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THAM TRA CHO SAT\"/>
    </mc:Choice>
  </mc:AlternateContent>
  <bookViews>
    <workbookView xWindow="0" yWindow="0" windowWidth="14640" windowHeight="11955" tabRatio="673" activeTab="3"/>
  </bookViews>
  <sheets>
    <sheet name="Spandrel_layout" sheetId="43" r:id="rId1"/>
    <sheet name="DW1200-MC2" sheetId="140" r:id="rId2"/>
    <sheet name="DW1000-MC1" sheetId="139" r:id="rId3"/>
    <sheet name="DW1000-MC3" sheetId="134" r:id="rId4"/>
    <sheet name="Design_data" sheetId="135" state="hidden" r:id="rId5"/>
    <sheet name="Wall_force_1" sheetId="136" r:id="rId6"/>
    <sheet name="Basic Data" sheetId="137" r:id="rId7"/>
  </sheets>
  <definedNames>
    <definedName name="_xlnm._FilterDatabase" localSheetId="2" hidden="1">'DW1000-MC1'!$A$1:$A$318</definedName>
    <definedName name="_xlnm._FilterDatabase" localSheetId="3" hidden="1">'DW1000-MC3'!$A$1:$A$318</definedName>
    <definedName name="_xlnm._FilterDatabase" localSheetId="1" hidden="1">'DW1200-MC2'!$A$1:$A$318</definedName>
    <definedName name="_xlnm._FilterDatabase" localSheetId="0" hidden="1">Spandrel_layout!#REF!</definedName>
    <definedName name="_xlnm._FilterDatabase" localSheetId="5" hidden="1">Wall_force_1!$A$1:$L$50</definedName>
    <definedName name="Combo_1" xml:space="preserve"> OFFSET(Wall_force_1!$C$2, 0, 0, COUNTA(Wall_force_1!$C$2:$C$1000000), 1)</definedName>
    <definedName name="Concrete_classification" localSheetId="6">'Basic Data'!$B$4:$B$20</definedName>
    <definedName name="Concrete_parameters">'Basic Data'!$B$4:$N$20</definedName>
    <definedName name="_xlnm.Extract" localSheetId="4">Design_data!$C$1</definedName>
    <definedName name="_xlnm.Print_Area" localSheetId="4">Design_data!$A$1:$D$100</definedName>
    <definedName name="_xlnm.Print_Area" localSheetId="2">'DW1000-MC1'!$C$3:$AF$29</definedName>
    <definedName name="_xlnm.Print_Area" localSheetId="3">'DW1000-MC3'!$C$3:$AF$29</definedName>
    <definedName name="_xlnm.Print_Area" localSheetId="1">'DW1200-MC2'!$C$3:$AF$29</definedName>
    <definedName name="_xlnm.Print_Area" localSheetId="0">Spandrel_layout!$B$2:$M$44</definedName>
    <definedName name="_xlnm.Print_Titles" localSheetId="2">'DW1000-MC1'!$16:$17</definedName>
    <definedName name="_xlnm.Print_Titles" localSheetId="3">'DW1000-MC3'!$16:$17</definedName>
    <definedName name="_xlnm.Print_Titles" localSheetId="1">'DW1200-MC2'!$16:$17</definedName>
    <definedName name="Rebar_classification">'Basic Data'!$P$4:$P$8</definedName>
    <definedName name="Rebar_parameters">'Basic Data'!$P$4:$S$8</definedName>
    <definedName name="Sheet_name">RIGHT(CELL("filename",INDIRECT("A1")),LEN(CELL("filename",INDIRECT("A1")))-FIND("]",CELL("filename",INDIRECT("A1")),1))</definedName>
    <definedName name="Story_1" xml:space="preserve"> OFFSET(Wall_force_1!$A$2, 0, 0, COUNTA(Wall_force_1!$A$2:$A$1000000), 1)</definedName>
    <definedName name="Story_data" xml:space="preserve"> OFFSET(Design_data!$A$2, 0, 0, COUNTA(Design_data!$A$2:$A$200), 1)</definedName>
    <definedName name="Support_1" xml:space="preserve"> OFFSET(Wall_force_1!$D$2, 0, 0, COUNTA(Wall_force_1!$D$2:$D$1000000), 1)</definedName>
    <definedName name="Wallforce" xml:space="preserve"> OFFSET(Wall_force_1!$A$2, 0, 0, COUNTA(Wall_force_1!$A$2:$M$1000000), 12)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Y317" i="140" l="1"/>
  <c r="AX317" i="140"/>
  <c r="AW317" i="140"/>
  <c r="AV317" i="140"/>
  <c r="AU317" i="140"/>
  <c r="AT317" i="140"/>
  <c r="AS317" i="140"/>
  <c r="AR317" i="140"/>
  <c r="AQ317" i="140"/>
  <c r="AP317" i="140"/>
  <c r="AO317" i="140"/>
  <c r="AN317" i="140"/>
  <c r="AM317" i="140"/>
  <c r="AL317" i="140"/>
  <c r="AK317" i="140"/>
  <c r="O317" i="140"/>
  <c r="N317" i="140"/>
  <c r="M317" i="140"/>
  <c r="L317" i="140"/>
  <c r="B317" i="140"/>
  <c r="A317" i="140"/>
  <c r="BK316" i="140"/>
  <c r="BJ316" i="140"/>
  <c r="BI316" i="140"/>
  <c r="BH316" i="140"/>
  <c r="BG316" i="140"/>
  <c r="BF316" i="140"/>
  <c r="BE316" i="140"/>
  <c r="BD316" i="140"/>
  <c r="BC316" i="140"/>
  <c r="BB316" i="140"/>
  <c r="BA316" i="140"/>
  <c r="AZ316" i="140"/>
  <c r="AY316" i="140"/>
  <c r="AX316" i="140"/>
  <c r="AW316" i="140"/>
  <c r="AV316" i="140"/>
  <c r="AU316" i="140"/>
  <c r="AT316" i="140"/>
  <c r="AS316" i="140"/>
  <c r="AR316" i="140"/>
  <c r="AQ316" i="140"/>
  <c r="AP316" i="140"/>
  <c r="AO316" i="140"/>
  <c r="AN316" i="140"/>
  <c r="AM316" i="140"/>
  <c r="AL316" i="140"/>
  <c r="AK316" i="140"/>
  <c r="AF316" i="140"/>
  <c r="AE316" i="140"/>
  <c r="AC316" i="140"/>
  <c r="AB316" i="140"/>
  <c r="AA316" i="140"/>
  <c r="Z316" i="140"/>
  <c r="Y316" i="140"/>
  <c r="X316" i="140"/>
  <c r="W316" i="140"/>
  <c r="V316" i="140"/>
  <c r="U316" i="140"/>
  <c r="T316" i="140"/>
  <c r="S316" i="140"/>
  <c r="R316" i="140"/>
  <c r="O316" i="140"/>
  <c r="N316" i="140"/>
  <c r="M316" i="140"/>
  <c r="L316" i="140"/>
  <c r="B316" i="140"/>
  <c r="A316" i="140"/>
  <c r="AY315" i="140"/>
  <c r="AX315" i="140"/>
  <c r="AW315" i="140"/>
  <c r="AV315" i="140"/>
  <c r="AU315" i="140"/>
  <c r="AT315" i="140"/>
  <c r="AS315" i="140"/>
  <c r="AR315" i="140"/>
  <c r="AQ315" i="140"/>
  <c r="AP315" i="140"/>
  <c r="AO315" i="140"/>
  <c r="AN315" i="140"/>
  <c r="AM315" i="140"/>
  <c r="AL315" i="140"/>
  <c r="AK315" i="140"/>
  <c r="O315" i="140"/>
  <c r="N315" i="140"/>
  <c r="M315" i="140"/>
  <c r="L315" i="140"/>
  <c r="B315" i="140"/>
  <c r="A315" i="140"/>
  <c r="BK314" i="140"/>
  <c r="BJ314" i="140"/>
  <c r="BI314" i="140"/>
  <c r="BH314" i="140"/>
  <c r="BG314" i="140"/>
  <c r="BF314" i="140"/>
  <c r="BE314" i="140"/>
  <c r="BD314" i="140"/>
  <c r="BC314" i="140"/>
  <c r="BB314" i="140"/>
  <c r="BA314" i="140"/>
  <c r="AZ314" i="140"/>
  <c r="AY314" i="140"/>
  <c r="AX314" i="140"/>
  <c r="AW314" i="140"/>
  <c r="AV314" i="140"/>
  <c r="AU314" i="140"/>
  <c r="AT314" i="140"/>
  <c r="AS314" i="140"/>
  <c r="AR314" i="140"/>
  <c r="AQ314" i="140"/>
  <c r="AP314" i="140"/>
  <c r="AO314" i="140"/>
  <c r="AN314" i="140"/>
  <c r="AM314" i="140"/>
  <c r="AL314" i="140"/>
  <c r="AK314" i="140"/>
  <c r="AF314" i="140"/>
  <c r="AE314" i="140"/>
  <c r="AC314" i="140"/>
  <c r="AB314" i="140"/>
  <c r="AA314" i="140"/>
  <c r="Z314" i="140"/>
  <c r="Y314" i="140"/>
  <c r="X314" i="140"/>
  <c r="W314" i="140"/>
  <c r="V314" i="140"/>
  <c r="U314" i="140"/>
  <c r="T314" i="140"/>
  <c r="S314" i="140"/>
  <c r="R314" i="140"/>
  <c r="O314" i="140"/>
  <c r="N314" i="140"/>
  <c r="M314" i="140"/>
  <c r="L314" i="140"/>
  <c r="B314" i="140"/>
  <c r="A314" i="140"/>
  <c r="AY313" i="140"/>
  <c r="AX313" i="140"/>
  <c r="AW313" i="140"/>
  <c r="AV313" i="140"/>
  <c r="AU313" i="140"/>
  <c r="AT313" i="140"/>
  <c r="AS313" i="140"/>
  <c r="AR313" i="140"/>
  <c r="AQ313" i="140"/>
  <c r="AP313" i="140"/>
  <c r="AO313" i="140"/>
  <c r="AN313" i="140"/>
  <c r="AM313" i="140"/>
  <c r="AL313" i="140"/>
  <c r="AK313" i="140"/>
  <c r="O313" i="140"/>
  <c r="N313" i="140"/>
  <c r="M313" i="140"/>
  <c r="L313" i="140"/>
  <c r="B313" i="140"/>
  <c r="A313" i="140"/>
  <c r="BK312" i="140"/>
  <c r="BJ312" i="140"/>
  <c r="BI312" i="140"/>
  <c r="BH312" i="140"/>
  <c r="BG312" i="140"/>
  <c r="BF312" i="140"/>
  <c r="BE312" i="140"/>
  <c r="BD312" i="140"/>
  <c r="BC312" i="140"/>
  <c r="BB312" i="140"/>
  <c r="BA312" i="140"/>
  <c r="AZ312" i="140"/>
  <c r="AY312" i="140"/>
  <c r="AX312" i="140"/>
  <c r="AW312" i="140"/>
  <c r="AV312" i="140"/>
  <c r="AU312" i="140"/>
  <c r="AT312" i="140"/>
  <c r="AS312" i="140"/>
  <c r="AR312" i="140"/>
  <c r="AQ312" i="140"/>
  <c r="AP312" i="140"/>
  <c r="AO312" i="140"/>
  <c r="AN312" i="140"/>
  <c r="AM312" i="140"/>
  <c r="AL312" i="140"/>
  <c r="AK312" i="140"/>
  <c r="AF312" i="140"/>
  <c r="AE312" i="140"/>
  <c r="AC312" i="140"/>
  <c r="AB312" i="140"/>
  <c r="AA312" i="140"/>
  <c r="Z312" i="140"/>
  <c r="Y312" i="140"/>
  <c r="X312" i="140"/>
  <c r="W312" i="140"/>
  <c r="V312" i="140"/>
  <c r="U312" i="140"/>
  <c r="T312" i="140"/>
  <c r="S312" i="140"/>
  <c r="R312" i="140"/>
  <c r="O312" i="140"/>
  <c r="N312" i="140"/>
  <c r="M312" i="140"/>
  <c r="L312" i="140"/>
  <c r="B312" i="140"/>
  <c r="A312" i="140"/>
  <c r="AY311" i="140"/>
  <c r="AX311" i="140"/>
  <c r="AW311" i="140"/>
  <c r="AV311" i="140"/>
  <c r="AU311" i="140"/>
  <c r="AT311" i="140"/>
  <c r="AS311" i="140"/>
  <c r="AR311" i="140"/>
  <c r="AQ311" i="140"/>
  <c r="AP311" i="140"/>
  <c r="AO311" i="140"/>
  <c r="AN311" i="140"/>
  <c r="AM311" i="140"/>
  <c r="AL311" i="140"/>
  <c r="AK311" i="140"/>
  <c r="O311" i="140"/>
  <c r="N311" i="140"/>
  <c r="M311" i="140"/>
  <c r="L311" i="140"/>
  <c r="B311" i="140"/>
  <c r="A311" i="140"/>
  <c r="BK310" i="140"/>
  <c r="BJ310" i="140"/>
  <c r="BI310" i="140"/>
  <c r="BH310" i="140"/>
  <c r="BG310" i="140"/>
  <c r="BF310" i="140"/>
  <c r="BE310" i="140"/>
  <c r="BD310" i="140"/>
  <c r="BC310" i="140"/>
  <c r="BB310" i="140"/>
  <c r="BA310" i="140"/>
  <c r="AZ310" i="140"/>
  <c r="AY310" i="140"/>
  <c r="AX310" i="140"/>
  <c r="AW310" i="140"/>
  <c r="AV310" i="140"/>
  <c r="AU310" i="140"/>
  <c r="AT310" i="140"/>
  <c r="AS310" i="140"/>
  <c r="AR310" i="140"/>
  <c r="AQ310" i="140"/>
  <c r="AP310" i="140"/>
  <c r="AO310" i="140"/>
  <c r="AN310" i="140"/>
  <c r="AM310" i="140"/>
  <c r="AL310" i="140"/>
  <c r="AK310" i="140"/>
  <c r="AF310" i="140"/>
  <c r="AE310" i="140"/>
  <c r="AC310" i="140"/>
  <c r="AB310" i="140"/>
  <c r="AA310" i="140"/>
  <c r="Z310" i="140"/>
  <c r="Y310" i="140"/>
  <c r="X310" i="140"/>
  <c r="W310" i="140"/>
  <c r="V310" i="140"/>
  <c r="U310" i="140"/>
  <c r="T310" i="140"/>
  <c r="S310" i="140"/>
  <c r="R310" i="140"/>
  <c r="O310" i="140"/>
  <c r="N310" i="140"/>
  <c r="M310" i="140"/>
  <c r="L310" i="140"/>
  <c r="B310" i="140"/>
  <c r="A310" i="140"/>
  <c r="AY309" i="140"/>
  <c r="AX309" i="140"/>
  <c r="AW309" i="140"/>
  <c r="AV309" i="140"/>
  <c r="AU309" i="140"/>
  <c r="AT309" i="140"/>
  <c r="AS309" i="140"/>
  <c r="AR309" i="140"/>
  <c r="AQ309" i="140"/>
  <c r="AP309" i="140"/>
  <c r="AO309" i="140"/>
  <c r="AN309" i="140"/>
  <c r="AM309" i="140"/>
  <c r="AL309" i="140"/>
  <c r="AK309" i="140"/>
  <c r="O309" i="140"/>
  <c r="N309" i="140"/>
  <c r="M309" i="140"/>
  <c r="L309" i="140"/>
  <c r="B309" i="140"/>
  <c r="A309" i="140"/>
  <c r="BK308" i="140"/>
  <c r="BJ308" i="140"/>
  <c r="BI308" i="140"/>
  <c r="BH308" i="140"/>
  <c r="BG308" i="140"/>
  <c r="BF308" i="140"/>
  <c r="BE308" i="140"/>
  <c r="BD308" i="140"/>
  <c r="BC308" i="140"/>
  <c r="BB308" i="140"/>
  <c r="BA308" i="140"/>
  <c r="AZ308" i="140"/>
  <c r="AY308" i="140"/>
  <c r="AX308" i="140"/>
  <c r="AW308" i="140"/>
  <c r="AV308" i="140"/>
  <c r="AU308" i="140"/>
  <c r="AT308" i="140"/>
  <c r="AS308" i="140"/>
  <c r="AR308" i="140"/>
  <c r="AQ308" i="140"/>
  <c r="AP308" i="140"/>
  <c r="AO308" i="140"/>
  <c r="AN308" i="140"/>
  <c r="AM308" i="140"/>
  <c r="AL308" i="140"/>
  <c r="AK308" i="140"/>
  <c r="AF308" i="140"/>
  <c r="AE308" i="140"/>
  <c r="AC308" i="140"/>
  <c r="AB308" i="140"/>
  <c r="AA308" i="140"/>
  <c r="Z308" i="140"/>
  <c r="Y308" i="140"/>
  <c r="X308" i="140"/>
  <c r="W308" i="140"/>
  <c r="V308" i="140"/>
  <c r="U308" i="140"/>
  <c r="T308" i="140"/>
  <c r="S308" i="140"/>
  <c r="R308" i="140"/>
  <c r="O308" i="140"/>
  <c r="N308" i="140"/>
  <c r="M308" i="140"/>
  <c r="L308" i="140"/>
  <c r="B308" i="140"/>
  <c r="A308" i="140"/>
  <c r="AY307" i="140"/>
  <c r="AX307" i="140"/>
  <c r="AW307" i="140"/>
  <c r="AV307" i="140"/>
  <c r="AU307" i="140"/>
  <c r="AT307" i="140"/>
  <c r="AS307" i="140"/>
  <c r="AR307" i="140"/>
  <c r="AQ307" i="140"/>
  <c r="AP307" i="140"/>
  <c r="AO307" i="140"/>
  <c r="AN307" i="140"/>
  <c r="AM307" i="140"/>
  <c r="AL307" i="140"/>
  <c r="AK307" i="140"/>
  <c r="O307" i="140"/>
  <c r="N307" i="140"/>
  <c r="M307" i="140"/>
  <c r="L307" i="140"/>
  <c r="B307" i="140"/>
  <c r="A307" i="140"/>
  <c r="BK306" i="140"/>
  <c r="BJ306" i="140"/>
  <c r="BI306" i="140"/>
  <c r="BH306" i="140"/>
  <c r="BG306" i="140"/>
  <c r="BF306" i="140"/>
  <c r="BE306" i="140"/>
  <c r="BD306" i="140"/>
  <c r="BC306" i="140"/>
  <c r="BB306" i="140"/>
  <c r="BA306" i="140"/>
  <c r="AZ306" i="140"/>
  <c r="AY306" i="140"/>
  <c r="AX306" i="140"/>
  <c r="AW306" i="140"/>
  <c r="AV306" i="140"/>
  <c r="AU306" i="140"/>
  <c r="AT306" i="140"/>
  <c r="AS306" i="140"/>
  <c r="AR306" i="140"/>
  <c r="AQ306" i="140"/>
  <c r="AP306" i="140"/>
  <c r="AO306" i="140"/>
  <c r="AN306" i="140"/>
  <c r="AM306" i="140"/>
  <c r="AL306" i="140"/>
  <c r="AK306" i="140"/>
  <c r="AF306" i="140"/>
  <c r="AE306" i="140"/>
  <c r="AC306" i="140"/>
  <c r="AB306" i="140"/>
  <c r="AA306" i="140"/>
  <c r="Z306" i="140"/>
  <c r="Y306" i="140"/>
  <c r="X306" i="140"/>
  <c r="W306" i="140"/>
  <c r="V306" i="140"/>
  <c r="U306" i="140"/>
  <c r="T306" i="140"/>
  <c r="S306" i="140"/>
  <c r="R306" i="140"/>
  <c r="O306" i="140"/>
  <c r="N306" i="140"/>
  <c r="M306" i="140"/>
  <c r="L306" i="140"/>
  <c r="B306" i="140"/>
  <c r="A306" i="140"/>
  <c r="AY305" i="140"/>
  <c r="AX305" i="140"/>
  <c r="AW305" i="140"/>
  <c r="AV305" i="140"/>
  <c r="AU305" i="140"/>
  <c r="AT305" i="140"/>
  <c r="AS305" i="140"/>
  <c r="AR305" i="140"/>
  <c r="AQ305" i="140"/>
  <c r="AP305" i="140"/>
  <c r="AO305" i="140"/>
  <c r="AN305" i="140"/>
  <c r="AM305" i="140"/>
  <c r="AL305" i="140"/>
  <c r="AK305" i="140"/>
  <c r="O305" i="140"/>
  <c r="N305" i="140"/>
  <c r="M305" i="140"/>
  <c r="L305" i="140"/>
  <c r="B305" i="140"/>
  <c r="A305" i="140"/>
  <c r="BK304" i="140"/>
  <c r="BJ304" i="140"/>
  <c r="BI304" i="140"/>
  <c r="BH304" i="140"/>
  <c r="BG304" i="140"/>
  <c r="BF304" i="140"/>
  <c r="BE304" i="140"/>
  <c r="BD304" i="140"/>
  <c r="BC304" i="140"/>
  <c r="BB304" i="140"/>
  <c r="BA304" i="140"/>
  <c r="AZ304" i="140"/>
  <c r="AY304" i="140"/>
  <c r="AX304" i="140"/>
  <c r="AW304" i="140"/>
  <c r="AV304" i="140"/>
  <c r="AU304" i="140"/>
  <c r="AT304" i="140"/>
  <c r="AS304" i="140"/>
  <c r="AR304" i="140"/>
  <c r="AQ304" i="140"/>
  <c r="AP304" i="140"/>
  <c r="AO304" i="140"/>
  <c r="AN304" i="140"/>
  <c r="AM304" i="140"/>
  <c r="AL304" i="140"/>
  <c r="AK304" i="140"/>
  <c r="AF304" i="140"/>
  <c r="AE304" i="140"/>
  <c r="AC304" i="140"/>
  <c r="AB304" i="140"/>
  <c r="AA304" i="140"/>
  <c r="Z304" i="140"/>
  <c r="Y304" i="140"/>
  <c r="X304" i="140"/>
  <c r="W304" i="140"/>
  <c r="V304" i="140"/>
  <c r="U304" i="140"/>
  <c r="T304" i="140"/>
  <c r="S304" i="140"/>
  <c r="R304" i="140"/>
  <c r="O304" i="140"/>
  <c r="N304" i="140"/>
  <c r="M304" i="140"/>
  <c r="L304" i="140"/>
  <c r="B304" i="140"/>
  <c r="A304" i="140"/>
  <c r="AY303" i="140"/>
  <c r="AX303" i="140"/>
  <c r="AW303" i="140"/>
  <c r="AV303" i="140"/>
  <c r="AU303" i="140"/>
  <c r="AT303" i="140"/>
  <c r="AS303" i="140"/>
  <c r="AR303" i="140"/>
  <c r="AQ303" i="140"/>
  <c r="AP303" i="140"/>
  <c r="AO303" i="140"/>
  <c r="AN303" i="140"/>
  <c r="AM303" i="140"/>
  <c r="AL303" i="140"/>
  <c r="AK303" i="140"/>
  <c r="O303" i="140"/>
  <c r="N303" i="140"/>
  <c r="M303" i="140"/>
  <c r="L303" i="140"/>
  <c r="B303" i="140"/>
  <c r="A303" i="140"/>
  <c r="BK302" i="140"/>
  <c r="BJ302" i="140"/>
  <c r="BI302" i="140"/>
  <c r="BH302" i="140"/>
  <c r="BG302" i="140"/>
  <c r="BF302" i="140"/>
  <c r="BE302" i="140"/>
  <c r="BD302" i="140"/>
  <c r="BC302" i="140"/>
  <c r="BB302" i="140"/>
  <c r="BA302" i="140"/>
  <c r="AZ302" i="140"/>
  <c r="AY302" i="140"/>
  <c r="AX302" i="140"/>
  <c r="AW302" i="140"/>
  <c r="AV302" i="140"/>
  <c r="AU302" i="140"/>
  <c r="AT302" i="140"/>
  <c r="AS302" i="140"/>
  <c r="AR302" i="140"/>
  <c r="AQ302" i="140"/>
  <c r="AP302" i="140"/>
  <c r="AO302" i="140"/>
  <c r="AN302" i="140"/>
  <c r="AM302" i="140"/>
  <c r="AL302" i="140"/>
  <c r="AK302" i="140"/>
  <c r="AF302" i="140"/>
  <c r="AE302" i="140"/>
  <c r="AC302" i="140"/>
  <c r="AB302" i="140"/>
  <c r="AA302" i="140"/>
  <c r="Z302" i="140"/>
  <c r="Y302" i="140"/>
  <c r="X302" i="140"/>
  <c r="W302" i="140"/>
  <c r="V302" i="140"/>
  <c r="U302" i="140"/>
  <c r="T302" i="140"/>
  <c r="S302" i="140"/>
  <c r="R302" i="140"/>
  <c r="O302" i="140"/>
  <c r="N302" i="140"/>
  <c r="M302" i="140"/>
  <c r="L302" i="140"/>
  <c r="B302" i="140"/>
  <c r="A302" i="140"/>
  <c r="AY301" i="140"/>
  <c r="AX301" i="140"/>
  <c r="AW301" i="140"/>
  <c r="AV301" i="140"/>
  <c r="AU301" i="140"/>
  <c r="AT301" i="140"/>
  <c r="AS301" i="140"/>
  <c r="AR301" i="140"/>
  <c r="AQ301" i="140"/>
  <c r="AP301" i="140"/>
  <c r="AO301" i="140"/>
  <c r="AN301" i="140"/>
  <c r="AM301" i="140"/>
  <c r="AL301" i="140"/>
  <c r="AK301" i="140"/>
  <c r="O301" i="140"/>
  <c r="N301" i="140"/>
  <c r="M301" i="140"/>
  <c r="L301" i="140"/>
  <c r="B301" i="140"/>
  <c r="A301" i="140"/>
  <c r="BK300" i="140"/>
  <c r="BJ300" i="140"/>
  <c r="BI300" i="140"/>
  <c r="BH300" i="140"/>
  <c r="BG300" i="140"/>
  <c r="BF300" i="140"/>
  <c r="BE300" i="140"/>
  <c r="BD300" i="140"/>
  <c r="BC300" i="140"/>
  <c r="BB300" i="140"/>
  <c r="BA300" i="140"/>
  <c r="AZ300" i="140"/>
  <c r="AY300" i="140"/>
  <c r="AX300" i="140"/>
  <c r="AW300" i="140"/>
  <c r="AV300" i="140"/>
  <c r="AU300" i="140"/>
  <c r="AT300" i="140"/>
  <c r="AS300" i="140"/>
  <c r="AR300" i="140"/>
  <c r="AQ300" i="140"/>
  <c r="AP300" i="140"/>
  <c r="AO300" i="140"/>
  <c r="AN300" i="140"/>
  <c r="AM300" i="140"/>
  <c r="AL300" i="140"/>
  <c r="AK300" i="140"/>
  <c r="AF300" i="140"/>
  <c r="AE300" i="140"/>
  <c r="AC300" i="140"/>
  <c r="AB300" i="140"/>
  <c r="AA300" i="140"/>
  <c r="Z300" i="140"/>
  <c r="Y300" i="140"/>
  <c r="X300" i="140"/>
  <c r="W300" i="140"/>
  <c r="V300" i="140"/>
  <c r="U300" i="140"/>
  <c r="T300" i="140"/>
  <c r="S300" i="140"/>
  <c r="R300" i="140"/>
  <c r="O300" i="140"/>
  <c r="N300" i="140"/>
  <c r="M300" i="140"/>
  <c r="L300" i="140"/>
  <c r="B300" i="140"/>
  <c r="A300" i="140"/>
  <c r="AY299" i="140"/>
  <c r="AX299" i="140"/>
  <c r="AW299" i="140"/>
  <c r="AV299" i="140"/>
  <c r="AU299" i="140"/>
  <c r="AT299" i="140"/>
  <c r="AS299" i="140"/>
  <c r="AR299" i="140"/>
  <c r="AQ299" i="140"/>
  <c r="AP299" i="140"/>
  <c r="AO299" i="140"/>
  <c r="AN299" i="140"/>
  <c r="AM299" i="140"/>
  <c r="AL299" i="140"/>
  <c r="AK299" i="140"/>
  <c r="O299" i="140"/>
  <c r="N299" i="140"/>
  <c r="M299" i="140"/>
  <c r="L299" i="140"/>
  <c r="B299" i="140"/>
  <c r="A299" i="140"/>
  <c r="BK298" i="140"/>
  <c r="BJ298" i="140"/>
  <c r="BI298" i="140"/>
  <c r="BH298" i="140"/>
  <c r="BG298" i="140"/>
  <c r="BF298" i="140"/>
  <c r="BE298" i="140"/>
  <c r="BD298" i="140"/>
  <c r="BC298" i="140"/>
  <c r="BB298" i="140"/>
  <c r="BA298" i="140"/>
  <c r="AZ298" i="140"/>
  <c r="AY298" i="140"/>
  <c r="AX298" i="140"/>
  <c r="AW298" i="140"/>
  <c r="AV298" i="140"/>
  <c r="AU298" i="140"/>
  <c r="AT298" i="140"/>
  <c r="AS298" i="140"/>
  <c r="AR298" i="140"/>
  <c r="AQ298" i="140"/>
  <c r="AP298" i="140"/>
  <c r="AO298" i="140"/>
  <c r="AN298" i="140"/>
  <c r="AM298" i="140"/>
  <c r="AL298" i="140"/>
  <c r="AK298" i="140"/>
  <c r="AF298" i="140"/>
  <c r="AE298" i="140"/>
  <c r="AC298" i="140"/>
  <c r="AB298" i="140"/>
  <c r="AA298" i="140"/>
  <c r="Z298" i="140"/>
  <c r="Y298" i="140"/>
  <c r="X298" i="140"/>
  <c r="W298" i="140"/>
  <c r="V298" i="140"/>
  <c r="U298" i="140"/>
  <c r="T298" i="140"/>
  <c r="S298" i="140"/>
  <c r="R298" i="140"/>
  <c r="O298" i="140"/>
  <c r="N298" i="140"/>
  <c r="M298" i="140"/>
  <c r="L298" i="140"/>
  <c r="B298" i="140"/>
  <c r="A298" i="140"/>
  <c r="AY297" i="140"/>
  <c r="AX297" i="140"/>
  <c r="AW297" i="140"/>
  <c r="AV297" i="140"/>
  <c r="AU297" i="140"/>
  <c r="AT297" i="140"/>
  <c r="AS297" i="140"/>
  <c r="AR297" i="140"/>
  <c r="AQ297" i="140"/>
  <c r="AP297" i="140"/>
  <c r="AO297" i="140"/>
  <c r="AN297" i="140"/>
  <c r="AM297" i="140"/>
  <c r="AL297" i="140"/>
  <c r="AK297" i="140"/>
  <c r="O297" i="140"/>
  <c r="N297" i="140"/>
  <c r="M297" i="140"/>
  <c r="L297" i="140"/>
  <c r="B297" i="140"/>
  <c r="A297" i="140"/>
  <c r="BK296" i="140"/>
  <c r="BJ296" i="140"/>
  <c r="BI296" i="140"/>
  <c r="BH296" i="140"/>
  <c r="BG296" i="140"/>
  <c r="BF296" i="140"/>
  <c r="BE296" i="140"/>
  <c r="BD296" i="140"/>
  <c r="BC296" i="140"/>
  <c r="BB296" i="140"/>
  <c r="BA296" i="140"/>
  <c r="AZ296" i="140"/>
  <c r="AY296" i="140"/>
  <c r="AX296" i="140"/>
  <c r="AW296" i="140"/>
  <c r="AV296" i="140"/>
  <c r="AU296" i="140"/>
  <c r="AT296" i="140"/>
  <c r="AS296" i="140"/>
  <c r="AR296" i="140"/>
  <c r="AQ296" i="140"/>
  <c r="AP296" i="140"/>
  <c r="AO296" i="140"/>
  <c r="AN296" i="140"/>
  <c r="AM296" i="140"/>
  <c r="AL296" i="140"/>
  <c r="AK296" i="140"/>
  <c r="AF296" i="140"/>
  <c r="AE296" i="140"/>
  <c r="AC296" i="140"/>
  <c r="AB296" i="140"/>
  <c r="AA296" i="140"/>
  <c r="Z296" i="140"/>
  <c r="Y296" i="140"/>
  <c r="X296" i="140"/>
  <c r="W296" i="140"/>
  <c r="V296" i="140"/>
  <c r="U296" i="140"/>
  <c r="T296" i="140"/>
  <c r="S296" i="140"/>
  <c r="R296" i="140"/>
  <c r="O296" i="140"/>
  <c r="N296" i="140"/>
  <c r="M296" i="140"/>
  <c r="L296" i="140"/>
  <c r="B296" i="140"/>
  <c r="A296" i="140"/>
  <c r="AY295" i="140"/>
  <c r="AX295" i="140"/>
  <c r="AW295" i="140"/>
  <c r="AV295" i="140"/>
  <c r="AU295" i="140"/>
  <c r="AT295" i="140"/>
  <c r="AS295" i="140"/>
  <c r="AR295" i="140"/>
  <c r="AQ295" i="140"/>
  <c r="AP295" i="140"/>
  <c r="AO295" i="140"/>
  <c r="AN295" i="140"/>
  <c r="AM295" i="140"/>
  <c r="AL295" i="140"/>
  <c r="AK295" i="140"/>
  <c r="O295" i="140"/>
  <c r="N295" i="140"/>
  <c r="M295" i="140"/>
  <c r="L295" i="140"/>
  <c r="B295" i="140"/>
  <c r="A295" i="140"/>
  <c r="BK294" i="140"/>
  <c r="BJ294" i="140"/>
  <c r="BI294" i="140"/>
  <c r="BH294" i="140"/>
  <c r="BG294" i="140"/>
  <c r="BF294" i="140"/>
  <c r="BE294" i="140"/>
  <c r="BD294" i="140"/>
  <c r="BC294" i="140"/>
  <c r="BB294" i="140"/>
  <c r="BA294" i="140"/>
  <c r="AZ294" i="140"/>
  <c r="AY294" i="140"/>
  <c r="AX294" i="140"/>
  <c r="AW294" i="140"/>
  <c r="AV294" i="140"/>
  <c r="AU294" i="140"/>
  <c r="AT294" i="140"/>
  <c r="AS294" i="140"/>
  <c r="AR294" i="140"/>
  <c r="AQ294" i="140"/>
  <c r="AP294" i="140"/>
  <c r="AO294" i="140"/>
  <c r="AN294" i="140"/>
  <c r="AM294" i="140"/>
  <c r="AL294" i="140"/>
  <c r="AK294" i="140"/>
  <c r="AF294" i="140"/>
  <c r="AE294" i="140"/>
  <c r="AC294" i="140"/>
  <c r="AB294" i="140"/>
  <c r="AA294" i="140"/>
  <c r="Z294" i="140"/>
  <c r="Y294" i="140"/>
  <c r="X294" i="140"/>
  <c r="W294" i="140"/>
  <c r="V294" i="140"/>
  <c r="U294" i="140"/>
  <c r="T294" i="140"/>
  <c r="S294" i="140"/>
  <c r="R294" i="140"/>
  <c r="O294" i="140"/>
  <c r="N294" i="140"/>
  <c r="M294" i="140"/>
  <c r="L294" i="140"/>
  <c r="B294" i="140"/>
  <c r="A294" i="140"/>
  <c r="AY293" i="140"/>
  <c r="AX293" i="140"/>
  <c r="AW293" i="140"/>
  <c r="AV293" i="140"/>
  <c r="AU293" i="140"/>
  <c r="AT293" i="140"/>
  <c r="AS293" i="140"/>
  <c r="AR293" i="140"/>
  <c r="AQ293" i="140"/>
  <c r="AP293" i="140"/>
  <c r="AO293" i="140"/>
  <c r="AN293" i="140"/>
  <c r="AM293" i="140"/>
  <c r="AL293" i="140"/>
  <c r="AK293" i="140"/>
  <c r="O293" i="140"/>
  <c r="N293" i="140"/>
  <c r="M293" i="140"/>
  <c r="L293" i="140"/>
  <c r="B293" i="140"/>
  <c r="A293" i="140"/>
  <c r="BK292" i="140"/>
  <c r="BJ292" i="140"/>
  <c r="BI292" i="140"/>
  <c r="BH292" i="140"/>
  <c r="BG292" i="140"/>
  <c r="BF292" i="140"/>
  <c r="BE292" i="140"/>
  <c r="BD292" i="140"/>
  <c r="BC292" i="140"/>
  <c r="BB292" i="140"/>
  <c r="BA292" i="140"/>
  <c r="AZ292" i="140"/>
  <c r="AY292" i="140"/>
  <c r="AX292" i="140"/>
  <c r="AW292" i="140"/>
  <c r="AV292" i="140"/>
  <c r="AU292" i="140"/>
  <c r="AT292" i="140"/>
  <c r="AS292" i="140"/>
  <c r="AR292" i="140"/>
  <c r="AQ292" i="140"/>
  <c r="AP292" i="140"/>
  <c r="AO292" i="140"/>
  <c r="AN292" i="140"/>
  <c r="AM292" i="140"/>
  <c r="AL292" i="140"/>
  <c r="AK292" i="140"/>
  <c r="AF292" i="140"/>
  <c r="AE292" i="140"/>
  <c r="AC292" i="140"/>
  <c r="AB292" i="140"/>
  <c r="AA292" i="140"/>
  <c r="Z292" i="140"/>
  <c r="Y292" i="140"/>
  <c r="X292" i="140"/>
  <c r="W292" i="140"/>
  <c r="V292" i="140"/>
  <c r="U292" i="140"/>
  <c r="T292" i="140"/>
  <c r="S292" i="140"/>
  <c r="R292" i="140"/>
  <c r="O292" i="140"/>
  <c r="N292" i="140"/>
  <c r="M292" i="140"/>
  <c r="L292" i="140"/>
  <c r="B292" i="140"/>
  <c r="A292" i="140"/>
  <c r="AY291" i="140"/>
  <c r="AX291" i="140"/>
  <c r="AW291" i="140"/>
  <c r="AV291" i="140"/>
  <c r="AU291" i="140"/>
  <c r="AT291" i="140"/>
  <c r="AS291" i="140"/>
  <c r="AR291" i="140"/>
  <c r="AQ291" i="140"/>
  <c r="AP291" i="140"/>
  <c r="AO291" i="140"/>
  <c r="AN291" i="140"/>
  <c r="AM291" i="140"/>
  <c r="AL291" i="140"/>
  <c r="AK291" i="140"/>
  <c r="O291" i="140"/>
  <c r="N291" i="140"/>
  <c r="M291" i="140"/>
  <c r="L291" i="140"/>
  <c r="B291" i="140"/>
  <c r="A291" i="140"/>
  <c r="BK290" i="140"/>
  <c r="BJ290" i="140"/>
  <c r="BI290" i="140"/>
  <c r="BH290" i="140"/>
  <c r="BG290" i="140"/>
  <c r="BF290" i="140"/>
  <c r="BE290" i="140"/>
  <c r="BD290" i="140"/>
  <c r="BC290" i="140"/>
  <c r="BB290" i="140"/>
  <c r="BA290" i="140"/>
  <c r="AZ290" i="140"/>
  <c r="AY290" i="140"/>
  <c r="AX290" i="140"/>
  <c r="AW290" i="140"/>
  <c r="AV290" i="140"/>
  <c r="AU290" i="140"/>
  <c r="AT290" i="140"/>
  <c r="AS290" i="140"/>
  <c r="AR290" i="140"/>
  <c r="AQ290" i="140"/>
  <c r="AP290" i="140"/>
  <c r="AO290" i="140"/>
  <c r="AN290" i="140"/>
  <c r="AM290" i="140"/>
  <c r="AL290" i="140"/>
  <c r="AK290" i="140"/>
  <c r="AF290" i="140"/>
  <c r="AE290" i="140"/>
  <c r="AC290" i="140"/>
  <c r="AB290" i="140"/>
  <c r="AA290" i="140"/>
  <c r="Z290" i="140"/>
  <c r="Y290" i="140"/>
  <c r="X290" i="140"/>
  <c r="W290" i="140"/>
  <c r="V290" i="140"/>
  <c r="U290" i="140"/>
  <c r="T290" i="140"/>
  <c r="S290" i="140"/>
  <c r="R290" i="140"/>
  <c r="O290" i="140"/>
  <c r="N290" i="140"/>
  <c r="M290" i="140"/>
  <c r="L290" i="140"/>
  <c r="B290" i="140"/>
  <c r="A290" i="140"/>
  <c r="AY289" i="140"/>
  <c r="AX289" i="140"/>
  <c r="AW289" i="140"/>
  <c r="AV289" i="140"/>
  <c r="AU289" i="140"/>
  <c r="AT289" i="140"/>
  <c r="AS289" i="140"/>
  <c r="AR289" i="140"/>
  <c r="AQ289" i="140"/>
  <c r="AP289" i="140"/>
  <c r="AO289" i="140"/>
  <c r="AN289" i="140"/>
  <c r="AM289" i="140"/>
  <c r="AL289" i="140"/>
  <c r="AK289" i="140"/>
  <c r="O289" i="140"/>
  <c r="N289" i="140"/>
  <c r="M289" i="140"/>
  <c r="L289" i="140"/>
  <c r="B289" i="140"/>
  <c r="A289" i="140"/>
  <c r="BK288" i="140"/>
  <c r="BJ288" i="140"/>
  <c r="BI288" i="140"/>
  <c r="BH288" i="140"/>
  <c r="BG288" i="140"/>
  <c r="BF288" i="140"/>
  <c r="BE288" i="140"/>
  <c r="BD288" i="140"/>
  <c r="BC288" i="140"/>
  <c r="BB288" i="140"/>
  <c r="BA288" i="140"/>
  <c r="AZ288" i="140"/>
  <c r="AY288" i="140"/>
  <c r="AX288" i="140"/>
  <c r="AW288" i="140"/>
  <c r="AV288" i="140"/>
  <c r="AU288" i="140"/>
  <c r="AT288" i="140"/>
  <c r="AS288" i="140"/>
  <c r="AR288" i="140"/>
  <c r="AQ288" i="140"/>
  <c r="AP288" i="140"/>
  <c r="AO288" i="140"/>
  <c r="AN288" i="140"/>
  <c r="AM288" i="140"/>
  <c r="AL288" i="140"/>
  <c r="AK288" i="140"/>
  <c r="AF288" i="140"/>
  <c r="AE288" i="140"/>
  <c r="AC288" i="140"/>
  <c r="AB288" i="140"/>
  <c r="AA288" i="140"/>
  <c r="Z288" i="140"/>
  <c r="Y288" i="140"/>
  <c r="X288" i="140"/>
  <c r="W288" i="140"/>
  <c r="V288" i="140"/>
  <c r="U288" i="140"/>
  <c r="T288" i="140"/>
  <c r="S288" i="140"/>
  <c r="R288" i="140"/>
  <c r="O288" i="140"/>
  <c r="N288" i="140"/>
  <c r="M288" i="140"/>
  <c r="L288" i="140"/>
  <c r="B288" i="140"/>
  <c r="A288" i="140"/>
  <c r="AY287" i="140"/>
  <c r="AX287" i="140"/>
  <c r="AW287" i="140"/>
  <c r="AV287" i="140"/>
  <c r="AU287" i="140"/>
  <c r="AT287" i="140"/>
  <c r="AS287" i="140"/>
  <c r="AR287" i="140"/>
  <c r="AQ287" i="140"/>
  <c r="AP287" i="140"/>
  <c r="AO287" i="140"/>
  <c r="AN287" i="140"/>
  <c r="AM287" i="140"/>
  <c r="AL287" i="140"/>
  <c r="AK287" i="140"/>
  <c r="O287" i="140"/>
  <c r="N287" i="140"/>
  <c r="M287" i="140"/>
  <c r="L287" i="140"/>
  <c r="B287" i="140"/>
  <c r="A287" i="140"/>
  <c r="BK286" i="140"/>
  <c r="BJ286" i="140"/>
  <c r="BI286" i="140"/>
  <c r="BH286" i="140"/>
  <c r="BG286" i="140"/>
  <c r="BF286" i="140"/>
  <c r="BE286" i="140"/>
  <c r="BD286" i="140"/>
  <c r="BC286" i="140"/>
  <c r="BB286" i="140"/>
  <c r="BA286" i="140"/>
  <c r="AZ286" i="140"/>
  <c r="AY286" i="140"/>
  <c r="AX286" i="140"/>
  <c r="AW286" i="140"/>
  <c r="AV286" i="140"/>
  <c r="AU286" i="140"/>
  <c r="AT286" i="140"/>
  <c r="AS286" i="140"/>
  <c r="AR286" i="140"/>
  <c r="AQ286" i="140"/>
  <c r="AP286" i="140"/>
  <c r="AO286" i="140"/>
  <c r="AN286" i="140"/>
  <c r="AM286" i="140"/>
  <c r="AL286" i="140"/>
  <c r="AK286" i="140"/>
  <c r="AF286" i="140"/>
  <c r="AE286" i="140"/>
  <c r="AC286" i="140"/>
  <c r="AB286" i="140"/>
  <c r="AA286" i="140"/>
  <c r="Z286" i="140"/>
  <c r="Y286" i="140"/>
  <c r="X286" i="140"/>
  <c r="W286" i="140"/>
  <c r="V286" i="140"/>
  <c r="U286" i="140"/>
  <c r="T286" i="140"/>
  <c r="S286" i="140"/>
  <c r="R286" i="140"/>
  <c r="O286" i="140"/>
  <c r="N286" i="140"/>
  <c r="M286" i="140"/>
  <c r="L286" i="140"/>
  <c r="B286" i="140"/>
  <c r="A286" i="140"/>
  <c r="AY285" i="140"/>
  <c r="AX285" i="140"/>
  <c r="AW285" i="140"/>
  <c r="AV285" i="140"/>
  <c r="AU285" i="140"/>
  <c r="AT285" i="140"/>
  <c r="AS285" i="140"/>
  <c r="AR285" i="140"/>
  <c r="AQ285" i="140"/>
  <c r="AP285" i="140"/>
  <c r="AO285" i="140"/>
  <c r="AN285" i="140"/>
  <c r="AM285" i="140"/>
  <c r="AL285" i="140"/>
  <c r="AK285" i="140"/>
  <c r="O285" i="140"/>
  <c r="N285" i="140"/>
  <c r="M285" i="140"/>
  <c r="L285" i="140"/>
  <c r="B285" i="140"/>
  <c r="A285" i="140"/>
  <c r="BK284" i="140"/>
  <c r="BJ284" i="140"/>
  <c r="BI284" i="140"/>
  <c r="BH284" i="140"/>
  <c r="BG284" i="140"/>
  <c r="BF284" i="140"/>
  <c r="BE284" i="140"/>
  <c r="BD284" i="140"/>
  <c r="BC284" i="140"/>
  <c r="BB284" i="140"/>
  <c r="BA284" i="140"/>
  <c r="AZ284" i="140"/>
  <c r="AY284" i="140"/>
  <c r="AX284" i="140"/>
  <c r="AW284" i="140"/>
  <c r="AV284" i="140"/>
  <c r="AU284" i="140"/>
  <c r="AT284" i="140"/>
  <c r="AS284" i="140"/>
  <c r="AR284" i="140"/>
  <c r="AQ284" i="140"/>
  <c r="AP284" i="140"/>
  <c r="AO284" i="140"/>
  <c r="AN284" i="140"/>
  <c r="AM284" i="140"/>
  <c r="AL284" i="140"/>
  <c r="AK284" i="140"/>
  <c r="AF284" i="140"/>
  <c r="AE284" i="140"/>
  <c r="AC284" i="140"/>
  <c r="AB284" i="140"/>
  <c r="AA284" i="140"/>
  <c r="Z284" i="140"/>
  <c r="Y284" i="140"/>
  <c r="X284" i="140"/>
  <c r="W284" i="140"/>
  <c r="V284" i="140"/>
  <c r="U284" i="140"/>
  <c r="T284" i="140"/>
  <c r="S284" i="140"/>
  <c r="R284" i="140"/>
  <c r="O284" i="140"/>
  <c r="N284" i="140"/>
  <c r="M284" i="140"/>
  <c r="L284" i="140"/>
  <c r="B284" i="140"/>
  <c r="A284" i="140"/>
  <c r="AY283" i="140"/>
  <c r="AX283" i="140"/>
  <c r="AW283" i="140"/>
  <c r="AV283" i="140"/>
  <c r="AU283" i="140"/>
  <c r="AT283" i="140"/>
  <c r="AS283" i="140"/>
  <c r="AR283" i="140"/>
  <c r="AQ283" i="140"/>
  <c r="AP283" i="140"/>
  <c r="AO283" i="140"/>
  <c r="AN283" i="140"/>
  <c r="AM283" i="140"/>
  <c r="AL283" i="140"/>
  <c r="AK283" i="140"/>
  <c r="O283" i="140"/>
  <c r="N283" i="140"/>
  <c r="M283" i="140"/>
  <c r="L283" i="140"/>
  <c r="B283" i="140"/>
  <c r="A283" i="140"/>
  <c r="BK282" i="140"/>
  <c r="BJ282" i="140"/>
  <c r="BI282" i="140"/>
  <c r="BH282" i="140"/>
  <c r="BG282" i="140"/>
  <c r="BF282" i="140"/>
  <c r="BE282" i="140"/>
  <c r="BD282" i="140"/>
  <c r="BC282" i="140"/>
  <c r="BB282" i="140"/>
  <c r="BA282" i="140"/>
  <c r="AZ282" i="140"/>
  <c r="AY282" i="140"/>
  <c r="AX282" i="140"/>
  <c r="AW282" i="140"/>
  <c r="AV282" i="140"/>
  <c r="AU282" i="140"/>
  <c r="AT282" i="140"/>
  <c r="AS282" i="140"/>
  <c r="AR282" i="140"/>
  <c r="AQ282" i="140"/>
  <c r="AP282" i="140"/>
  <c r="AO282" i="140"/>
  <c r="AN282" i="140"/>
  <c r="AM282" i="140"/>
  <c r="AL282" i="140"/>
  <c r="AK282" i="140"/>
  <c r="AF282" i="140"/>
  <c r="AE282" i="140"/>
  <c r="AC282" i="140"/>
  <c r="AB282" i="140"/>
  <c r="AA282" i="140"/>
  <c r="Z282" i="140"/>
  <c r="Y282" i="140"/>
  <c r="X282" i="140"/>
  <c r="W282" i="140"/>
  <c r="V282" i="140"/>
  <c r="U282" i="140"/>
  <c r="T282" i="140"/>
  <c r="S282" i="140"/>
  <c r="R282" i="140"/>
  <c r="O282" i="140"/>
  <c r="N282" i="140"/>
  <c r="M282" i="140"/>
  <c r="L282" i="140"/>
  <c r="B282" i="140"/>
  <c r="A282" i="140"/>
  <c r="AY281" i="140"/>
  <c r="AX281" i="140"/>
  <c r="AW281" i="140"/>
  <c r="AV281" i="140"/>
  <c r="AU281" i="140"/>
  <c r="AT281" i="140"/>
  <c r="AS281" i="140"/>
  <c r="AR281" i="140"/>
  <c r="AQ281" i="140"/>
  <c r="AP281" i="140"/>
  <c r="AO281" i="140"/>
  <c r="AN281" i="140"/>
  <c r="AM281" i="140"/>
  <c r="AL281" i="140"/>
  <c r="AK281" i="140"/>
  <c r="O281" i="140"/>
  <c r="N281" i="140"/>
  <c r="M281" i="140"/>
  <c r="L281" i="140"/>
  <c r="B281" i="140"/>
  <c r="A281" i="140"/>
  <c r="BK280" i="140"/>
  <c r="BJ280" i="140"/>
  <c r="BI280" i="140"/>
  <c r="BH280" i="140"/>
  <c r="BG280" i="140"/>
  <c r="BF280" i="140"/>
  <c r="BE280" i="140"/>
  <c r="BD280" i="140"/>
  <c r="BC280" i="140"/>
  <c r="BB280" i="140"/>
  <c r="BA280" i="140"/>
  <c r="AZ280" i="140"/>
  <c r="AY280" i="140"/>
  <c r="AX280" i="140"/>
  <c r="AW280" i="140"/>
  <c r="AV280" i="140"/>
  <c r="AU280" i="140"/>
  <c r="AT280" i="140"/>
  <c r="AS280" i="140"/>
  <c r="AR280" i="140"/>
  <c r="AQ280" i="140"/>
  <c r="AP280" i="140"/>
  <c r="AO280" i="140"/>
  <c r="AN280" i="140"/>
  <c r="AM280" i="140"/>
  <c r="AL280" i="140"/>
  <c r="AK280" i="140"/>
  <c r="AF280" i="140"/>
  <c r="AE280" i="140"/>
  <c r="AC280" i="140"/>
  <c r="AB280" i="140"/>
  <c r="AA280" i="140"/>
  <c r="Z280" i="140"/>
  <c r="Y280" i="140"/>
  <c r="X280" i="140"/>
  <c r="W280" i="140"/>
  <c r="V280" i="140"/>
  <c r="U280" i="140"/>
  <c r="T280" i="140"/>
  <c r="S280" i="140"/>
  <c r="R280" i="140"/>
  <c r="O280" i="140"/>
  <c r="N280" i="140"/>
  <c r="M280" i="140"/>
  <c r="L280" i="140"/>
  <c r="B280" i="140"/>
  <c r="A280" i="140"/>
  <c r="AY279" i="140"/>
  <c r="AX279" i="140"/>
  <c r="AW279" i="140"/>
  <c r="AV279" i="140"/>
  <c r="AU279" i="140"/>
  <c r="AT279" i="140"/>
  <c r="AS279" i="140"/>
  <c r="AR279" i="140"/>
  <c r="AQ279" i="140"/>
  <c r="AP279" i="140"/>
  <c r="AO279" i="140"/>
  <c r="AN279" i="140"/>
  <c r="AM279" i="140"/>
  <c r="AL279" i="140"/>
  <c r="AK279" i="140"/>
  <c r="O279" i="140"/>
  <c r="N279" i="140"/>
  <c r="M279" i="140"/>
  <c r="L279" i="140"/>
  <c r="B279" i="140"/>
  <c r="A279" i="140"/>
  <c r="BK278" i="140"/>
  <c r="BJ278" i="140"/>
  <c r="BI278" i="140"/>
  <c r="BH278" i="140"/>
  <c r="BG278" i="140"/>
  <c r="BF278" i="140"/>
  <c r="BE278" i="140"/>
  <c r="BD278" i="140"/>
  <c r="BC278" i="140"/>
  <c r="BB278" i="140"/>
  <c r="BA278" i="140"/>
  <c r="AZ278" i="140"/>
  <c r="AY278" i="140"/>
  <c r="AX278" i="140"/>
  <c r="AW278" i="140"/>
  <c r="AV278" i="140"/>
  <c r="AU278" i="140"/>
  <c r="AT278" i="140"/>
  <c r="AS278" i="140"/>
  <c r="AR278" i="140"/>
  <c r="AQ278" i="140"/>
  <c r="AP278" i="140"/>
  <c r="AO278" i="140"/>
  <c r="AN278" i="140"/>
  <c r="AM278" i="140"/>
  <c r="AL278" i="140"/>
  <c r="AK278" i="140"/>
  <c r="AF278" i="140"/>
  <c r="AE278" i="140"/>
  <c r="AC278" i="140"/>
  <c r="AB278" i="140"/>
  <c r="AA278" i="140"/>
  <c r="Z278" i="140"/>
  <c r="Y278" i="140"/>
  <c r="X278" i="140"/>
  <c r="W278" i="140"/>
  <c r="V278" i="140"/>
  <c r="U278" i="140"/>
  <c r="T278" i="140"/>
  <c r="S278" i="140"/>
  <c r="R278" i="140"/>
  <c r="O278" i="140"/>
  <c r="N278" i="140"/>
  <c r="M278" i="140"/>
  <c r="L278" i="140"/>
  <c r="B278" i="140"/>
  <c r="A278" i="140"/>
  <c r="AY277" i="140"/>
  <c r="AX277" i="140"/>
  <c r="AW277" i="140"/>
  <c r="AV277" i="140"/>
  <c r="AU277" i="140"/>
  <c r="AT277" i="140"/>
  <c r="AS277" i="140"/>
  <c r="AR277" i="140"/>
  <c r="AQ277" i="140"/>
  <c r="AP277" i="140"/>
  <c r="AO277" i="140"/>
  <c r="AN277" i="140"/>
  <c r="AM277" i="140"/>
  <c r="AL277" i="140"/>
  <c r="AK277" i="140"/>
  <c r="O277" i="140"/>
  <c r="N277" i="140"/>
  <c r="M277" i="140"/>
  <c r="L277" i="140"/>
  <c r="B277" i="140"/>
  <c r="A277" i="140"/>
  <c r="BK276" i="140"/>
  <c r="BJ276" i="140"/>
  <c r="BI276" i="140"/>
  <c r="BH276" i="140"/>
  <c r="BG276" i="140"/>
  <c r="BF276" i="140"/>
  <c r="BE276" i="140"/>
  <c r="BD276" i="140"/>
  <c r="BC276" i="140"/>
  <c r="BB276" i="140"/>
  <c r="BA276" i="140"/>
  <c r="AZ276" i="140"/>
  <c r="AY276" i="140"/>
  <c r="AX276" i="140"/>
  <c r="AW276" i="140"/>
  <c r="AV276" i="140"/>
  <c r="AU276" i="140"/>
  <c r="AT276" i="140"/>
  <c r="AS276" i="140"/>
  <c r="AR276" i="140"/>
  <c r="AQ276" i="140"/>
  <c r="AP276" i="140"/>
  <c r="AO276" i="140"/>
  <c r="AN276" i="140"/>
  <c r="AM276" i="140"/>
  <c r="AL276" i="140"/>
  <c r="AK276" i="140"/>
  <c r="AF276" i="140"/>
  <c r="AE276" i="140"/>
  <c r="AC276" i="140"/>
  <c r="AB276" i="140"/>
  <c r="AA276" i="140"/>
  <c r="Z276" i="140"/>
  <c r="Y276" i="140"/>
  <c r="X276" i="140"/>
  <c r="W276" i="140"/>
  <c r="V276" i="140"/>
  <c r="U276" i="140"/>
  <c r="T276" i="140"/>
  <c r="S276" i="140"/>
  <c r="R276" i="140"/>
  <c r="O276" i="140"/>
  <c r="N276" i="140"/>
  <c r="M276" i="140"/>
  <c r="L276" i="140"/>
  <c r="B276" i="140"/>
  <c r="A276" i="140"/>
  <c r="AY275" i="140"/>
  <c r="AX275" i="140"/>
  <c r="AW275" i="140"/>
  <c r="AV275" i="140"/>
  <c r="AU275" i="140"/>
  <c r="AT275" i="140"/>
  <c r="AS275" i="140"/>
  <c r="AR275" i="140"/>
  <c r="AQ275" i="140"/>
  <c r="AP275" i="140"/>
  <c r="AO275" i="140"/>
  <c r="AN275" i="140"/>
  <c r="AM275" i="140"/>
  <c r="AL275" i="140"/>
  <c r="AK275" i="140"/>
  <c r="O275" i="140"/>
  <c r="N275" i="140"/>
  <c r="M275" i="140"/>
  <c r="L275" i="140"/>
  <c r="B275" i="140"/>
  <c r="A275" i="140"/>
  <c r="BK274" i="140"/>
  <c r="BJ274" i="140"/>
  <c r="BI274" i="140"/>
  <c r="BH274" i="140"/>
  <c r="BG274" i="140"/>
  <c r="BF274" i="140"/>
  <c r="BE274" i="140"/>
  <c r="BD274" i="140"/>
  <c r="BC274" i="140"/>
  <c r="BB274" i="140"/>
  <c r="BA274" i="140"/>
  <c r="AZ274" i="140"/>
  <c r="AY274" i="140"/>
  <c r="AX274" i="140"/>
  <c r="AW274" i="140"/>
  <c r="AV274" i="140"/>
  <c r="AU274" i="140"/>
  <c r="AT274" i="140"/>
  <c r="AS274" i="140"/>
  <c r="AR274" i="140"/>
  <c r="AQ274" i="140"/>
  <c r="AP274" i="140"/>
  <c r="AO274" i="140"/>
  <c r="AN274" i="140"/>
  <c r="AM274" i="140"/>
  <c r="AL274" i="140"/>
  <c r="AK274" i="140"/>
  <c r="AF274" i="140"/>
  <c r="AE274" i="140"/>
  <c r="AC274" i="140"/>
  <c r="AB274" i="140"/>
  <c r="AA274" i="140"/>
  <c r="Z274" i="140"/>
  <c r="Y274" i="140"/>
  <c r="X274" i="140"/>
  <c r="W274" i="140"/>
  <c r="V274" i="140"/>
  <c r="U274" i="140"/>
  <c r="T274" i="140"/>
  <c r="S274" i="140"/>
  <c r="R274" i="140"/>
  <c r="O274" i="140"/>
  <c r="N274" i="140"/>
  <c r="M274" i="140"/>
  <c r="L274" i="140"/>
  <c r="B274" i="140"/>
  <c r="A274" i="140"/>
  <c r="AY273" i="140"/>
  <c r="AX273" i="140"/>
  <c r="AW273" i="140"/>
  <c r="AV273" i="140"/>
  <c r="AU273" i="140"/>
  <c r="AT273" i="140"/>
  <c r="AS273" i="140"/>
  <c r="AR273" i="140"/>
  <c r="AQ273" i="140"/>
  <c r="AP273" i="140"/>
  <c r="AO273" i="140"/>
  <c r="AN273" i="140"/>
  <c r="AM273" i="140"/>
  <c r="AL273" i="140"/>
  <c r="AK273" i="140"/>
  <c r="O273" i="140"/>
  <c r="N273" i="140"/>
  <c r="M273" i="140"/>
  <c r="L273" i="140"/>
  <c r="B273" i="140"/>
  <c r="A273" i="140"/>
  <c r="BK272" i="140"/>
  <c r="BJ272" i="140"/>
  <c r="BI272" i="140"/>
  <c r="BH272" i="140"/>
  <c r="BG272" i="140"/>
  <c r="BF272" i="140"/>
  <c r="BE272" i="140"/>
  <c r="BD272" i="140"/>
  <c r="BC272" i="140"/>
  <c r="BB272" i="140"/>
  <c r="BA272" i="140"/>
  <c r="AZ272" i="140"/>
  <c r="AY272" i="140"/>
  <c r="AX272" i="140"/>
  <c r="AW272" i="140"/>
  <c r="AV272" i="140"/>
  <c r="AU272" i="140"/>
  <c r="AT272" i="140"/>
  <c r="AS272" i="140"/>
  <c r="AR272" i="140"/>
  <c r="AQ272" i="140"/>
  <c r="AP272" i="140"/>
  <c r="AO272" i="140"/>
  <c r="AN272" i="140"/>
  <c r="AM272" i="140"/>
  <c r="AL272" i="140"/>
  <c r="AK272" i="140"/>
  <c r="AF272" i="140"/>
  <c r="AE272" i="140"/>
  <c r="AC272" i="140"/>
  <c r="AB272" i="140"/>
  <c r="AA272" i="140"/>
  <c r="Z272" i="140"/>
  <c r="Y272" i="140"/>
  <c r="X272" i="140"/>
  <c r="W272" i="140"/>
  <c r="V272" i="140"/>
  <c r="U272" i="140"/>
  <c r="T272" i="140"/>
  <c r="S272" i="140"/>
  <c r="R272" i="140"/>
  <c r="O272" i="140"/>
  <c r="N272" i="140"/>
  <c r="M272" i="140"/>
  <c r="L272" i="140"/>
  <c r="B272" i="140"/>
  <c r="A272" i="140"/>
  <c r="AY271" i="140"/>
  <c r="AX271" i="140"/>
  <c r="AW271" i="140"/>
  <c r="AV271" i="140"/>
  <c r="AU271" i="140"/>
  <c r="AT271" i="140"/>
  <c r="AS271" i="140"/>
  <c r="AR271" i="140"/>
  <c r="AQ271" i="140"/>
  <c r="AP271" i="140"/>
  <c r="AO271" i="140"/>
  <c r="AN271" i="140"/>
  <c r="AM271" i="140"/>
  <c r="AL271" i="140"/>
  <c r="AK271" i="140"/>
  <c r="O271" i="140"/>
  <c r="N271" i="140"/>
  <c r="M271" i="140"/>
  <c r="L271" i="140"/>
  <c r="B271" i="140"/>
  <c r="A271" i="140"/>
  <c r="BK270" i="140"/>
  <c r="BJ270" i="140"/>
  <c r="BI270" i="140"/>
  <c r="BH270" i="140"/>
  <c r="BG270" i="140"/>
  <c r="BF270" i="140"/>
  <c r="BE270" i="140"/>
  <c r="BD270" i="140"/>
  <c r="BC270" i="140"/>
  <c r="BB270" i="140"/>
  <c r="BA270" i="140"/>
  <c r="AZ270" i="140"/>
  <c r="AY270" i="140"/>
  <c r="AX270" i="140"/>
  <c r="AW270" i="140"/>
  <c r="AV270" i="140"/>
  <c r="AU270" i="140"/>
  <c r="AT270" i="140"/>
  <c r="AS270" i="140"/>
  <c r="AR270" i="140"/>
  <c r="AQ270" i="140"/>
  <c r="AP270" i="140"/>
  <c r="AO270" i="140"/>
  <c r="AN270" i="140"/>
  <c r="AM270" i="140"/>
  <c r="AL270" i="140"/>
  <c r="AK270" i="140"/>
  <c r="AF270" i="140"/>
  <c r="AE270" i="140"/>
  <c r="AC270" i="140"/>
  <c r="AB270" i="140"/>
  <c r="AA270" i="140"/>
  <c r="Z270" i="140"/>
  <c r="Y270" i="140"/>
  <c r="X270" i="140"/>
  <c r="W270" i="140"/>
  <c r="V270" i="140"/>
  <c r="U270" i="140"/>
  <c r="T270" i="140"/>
  <c r="S270" i="140"/>
  <c r="R270" i="140"/>
  <c r="O270" i="140"/>
  <c r="N270" i="140"/>
  <c r="M270" i="140"/>
  <c r="L270" i="140"/>
  <c r="B270" i="140"/>
  <c r="A270" i="140"/>
  <c r="AY269" i="140"/>
  <c r="AX269" i="140"/>
  <c r="AW269" i="140"/>
  <c r="AV269" i="140"/>
  <c r="AU269" i="140"/>
  <c r="AT269" i="140"/>
  <c r="AS269" i="140"/>
  <c r="AR269" i="140"/>
  <c r="AQ269" i="140"/>
  <c r="AP269" i="140"/>
  <c r="AO269" i="140"/>
  <c r="AN269" i="140"/>
  <c r="AM269" i="140"/>
  <c r="AL269" i="140"/>
  <c r="AK269" i="140"/>
  <c r="O269" i="140"/>
  <c r="N269" i="140"/>
  <c r="M269" i="140"/>
  <c r="L269" i="140"/>
  <c r="B269" i="140"/>
  <c r="A269" i="140"/>
  <c r="BK268" i="140"/>
  <c r="BJ268" i="140"/>
  <c r="BI268" i="140"/>
  <c r="BH268" i="140"/>
  <c r="BG268" i="140"/>
  <c r="BF268" i="140"/>
  <c r="BE268" i="140"/>
  <c r="BD268" i="140"/>
  <c r="BC268" i="140"/>
  <c r="BB268" i="140"/>
  <c r="BA268" i="140"/>
  <c r="AZ268" i="140"/>
  <c r="AY268" i="140"/>
  <c r="AX268" i="140"/>
  <c r="AW268" i="140"/>
  <c r="AV268" i="140"/>
  <c r="AU268" i="140"/>
  <c r="AT268" i="140"/>
  <c r="AS268" i="140"/>
  <c r="AR268" i="140"/>
  <c r="AQ268" i="140"/>
  <c r="AP268" i="140"/>
  <c r="AO268" i="140"/>
  <c r="AN268" i="140"/>
  <c r="AM268" i="140"/>
  <c r="AL268" i="140"/>
  <c r="AK268" i="140"/>
  <c r="AF268" i="140"/>
  <c r="AE268" i="140"/>
  <c r="AC268" i="140"/>
  <c r="AB268" i="140"/>
  <c r="AA268" i="140"/>
  <c r="Z268" i="140"/>
  <c r="Y268" i="140"/>
  <c r="X268" i="140"/>
  <c r="W268" i="140"/>
  <c r="V268" i="140"/>
  <c r="U268" i="140"/>
  <c r="T268" i="140"/>
  <c r="S268" i="140"/>
  <c r="R268" i="140"/>
  <c r="O268" i="140"/>
  <c r="N268" i="140"/>
  <c r="M268" i="140"/>
  <c r="L268" i="140"/>
  <c r="B268" i="140"/>
  <c r="A268" i="140"/>
  <c r="AY267" i="140"/>
  <c r="AX267" i="140"/>
  <c r="AW267" i="140"/>
  <c r="AV267" i="140"/>
  <c r="AU267" i="140"/>
  <c r="AT267" i="140"/>
  <c r="AS267" i="140"/>
  <c r="AR267" i="140"/>
  <c r="AQ267" i="140"/>
  <c r="AP267" i="140"/>
  <c r="AO267" i="140"/>
  <c r="AN267" i="140"/>
  <c r="AM267" i="140"/>
  <c r="AL267" i="140"/>
  <c r="AK267" i="140"/>
  <c r="O267" i="140"/>
  <c r="N267" i="140"/>
  <c r="M267" i="140"/>
  <c r="L267" i="140"/>
  <c r="B267" i="140"/>
  <c r="A267" i="140"/>
  <c r="BK266" i="140"/>
  <c r="BJ266" i="140"/>
  <c r="BI266" i="140"/>
  <c r="BH266" i="140"/>
  <c r="BG266" i="140"/>
  <c r="BF266" i="140"/>
  <c r="BE266" i="140"/>
  <c r="BD266" i="140"/>
  <c r="BC266" i="140"/>
  <c r="BB266" i="140"/>
  <c r="BA266" i="140"/>
  <c r="AZ266" i="140"/>
  <c r="AY266" i="140"/>
  <c r="AX266" i="140"/>
  <c r="AW266" i="140"/>
  <c r="AV266" i="140"/>
  <c r="AU266" i="140"/>
  <c r="AT266" i="140"/>
  <c r="AS266" i="140"/>
  <c r="AR266" i="140"/>
  <c r="AQ266" i="140"/>
  <c r="AP266" i="140"/>
  <c r="AO266" i="140"/>
  <c r="AN266" i="140"/>
  <c r="AM266" i="140"/>
  <c r="AL266" i="140"/>
  <c r="AK266" i="140"/>
  <c r="AF266" i="140"/>
  <c r="AE266" i="140"/>
  <c r="AC266" i="140"/>
  <c r="AB266" i="140"/>
  <c r="AA266" i="140"/>
  <c r="Z266" i="140"/>
  <c r="Y266" i="140"/>
  <c r="X266" i="140"/>
  <c r="W266" i="140"/>
  <c r="V266" i="140"/>
  <c r="U266" i="140"/>
  <c r="T266" i="140"/>
  <c r="S266" i="140"/>
  <c r="R266" i="140"/>
  <c r="O266" i="140"/>
  <c r="N266" i="140"/>
  <c r="M266" i="140"/>
  <c r="L266" i="140"/>
  <c r="B266" i="140"/>
  <c r="A266" i="140"/>
  <c r="AY265" i="140"/>
  <c r="AX265" i="140"/>
  <c r="AW265" i="140"/>
  <c r="AV265" i="140"/>
  <c r="AU265" i="140"/>
  <c r="AT265" i="140"/>
  <c r="AS265" i="140"/>
  <c r="AR265" i="140"/>
  <c r="AQ265" i="140"/>
  <c r="AP265" i="140"/>
  <c r="AO265" i="140"/>
  <c r="AN265" i="140"/>
  <c r="AM265" i="140"/>
  <c r="AL265" i="140"/>
  <c r="AK265" i="140"/>
  <c r="O265" i="140"/>
  <c r="N265" i="140"/>
  <c r="M265" i="140"/>
  <c r="L265" i="140"/>
  <c r="B265" i="140"/>
  <c r="A265" i="140"/>
  <c r="BK264" i="140"/>
  <c r="BJ264" i="140"/>
  <c r="BI264" i="140"/>
  <c r="BH264" i="140"/>
  <c r="BG264" i="140"/>
  <c r="BF264" i="140"/>
  <c r="BE264" i="140"/>
  <c r="BD264" i="140"/>
  <c r="BC264" i="140"/>
  <c r="BB264" i="140"/>
  <c r="BA264" i="140"/>
  <c r="AZ264" i="140"/>
  <c r="AY264" i="140"/>
  <c r="AX264" i="140"/>
  <c r="AW264" i="140"/>
  <c r="AV264" i="140"/>
  <c r="AU264" i="140"/>
  <c r="AT264" i="140"/>
  <c r="AS264" i="140"/>
  <c r="AR264" i="140"/>
  <c r="AQ264" i="140"/>
  <c r="AP264" i="140"/>
  <c r="AO264" i="140"/>
  <c r="AN264" i="140"/>
  <c r="AM264" i="140"/>
  <c r="AL264" i="140"/>
  <c r="AK264" i="140"/>
  <c r="AF264" i="140"/>
  <c r="AE264" i="140"/>
  <c r="AC264" i="140"/>
  <c r="AB264" i="140"/>
  <c r="AA264" i="140"/>
  <c r="Z264" i="140"/>
  <c r="Y264" i="140"/>
  <c r="X264" i="140"/>
  <c r="W264" i="140"/>
  <c r="V264" i="140"/>
  <c r="U264" i="140"/>
  <c r="T264" i="140"/>
  <c r="S264" i="140"/>
  <c r="R264" i="140"/>
  <c r="O264" i="140"/>
  <c r="N264" i="140"/>
  <c r="M264" i="140"/>
  <c r="L264" i="140"/>
  <c r="B264" i="140"/>
  <c r="A264" i="140"/>
  <c r="AY263" i="140"/>
  <c r="AX263" i="140"/>
  <c r="AW263" i="140"/>
  <c r="AV263" i="140"/>
  <c r="AU263" i="140"/>
  <c r="AT263" i="140"/>
  <c r="AS263" i="140"/>
  <c r="AR263" i="140"/>
  <c r="AQ263" i="140"/>
  <c r="AP263" i="140"/>
  <c r="AO263" i="140"/>
  <c r="AN263" i="140"/>
  <c r="AM263" i="140"/>
  <c r="AL263" i="140"/>
  <c r="AK263" i="140"/>
  <c r="O263" i="140"/>
  <c r="N263" i="140"/>
  <c r="M263" i="140"/>
  <c r="L263" i="140"/>
  <c r="B263" i="140"/>
  <c r="A263" i="140"/>
  <c r="BK262" i="140"/>
  <c r="BJ262" i="140"/>
  <c r="BI262" i="140"/>
  <c r="BH262" i="140"/>
  <c r="BG262" i="140"/>
  <c r="BF262" i="140"/>
  <c r="BE262" i="140"/>
  <c r="BD262" i="140"/>
  <c r="BC262" i="140"/>
  <c r="BB262" i="140"/>
  <c r="BA262" i="140"/>
  <c r="AZ262" i="140"/>
  <c r="AY262" i="140"/>
  <c r="AX262" i="140"/>
  <c r="AW262" i="140"/>
  <c r="AV262" i="140"/>
  <c r="AU262" i="140"/>
  <c r="AT262" i="140"/>
  <c r="AS262" i="140"/>
  <c r="AR262" i="140"/>
  <c r="AQ262" i="140"/>
  <c r="AP262" i="140"/>
  <c r="AO262" i="140"/>
  <c r="AN262" i="140"/>
  <c r="AM262" i="140"/>
  <c r="AL262" i="140"/>
  <c r="AK262" i="140"/>
  <c r="AF262" i="140"/>
  <c r="AE262" i="140"/>
  <c r="AC262" i="140"/>
  <c r="AB262" i="140"/>
  <c r="AA262" i="140"/>
  <c r="Z262" i="140"/>
  <c r="Y262" i="140"/>
  <c r="X262" i="140"/>
  <c r="W262" i="140"/>
  <c r="V262" i="140"/>
  <c r="U262" i="140"/>
  <c r="T262" i="140"/>
  <c r="S262" i="140"/>
  <c r="R262" i="140"/>
  <c r="O262" i="140"/>
  <c r="N262" i="140"/>
  <c r="M262" i="140"/>
  <c r="L262" i="140"/>
  <c r="B262" i="140"/>
  <c r="A262" i="140"/>
  <c r="AY261" i="140"/>
  <c r="AX261" i="140"/>
  <c r="AW261" i="140"/>
  <c r="AV261" i="140"/>
  <c r="AU261" i="140"/>
  <c r="AT261" i="140"/>
  <c r="AS261" i="140"/>
  <c r="AR261" i="140"/>
  <c r="AQ261" i="140"/>
  <c r="AP261" i="140"/>
  <c r="AO261" i="140"/>
  <c r="AN261" i="140"/>
  <c r="AM261" i="140"/>
  <c r="AL261" i="140"/>
  <c r="AK261" i="140"/>
  <c r="O261" i="140"/>
  <c r="N261" i="140"/>
  <c r="M261" i="140"/>
  <c r="L261" i="140"/>
  <c r="B261" i="140"/>
  <c r="A261" i="140"/>
  <c r="BK260" i="140"/>
  <c r="BJ260" i="140"/>
  <c r="BI260" i="140"/>
  <c r="BH260" i="140"/>
  <c r="BG260" i="140"/>
  <c r="BF260" i="140"/>
  <c r="BE260" i="140"/>
  <c r="BD260" i="140"/>
  <c r="BC260" i="140"/>
  <c r="BB260" i="140"/>
  <c r="BA260" i="140"/>
  <c r="AZ260" i="140"/>
  <c r="AY260" i="140"/>
  <c r="AX260" i="140"/>
  <c r="AW260" i="140"/>
  <c r="AV260" i="140"/>
  <c r="AU260" i="140"/>
  <c r="AT260" i="140"/>
  <c r="AS260" i="140"/>
  <c r="AR260" i="140"/>
  <c r="AQ260" i="140"/>
  <c r="AP260" i="140"/>
  <c r="AO260" i="140"/>
  <c r="AN260" i="140"/>
  <c r="AM260" i="140"/>
  <c r="AL260" i="140"/>
  <c r="AK260" i="140"/>
  <c r="AF260" i="140"/>
  <c r="AE260" i="140"/>
  <c r="AC260" i="140"/>
  <c r="AB260" i="140"/>
  <c r="AA260" i="140"/>
  <c r="Z260" i="140"/>
  <c r="Y260" i="140"/>
  <c r="X260" i="140"/>
  <c r="W260" i="140"/>
  <c r="V260" i="140"/>
  <c r="U260" i="140"/>
  <c r="T260" i="140"/>
  <c r="S260" i="140"/>
  <c r="R260" i="140"/>
  <c r="O260" i="140"/>
  <c r="N260" i="140"/>
  <c r="M260" i="140"/>
  <c r="L260" i="140"/>
  <c r="B260" i="140"/>
  <c r="A260" i="140"/>
  <c r="AY259" i="140"/>
  <c r="AX259" i="140"/>
  <c r="AW259" i="140"/>
  <c r="AV259" i="140"/>
  <c r="AU259" i="140"/>
  <c r="AT259" i="140"/>
  <c r="AS259" i="140"/>
  <c r="AR259" i="140"/>
  <c r="AQ259" i="140"/>
  <c r="AP259" i="140"/>
  <c r="AO259" i="140"/>
  <c r="AN259" i="140"/>
  <c r="AM259" i="140"/>
  <c r="AL259" i="140"/>
  <c r="AK259" i="140"/>
  <c r="O259" i="140"/>
  <c r="N259" i="140"/>
  <c r="M259" i="140"/>
  <c r="L259" i="140"/>
  <c r="B259" i="140"/>
  <c r="A259" i="140"/>
  <c r="BK258" i="140"/>
  <c r="BJ258" i="140"/>
  <c r="BI258" i="140"/>
  <c r="BH258" i="140"/>
  <c r="BG258" i="140"/>
  <c r="BF258" i="140"/>
  <c r="BE258" i="140"/>
  <c r="BD258" i="140"/>
  <c r="BC258" i="140"/>
  <c r="BB258" i="140"/>
  <c r="BA258" i="140"/>
  <c r="AZ258" i="140"/>
  <c r="AY258" i="140"/>
  <c r="AX258" i="140"/>
  <c r="AW258" i="140"/>
  <c r="AV258" i="140"/>
  <c r="AU258" i="140"/>
  <c r="AT258" i="140"/>
  <c r="AS258" i="140"/>
  <c r="AR258" i="140"/>
  <c r="AQ258" i="140"/>
  <c r="AP258" i="140"/>
  <c r="AO258" i="140"/>
  <c r="AN258" i="140"/>
  <c r="AM258" i="140"/>
  <c r="AL258" i="140"/>
  <c r="AK258" i="140"/>
  <c r="AF258" i="140"/>
  <c r="AE258" i="140"/>
  <c r="AC258" i="140"/>
  <c r="AB258" i="140"/>
  <c r="AA258" i="140"/>
  <c r="Z258" i="140"/>
  <c r="Y258" i="140"/>
  <c r="X258" i="140"/>
  <c r="W258" i="140"/>
  <c r="V258" i="140"/>
  <c r="U258" i="140"/>
  <c r="T258" i="140"/>
  <c r="S258" i="140"/>
  <c r="R258" i="140"/>
  <c r="O258" i="140"/>
  <c r="N258" i="140"/>
  <c r="M258" i="140"/>
  <c r="L258" i="140"/>
  <c r="B258" i="140"/>
  <c r="A258" i="140"/>
  <c r="AY257" i="140"/>
  <c r="AX257" i="140"/>
  <c r="AW257" i="140"/>
  <c r="AV257" i="140"/>
  <c r="AU257" i="140"/>
  <c r="AT257" i="140"/>
  <c r="AS257" i="140"/>
  <c r="AR257" i="140"/>
  <c r="AQ257" i="140"/>
  <c r="AP257" i="140"/>
  <c r="AO257" i="140"/>
  <c r="AN257" i="140"/>
  <c r="AM257" i="140"/>
  <c r="AL257" i="140"/>
  <c r="AK257" i="140"/>
  <c r="O257" i="140"/>
  <c r="N257" i="140"/>
  <c r="M257" i="140"/>
  <c r="L257" i="140"/>
  <c r="B257" i="140"/>
  <c r="A257" i="140"/>
  <c r="BK256" i="140"/>
  <c r="BJ256" i="140"/>
  <c r="BI256" i="140"/>
  <c r="BH256" i="140"/>
  <c r="BG256" i="140"/>
  <c r="BF256" i="140"/>
  <c r="BE256" i="140"/>
  <c r="BD256" i="140"/>
  <c r="BC256" i="140"/>
  <c r="BB256" i="140"/>
  <c r="BA256" i="140"/>
  <c r="AZ256" i="140"/>
  <c r="AY256" i="140"/>
  <c r="AX256" i="140"/>
  <c r="AW256" i="140"/>
  <c r="AV256" i="140"/>
  <c r="AU256" i="140"/>
  <c r="AT256" i="140"/>
  <c r="AS256" i="140"/>
  <c r="AR256" i="140"/>
  <c r="AQ256" i="140"/>
  <c r="AP256" i="140"/>
  <c r="AO256" i="140"/>
  <c r="AN256" i="140"/>
  <c r="AM256" i="140"/>
  <c r="AL256" i="140"/>
  <c r="AK256" i="140"/>
  <c r="AF256" i="140"/>
  <c r="AE256" i="140"/>
  <c r="AC256" i="140"/>
  <c r="AB256" i="140"/>
  <c r="AA256" i="140"/>
  <c r="Z256" i="140"/>
  <c r="Y256" i="140"/>
  <c r="X256" i="140"/>
  <c r="W256" i="140"/>
  <c r="V256" i="140"/>
  <c r="U256" i="140"/>
  <c r="T256" i="140"/>
  <c r="S256" i="140"/>
  <c r="R256" i="140"/>
  <c r="O256" i="140"/>
  <c r="N256" i="140"/>
  <c r="M256" i="140"/>
  <c r="L256" i="140"/>
  <c r="B256" i="140"/>
  <c r="A256" i="140"/>
  <c r="AY255" i="140"/>
  <c r="AX255" i="140"/>
  <c r="AW255" i="140"/>
  <c r="AV255" i="140"/>
  <c r="AU255" i="140"/>
  <c r="AT255" i="140"/>
  <c r="AS255" i="140"/>
  <c r="AR255" i="140"/>
  <c r="AQ255" i="140"/>
  <c r="AP255" i="140"/>
  <c r="AO255" i="140"/>
  <c r="AN255" i="140"/>
  <c r="AM255" i="140"/>
  <c r="AL255" i="140"/>
  <c r="AK255" i="140"/>
  <c r="O255" i="140"/>
  <c r="N255" i="140"/>
  <c r="M255" i="140"/>
  <c r="L255" i="140"/>
  <c r="B255" i="140"/>
  <c r="A255" i="140"/>
  <c r="BK254" i="140"/>
  <c r="BJ254" i="140"/>
  <c r="BI254" i="140"/>
  <c r="BH254" i="140"/>
  <c r="BG254" i="140"/>
  <c r="BF254" i="140"/>
  <c r="BE254" i="140"/>
  <c r="BD254" i="140"/>
  <c r="BC254" i="140"/>
  <c r="BB254" i="140"/>
  <c r="BA254" i="140"/>
  <c r="AZ254" i="140"/>
  <c r="AY254" i="140"/>
  <c r="AX254" i="140"/>
  <c r="AW254" i="140"/>
  <c r="AV254" i="140"/>
  <c r="AU254" i="140"/>
  <c r="AT254" i="140"/>
  <c r="AS254" i="140"/>
  <c r="AR254" i="140"/>
  <c r="AQ254" i="140"/>
  <c r="AP254" i="140"/>
  <c r="AO254" i="140"/>
  <c r="AN254" i="140"/>
  <c r="AM254" i="140"/>
  <c r="AL254" i="140"/>
  <c r="AK254" i="140"/>
  <c r="AF254" i="140"/>
  <c r="AE254" i="140"/>
  <c r="AC254" i="140"/>
  <c r="AB254" i="140"/>
  <c r="AA254" i="140"/>
  <c r="Z254" i="140"/>
  <c r="Y254" i="140"/>
  <c r="X254" i="140"/>
  <c r="W254" i="140"/>
  <c r="V254" i="140"/>
  <c r="U254" i="140"/>
  <c r="T254" i="140"/>
  <c r="S254" i="140"/>
  <c r="R254" i="140"/>
  <c r="O254" i="140"/>
  <c r="N254" i="140"/>
  <c r="M254" i="140"/>
  <c r="L254" i="140"/>
  <c r="B254" i="140"/>
  <c r="A254" i="140"/>
  <c r="AY253" i="140"/>
  <c r="AX253" i="140"/>
  <c r="AW253" i="140"/>
  <c r="AV253" i="140"/>
  <c r="AU253" i="140"/>
  <c r="AT253" i="140"/>
  <c r="AS253" i="140"/>
  <c r="AR253" i="140"/>
  <c r="AQ253" i="140"/>
  <c r="AP253" i="140"/>
  <c r="AO253" i="140"/>
  <c r="AN253" i="140"/>
  <c r="AM253" i="140"/>
  <c r="AL253" i="140"/>
  <c r="AK253" i="140"/>
  <c r="O253" i="140"/>
  <c r="N253" i="140"/>
  <c r="M253" i="140"/>
  <c r="L253" i="140"/>
  <c r="B253" i="140"/>
  <c r="A253" i="140"/>
  <c r="BK252" i="140"/>
  <c r="BJ252" i="140"/>
  <c r="BI252" i="140"/>
  <c r="BH252" i="140"/>
  <c r="BG252" i="140"/>
  <c r="BF252" i="140"/>
  <c r="BE252" i="140"/>
  <c r="BD252" i="140"/>
  <c r="BC252" i="140"/>
  <c r="BB252" i="140"/>
  <c r="BA252" i="140"/>
  <c r="AZ252" i="140"/>
  <c r="AY252" i="140"/>
  <c r="AX252" i="140"/>
  <c r="AW252" i="140"/>
  <c r="AV252" i="140"/>
  <c r="AU252" i="140"/>
  <c r="AT252" i="140"/>
  <c r="AS252" i="140"/>
  <c r="AR252" i="140"/>
  <c r="AQ252" i="140"/>
  <c r="AP252" i="140"/>
  <c r="AO252" i="140"/>
  <c r="AN252" i="140"/>
  <c r="AM252" i="140"/>
  <c r="AL252" i="140"/>
  <c r="AK252" i="140"/>
  <c r="AF252" i="140"/>
  <c r="AE252" i="140"/>
  <c r="AC252" i="140"/>
  <c r="AB252" i="140"/>
  <c r="AA252" i="140"/>
  <c r="Z252" i="140"/>
  <c r="Y252" i="140"/>
  <c r="X252" i="140"/>
  <c r="W252" i="140"/>
  <c r="V252" i="140"/>
  <c r="U252" i="140"/>
  <c r="T252" i="140"/>
  <c r="S252" i="140"/>
  <c r="R252" i="140"/>
  <c r="O252" i="140"/>
  <c r="N252" i="140"/>
  <c r="M252" i="140"/>
  <c r="L252" i="140"/>
  <c r="B252" i="140"/>
  <c r="A252" i="140"/>
  <c r="AY251" i="140"/>
  <c r="AX251" i="140"/>
  <c r="AW251" i="140"/>
  <c r="AV251" i="140"/>
  <c r="AU251" i="140"/>
  <c r="AT251" i="140"/>
  <c r="AS251" i="140"/>
  <c r="AR251" i="140"/>
  <c r="AQ251" i="140"/>
  <c r="AP251" i="140"/>
  <c r="AO251" i="140"/>
  <c r="AN251" i="140"/>
  <c r="AM251" i="140"/>
  <c r="AL251" i="140"/>
  <c r="AK251" i="140"/>
  <c r="O251" i="140"/>
  <c r="N251" i="140"/>
  <c r="M251" i="140"/>
  <c r="L251" i="140"/>
  <c r="B251" i="140"/>
  <c r="A251" i="140"/>
  <c r="BK250" i="140"/>
  <c r="BJ250" i="140"/>
  <c r="BI250" i="140"/>
  <c r="BH250" i="140"/>
  <c r="BG250" i="140"/>
  <c r="BF250" i="140"/>
  <c r="BE250" i="140"/>
  <c r="BD250" i="140"/>
  <c r="BC250" i="140"/>
  <c r="BB250" i="140"/>
  <c r="BA250" i="140"/>
  <c r="AZ250" i="140"/>
  <c r="AY250" i="140"/>
  <c r="AX250" i="140"/>
  <c r="AW250" i="140"/>
  <c r="AV250" i="140"/>
  <c r="AU250" i="140"/>
  <c r="AT250" i="140"/>
  <c r="AS250" i="140"/>
  <c r="AR250" i="140"/>
  <c r="AQ250" i="140"/>
  <c r="AP250" i="140"/>
  <c r="AO250" i="140"/>
  <c r="AN250" i="140"/>
  <c r="AM250" i="140"/>
  <c r="AL250" i="140"/>
  <c r="AK250" i="140"/>
  <c r="AF250" i="140"/>
  <c r="AE250" i="140"/>
  <c r="AC250" i="140"/>
  <c r="AB250" i="140"/>
  <c r="AA250" i="140"/>
  <c r="Z250" i="140"/>
  <c r="Y250" i="140"/>
  <c r="X250" i="140"/>
  <c r="W250" i="140"/>
  <c r="V250" i="140"/>
  <c r="U250" i="140"/>
  <c r="T250" i="140"/>
  <c r="S250" i="140"/>
  <c r="R250" i="140"/>
  <c r="O250" i="140"/>
  <c r="N250" i="140"/>
  <c r="M250" i="140"/>
  <c r="L250" i="140"/>
  <c r="B250" i="140"/>
  <c r="A250" i="140"/>
  <c r="AY249" i="140"/>
  <c r="AX249" i="140"/>
  <c r="AW249" i="140"/>
  <c r="AV249" i="140"/>
  <c r="AU249" i="140"/>
  <c r="AT249" i="140"/>
  <c r="AS249" i="140"/>
  <c r="AR249" i="140"/>
  <c r="AQ249" i="140"/>
  <c r="AP249" i="140"/>
  <c r="AO249" i="140"/>
  <c r="AN249" i="140"/>
  <c r="AM249" i="140"/>
  <c r="AL249" i="140"/>
  <c r="AK249" i="140"/>
  <c r="O249" i="140"/>
  <c r="N249" i="140"/>
  <c r="M249" i="140"/>
  <c r="L249" i="140"/>
  <c r="B249" i="140"/>
  <c r="A249" i="140"/>
  <c r="BK248" i="140"/>
  <c r="BJ248" i="140"/>
  <c r="BI248" i="140"/>
  <c r="BH248" i="140"/>
  <c r="BG248" i="140"/>
  <c r="BF248" i="140"/>
  <c r="BE248" i="140"/>
  <c r="BD248" i="140"/>
  <c r="BC248" i="140"/>
  <c r="BB248" i="140"/>
  <c r="BA248" i="140"/>
  <c r="AZ248" i="140"/>
  <c r="AY248" i="140"/>
  <c r="AX248" i="140"/>
  <c r="AW248" i="140"/>
  <c r="AV248" i="140"/>
  <c r="AU248" i="140"/>
  <c r="AT248" i="140"/>
  <c r="AS248" i="140"/>
  <c r="AR248" i="140"/>
  <c r="AQ248" i="140"/>
  <c r="AP248" i="140"/>
  <c r="AO248" i="140"/>
  <c r="AN248" i="140"/>
  <c r="AM248" i="140"/>
  <c r="AL248" i="140"/>
  <c r="AK248" i="140"/>
  <c r="AF248" i="140"/>
  <c r="AE248" i="140"/>
  <c r="AC248" i="140"/>
  <c r="AB248" i="140"/>
  <c r="AA248" i="140"/>
  <c r="Z248" i="140"/>
  <c r="Y248" i="140"/>
  <c r="X248" i="140"/>
  <c r="W248" i="140"/>
  <c r="V248" i="140"/>
  <c r="U248" i="140"/>
  <c r="T248" i="140"/>
  <c r="S248" i="140"/>
  <c r="R248" i="140"/>
  <c r="O248" i="140"/>
  <c r="N248" i="140"/>
  <c r="M248" i="140"/>
  <c r="L248" i="140"/>
  <c r="B248" i="140"/>
  <c r="A248" i="140"/>
  <c r="AY247" i="140"/>
  <c r="AX247" i="140"/>
  <c r="AW247" i="140"/>
  <c r="AV247" i="140"/>
  <c r="AU247" i="140"/>
  <c r="AT247" i="140"/>
  <c r="AS247" i="140"/>
  <c r="AR247" i="140"/>
  <c r="AQ247" i="140"/>
  <c r="AP247" i="140"/>
  <c r="AO247" i="140"/>
  <c r="AN247" i="140"/>
  <c r="AM247" i="140"/>
  <c r="AL247" i="140"/>
  <c r="AK247" i="140"/>
  <c r="O247" i="140"/>
  <c r="N247" i="140"/>
  <c r="M247" i="140"/>
  <c r="L247" i="140"/>
  <c r="B247" i="140"/>
  <c r="A247" i="140"/>
  <c r="BK246" i="140"/>
  <c r="BJ246" i="140"/>
  <c r="BI246" i="140"/>
  <c r="BH246" i="140"/>
  <c r="BG246" i="140"/>
  <c r="BF246" i="140"/>
  <c r="BE246" i="140"/>
  <c r="BD246" i="140"/>
  <c r="BC246" i="140"/>
  <c r="BB246" i="140"/>
  <c r="BA246" i="140"/>
  <c r="AZ246" i="140"/>
  <c r="AY246" i="140"/>
  <c r="AX246" i="140"/>
  <c r="AW246" i="140"/>
  <c r="AV246" i="140"/>
  <c r="AU246" i="140"/>
  <c r="AT246" i="140"/>
  <c r="AS246" i="140"/>
  <c r="AR246" i="140"/>
  <c r="AQ246" i="140"/>
  <c r="AP246" i="140"/>
  <c r="AO246" i="140"/>
  <c r="AN246" i="140"/>
  <c r="AM246" i="140"/>
  <c r="AL246" i="140"/>
  <c r="AK246" i="140"/>
  <c r="AF246" i="140"/>
  <c r="AE246" i="140"/>
  <c r="AC246" i="140"/>
  <c r="AB246" i="140"/>
  <c r="AA246" i="140"/>
  <c r="Z246" i="140"/>
  <c r="Y246" i="140"/>
  <c r="X246" i="140"/>
  <c r="W246" i="140"/>
  <c r="V246" i="140"/>
  <c r="U246" i="140"/>
  <c r="T246" i="140"/>
  <c r="S246" i="140"/>
  <c r="R246" i="140"/>
  <c r="O246" i="140"/>
  <c r="N246" i="140"/>
  <c r="M246" i="140"/>
  <c r="L246" i="140"/>
  <c r="B246" i="140"/>
  <c r="A246" i="140"/>
  <c r="AY245" i="140"/>
  <c r="AX245" i="140"/>
  <c r="AW245" i="140"/>
  <c r="AV245" i="140"/>
  <c r="AU245" i="140"/>
  <c r="AT245" i="140"/>
  <c r="AS245" i="140"/>
  <c r="AR245" i="140"/>
  <c r="AQ245" i="140"/>
  <c r="AP245" i="140"/>
  <c r="AO245" i="140"/>
  <c r="AN245" i="140"/>
  <c r="AM245" i="140"/>
  <c r="AL245" i="140"/>
  <c r="AK245" i="140"/>
  <c r="O245" i="140"/>
  <c r="N245" i="140"/>
  <c r="M245" i="140"/>
  <c r="L245" i="140"/>
  <c r="B245" i="140"/>
  <c r="A245" i="140"/>
  <c r="BK244" i="140"/>
  <c r="BJ244" i="140"/>
  <c r="BI244" i="140"/>
  <c r="BH244" i="140"/>
  <c r="BG244" i="140"/>
  <c r="BF244" i="140"/>
  <c r="BE244" i="140"/>
  <c r="BD244" i="140"/>
  <c r="BC244" i="140"/>
  <c r="BB244" i="140"/>
  <c r="BA244" i="140"/>
  <c r="AZ244" i="140"/>
  <c r="AY244" i="140"/>
  <c r="AX244" i="140"/>
  <c r="AW244" i="140"/>
  <c r="AV244" i="140"/>
  <c r="AU244" i="140"/>
  <c r="AT244" i="140"/>
  <c r="AS244" i="140"/>
  <c r="AR244" i="140"/>
  <c r="AQ244" i="140"/>
  <c r="AP244" i="140"/>
  <c r="AO244" i="140"/>
  <c r="AN244" i="140"/>
  <c r="AM244" i="140"/>
  <c r="AL244" i="140"/>
  <c r="AK244" i="140"/>
  <c r="AF244" i="140"/>
  <c r="AE244" i="140"/>
  <c r="AC244" i="140"/>
  <c r="AB244" i="140"/>
  <c r="AA244" i="140"/>
  <c r="Z244" i="140"/>
  <c r="Y244" i="140"/>
  <c r="X244" i="140"/>
  <c r="W244" i="140"/>
  <c r="V244" i="140"/>
  <c r="U244" i="140"/>
  <c r="T244" i="140"/>
  <c r="S244" i="140"/>
  <c r="R244" i="140"/>
  <c r="O244" i="140"/>
  <c r="N244" i="140"/>
  <c r="M244" i="140"/>
  <c r="L244" i="140"/>
  <c r="B244" i="140"/>
  <c r="A244" i="140"/>
  <c r="AY243" i="140"/>
  <c r="AX243" i="140"/>
  <c r="AW243" i="140"/>
  <c r="AV243" i="140"/>
  <c r="AU243" i="140"/>
  <c r="AT243" i="140"/>
  <c r="AS243" i="140"/>
  <c r="AR243" i="140"/>
  <c r="AQ243" i="140"/>
  <c r="AP243" i="140"/>
  <c r="AO243" i="140"/>
  <c r="AN243" i="140"/>
  <c r="AM243" i="140"/>
  <c r="AL243" i="140"/>
  <c r="AK243" i="140"/>
  <c r="O243" i="140"/>
  <c r="N243" i="140"/>
  <c r="M243" i="140"/>
  <c r="L243" i="140"/>
  <c r="B243" i="140"/>
  <c r="A243" i="140"/>
  <c r="BK242" i="140"/>
  <c r="BJ242" i="140"/>
  <c r="BI242" i="140"/>
  <c r="BH242" i="140"/>
  <c r="BG242" i="140"/>
  <c r="BF242" i="140"/>
  <c r="BE242" i="140"/>
  <c r="BD242" i="140"/>
  <c r="BC242" i="140"/>
  <c r="BB242" i="140"/>
  <c r="BA242" i="140"/>
  <c r="AZ242" i="140"/>
  <c r="AY242" i="140"/>
  <c r="AX242" i="140"/>
  <c r="AW242" i="140"/>
  <c r="AV242" i="140"/>
  <c r="AU242" i="140"/>
  <c r="AT242" i="140"/>
  <c r="AS242" i="140"/>
  <c r="AR242" i="140"/>
  <c r="AQ242" i="140"/>
  <c r="AP242" i="140"/>
  <c r="AO242" i="140"/>
  <c r="AN242" i="140"/>
  <c r="AM242" i="140"/>
  <c r="AL242" i="140"/>
  <c r="AK242" i="140"/>
  <c r="AF242" i="140"/>
  <c r="AE242" i="140"/>
  <c r="AC242" i="140"/>
  <c r="AB242" i="140"/>
  <c r="AA242" i="140"/>
  <c r="Z242" i="140"/>
  <c r="Y242" i="140"/>
  <c r="X242" i="140"/>
  <c r="W242" i="140"/>
  <c r="V242" i="140"/>
  <c r="U242" i="140"/>
  <c r="T242" i="140"/>
  <c r="S242" i="140"/>
  <c r="R242" i="140"/>
  <c r="O242" i="140"/>
  <c r="N242" i="140"/>
  <c r="M242" i="140"/>
  <c r="L242" i="140"/>
  <c r="B242" i="140"/>
  <c r="A242" i="140"/>
  <c r="AY241" i="140"/>
  <c r="AX241" i="140"/>
  <c r="AW241" i="140"/>
  <c r="AV241" i="140"/>
  <c r="AU241" i="140"/>
  <c r="AT241" i="140"/>
  <c r="AS241" i="140"/>
  <c r="AR241" i="140"/>
  <c r="AQ241" i="140"/>
  <c r="AP241" i="140"/>
  <c r="AO241" i="140"/>
  <c r="AN241" i="140"/>
  <c r="AM241" i="140"/>
  <c r="AL241" i="140"/>
  <c r="AK241" i="140"/>
  <c r="O241" i="140"/>
  <c r="N241" i="140"/>
  <c r="M241" i="140"/>
  <c r="L241" i="140"/>
  <c r="B241" i="140"/>
  <c r="A241" i="140"/>
  <c r="BK240" i="140"/>
  <c r="BJ240" i="140"/>
  <c r="BI240" i="140"/>
  <c r="BH240" i="140"/>
  <c r="BG240" i="140"/>
  <c r="BF240" i="140"/>
  <c r="BE240" i="140"/>
  <c r="BD240" i="140"/>
  <c r="BC240" i="140"/>
  <c r="BB240" i="140"/>
  <c r="BA240" i="140"/>
  <c r="AZ240" i="140"/>
  <c r="AY240" i="140"/>
  <c r="AX240" i="140"/>
  <c r="AW240" i="140"/>
  <c r="AV240" i="140"/>
  <c r="AU240" i="140"/>
  <c r="AT240" i="140"/>
  <c r="AS240" i="140"/>
  <c r="AR240" i="140"/>
  <c r="AQ240" i="140"/>
  <c r="AP240" i="140"/>
  <c r="AO240" i="140"/>
  <c r="AN240" i="140"/>
  <c r="AM240" i="140"/>
  <c r="AL240" i="140"/>
  <c r="AK240" i="140"/>
  <c r="AF240" i="140"/>
  <c r="AE240" i="140"/>
  <c r="AC240" i="140"/>
  <c r="AB240" i="140"/>
  <c r="AA240" i="140"/>
  <c r="Z240" i="140"/>
  <c r="Y240" i="140"/>
  <c r="X240" i="140"/>
  <c r="W240" i="140"/>
  <c r="V240" i="140"/>
  <c r="U240" i="140"/>
  <c r="T240" i="140"/>
  <c r="S240" i="140"/>
  <c r="R240" i="140"/>
  <c r="O240" i="140"/>
  <c r="N240" i="140"/>
  <c r="M240" i="140"/>
  <c r="L240" i="140"/>
  <c r="B240" i="140"/>
  <c r="A240" i="140"/>
  <c r="AY239" i="140"/>
  <c r="AX239" i="140"/>
  <c r="AW239" i="140"/>
  <c r="AV239" i="140"/>
  <c r="AU239" i="140"/>
  <c r="AT239" i="140"/>
  <c r="AS239" i="140"/>
  <c r="AR239" i="140"/>
  <c r="AQ239" i="140"/>
  <c r="AP239" i="140"/>
  <c r="AO239" i="140"/>
  <c r="AN239" i="140"/>
  <c r="AM239" i="140"/>
  <c r="AL239" i="140"/>
  <c r="AK239" i="140"/>
  <c r="O239" i="140"/>
  <c r="N239" i="140"/>
  <c r="M239" i="140"/>
  <c r="L239" i="140"/>
  <c r="B239" i="140"/>
  <c r="A239" i="140"/>
  <c r="BK238" i="140"/>
  <c r="BJ238" i="140"/>
  <c r="BI238" i="140"/>
  <c r="BH238" i="140"/>
  <c r="BG238" i="140"/>
  <c r="BF238" i="140"/>
  <c r="BE238" i="140"/>
  <c r="BD238" i="140"/>
  <c r="BC238" i="140"/>
  <c r="BB238" i="140"/>
  <c r="BA238" i="140"/>
  <c r="AZ238" i="140"/>
  <c r="AY238" i="140"/>
  <c r="AX238" i="140"/>
  <c r="AW238" i="140"/>
  <c r="AV238" i="140"/>
  <c r="AU238" i="140"/>
  <c r="AT238" i="140"/>
  <c r="AS238" i="140"/>
  <c r="AR238" i="140"/>
  <c r="AQ238" i="140"/>
  <c r="AP238" i="140"/>
  <c r="AO238" i="140"/>
  <c r="AN238" i="140"/>
  <c r="AM238" i="140"/>
  <c r="AL238" i="140"/>
  <c r="AK238" i="140"/>
  <c r="AF238" i="140"/>
  <c r="AE238" i="140"/>
  <c r="AC238" i="140"/>
  <c r="AB238" i="140"/>
  <c r="AA238" i="140"/>
  <c r="Z238" i="140"/>
  <c r="Y238" i="140"/>
  <c r="X238" i="140"/>
  <c r="W238" i="140"/>
  <c r="V238" i="140"/>
  <c r="U238" i="140"/>
  <c r="T238" i="140"/>
  <c r="S238" i="140"/>
  <c r="R238" i="140"/>
  <c r="O238" i="140"/>
  <c r="N238" i="140"/>
  <c r="M238" i="140"/>
  <c r="L238" i="140"/>
  <c r="B238" i="140"/>
  <c r="A238" i="140"/>
  <c r="AY237" i="140"/>
  <c r="AX237" i="140"/>
  <c r="AW237" i="140"/>
  <c r="AV237" i="140"/>
  <c r="AU237" i="140"/>
  <c r="AT237" i="140"/>
  <c r="AS237" i="140"/>
  <c r="AR237" i="140"/>
  <c r="AQ237" i="140"/>
  <c r="AP237" i="140"/>
  <c r="AO237" i="140"/>
  <c r="AN237" i="140"/>
  <c r="AM237" i="140"/>
  <c r="AL237" i="140"/>
  <c r="AK237" i="140"/>
  <c r="O237" i="140"/>
  <c r="N237" i="140"/>
  <c r="M237" i="140"/>
  <c r="L237" i="140"/>
  <c r="B237" i="140"/>
  <c r="A237" i="140"/>
  <c r="BK236" i="140"/>
  <c r="BJ236" i="140"/>
  <c r="BI236" i="140"/>
  <c r="BH236" i="140"/>
  <c r="BG236" i="140"/>
  <c r="BF236" i="140"/>
  <c r="BE236" i="140"/>
  <c r="BD236" i="140"/>
  <c r="BC236" i="140"/>
  <c r="BB236" i="140"/>
  <c r="BA236" i="140"/>
  <c r="AZ236" i="140"/>
  <c r="AY236" i="140"/>
  <c r="AX236" i="140"/>
  <c r="AW236" i="140"/>
  <c r="AV236" i="140"/>
  <c r="AU236" i="140"/>
  <c r="AT236" i="140"/>
  <c r="AS236" i="140"/>
  <c r="AR236" i="140"/>
  <c r="AQ236" i="140"/>
  <c r="AP236" i="140"/>
  <c r="AO236" i="140"/>
  <c r="AN236" i="140"/>
  <c r="AM236" i="140"/>
  <c r="AL236" i="140"/>
  <c r="AK236" i="140"/>
  <c r="AF236" i="140"/>
  <c r="AE236" i="140"/>
  <c r="AC236" i="140"/>
  <c r="AB236" i="140"/>
  <c r="AA236" i="140"/>
  <c r="Z236" i="140"/>
  <c r="Y236" i="140"/>
  <c r="X236" i="140"/>
  <c r="W236" i="140"/>
  <c r="V236" i="140"/>
  <c r="U236" i="140"/>
  <c r="T236" i="140"/>
  <c r="S236" i="140"/>
  <c r="R236" i="140"/>
  <c r="O236" i="140"/>
  <c r="N236" i="140"/>
  <c r="M236" i="140"/>
  <c r="L236" i="140"/>
  <c r="B236" i="140"/>
  <c r="A236" i="140"/>
  <c r="AY235" i="140"/>
  <c r="AX235" i="140"/>
  <c r="AW235" i="140"/>
  <c r="AV235" i="140"/>
  <c r="AU235" i="140"/>
  <c r="AT235" i="140"/>
  <c r="AS235" i="140"/>
  <c r="AR235" i="140"/>
  <c r="AQ235" i="140"/>
  <c r="AP235" i="140"/>
  <c r="AO235" i="140"/>
  <c r="AN235" i="140"/>
  <c r="AM235" i="140"/>
  <c r="AL235" i="140"/>
  <c r="AK235" i="140"/>
  <c r="O235" i="140"/>
  <c r="N235" i="140"/>
  <c r="M235" i="140"/>
  <c r="L235" i="140"/>
  <c r="B235" i="140"/>
  <c r="A235" i="140"/>
  <c r="BK234" i="140"/>
  <c r="BJ234" i="140"/>
  <c r="BI234" i="140"/>
  <c r="BH234" i="140"/>
  <c r="BG234" i="140"/>
  <c r="BF234" i="140"/>
  <c r="BE234" i="140"/>
  <c r="BD234" i="140"/>
  <c r="BC234" i="140"/>
  <c r="BB234" i="140"/>
  <c r="BA234" i="140"/>
  <c r="AZ234" i="140"/>
  <c r="AY234" i="140"/>
  <c r="AX234" i="140"/>
  <c r="AW234" i="140"/>
  <c r="AV234" i="140"/>
  <c r="AU234" i="140"/>
  <c r="AT234" i="140"/>
  <c r="AS234" i="140"/>
  <c r="AR234" i="140"/>
  <c r="AQ234" i="140"/>
  <c r="AP234" i="140"/>
  <c r="AO234" i="140"/>
  <c r="AN234" i="140"/>
  <c r="AM234" i="140"/>
  <c r="AL234" i="140"/>
  <c r="AK234" i="140"/>
  <c r="AF234" i="140"/>
  <c r="AE234" i="140"/>
  <c r="AC234" i="140"/>
  <c r="AB234" i="140"/>
  <c r="AA234" i="140"/>
  <c r="Z234" i="140"/>
  <c r="Y234" i="140"/>
  <c r="X234" i="140"/>
  <c r="W234" i="140"/>
  <c r="V234" i="140"/>
  <c r="U234" i="140"/>
  <c r="T234" i="140"/>
  <c r="S234" i="140"/>
  <c r="R234" i="140"/>
  <c r="O234" i="140"/>
  <c r="N234" i="140"/>
  <c r="M234" i="140"/>
  <c r="L234" i="140"/>
  <c r="B234" i="140"/>
  <c r="A234" i="140"/>
  <c r="AY233" i="140"/>
  <c r="AX233" i="140"/>
  <c r="AW233" i="140"/>
  <c r="AV233" i="140"/>
  <c r="AU233" i="140"/>
  <c r="AT233" i="140"/>
  <c r="AS233" i="140"/>
  <c r="AR233" i="140"/>
  <c r="AQ233" i="140"/>
  <c r="AP233" i="140"/>
  <c r="AO233" i="140"/>
  <c r="AN233" i="140"/>
  <c r="AM233" i="140"/>
  <c r="AL233" i="140"/>
  <c r="AK233" i="140"/>
  <c r="O233" i="140"/>
  <c r="N233" i="140"/>
  <c r="M233" i="140"/>
  <c r="L233" i="140"/>
  <c r="B233" i="140"/>
  <c r="A233" i="140"/>
  <c r="BK232" i="140"/>
  <c r="BJ232" i="140"/>
  <c r="BI232" i="140"/>
  <c r="BH232" i="140"/>
  <c r="BG232" i="140"/>
  <c r="BF232" i="140"/>
  <c r="BE232" i="140"/>
  <c r="BD232" i="140"/>
  <c r="BC232" i="140"/>
  <c r="BB232" i="140"/>
  <c r="BA232" i="140"/>
  <c r="AZ232" i="140"/>
  <c r="AY232" i="140"/>
  <c r="AX232" i="140"/>
  <c r="AW232" i="140"/>
  <c r="AV232" i="140"/>
  <c r="AU232" i="140"/>
  <c r="AT232" i="140"/>
  <c r="AS232" i="140"/>
  <c r="AR232" i="140"/>
  <c r="AQ232" i="140"/>
  <c r="AP232" i="140"/>
  <c r="AO232" i="140"/>
  <c r="AN232" i="140"/>
  <c r="AM232" i="140"/>
  <c r="AL232" i="140"/>
  <c r="AK232" i="140"/>
  <c r="AF232" i="140"/>
  <c r="AE232" i="140"/>
  <c r="AC232" i="140"/>
  <c r="AB232" i="140"/>
  <c r="AA232" i="140"/>
  <c r="Z232" i="140"/>
  <c r="Y232" i="140"/>
  <c r="X232" i="140"/>
  <c r="W232" i="140"/>
  <c r="V232" i="140"/>
  <c r="U232" i="140"/>
  <c r="T232" i="140"/>
  <c r="S232" i="140"/>
  <c r="R232" i="140"/>
  <c r="O232" i="140"/>
  <c r="N232" i="140"/>
  <c r="M232" i="140"/>
  <c r="L232" i="140"/>
  <c r="B232" i="140"/>
  <c r="A232" i="140"/>
  <c r="AY231" i="140"/>
  <c r="AX231" i="140"/>
  <c r="AW231" i="140"/>
  <c r="AV231" i="140"/>
  <c r="AU231" i="140"/>
  <c r="AT231" i="140"/>
  <c r="AS231" i="140"/>
  <c r="AR231" i="140"/>
  <c r="AQ231" i="140"/>
  <c r="AP231" i="140"/>
  <c r="AO231" i="140"/>
  <c r="AN231" i="140"/>
  <c r="AM231" i="140"/>
  <c r="AL231" i="140"/>
  <c r="AK231" i="140"/>
  <c r="O231" i="140"/>
  <c r="N231" i="140"/>
  <c r="M231" i="140"/>
  <c r="L231" i="140"/>
  <c r="B231" i="140"/>
  <c r="A231" i="140"/>
  <c r="BK230" i="140"/>
  <c r="BJ230" i="140"/>
  <c r="BI230" i="140"/>
  <c r="BH230" i="140"/>
  <c r="BG230" i="140"/>
  <c r="BF230" i="140"/>
  <c r="BE230" i="140"/>
  <c r="BD230" i="140"/>
  <c r="BC230" i="140"/>
  <c r="BB230" i="140"/>
  <c r="BA230" i="140"/>
  <c r="AZ230" i="140"/>
  <c r="AY230" i="140"/>
  <c r="AX230" i="140"/>
  <c r="AW230" i="140"/>
  <c r="AV230" i="140"/>
  <c r="AU230" i="140"/>
  <c r="AT230" i="140"/>
  <c r="AS230" i="140"/>
  <c r="AR230" i="140"/>
  <c r="AQ230" i="140"/>
  <c r="AP230" i="140"/>
  <c r="AO230" i="140"/>
  <c r="AN230" i="140"/>
  <c r="AM230" i="140"/>
  <c r="AL230" i="140"/>
  <c r="AK230" i="140"/>
  <c r="AF230" i="140"/>
  <c r="AE230" i="140"/>
  <c r="AC230" i="140"/>
  <c r="AB230" i="140"/>
  <c r="AA230" i="140"/>
  <c r="Z230" i="140"/>
  <c r="Y230" i="140"/>
  <c r="X230" i="140"/>
  <c r="W230" i="140"/>
  <c r="V230" i="140"/>
  <c r="U230" i="140"/>
  <c r="T230" i="140"/>
  <c r="S230" i="140"/>
  <c r="R230" i="140"/>
  <c r="O230" i="140"/>
  <c r="N230" i="140"/>
  <c r="M230" i="140"/>
  <c r="L230" i="140"/>
  <c r="B230" i="140"/>
  <c r="A230" i="140"/>
  <c r="AY229" i="140"/>
  <c r="AX229" i="140"/>
  <c r="AW229" i="140"/>
  <c r="AV229" i="140"/>
  <c r="AU229" i="140"/>
  <c r="AT229" i="140"/>
  <c r="AS229" i="140"/>
  <c r="AR229" i="140"/>
  <c r="AQ229" i="140"/>
  <c r="AP229" i="140"/>
  <c r="AO229" i="140"/>
  <c r="AN229" i="140"/>
  <c r="AM229" i="140"/>
  <c r="AL229" i="140"/>
  <c r="AK229" i="140"/>
  <c r="O229" i="140"/>
  <c r="N229" i="140"/>
  <c r="M229" i="140"/>
  <c r="L229" i="140"/>
  <c r="B229" i="140"/>
  <c r="A229" i="140"/>
  <c r="BK228" i="140"/>
  <c r="BJ228" i="140"/>
  <c r="BI228" i="140"/>
  <c r="BH228" i="140"/>
  <c r="BG228" i="140"/>
  <c r="BF228" i="140"/>
  <c r="BE228" i="140"/>
  <c r="BD228" i="140"/>
  <c r="BC228" i="140"/>
  <c r="BB228" i="140"/>
  <c r="BA228" i="140"/>
  <c r="AZ228" i="140"/>
  <c r="AY228" i="140"/>
  <c r="AX228" i="140"/>
  <c r="AW228" i="140"/>
  <c r="AV228" i="140"/>
  <c r="AU228" i="140"/>
  <c r="AT228" i="140"/>
  <c r="AS228" i="140"/>
  <c r="AR228" i="140"/>
  <c r="AQ228" i="140"/>
  <c r="AP228" i="140"/>
  <c r="AO228" i="140"/>
  <c r="AN228" i="140"/>
  <c r="AM228" i="140"/>
  <c r="AL228" i="140"/>
  <c r="AK228" i="140"/>
  <c r="AF228" i="140"/>
  <c r="AE228" i="140"/>
  <c r="AC228" i="140"/>
  <c r="AB228" i="140"/>
  <c r="AA228" i="140"/>
  <c r="Z228" i="140"/>
  <c r="Y228" i="140"/>
  <c r="X228" i="140"/>
  <c r="W228" i="140"/>
  <c r="V228" i="140"/>
  <c r="U228" i="140"/>
  <c r="T228" i="140"/>
  <c r="S228" i="140"/>
  <c r="R228" i="140"/>
  <c r="O228" i="140"/>
  <c r="N228" i="140"/>
  <c r="M228" i="140"/>
  <c r="L228" i="140"/>
  <c r="B228" i="140"/>
  <c r="A228" i="140"/>
  <c r="AY227" i="140"/>
  <c r="AX227" i="140"/>
  <c r="AW227" i="140"/>
  <c r="AV227" i="140"/>
  <c r="AU227" i="140"/>
  <c r="AT227" i="140"/>
  <c r="AS227" i="140"/>
  <c r="AR227" i="140"/>
  <c r="AQ227" i="140"/>
  <c r="AP227" i="140"/>
  <c r="AO227" i="140"/>
  <c r="AN227" i="140"/>
  <c r="AM227" i="140"/>
  <c r="AL227" i="140"/>
  <c r="AK227" i="140"/>
  <c r="O227" i="140"/>
  <c r="N227" i="140"/>
  <c r="M227" i="140"/>
  <c r="L227" i="140"/>
  <c r="B227" i="140"/>
  <c r="A227" i="140"/>
  <c r="BK226" i="140"/>
  <c r="BJ226" i="140"/>
  <c r="BI226" i="140"/>
  <c r="BH226" i="140"/>
  <c r="BG226" i="140"/>
  <c r="BF226" i="140"/>
  <c r="BE226" i="140"/>
  <c r="BD226" i="140"/>
  <c r="BC226" i="140"/>
  <c r="BB226" i="140"/>
  <c r="BA226" i="140"/>
  <c r="AZ226" i="140"/>
  <c r="AY226" i="140"/>
  <c r="AX226" i="140"/>
  <c r="AW226" i="140"/>
  <c r="AV226" i="140"/>
  <c r="AU226" i="140"/>
  <c r="AT226" i="140"/>
  <c r="AS226" i="140"/>
  <c r="AR226" i="140"/>
  <c r="AQ226" i="140"/>
  <c r="AP226" i="140"/>
  <c r="AO226" i="140"/>
  <c r="AN226" i="140"/>
  <c r="AM226" i="140"/>
  <c r="AL226" i="140"/>
  <c r="AK226" i="140"/>
  <c r="AF226" i="140"/>
  <c r="AE226" i="140"/>
  <c r="AC226" i="140"/>
  <c r="AB226" i="140"/>
  <c r="AA226" i="140"/>
  <c r="Z226" i="140"/>
  <c r="Y226" i="140"/>
  <c r="X226" i="140"/>
  <c r="W226" i="140"/>
  <c r="V226" i="140"/>
  <c r="U226" i="140"/>
  <c r="T226" i="140"/>
  <c r="S226" i="140"/>
  <c r="R226" i="140"/>
  <c r="O226" i="140"/>
  <c r="N226" i="140"/>
  <c r="M226" i="140"/>
  <c r="L226" i="140"/>
  <c r="B226" i="140"/>
  <c r="A226" i="140"/>
  <c r="AY225" i="140"/>
  <c r="AX225" i="140"/>
  <c r="AW225" i="140"/>
  <c r="AV225" i="140"/>
  <c r="AU225" i="140"/>
  <c r="AT225" i="140"/>
  <c r="AS225" i="140"/>
  <c r="AR225" i="140"/>
  <c r="AQ225" i="140"/>
  <c r="AP225" i="140"/>
  <c r="AO225" i="140"/>
  <c r="AN225" i="140"/>
  <c r="AM225" i="140"/>
  <c r="AL225" i="140"/>
  <c r="AK225" i="140"/>
  <c r="O225" i="140"/>
  <c r="N225" i="140"/>
  <c r="M225" i="140"/>
  <c r="L225" i="140"/>
  <c r="B225" i="140"/>
  <c r="A225" i="140"/>
  <c r="BK224" i="140"/>
  <c r="BJ224" i="140"/>
  <c r="BI224" i="140"/>
  <c r="BH224" i="140"/>
  <c r="BG224" i="140"/>
  <c r="BF224" i="140"/>
  <c r="BE224" i="140"/>
  <c r="BD224" i="140"/>
  <c r="BC224" i="140"/>
  <c r="BB224" i="140"/>
  <c r="BA224" i="140"/>
  <c r="AZ224" i="140"/>
  <c r="AY224" i="140"/>
  <c r="AX224" i="140"/>
  <c r="AW224" i="140"/>
  <c r="AV224" i="140"/>
  <c r="AU224" i="140"/>
  <c r="AT224" i="140"/>
  <c r="AS224" i="140"/>
  <c r="AR224" i="140"/>
  <c r="AQ224" i="140"/>
  <c r="AP224" i="140"/>
  <c r="AO224" i="140"/>
  <c r="AN224" i="140"/>
  <c r="AM224" i="140"/>
  <c r="AL224" i="140"/>
  <c r="AK224" i="140"/>
  <c r="AF224" i="140"/>
  <c r="AE224" i="140"/>
  <c r="AC224" i="140"/>
  <c r="AB224" i="140"/>
  <c r="AA224" i="140"/>
  <c r="Z224" i="140"/>
  <c r="Y224" i="140"/>
  <c r="X224" i="140"/>
  <c r="W224" i="140"/>
  <c r="V224" i="140"/>
  <c r="U224" i="140"/>
  <c r="T224" i="140"/>
  <c r="S224" i="140"/>
  <c r="R224" i="140"/>
  <c r="O224" i="140"/>
  <c r="N224" i="140"/>
  <c r="M224" i="140"/>
  <c r="L224" i="140"/>
  <c r="B224" i="140"/>
  <c r="A224" i="140"/>
  <c r="AY223" i="140"/>
  <c r="AX223" i="140"/>
  <c r="AW223" i="140"/>
  <c r="AV223" i="140"/>
  <c r="AU223" i="140"/>
  <c r="AT223" i="140"/>
  <c r="AS223" i="140"/>
  <c r="AR223" i="140"/>
  <c r="AQ223" i="140"/>
  <c r="AP223" i="140"/>
  <c r="AO223" i="140"/>
  <c r="AN223" i="140"/>
  <c r="AM223" i="140"/>
  <c r="AL223" i="140"/>
  <c r="AK223" i="140"/>
  <c r="O223" i="140"/>
  <c r="N223" i="140"/>
  <c r="M223" i="140"/>
  <c r="L223" i="140"/>
  <c r="B223" i="140"/>
  <c r="A223" i="140"/>
  <c r="BK222" i="140"/>
  <c r="BJ222" i="140"/>
  <c r="BI222" i="140"/>
  <c r="BH222" i="140"/>
  <c r="BG222" i="140"/>
  <c r="BF222" i="140"/>
  <c r="BE222" i="140"/>
  <c r="BD222" i="140"/>
  <c r="BC222" i="140"/>
  <c r="BB222" i="140"/>
  <c r="BA222" i="140"/>
  <c r="AZ222" i="140"/>
  <c r="AY222" i="140"/>
  <c r="AX222" i="140"/>
  <c r="AW222" i="140"/>
  <c r="AV222" i="140"/>
  <c r="AU222" i="140"/>
  <c r="AT222" i="140"/>
  <c r="AS222" i="140"/>
  <c r="AR222" i="140"/>
  <c r="AQ222" i="140"/>
  <c r="AP222" i="140"/>
  <c r="AO222" i="140"/>
  <c r="AN222" i="140"/>
  <c r="AM222" i="140"/>
  <c r="AL222" i="140"/>
  <c r="AK222" i="140"/>
  <c r="AF222" i="140"/>
  <c r="AE222" i="140"/>
  <c r="AC222" i="140"/>
  <c r="AB222" i="140"/>
  <c r="AA222" i="140"/>
  <c r="Z222" i="140"/>
  <c r="Y222" i="140"/>
  <c r="X222" i="140"/>
  <c r="W222" i="140"/>
  <c r="V222" i="140"/>
  <c r="U222" i="140"/>
  <c r="T222" i="140"/>
  <c r="S222" i="140"/>
  <c r="R222" i="140"/>
  <c r="O222" i="140"/>
  <c r="N222" i="140"/>
  <c r="M222" i="140"/>
  <c r="L222" i="140"/>
  <c r="B222" i="140"/>
  <c r="A222" i="140"/>
  <c r="AY221" i="140"/>
  <c r="AX221" i="140"/>
  <c r="AW221" i="140"/>
  <c r="AV221" i="140"/>
  <c r="AU221" i="140"/>
  <c r="AT221" i="140"/>
  <c r="AS221" i="140"/>
  <c r="AR221" i="140"/>
  <c r="AQ221" i="140"/>
  <c r="AP221" i="140"/>
  <c r="AO221" i="140"/>
  <c r="AN221" i="140"/>
  <c r="AM221" i="140"/>
  <c r="AL221" i="140"/>
  <c r="AK221" i="140"/>
  <c r="O221" i="140"/>
  <c r="N221" i="140"/>
  <c r="M221" i="140"/>
  <c r="L221" i="140"/>
  <c r="B221" i="140"/>
  <c r="A221" i="140"/>
  <c r="BK220" i="140"/>
  <c r="BJ220" i="140"/>
  <c r="BI220" i="140"/>
  <c r="BH220" i="140"/>
  <c r="BG220" i="140"/>
  <c r="BF220" i="140"/>
  <c r="BE220" i="140"/>
  <c r="BD220" i="140"/>
  <c r="BC220" i="140"/>
  <c r="BB220" i="140"/>
  <c r="BA220" i="140"/>
  <c r="AZ220" i="140"/>
  <c r="AY220" i="140"/>
  <c r="AX220" i="140"/>
  <c r="AW220" i="140"/>
  <c r="AV220" i="140"/>
  <c r="AU220" i="140"/>
  <c r="AT220" i="140"/>
  <c r="AS220" i="140"/>
  <c r="AR220" i="140"/>
  <c r="AQ220" i="140"/>
  <c r="AP220" i="140"/>
  <c r="AO220" i="140"/>
  <c r="AN220" i="140"/>
  <c r="AM220" i="140"/>
  <c r="AL220" i="140"/>
  <c r="AK220" i="140"/>
  <c r="AF220" i="140"/>
  <c r="AE220" i="140"/>
  <c r="AC220" i="140"/>
  <c r="AB220" i="140"/>
  <c r="AA220" i="140"/>
  <c r="Z220" i="140"/>
  <c r="Y220" i="140"/>
  <c r="X220" i="140"/>
  <c r="W220" i="140"/>
  <c r="V220" i="140"/>
  <c r="U220" i="140"/>
  <c r="T220" i="140"/>
  <c r="S220" i="140"/>
  <c r="R220" i="140"/>
  <c r="O220" i="140"/>
  <c r="N220" i="140"/>
  <c r="M220" i="140"/>
  <c r="L220" i="140"/>
  <c r="B220" i="140"/>
  <c r="A220" i="140"/>
  <c r="AY219" i="140"/>
  <c r="AX219" i="140"/>
  <c r="AW219" i="140"/>
  <c r="AV219" i="140"/>
  <c r="AU219" i="140"/>
  <c r="AT219" i="140"/>
  <c r="AS219" i="140"/>
  <c r="AR219" i="140"/>
  <c r="AQ219" i="140"/>
  <c r="AP219" i="140"/>
  <c r="AO219" i="140"/>
  <c r="AN219" i="140"/>
  <c r="AM219" i="140"/>
  <c r="AL219" i="140"/>
  <c r="AK219" i="140"/>
  <c r="O219" i="140"/>
  <c r="N219" i="140"/>
  <c r="M219" i="140"/>
  <c r="L219" i="140"/>
  <c r="B219" i="140"/>
  <c r="A219" i="140"/>
  <c r="BK218" i="140"/>
  <c r="BJ218" i="140"/>
  <c r="BI218" i="140"/>
  <c r="BH218" i="140"/>
  <c r="BG218" i="140"/>
  <c r="BF218" i="140"/>
  <c r="BE218" i="140"/>
  <c r="BD218" i="140"/>
  <c r="BC218" i="140"/>
  <c r="BB218" i="140"/>
  <c r="BA218" i="140"/>
  <c r="AZ218" i="140"/>
  <c r="AY218" i="140"/>
  <c r="AX218" i="140"/>
  <c r="AW218" i="140"/>
  <c r="AV218" i="140"/>
  <c r="AU218" i="140"/>
  <c r="AT218" i="140"/>
  <c r="AS218" i="140"/>
  <c r="AR218" i="140"/>
  <c r="AQ218" i="140"/>
  <c r="AP218" i="140"/>
  <c r="AO218" i="140"/>
  <c r="AN218" i="140"/>
  <c r="AM218" i="140"/>
  <c r="AL218" i="140"/>
  <c r="AK218" i="140"/>
  <c r="AF218" i="140"/>
  <c r="AE218" i="140"/>
  <c r="AC218" i="140"/>
  <c r="AB218" i="140"/>
  <c r="AA218" i="140"/>
  <c r="Z218" i="140"/>
  <c r="Y218" i="140"/>
  <c r="X218" i="140"/>
  <c r="W218" i="140"/>
  <c r="V218" i="140"/>
  <c r="U218" i="140"/>
  <c r="T218" i="140"/>
  <c r="S218" i="140"/>
  <c r="R218" i="140"/>
  <c r="O218" i="140"/>
  <c r="N218" i="140"/>
  <c r="M218" i="140"/>
  <c r="L218" i="140"/>
  <c r="B218" i="140"/>
  <c r="A218" i="140"/>
  <c r="AY217" i="140"/>
  <c r="AX217" i="140"/>
  <c r="AW217" i="140"/>
  <c r="AV217" i="140"/>
  <c r="AU217" i="140"/>
  <c r="AT217" i="140"/>
  <c r="AS217" i="140"/>
  <c r="AR217" i="140"/>
  <c r="AQ217" i="140"/>
  <c r="AP217" i="140"/>
  <c r="AO217" i="140"/>
  <c r="AN217" i="140"/>
  <c r="AM217" i="140"/>
  <c r="AL217" i="140"/>
  <c r="AK217" i="140"/>
  <c r="O217" i="140"/>
  <c r="N217" i="140"/>
  <c r="M217" i="140"/>
  <c r="L217" i="140"/>
  <c r="B217" i="140"/>
  <c r="A217" i="140"/>
  <c r="BK216" i="140"/>
  <c r="BJ216" i="140"/>
  <c r="BI216" i="140"/>
  <c r="BH216" i="140"/>
  <c r="BG216" i="140"/>
  <c r="BF216" i="140"/>
  <c r="BE216" i="140"/>
  <c r="BD216" i="140"/>
  <c r="BC216" i="140"/>
  <c r="BB216" i="140"/>
  <c r="BA216" i="140"/>
  <c r="AZ216" i="140"/>
  <c r="AY216" i="140"/>
  <c r="AX216" i="140"/>
  <c r="AW216" i="140"/>
  <c r="AV216" i="140"/>
  <c r="AU216" i="140"/>
  <c r="AT216" i="140"/>
  <c r="AS216" i="140"/>
  <c r="AR216" i="140"/>
  <c r="AQ216" i="140"/>
  <c r="AP216" i="140"/>
  <c r="AO216" i="140"/>
  <c r="AN216" i="140"/>
  <c r="AM216" i="140"/>
  <c r="AL216" i="140"/>
  <c r="AK216" i="140"/>
  <c r="AF216" i="140"/>
  <c r="AE216" i="140"/>
  <c r="AC216" i="140"/>
  <c r="AB216" i="140"/>
  <c r="AA216" i="140"/>
  <c r="Z216" i="140"/>
  <c r="Y216" i="140"/>
  <c r="X216" i="140"/>
  <c r="W216" i="140"/>
  <c r="V216" i="140"/>
  <c r="U216" i="140"/>
  <c r="T216" i="140"/>
  <c r="S216" i="140"/>
  <c r="R216" i="140"/>
  <c r="O216" i="140"/>
  <c r="N216" i="140"/>
  <c r="M216" i="140"/>
  <c r="L216" i="140"/>
  <c r="B216" i="140"/>
  <c r="A216" i="140"/>
  <c r="AY215" i="140"/>
  <c r="AX215" i="140"/>
  <c r="AW215" i="140"/>
  <c r="AV215" i="140"/>
  <c r="AU215" i="140"/>
  <c r="AT215" i="140"/>
  <c r="AS215" i="140"/>
  <c r="AR215" i="140"/>
  <c r="AQ215" i="140"/>
  <c r="AP215" i="140"/>
  <c r="AO215" i="140"/>
  <c r="AN215" i="140"/>
  <c r="AM215" i="140"/>
  <c r="AL215" i="140"/>
  <c r="AK215" i="140"/>
  <c r="O215" i="140"/>
  <c r="N215" i="140"/>
  <c r="M215" i="140"/>
  <c r="L215" i="140"/>
  <c r="B215" i="140"/>
  <c r="A215" i="140"/>
  <c r="BK214" i="140"/>
  <c r="BJ214" i="140"/>
  <c r="BI214" i="140"/>
  <c r="BH214" i="140"/>
  <c r="BG214" i="140"/>
  <c r="BF214" i="140"/>
  <c r="BE214" i="140"/>
  <c r="BD214" i="140"/>
  <c r="BC214" i="140"/>
  <c r="BB214" i="140"/>
  <c r="BA214" i="140"/>
  <c r="AZ214" i="140"/>
  <c r="AY214" i="140"/>
  <c r="AX214" i="140"/>
  <c r="AW214" i="140"/>
  <c r="AV214" i="140"/>
  <c r="AU214" i="140"/>
  <c r="AT214" i="140"/>
  <c r="AS214" i="140"/>
  <c r="AR214" i="140"/>
  <c r="AQ214" i="140"/>
  <c r="AP214" i="140"/>
  <c r="AO214" i="140"/>
  <c r="AN214" i="140"/>
  <c r="AM214" i="140"/>
  <c r="AL214" i="140"/>
  <c r="AK214" i="140"/>
  <c r="AF214" i="140"/>
  <c r="AE214" i="140"/>
  <c r="AC214" i="140"/>
  <c r="AB214" i="140"/>
  <c r="AA214" i="140"/>
  <c r="Z214" i="140"/>
  <c r="Y214" i="140"/>
  <c r="X214" i="140"/>
  <c r="W214" i="140"/>
  <c r="V214" i="140"/>
  <c r="U214" i="140"/>
  <c r="T214" i="140"/>
  <c r="S214" i="140"/>
  <c r="R214" i="140"/>
  <c r="O214" i="140"/>
  <c r="N214" i="140"/>
  <c r="M214" i="140"/>
  <c r="L214" i="140"/>
  <c r="B214" i="140"/>
  <c r="A214" i="140"/>
  <c r="AY213" i="140"/>
  <c r="AX213" i="140"/>
  <c r="AW213" i="140"/>
  <c r="AV213" i="140"/>
  <c r="AU213" i="140"/>
  <c r="AT213" i="140"/>
  <c r="AS213" i="140"/>
  <c r="AR213" i="140"/>
  <c r="AQ213" i="140"/>
  <c r="AP213" i="140"/>
  <c r="AO213" i="140"/>
  <c r="AN213" i="140"/>
  <c r="AM213" i="140"/>
  <c r="AL213" i="140"/>
  <c r="AK213" i="140"/>
  <c r="O213" i="140"/>
  <c r="N213" i="140"/>
  <c r="M213" i="140"/>
  <c r="L213" i="140"/>
  <c r="B213" i="140"/>
  <c r="A213" i="140"/>
  <c r="BK212" i="140"/>
  <c r="BJ212" i="140"/>
  <c r="BI212" i="140"/>
  <c r="BH212" i="140"/>
  <c r="BG212" i="140"/>
  <c r="BF212" i="140"/>
  <c r="BE212" i="140"/>
  <c r="BD212" i="140"/>
  <c r="BC212" i="140"/>
  <c r="BB212" i="140"/>
  <c r="BA212" i="140"/>
  <c r="AZ212" i="140"/>
  <c r="AY212" i="140"/>
  <c r="AX212" i="140"/>
  <c r="AW212" i="140"/>
  <c r="AV212" i="140"/>
  <c r="AU212" i="140"/>
  <c r="AT212" i="140"/>
  <c r="AS212" i="140"/>
  <c r="AR212" i="140"/>
  <c r="AQ212" i="140"/>
  <c r="AP212" i="140"/>
  <c r="AO212" i="140"/>
  <c r="AN212" i="140"/>
  <c r="AM212" i="140"/>
  <c r="AL212" i="140"/>
  <c r="AK212" i="140"/>
  <c r="AF212" i="140"/>
  <c r="AE212" i="140"/>
  <c r="AC212" i="140"/>
  <c r="AB212" i="140"/>
  <c r="AA212" i="140"/>
  <c r="Z212" i="140"/>
  <c r="Y212" i="140"/>
  <c r="X212" i="140"/>
  <c r="W212" i="140"/>
  <c r="V212" i="140"/>
  <c r="U212" i="140"/>
  <c r="T212" i="140"/>
  <c r="S212" i="140"/>
  <c r="R212" i="140"/>
  <c r="O212" i="140"/>
  <c r="N212" i="140"/>
  <c r="M212" i="140"/>
  <c r="L212" i="140"/>
  <c r="B212" i="140"/>
  <c r="A212" i="140"/>
  <c r="AY211" i="140"/>
  <c r="AX211" i="140"/>
  <c r="AW211" i="140"/>
  <c r="AV211" i="140"/>
  <c r="AU211" i="140"/>
  <c r="AT211" i="140"/>
  <c r="AS211" i="140"/>
  <c r="AR211" i="140"/>
  <c r="AQ211" i="140"/>
  <c r="AP211" i="140"/>
  <c r="AO211" i="140"/>
  <c r="AN211" i="140"/>
  <c r="AM211" i="140"/>
  <c r="AL211" i="140"/>
  <c r="AK211" i="140"/>
  <c r="O211" i="140"/>
  <c r="N211" i="140"/>
  <c r="M211" i="140"/>
  <c r="L211" i="140"/>
  <c r="B211" i="140"/>
  <c r="A211" i="140"/>
  <c r="BK210" i="140"/>
  <c r="BJ210" i="140"/>
  <c r="BI210" i="140"/>
  <c r="BH210" i="140"/>
  <c r="BG210" i="140"/>
  <c r="BF210" i="140"/>
  <c r="BE210" i="140"/>
  <c r="BD210" i="140"/>
  <c r="BC210" i="140"/>
  <c r="BB210" i="140"/>
  <c r="BA210" i="140"/>
  <c r="AZ210" i="140"/>
  <c r="AY210" i="140"/>
  <c r="AX210" i="140"/>
  <c r="AW210" i="140"/>
  <c r="AV210" i="140"/>
  <c r="AU210" i="140"/>
  <c r="AT210" i="140"/>
  <c r="AS210" i="140"/>
  <c r="AR210" i="140"/>
  <c r="AQ210" i="140"/>
  <c r="AP210" i="140"/>
  <c r="AO210" i="140"/>
  <c r="AN210" i="140"/>
  <c r="AM210" i="140"/>
  <c r="AL210" i="140"/>
  <c r="AK210" i="140"/>
  <c r="AF210" i="140"/>
  <c r="AE210" i="140"/>
  <c r="AC210" i="140"/>
  <c r="AB210" i="140"/>
  <c r="AA210" i="140"/>
  <c r="Z210" i="140"/>
  <c r="Y210" i="140"/>
  <c r="X210" i="140"/>
  <c r="W210" i="140"/>
  <c r="V210" i="140"/>
  <c r="U210" i="140"/>
  <c r="T210" i="140"/>
  <c r="S210" i="140"/>
  <c r="R210" i="140"/>
  <c r="O210" i="140"/>
  <c r="N210" i="140"/>
  <c r="M210" i="140"/>
  <c r="L210" i="140"/>
  <c r="B210" i="140"/>
  <c r="A210" i="140"/>
  <c r="AY209" i="140"/>
  <c r="AX209" i="140"/>
  <c r="AW209" i="140"/>
  <c r="AV209" i="140"/>
  <c r="AU209" i="140"/>
  <c r="AT209" i="140"/>
  <c r="AS209" i="140"/>
  <c r="AR209" i="140"/>
  <c r="AQ209" i="140"/>
  <c r="AP209" i="140"/>
  <c r="AO209" i="140"/>
  <c r="AN209" i="140"/>
  <c r="AM209" i="140"/>
  <c r="AL209" i="140"/>
  <c r="AK209" i="140"/>
  <c r="O209" i="140"/>
  <c r="N209" i="140"/>
  <c r="M209" i="140"/>
  <c r="L209" i="140"/>
  <c r="B209" i="140"/>
  <c r="A209" i="140"/>
  <c r="BK208" i="140"/>
  <c r="BJ208" i="140"/>
  <c r="BI208" i="140"/>
  <c r="BH208" i="140"/>
  <c r="BG208" i="140"/>
  <c r="BF208" i="140"/>
  <c r="BE208" i="140"/>
  <c r="BD208" i="140"/>
  <c r="BC208" i="140"/>
  <c r="BB208" i="140"/>
  <c r="BA208" i="140"/>
  <c r="AZ208" i="140"/>
  <c r="AY208" i="140"/>
  <c r="AX208" i="140"/>
  <c r="AW208" i="140"/>
  <c r="AV208" i="140"/>
  <c r="AU208" i="140"/>
  <c r="AT208" i="140"/>
  <c r="AS208" i="140"/>
  <c r="AR208" i="140"/>
  <c r="AQ208" i="140"/>
  <c r="AP208" i="140"/>
  <c r="AO208" i="140"/>
  <c r="AN208" i="140"/>
  <c r="AM208" i="140"/>
  <c r="AL208" i="140"/>
  <c r="AK208" i="140"/>
  <c r="AF208" i="140"/>
  <c r="AE208" i="140"/>
  <c r="AC208" i="140"/>
  <c r="AB208" i="140"/>
  <c r="AA208" i="140"/>
  <c r="Z208" i="140"/>
  <c r="Y208" i="140"/>
  <c r="X208" i="140"/>
  <c r="W208" i="140"/>
  <c r="V208" i="140"/>
  <c r="U208" i="140"/>
  <c r="T208" i="140"/>
  <c r="S208" i="140"/>
  <c r="R208" i="140"/>
  <c r="O208" i="140"/>
  <c r="N208" i="140"/>
  <c r="M208" i="140"/>
  <c r="L208" i="140"/>
  <c r="B208" i="140"/>
  <c r="A208" i="140"/>
  <c r="AY207" i="140"/>
  <c r="AX207" i="140"/>
  <c r="AW207" i="140"/>
  <c r="AV207" i="140"/>
  <c r="AU207" i="140"/>
  <c r="AT207" i="140"/>
  <c r="AS207" i="140"/>
  <c r="AR207" i="140"/>
  <c r="AQ207" i="140"/>
  <c r="AP207" i="140"/>
  <c r="AO207" i="140"/>
  <c r="AN207" i="140"/>
  <c r="AM207" i="140"/>
  <c r="AL207" i="140"/>
  <c r="AK207" i="140"/>
  <c r="O207" i="140"/>
  <c r="N207" i="140"/>
  <c r="M207" i="140"/>
  <c r="L207" i="140"/>
  <c r="B207" i="140"/>
  <c r="A207" i="140"/>
  <c r="BK206" i="140"/>
  <c r="BJ206" i="140"/>
  <c r="BI206" i="140"/>
  <c r="BH206" i="140"/>
  <c r="BG206" i="140"/>
  <c r="BF206" i="140"/>
  <c r="BE206" i="140"/>
  <c r="BD206" i="140"/>
  <c r="BC206" i="140"/>
  <c r="BB206" i="140"/>
  <c r="BA206" i="140"/>
  <c r="AZ206" i="140"/>
  <c r="AY206" i="140"/>
  <c r="AX206" i="140"/>
  <c r="AW206" i="140"/>
  <c r="AV206" i="140"/>
  <c r="AU206" i="140"/>
  <c r="AT206" i="140"/>
  <c r="AS206" i="140"/>
  <c r="AR206" i="140"/>
  <c r="AQ206" i="140"/>
  <c r="AP206" i="140"/>
  <c r="AO206" i="140"/>
  <c r="AN206" i="140"/>
  <c r="AM206" i="140"/>
  <c r="AL206" i="140"/>
  <c r="AK206" i="140"/>
  <c r="AF206" i="140"/>
  <c r="AE206" i="140"/>
  <c r="AC206" i="140"/>
  <c r="AB206" i="140"/>
  <c r="AA206" i="140"/>
  <c r="Z206" i="140"/>
  <c r="Y206" i="140"/>
  <c r="X206" i="140"/>
  <c r="W206" i="140"/>
  <c r="V206" i="140"/>
  <c r="U206" i="140"/>
  <c r="T206" i="140"/>
  <c r="S206" i="140"/>
  <c r="R206" i="140"/>
  <c r="O206" i="140"/>
  <c r="N206" i="140"/>
  <c r="M206" i="140"/>
  <c r="L206" i="140"/>
  <c r="B206" i="140"/>
  <c r="A206" i="140"/>
  <c r="AY205" i="140"/>
  <c r="AX205" i="140"/>
  <c r="AW205" i="140"/>
  <c r="AV205" i="140"/>
  <c r="AU205" i="140"/>
  <c r="AT205" i="140"/>
  <c r="AS205" i="140"/>
  <c r="AR205" i="140"/>
  <c r="AQ205" i="140"/>
  <c r="AP205" i="140"/>
  <c r="AO205" i="140"/>
  <c r="AN205" i="140"/>
  <c r="AM205" i="140"/>
  <c r="AL205" i="140"/>
  <c r="AK205" i="140"/>
  <c r="O205" i="140"/>
  <c r="N205" i="140"/>
  <c r="M205" i="140"/>
  <c r="L205" i="140"/>
  <c r="B205" i="140"/>
  <c r="A205" i="140"/>
  <c r="BK204" i="140"/>
  <c r="BJ204" i="140"/>
  <c r="BI204" i="140"/>
  <c r="BH204" i="140"/>
  <c r="BG204" i="140"/>
  <c r="BF204" i="140"/>
  <c r="BE204" i="140"/>
  <c r="BD204" i="140"/>
  <c r="BC204" i="140"/>
  <c r="BB204" i="140"/>
  <c r="BA204" i="140"/>
  <c r="AZ204" i="140"/>
  <c r="AY204" i="140"/>
  <c r="AX204" i="140"/>
  <c r="AW204" i="140"/>
  <c r="AV204" i="140"/>
  <c r="AU204" i="140"/>
  <c r="AT204" i="140"/>
  <c r="AS204" i="140"/>
  <c r="AR204" i="140"/>
  <c r="AQ204" i="140"/>
  <c r="AP204" i="140"/>
  <c r="AO204" i="140"/>
  <c r="AN204" i="140"/>
  <c r="AM204" i="140"/>
  <c r="AL204" i="140"/>
  <c r="AK204" i="140"/>
  <c r="AF204" i="140"/>
  <c r="AE204" i="140"/>
  <c r="AC204" i="140"/>
  <c r="AB204" i="140"/>
  <c r="AA204" i="140"/>
  <c r="Z204" i="140"/>
  <c r="Y204" i="140"/>
  <c r="X204" i="140"/>
  <c r="W204" i="140"/>
  <c r="V204" i="140"/>
  <c r="U204" i="140"/>
  <c r="T204" i="140"/>
  <c r="S204" i="140"/>
  <c r="R204" i="140"/>
  <c r="O204" i="140"/>
  <c r="N204" i="140"/>
  <c r="M204" i="140"/>
  <c r="L204" i="140"/>
  <c r="B204" i="140"/>
  <c r="A204" i="140"/>
  <c r="AY203" i="140"/>
  <c r="AX203" i="140"/>
  <c r="AW203" i="140"/>
  <c r="AV203" i="140"/>
  <c r="AU203" i="140"/>
  <c r="AT203" i="140"/>
  <c r="AS203" i="140"/>
  <c r="AR203" i="140"/>
  <c r="AQ203" i="140"/>
  <c r="AP203" i="140"/>
  <c r="AO203" i="140"/>
  <c r="AN203" i="140"/>
  <c r="AM203" i="140"/>
  <c r="AL203" i="140"/>
  <c r="AK203" i="140"/>
  <c r="O203" i="140"/>
  <c r="N203" i="140"/>
  <c r="M203" i="140"/>
  <c r="L203" i="140"/>
  <c r="B203" i="140"/>
  <c r="A203" i="140"/>
  <c r="BK202" i="140"/>
  <c r="BJ202" i="140"/>
  <c r="BI202" i="140"/>
  <c r="BH202" i="140"/>
  <c r="BG202" i="140"/>
  <c r="BF202" i="140"/>
  <c r="BE202" i="140"/>
  <c r="BD202" i="140"/>
  <c r="BC202" i="140"/>
  <c r="BB202" i="140"/>
  <c r="BA202" i="140"/>
  <c r="AZ202" i="140"/>
  <c r="AY202" i="140"/>
  <c r="AX202" i="140"/>
  <c r="AW202" i="140"/>
  <c r="AV202" i="140"/>
  <c r="AU202" i="140"/>
  <c r="AT202" i="140"/>
  <c r="AS202" i="140"/>
  <c r="AR202" i="140"/>
  <c r="AQ202" i="140"/>
  <c r="AP202" i="140"/>
  <c r="AO202" i="140"/>
  <c r="AN202" i="140"/>
  <c r="AM202" i="140"/>
  <c r="AL202" i="140"/>
  <c r="AK202" i="140"/>
  <c r="AF202" i="140"/>
  <c r="AE202" i="140"/>
  <c r="AC202" i="140"/>
  <c r="AB202" i="140"/>
  <c r="AA202" i="140"/>
  <c r="Z202" i="140"/>
  <c r="Y202" i="140"/>
  <c r="X202" i="140"/>
  <c r="W202" i="140"/>
  <c r="V202" i="140"/>
  <c r="U202" i="140"/>
  <c r="T202" i="140"/>
  <c r="S202" i="140"/>
  <c r="R202" i="140"/>
  <c r="O202" i="140"/>
  <c r="N202" i="140"/>
  <c r="M202" i="140"/>
  <c r="L202" i="140"/>
  <c r="B202" i="140"/>
  <c r="A202" i="140"/>
  <c r="AY201" i="140"/>
  <c r="AX201" i="140"/>
  <c r="AW201" i="140"/>
  <c r="AV201" i="140"/>
  <c r="AU201" i="140"/>
  <c r="AT201" i="140"/>
  <c r="AS201" i="140"/>
  <c r="AR201" i="140"/>
  <c r="AQ201" i="140"/>
  <c r="AP201" i="140"/>
  <c r="AO201" i="140"/>
  <c r="AN201" i="140"/>
  <c r="AM201" i="140"/>
  <c r="AL201" i="140"/>
  <c r="AK201" i="140"/>
  <c r="O201" i="140"/>
  <c r="N201" i="140"/>
  <c r="M201" i="140"/>
  <c r="L201" i="140"/>
  <c r="B201" i="140"/>
  <c r="A201" i="140"/>
  <c r="BK200" i="140"/>
  <c r="BJ200" i="140"/>
  <c r="BI200" i="140"/>
  <c r="BH200" i="140"/>
  <c r="BG200" i="140"/>
  <c r="BF200" i="140"/>
  <c r="BE200" i="140"/>
  <c r="BD200" i="140"/>
  <c r="BC200" i="140"/>
  <c r="BB200" i="140"/>
  <c r="BA200" i="140"/>
  <c r="AZ200" i="140"/>
  <c r="AY200" i="140"/>
  <c r="AX200" i="140"/>
  <c r="AW200" i="140"/>
  <c r="AV200" i="140"/>
  <c r="AU200" i="140"/>
  <c r="AT200" i="140"/>
  <c r="AS200" i="140"/>
  <c r="AR200" i="140"/>
  <c r="AQ200" i="140"/>
  <c r="AP200" i="140"/>
  <c r="AO200" i="140"/>
  <c r="AN200" i="140"/>
  <c r="AM200" i="140"/>
  <c r="AL200" i="140"/>
  <c r="AK200" i="140"/>
  <c r="AF200" i="140"/>
  <c r="AE200" i="140"/>
  <c r="AC200" i="140"/>
  <c r="AB200" i="140"/>
  <c r="AA200" i="140"/>
  <c r="Z200" i="140"/>
  <c r="Y200" i="140"/>
  <c r="X200" i="140"/>
  <c r="W200" i="140"/>
  <c r="V200" i="140"/>
  <c r="U200" i="140"/>
  <c r="T200" i="140"/>
  <c r="S200" i="140"/>
  <c r="R200" i="140"/>
  <c r="O200" i="140"/>
  <c r="N200" i="140"/>
  <c r="M200" i="140"/>
  <c r="L200" i="140"/>
  <c r="B200" i="140"/>
  <c r="A200" i="140"/>
  <c r="AY199" i="140"/>
  <c r="AX199" i="140"/>
  <c r="AW199" i="140"/>
  <c r="AV199" i="140"/>
  <c r="AU199" i="140"/>
  <c r="AT199" i="140"/>
  <c r="AS199" i="140"/>
  <c r="AR199" i="140"/>
  <c r="AQ199" i="140"/>
  <c r="AP199" i="140"/>
  <c r="AO199" i="140"/>
  <c r="AN199" i="140"/>
  <c r="AM199" i="140"/>
  <c r="AL199" i="140"/>
  <c r="AK199" i="140"/>
  <c r="O199" i="140"/>
  <c r="N199" i="140"/>
  <c r="M199" i="140"/>
  <c r="L199" i="140"/>
  <c r="B199" i="140"/>
  <c r="A199" i="140"/>
  <c r="BK198" i="140"/>
  <c r="BJ198" i="140"/>
  <c r="BI198" i="140"/>
  <c r="BH198" i="140"/>
  <c r="BG198" i="140"/>
  <c r="BF198" i="140"/>
  <c r="BE198" i="140"/>
  <c r="BD198" i="140"/>
  <c r="BC198" i="140"/>
  <c r="BB198" i="140"/>
  <c r="BA198" i="140"/>
  <c r="AZ198" i="140"/>
  <c r="AY198" i="140"/>
  <c r="AX198" i="140"/>
  <c r="AW198" i="140"/>
  <c r="AV198" i="140"/>
  <c r="AU198" i="140"/>
  <c r="AT198" i="140"/>
  <c r="AS198" i="140"/>
  <c r="AR198" i="140"/>
  <c r="AQ198" i="140"/>
  <c r="AP198" i="140"/>
  <c r="AO198" i="140"/>
  <c r="AN198" i="140"/>
  <c r="AM198" i="140"/>
  <c r="AL198" i="140"/>
  <c r="AK198" i="140"/>
  <c r="AF198" i="140"/>
  <c r="AE198" i="140"/>
  <c r="AC198" i="140"/>
  <c r="AB198" i="140"/>
  <c r="AA198" i="140"/>
  <c r="Z198" i="140"/>
  <c r="Y198" i="140"/>
  <c r="X198" i="140"/>
  <c r="W198" i="140"/>
  <c r="V198" i="140"/>
  <c r="U198" i="140"/>
  <c r="T198" i="140"/>
  <c r="S198" i="140"/>
  <c r="R198" i="140"/>
  <c r="O198" i="140"/>
  <c r="N198" i="140"/>
  <c r="M198" i="140"/>
  <c r="L198" i="140"/>
  <c r="B198" i="140"/>
  <c r="A198" i="140"/>
  <c r="AY197" i="140"/>
  <c r="AX197" i="140"/>
  <c r="AW197" i="140"/>
  <c r="AV197" i="140"/>
  <c r="AU197" i="140"/>
  <c r="AT197" i="140"/>
  <c r="AS197" i="140"/>
  <c r="AR197" i="140"/>
  <c r="AQ197" i="140"/>
  <c r="AP197" i="140"/>
  <c r="AO197" i="140"/>
  <c r="AN197" i="140"/>
  <c r="AM197" i="140"/>
  <c r="AL197" i="140"/>
  <c r="AK197" i="140"/>
  <c r="O197" i="140"/>
  <c r="N197" i="140"/>
  <c r="M197" i="140"/>
  <c r="L197" i="140"/>
  <c r="B197" i="140"/>
  <c r="A197" i="140"/>
  <c r="BK196" i="140"/>
  <c r="BJ196" i="140"/>
  <c r="BI196" i="140"/>
  <c r="BH196" i="140"/>
  <c r="BG196" i="140"/>
  <c r="BF196" i="140"/>
  <c r="BE196" i="140"/>
  <c r="BD196" i="140"/>
  <c r="BC196" i="140"/>
  <c r="BB196" i="140"/>
  <c r="BA196" i="140"/>
  <c r="AZ196" i="140"/>
  <c r="AY196" i="140"/>
  <c r="AX196" i="140"/>
  <c r="AW196" i="140"/>
  <c r="AV196" i="140"/>
  <c r="AU196" i="140"/>
  <c r="AT196" i="140"/>
  <c r="AS196" i="140"/>
  <c r="AR196" i="140"/>
  <c r="AQ196" i="140"/>
  <c r="AP196" i="140"/>
  <c r="AO196" i="140"/>
  <c r="AN196" i="140"/>
  <c r="AM196" i="140"/>
  <c r="AL196" i="140"/>
  <c r="AK196" i="140"/>
  <c r="AF196" i="140"/>
  <c r="AE196" i="140"/>
  <c r="AC196" i="140"/>
  <c r="AB196" i="140"/>
  <c r="AA196" i="140"/>
  <c r="Z196" i="140"/>
  <c r="Y196" i="140"/>
  <c r="X196" i="140"/>
  <c r="W196" i="140"/>
  <c r="V196" i="140"/>
  <c r="U196" i="140"/>
  <c r="T196" i="140"/>
  <c r="S196" i="140"/>
  <c r="R196" i="140"/>
  <c r="O196" i="140"/>
  <c r="N196" i="140"/>
  <c r="M196" i="140"/>
  <c r="L196" i="140"/>
  <c r="B196" i="140"/>
  <c r="A196" i="140"/>
  <c r="AY195" i="140"/>
  <c r="AX195" i="140"/>
  <c r="AW195" i="140"/>
  <c r="AV195" i="140"/>
  <c r="AU195" i="140"/>
  <c r="AT195" i="140"/>
  <c r="AS195" i="140"/>
  <c r="AR195" i="140"/>
  <c r="AQ195" i="140"/>
  <c r="AP195" i="140"/>
  <c r="AO195" i="140"/>
  <c r="AN195" i="140"/>
  <c r="AM195" i="140"/>
  <c r="AL195" i="140"/>
  <c r="AK195" i="140"/>
  <c r="O195" i="140"/>
  <c r="N195" i="140"/>
  <c r="M195" i="140"/>
  <c r="L195" i="140"/>
  <c r="B195" i="140"/>
  <c r="A195" i="140"/>
  <c r="BK194" i="140"/>
  <c r="BJ194" i="140"/>
  <c r="BI194" i="140"/>
  <c r="BH194" i="140"/>
  <c r="BG194" i="140"/>
  <c r="BF194" i="140"/>
  <c r="BE194" i="140"/>
  <c r="BD194" i="140"/>
  <c r="BC194" i="140"/>
  <c r="BB194" i="140"/>
  <c r="BA194" i="140"/>
  <c r="AZ194" i="140"/>
  <c r="AY194" i="140"/>
  <c r="AX194" i="140"/>
  <c r="AW194" i="140"/>
  <c r="AV194" i="140"/>
  <c r="AU194" i="140"/>
  <c r="AT194" i="140"/>
  <c r="AS194" i="140"/>
  <c r="AR194" i="140"/>
  <c r="AQ194" i="140"/>
  <c r="AP194" i="140"/>
  <c r="AO194" i="140"/>
  <c r="AN194" i="140"/>
  <c r="AM194" i="140"/>
  <c r="AL194" i="140"/>
  <c r="AK194" i="140"/>
  <c r="AF194" i="140"/>
  <c r="AE194" i="140"/>
  <c r="AC194" i="140"/>
  <c r="AB194" i="140"/>
  <c r="AA194" i="140"/>
  <c r="Z194" i="140"/>
  <c r="Y194" i="140"/>
  <c r="X194" i="140"/>
  <c r="W194" i="140"/>
  <c r="V194" i="140"/>
  <c r="U194" i="140"/>
  <c r="T194" i="140"/>
  <c r="S194" i="140"/>
  <c r="R194" i="140"/>
  <c r="O194" i="140"/>
  <c r="N194" i="140"/>
  <c r="M194" i="140"/>
  <c r="L194" i="140"/>
  <c r="B194" i="140"/>
  <c r="A194" i="140"/>
  <c r="AY193" i="140"/>
  <c r="AX193" i="140"/>
  <c r="AW193" i="140"/>
  <c r="AV193" i="140"/>
  <c r="AU193" i="140"/>
  <c r="AT193" i="140"/>
  <c r="AS193" i="140"/>
  <c r="AR193" i="140"/>
  <c r="AQ193" i="140"/>
  <c r="AP193" i="140"/>
  <c r="AO193" i="140"/>
  <c r="AN193" i="140"/>
  <c r="AM193" i="140"/>
  <c r="AL193" i="140"/>
  <c r="AK193" i="140"/>
  <c r="O193" i="140"/>
  <c r="N193" i="140"/>
  <c r="M193" i="140"/>
  <c r="L193" i="140"/>
  <c r="B193" i="140"/>
  <c r="A193" i="140"/>
  <c r="BK192" i="140"/>
  <c r="BJ192" i="140"/>
  <c r="BI192" i="140"/>
  <c r="BH192" i="140"/>
  <c r="BG192" i="140"/>
  <c r="BF192" i="140"/>
  <c r="BE192" i="140"/>
  <c r="BD192" i="140"/>
  <c r="BC192" i="140"/>
  <c r="BB192" i="140"/>
  <c r="BA192" i="140"/>
  <c r="AZ192" i="140"/>
  <c r="AY192" i="140"/>
  <c r="AX192" i="140"/>
  <c r="AW192" i="140"/>
  <c r="AV192" i="140"/>
  <c r="AU192" i="140"/>
  <c r="AT192" i="140"/>
  <c r="AS192" i="140"/>
  <c r="AR192" i="140"/>
  <c r="AQ192" i="140"/>
  <c r="AP192" i="140"/>
  <c r="AO192" i="140"/>
  <c r="AN192" i="140"/>
  <c r="AM192" i="140"/>
  <c r="AL192" i="140"/>
  <c r="AK192" i="140"/>
  <c r="AF192" i="140"/>
  <c r="AE192" i="140"/>
  <c r="AC192" i="140"/>
  <c r="AB192" i="140"/>
  <c r="AA192" i="140"/>
  <c r="Z192" i="140"/>
  <c r="Y192" i="140"/>
  <c r="X192" i="140"/>
  <c r="W192" i="140"/>
  <c r="V192" i="140"/>
  <c r="U192" i="140"/>
  <c r="T192" i="140"/>
  <c r="S192" i="140"/>
  <c r="R192" i="140"/>
  <c r="O192" i="140"/>
  <c r="N192" i="140"/>
  <c r="M192" i="140"/>
  <c r="L192" i="140"/>
  <c r="B192" i="140"/>
  <c r="A192" i="140"/>
  <c r="AY191" i="140"/>
  <c r="AX191" i="140"/>
  <c r="AW191" i="140"/>
  <c r="AV191" i="140"/>
  <c r="AU191" i="140"/>
  <c r="AT191" i="140"/>
  <c r="AS191" i="140"/>
  <c r="AR191" i="140"/>
  <c r="AQ191" i="140"/>
  <c r="AP191" i="140"/>
  <c r="AO191" i="140"/>
  <c r="AN191" i="140"/>
  <c r="AM191" i="140"/>
  <c r="AL191" i="140"/>
  <c r="AK191" i="140"/>
  <c r="O191" i="140"/>
  <c r="N191" i="140"/>
  <c r="M191" i="140"/>
  <c r="L191" i="140"/>
  <c r="B191" i="140"/>
  <c r="A191" i="140"/>
  <c r="BK190" i="140"/>
  <c r="BJ190" i="140"/>
  <c r="BI190" i="140"/>
  <c r="BH190" i="140"/>
  <c r="BG190" i="140"/>
  <c r="BF190" i="140"/>
  <c r="BE190" i="140"/>
  <c r="BD190" i="140"/>
  <c r="BC190" i="140"/>
  <c r="BB190" i="140"/>
  <c r="BA190" i="140"/>
  <c r="AZ190" i="140"/>
  <c r="AY190" i="140"/>
  <c r="AX190" i="140"/>
  <c r="AW190" i="140"/>
  <c r="AV190" i="140"/>
  <c r="AU190" i="140"/>
  <c r="AT190" i="140"/>
  <c r="AS190" i="140"/>
  <c r="AR190" i="140"/>
  <c r="AQ190" i="140"/>
  <c r="AP190" i="140"/>
  <c r="AO190" i="140"/>
  <c r="AN190" i="140"/>
  <c r="AM190" i="140"/>
  <c r="AL190" i="140"/>
  <c r="AK190" i="140"/>
  <c r="AF190" i="140"/>
  <c r="AE190" i="140"/>
  <c r="AC190" i="140"/>
  <c r="AB190" i="140"/>
  <c r="AA190" i="140"/>
  <c r="Z190" i="140"/>
  <c r="Y190" i="140"/>
  <c r="X190" i="140"/>
  <c r="W190" i="140"/>
  <c r="V190" i="140"/>
  <c r="U190" i="140"/>
  <c r="T190" i="140"/>
  <c r="S190" i="140"/>
  <c r="R190" i="140"/>
  <c r="O190" i="140"/>
  <c r="N190" i="140"/>
  <c r="M190" i="140"/>
  <c r="L190" i="140"/>
  <c r="B190" i="140"/>
  <c r="A190" i="140"/>
  <c r="AY189" i="140"/>
  <c r="AX189" i="140"/>
  <c r="AW189" i="140"/>
  <c r="AV189" i="140"/>
  <c r="AU189" i="140"/>
  <c r="AT189" i="140"/>
  <c r="AS189" i="140"/>
  <c r="AR189" i="140"/>
  <c r="AQ189" i="140"/>
  <c r="AP189" i="140"/>
  <c r="AO189" i="140"/>
  <c r="AN189" i="140"/>
  <c r="AM189" i="140"/>
  <c r="AL189" i="140"/>
  <c r="AK189" i="140"/>
  <c r="O189" i="140"/>
  <c r="N189" i="140"/>
  <c r="M189" i="140"/>
  <c r="L189" i="140"/>
  <c r="B189" i="140"/>
  <c r="A189" i="140"/>
  <c r="BK188" i="140"/>
  <c r="BJ188" i="140"/>
  <c r="BI188" i="140"/>
  <c r="BH188" i="140"/>
  <c r="BG188" i="140"/>
  <c r="BF188" i="140"/>
  <c r="BE188" i="140"/>
  <c r="BD188" i="140"/>
  <c r="BC188" i="140"/>
  <c r="BB188" i="140"/>
  <c r="BA188" i="140"/>
  <c r="AZ188" i="140"/>
  <c r="AY188" i="140"/>
  <c r="AX188" i="140"/>
  <c r="AW188" i="140"/>
  <c r="AV188" i="140"/>
  <c r="AU188" i="140"/>
  <c r="AT188" i="140"/>
  <c r="AS188" i="140"/>
  <c r="AR188" i="140"/>
  <c r="AQ188" i="140"/>
  <c r="AP188" i="140"/>
  <c r="AO188" i="140"/>
  <c r="AN188" i="140"/>
  <c r="AM188" i="140"/>
  <c r="AL188" i="140"/>
  <c r="AK188" i="140"/>
  <c r="AF188" i="140"/>
  <c r="AE188" i="140"/>
  <c r="AC188" i="140"/>
  <c r="AB188" i="140"/>
  <c r="AA188" i="140"/>
  <c r="Z188" i="140"/>
  <c r="Y188" i="140"/>
  <c r="X188" i="140"/>
  <c r="W188" i="140"/>
  <c r="V188" i="140"/>
  <c r="U188" i="140"/>
  <c r="T188" i="140"/>
  <c r="S188" i="140"/>
  <c r="R188" i="140"/>
  <c r="O188" i="140"/>
  <c r="N188" i="140"/>
  <c r="M188" i="140"/>
  <c r="L188" i="140"/>
  <c r="B188" i="140"/>
  <c r="A188" i="140"/>
  <c r="AY187" i="140"/>
  <c r="AX187" i="140"/>
  <c r="AW187" i="140"/>
  <c r="AV187" i="140"/>
  <c r="AU187" i="140"/>
  <c r="AT187" i="140"/>
  <c r="AS187" i="140"/>
  <c r="AR187" i="140"/>
  <c r="AQ187" i="140"/>
  <c r="AP187" i="140"/>
  <c r="AO187" i="140"/>
  <c r="AN187" i="140"/>
  <c r="AM187" i="140"/>
  <c r="AL187" i="140"/>
  <c r="AK187" i="140"/>
  <c r="O187" i="140"/>
  <c r="N187" i="140"/>
  <c r="M187" i="140"/>
  <c r="L187" i="140"/>
  <c r="B187" i="140"/>
  <c r="A187" i="140"/>
  <c r="BK186" i="140"/>
  <c r="BJ186" i="140"/>
  <c r="BI186" i="140"/>
  <c r="BH186" i="140"/>
  <c r="BG186" i="140"/>
  <c r="BF186" i="140"/>
  <c r="BE186" i="140"/>
  <c r="BD186" i="140"/>
  <c r="BC186" i="140"/>
  <c r="BB186" i="140"/>
  <c r="BA186" i="140"/>
  <c r="AZ186" i="140"/>
  <c r="AY186" i="140"/>
  <c r="AX186" i="140"/>
  <c r="AW186" i="140"/>
  <c r="AV186" i="140"/>
  <c r="AU186" i="140"/>
  <c r="AT186" i="140"/>
  <c r="AS186" i="140"/>
  <c r="AR186" i="140"/>
  <c r="AQ186" i="140"/>
  <c r="AP186" i="140"/>
  <c r="AO186" i="140"/>
  <c r="AN186" i="140"/>
  <c r="AM186" i="140"/>
  <c r="AL186" i="140"/>
  <c r="AK186" i="140"/>
  <c r="AF186" i="140"/>
  <c r="AE186" i="140"/>
  <c r="AC186" i="140"/>
  <c r="AB186" i="140"/>
  <c r="AA186" i="140"/>
  <c r="Z186" i="140"/>
  <c r="Y186" i="140"/>
  <c r="X186" i="140"/>
  <c r="W186" i="140"/>
  <c r="V186" i="140"/>
  <c r="U186" i="140"/>
  <c r="T186" i="140"/>
  <c r="S186" i="140"/>
  <c r="R186" i="140"/>
  <c r="O186" i="140"/>
  <c r="N186" i="140"/>
  <c r="M186" i="140"/>
  <c r="L186" i="140"/>
  <c r="B186" i="140"/>
  <c r="A186" i="140"/>
  <c r="AY185" i="140"/>
  <c r="AX185" i="140"/>
  <c r="AW185" i="140"/>
  <c r="AV185" i="140"/>
  <c r="AU185" i="140"/>
  <c r="AT185" i="140"/>
  <c r="AS185" i="140"/>
  <c r="AR185" i="140"/>
  <c r="AQ185" i="140"/>
  <c r="AP185" i="140"/>
  <c r="AO185" i="140"/>
  <c r="AN185" i="140"/>
  <c r="AM185" i="140"/>
  <c r="AL185" i="140"/>
  <c r="AK185" i="140"/>
  <c r="O185" i="140"/>
  <c r="N185" i="140"/>
  <c r="M185" i="140"/>
  <c r="L185" i="140"/>
  <c r="B185" i="140"/>
  <c r="A185" i="140"/>
  <c r="BK184" i="140"/>
  <c r="BJ184" i="140"/>
  <c r="BI184" i="140"/>
  <c r="BH184" i="140"/>
  <c r="BG184" i="140"/>
  <c r="BF184" i="140"/>
  <c r="BE184" i="140"/>
  <c r="BD184" i="140"/>
  <c r="BC184" i="140"/>
  <c r="BB184" i="140"/>
  <c r="BA184" i="140"/>
  <c r="AZ184" i="140"/>
  <c r="AY184" i="140"/>
  <c r="AX184" i="140"/>
  <c r="AW184" i="140"/>
  <c r="AV184" i="140"/>
  <c r="AU184" i="140"/>
  <c r="AT184" i="140"/>
  <c r="AS184" i="140"/>
  <c r="AR184" i="140"/>
  <c r="AQ184" i="140"/>
  <c r="AP184" i="140"/>
  <c r="AO184" i="140"/>
  <c r="AN184" i="140"/>
  <c r="AM184" i="140"/>
  <c r="AL184" i="140"/>
  <c r="AK184" i="140"/>
  <c r="AF184" i="140"/>
  <c r="AE184" i="140"/>
  <c r="AC184" i="140"/>
  <c r="AB184" i="140"/>
  <c r="AA184" i="140"/>
  <c r="Z184" i="140"/>
  <c r="Y184" i="140"/>
  <c r="X184" i="140"/>
  <c r="W184" i="140"/>
  <c r="V184" i="140"/>
  <c r="U184" i="140"/>
  <c r="T184" i="140"/>
  <c r="S184" i="140"/>
  <c r="R184" i="140"/>
  <c r="O184" i="140"/>
  <c r="N184" i="140"/>
  <c r="M184" i="140"/>
  <c r="L184" i="140"/>
  <c r="B184" i="140"/>
  <c r="A184" i="140"/>
  <c r="AY183" i="140"/>
  <c r="AX183" i="140"/>
  <c r="AW183" i="140"/>
  <c r="AV183" i="140"/>
  <c r="AU183" i="140"/>
  <c r="AT183" i="140"/>
  <c r="AS183" i="140"/>
  <c r="AR183" i="140"/>
  <c r="AQ183" i="140"/>
  <c r="AP183" i="140"/>
  <c r="AO183" i="140"/>
  <c r="AN183" i="140"/>
  <c r="AM183" i="140"/>
  <c r="AL183" i="140"/>
  <c r="AK183" i="140"/>
  <c r="O183" i="140"/>
  <c r="N183" i="140"/>
  <c r="M183" i="140"/>
  <c r="L183" i="140"/>
  <c r="B183" i="140"/>
  <c r="A183" i="140"/>
  <c r="BK182" i="140"/>
  <c r="BJ182" i="140"/>
  <c r="BI182" i="140"/>
  <c r="BH182" i="140"/>
  <c r="BG182" i="140"/>
  <c r="BF182" i="140"/>
  <c r="BE182" i="140"/>
  <c r="BD182" i="140"/>
  <c r="BC182" i="140"/>
  <c r="BB182" i="140"/>
  <c r="BA182" i="140"/>
  <c r="AZ182" i="140"/>
  <c r="AY182" i="140"/>
  <c r="AX182" i="140"/>
  <c r="AW182" i="140"/>
  <c r="AV182" i="140"/>
  <c r="AU182" i="140"/>
  <c r="AT182" i="140"/>
  <c r="AS182" i="140"/>
  <c r="AR182" i="140"/>
  <c r="AQ182" i="140"/>
  <c r="AP182" i="140"/>
  <c r="AO182" i="140"/>
  <c r="AN182" i="140"/>
  <c r="AM182" i="140"/>
  <c r="AL182" i="140"/>
  <c r="AK182" i="140"/>
  <c r="AF182" i="140"/>
  <c r="AE182" i="140"/>
  <c r="AC182" i="140"/>
  <c r="AB182" i="140"/>
  <c r="AA182" i="140"/>
  <c r="Z182" i="140"/>
  <c r="Y182" i="140"/>
  <c r="X182" i="140"/>
  <c r="W182" i="140"/>
  <c r="V182" i="140"/>
  <c r="U182" i="140"/>
  <c r="T182" i="140"/>
  <c r="S182" i="140"/>
  <c r="R182" i="140"/>
  <c r="O182" i="140"/>
  <c r="N182" i="140"/>
  <c r="M182" i="140"/>
  <c r="L182" i="140"/>
  <c r="B182" i="140"/>
  <c r="A182" i="140"/>
  <c r="AY181" i="140"/>
  <c r="AX181" i="140"/>
  <c r="AW181" i="140"/>
  <c r="AV181" i="140"/>
  <c r="AU181" i="140"/>
  <c r="AT181" i="140"/>
  <c r="AS181" i="140"/>
  <c r="AR181" i="140"/>
  <c r="AQ181" i="140"/>
  <c r="AP181" i="140"/>
  <c r="AO181" i="140"/>
  <c r="AN181" i="140"/>
  <c r="AM181" i="140"/>
  <c r="AL181" i="140"/>
  <c r="AK181" i="140"/>
  <c r="O181" i="140"/>
  <c r="N181" i="140"/>
  <c r="M181" i="140"/>
  <c r="L181" i="140"/>
  <c r="B181" i="140"/>
  <c r="A181" i="140"/>
  <c r="BK180" i="140"/>
  <c r="BJ180" i="140"/>
  <c r="BI180" i="140"/>
  <c r="BH180" i="140"/>
  <c r="BG180" i="140"/>
  <c r="BF180" i="140"/>
  <c r="BE180" i="140"/>
  <c r="BD180" i="140"/>
  <c r="BC180" i="140"/>
  <c r="BB180" i="140"/>
  <c r="BA180" i="140"/>
  <c r="AZ180" i="140"/>
  <c r="AY180" i="140"/>
  <c r="AX180" i="140"/>
  <c r="AW180" i="140"/>
  <c r="AV180" i="140"/>
  <c r="AU180" i="140"/>
  <c r="AT180" i="140"/>
  <c r="AS180" i="140"/>
  <c r="AR180" i="140"/>
  <c r="AQ180" i="140"/>
  <c r="AP180" i="140"/>
  <c r="AO180" i="140"/>
  <c r="AN180" i="140"/>
  <c r="AM180" i="140"/>
  <c r="AL180" i="140"/>
  <c r="AK180" i="140"/>
  <c r="AF180" i="140"/>
  <c r="AE180" i="140"/>
  <c r="AC180" i="140"/>
  <c r="AB180" i="140"/>
  <c r="AA180" i="140"/>
  <c r="Z180" i="140"/>
  <c r="Y180" i="140"/>
  <c r="X180" i="140"/>
  <c r="W180" i="140"/>
  <c r="V180" i="140"/>
  <c r="U180" i="140"/>
  <c r="T180" i="140"/>
  <c r="S180" i="140"/>
  <c r="R180" i="140"/>
  <c r="O180" i="140"/>
  <c r="N180" i="140"/>
  <c r="M180" i="140"/>
  <c r="L180" i="140"/>
  <c r="B180" i="140"/>
  <c r="A180" i="140"/>
  <c r="AY179" i="140"/>
  <c r="AX179" i="140"/>
  <c r="AW179" i="140"/>
  <c r="AV179" i="140"/>
  <c r="AU179" i="140"/>
  <c r="AT179" i="140"/>
  <c r="AS179" i="140"/>
  <c r="AR179" i="140"/>
  <c r="AQ179" i="140"/>
  <c r="AP179" i="140"/>
  <c r="AO179" i="140"/>
  <c r="AN179" i="140"/>
  <c r="AM179" i="140"/>
  <c r="AL179" i="140"/>
  <c r="AK179" i="140"/>
  <c r="O179" i="140"/>
  <c r="N179" i="140"/>
  <c r="M179" i="140"/>
  <c r="L179" i="140"/>
  <c r="B179" i="140"/>
  <c r="A179" i="140"/>
  <c r="BK178" i="140"/>
  <c r="BJ178" i="140"/>
  <c r="BI178" i="140"/>
  <c r="BH178" i="140"/>
  <c r="BG178" i="140"/>
  <c r="BF178" i="140"/>
  <c r="BE178" i="140"/>
  <c r="BD178" i="140"/>
  <c r="BC178" i="140"/>
  <c r="BB178" i="140"/>
  <c r="BA178" i="140"/>
  <c r="AZ178" i="140"/>
  <c r="AY178" i="140"/>
  <c r="AX178" i="140"/>
  <c r="AW178" i="140"/>
  <c r="AV178" i="140"/>
  <c r="AU178" i="140"/>
  <c r="AT178" i="140"/>
  <c r="AS178" i="140"/>
  <c r="AR178" i="140"/>
  <c r="AQ178" i="140"/>
  <c r="AP178" i="140"/>
  <c r="AO178" i="140"/>
  <c r="AN178" i="140"/>
  <c r="AM178" i="140"/>
  <c r="AL178" i="140"/>
  <c r="AK178" i="140"/>
  <c r="AF178" i="140"/>
  <c r="AE178" i="140"/>
  <c r="AC178" i="140"/>
  <c r="AB178" i="140"/>
  <c r="AA178" i="140"/>
  <c r="Z178" i="140"/>
  <c r="Y178" i="140"/>
  <c r="X178" i="140"/>
  <c r="W178" i="140"/>
  <c r="V178" i="140"/>
  <c r="U178" i="140"/>
  <c r="T178" i="140"/>
  <c r="S178" i="140"/>
  <c r="R178" i="140"/>
  <c r="O178" i="140"/>
  <c r="N178" i="140"/>
  <c r="M178" i="140"/>
  <c r="L178" i="140"/>
  <c r="B178" i="140"/>
  <c r="A178" i="140"/>
  <c r="AY177" i="140"/>
  <c r="AX177" i="140"/>
  <c r="AW177" i="140"/>
  <c r="AV177" i="140"/>
  <c r="AU177" i="140"/>
  <c r="AT177" i="140"/>
  <c r="AS177" i="140"/>
  <c r="AR177" i="140"/>
  <c r="AQ177" i="140"/>
  <c r="AP177" i="140"/>
  <c r="AO177" i="140"/>
  <c r="AN177" i="140"/>
  <c r="AM177" i="140"/>
  <c r="AL177" i="140"/>
  <c r="AK177" i="140"/>
  <c r="O177" i="140"/>
  <c r="N177" i="140"/>
  <c r="M177" i="140"/>
  <c r="L177" i="140"/>
  <c r="B177" i="140"/>
  <c r="A177" i="140"/>
  <c r="BK176" i="140"/>
  <c r="BJ176" i="140"/>
  <c r="BI176" i="140"/>
  <c r="BH176" i="140"/>
  <c r="BG176" i="140"/>
  <c r="BF176" i="140"/>
  <c r="BE176" i="140"/>
  <c r="BD176" i="140"/>
  <c r="BC176" i="140"/>
  <c r="BB176" i="140"/>
  <c r="BA176" i="140"/>
  <c r="AZ176" i="140"/>
  <c r="AY176" i="140"/>
  <c r="AX176" i="140"/>
  <c r="AW176" i="140"/>
  <c r="AV176" i="140"/>
  <c r="AU176" i="140"/>
  <c r="AT176" i="140"/>
  <c r="AS176" i="140"/>
  <c r="AR176" i="140"/>
  <c r="AQ176" i="140"/>
  <c r="AP176" i="140"/>
  <c r="AO176" i="140"/>
  <c r="AN176" i="140"/>
  <c r="AM176" i="140"/>
  <c r="AL176" i="140"/>
  <c r="AK176" i="140"/>
  <c r="AF176" i="140"/>
  <c r="AE176" i="140"/>
  <c r="AC176" i="140"/>
  <c r="AB176" i="140"/>
  <c r="AA176" i="140"/>
  <c r="Z176" i="140"/>
  <c r="Y176" i="140"/>
  <c r="X176" i="140"/>
  <c r="W176" i="140"/>
  <c r="V176" i="140"/>
  <c r="U176" i="140"/>
  <c r="T176" i="140"/>
  <c r="S176" i="140"/>
  <c r="R176" i="140"/>
  <c r="O176" i="140"/>
  <c r="N176" i="140"/>
  <c r="M176" i="140"/>
  <c r="L176" i="140"/>
  <c r="B176" i="140"/>
  <c r="A176" i="140"/>
  <c r="AY175" i="140"/>
  <c r="AX175" i="140"/>
  <c r="AW175" i="140"/>
  <c r="AV175" i="140"/>
  <c r="AU175" i="140"/>
  <c r="AT175" i="140"/>
  <c r="AS175" i="140"/>
  <c r="AR175" i="140"/>
  <c r="AQ175" i="140"/>
  <c r="AP175" i="140"/>
  <c r="AO175" i="140"/>
  <c r="AN175" i="140"/>
  <c r="AM175" i="140"/>
  <c r="AL175" i="140"/>
  <c r="AK175" i="140"/>
  <c r="O175" i="140"/>
  <c r="N175" i="140"/>
  <c r="M175" i="140"/>
  <c r="L175" i="140"/>
  <c r="B175" i="140"/>
  <c r="A175" i="140"/>
  <c r="BK174" i="140"/>
  <c r="BJ174" i="140"/>
  <c r="BI174" i="140"/>
  <c r="BH174" i="140"/>
  <c r="BG174" i="140"/>
  <c r="BF174" i="140"/>
  <c r="BE174" i="140"/>
  <c r="BD174" i="140"/>
  <c r="BC174" i="140"/>
  <c r="BB174" i="140"/>
  <c r="BA174" i="140"/>
  <c r="AZ174" i="140"/>
  <c r="AY174" i="140"/>
  <c r="AX174" i="140"/>
  <c r="AW174" i="140"/>
  <c r="AV174" i="140"/>
  <c r="AU174" i="140"/>
  <c r="AT174" i="140"/>
  <c r="AS174" i="140"/>
  <c r="AR174" i="140"/>
  <c r="AQ174" i="140"/>
  <c r="AP174" i="140"/>
  <c r="AO174" i="140"/>
  <c r="AN174" i="140"/>
  <c r="AM174" i="140"/>
  <c r="AL174" i="140"/>
  <c r="AK174" i="140"/>
  <c r="AF174" i="140"/>
  <c r="AE174" i="140"/>
  <c r="AC174" i="140"/>
  <c r="AB174" i="140"/>
  <c r="AA174" i="140"/>
  <c r="Z174" i="140"/>
  <c r="Y174" i="140"/>
  <c r="X174" i="140"/>
  <c r="W174" i="140"/>
  <c r="V174" i="140"/>
  <c r="U174" i="140"/>
  <c r="T174" i="140"/>
  <c r="S174" i="140"/>
  <c r="R174" i="140"/>
  <c r="O174" i="140"/>
  <c r="N174" i="140"/>
  <c r="M174" i="140"/>
  <c r="L174" i="140"/>
  <c r="B174" i="140"/>
  <c r="A174" i="140"/>
  <c r="AY173" i="140"/>
  <c r="AX173" i="140"/>
  <c r="AW173" i="140"/>
  <c r="AV173" i="140"/>
  <c r="AU173" i="140"/>
  <c r="AT173" i="140"/>
  <c r="AS173" i="140"/>
  <c r="AR173" i="140"/>
  <c r="AQ173" i="140"/>
  <c r="AP173" i="140"/>
  <c r="AO173" i="140"/>
  <c r="AN173" i="140"/>
  <c r="AM173" i="140"/>
  <c r="AL173" i="140"/>
  <c r="AK173" i="140"/>
  <c r="O173" i="140"/>
  <c r="N173" i="140"/>
  <c r="M173" i="140"/>
  <c r="L173" i="140"/>
  <c r="B173" i="140"/>
  <c r="A173" i="140"/>
  <c r="BK172" i="140"/>
  <c r="BJ172" i="140"/>
  <c r="BI172" i="140"/>
  <c r="BH172" i="140"/>
  <c r="BG172" i="140"/>
  <c r="BF172" i="140"/>
  <c r="BE172" i="140"/>
  <c r="BD172" i="140"/>
  <c r="BC172" i="140"/>
  <c r="BB172" i="140"/>
  <c r="BA172" i="140"/>
  <c r="AZ172" i="140"/>
  <c r="AY172" i="140"/>
  <c r="AX172" i="140"/>
  <c r="AW172" i="140"/>
  <c r="AV172" i="140"/>
  <c r="AU172" i="140"/>
  <c r="AT172" i="140"/>
  <c r="AS172" i="140"/>
  <c r="AR172" i="140"/>
  <c r="AQ172" i="140"/>
  <c r="AP172" i="140"/>
  <c r="AO172" i="140"/>
  <c r="AN172" i="140"/>
  <c r="AM172" i="140"/>
  <c r="AL172" i="140"/>
  <c r="AK172" i="140"/>
  <c r="AF172" i="140"/>
  <c r="AE172" i="140"/>
  <c r="AC172" i="140"/>
  <c r="AB172" i="140"/>
  <c r="AA172" i="140"/>
  <c r="Z172" i="140"/>
  <c r="Y172" i="140"/>
  <c r="X172" i="140"/>
  <c r="W172" i="140"/>
  <c r="V172" i="140"/>
  <c r="U172" i="140"/>
  <c r="T172" i="140"/>
  <c r="S172" i="140"/>
  <c r="R172" i="140"/>
  <c r="O172" i="140"/>
  <c r="N172" i="140"/>
  <c r="M172" i="140"/>
  <c r="L172" i="140"/>
  <c r="B172" i="140"/>
  <c r="A172" i="140"/>
  <c r="AY171" i="140"/>
  <c r="AX171" i="140"/>
  <c r="AW171" i="140"/>
  <c r="AV171" i="140"/>
  <c r="AU171" i="140"/>
  <c r="AT171" i="140"/>
  <c r="AS171" i="140"/>
  <c r="AR171" i="140"/>
  <c r="AQ171" i="140"/>
  <c r="AP171" i="140"/>
  <c r="AO171" i="140"/>
  <c r="AN171" i="140"/>
  <c r="AM171" i="140"/>
  <c r="AL171" i="140"/>
  <c r="AK171" i="140"/>
  <c r="O171" i="140"/>
  <c r="N171" i="140"/>
  <c r="M171" i="140"/>
  <c r="L171" i="140"/>
  <c r="B171" i="140"/>
  <c r="A171" i="140"/>
  <c r="BK170" i="140"/>
  <c r="BJ170" i="140"/>
  <c r="BI170" i="140"/>
  <c r="BH170" i="140"/>
  <c r="BG170" i="140"/>
  <c r="BF170" i="140"/>
  <c r="BE170" i="140"/>
  <c r="BD170" i="140"/>
  <c r="BC170" i="140"/>
  <c r="BB170" i="140"/>
  <c r="BA170" i="140"/>
  <c r="AZ170" i="140"/>
  <c r="AY170" i="140"/>
  <c r="AX170" i="140"/>
  <c r="AW170" i="140"/>
  <c r="AV170" i="140"/>
  <c r="AU170" i="140"/>
  <c r="AT170" i="140"/>
  <c r="AS170" i="140"/>
  <c r="AR170" i="140"/>
  <c r="AQ170" i="140"/>
  <c r="AP170" i="140"/>
  <c r="AO170" i="140"/>
  <c r="AN170" i="140"/>
  <c r="AM170" i="140"/>
  <c r="AL170" i="140"/>
  <c r="AK170" i="140"/>
  <c r="AF170" i="140"/>
  <c r="AE170" i="140"/>
  <c r="AC170" i="140"/>
  <c r="AB170" i="140"/>
  <c r="AA170" i="140"/>
  <c r="Z170" i="140"/>
  <c r="Y170" i="140"/>
  <c r="X170" i="140"/>
  <c r="W170" i="140"/>
  <c r="V170" i="140"/>
  <c r="U170" i="140"/>
  <c r="T170" i="140"/>
  <c r="S170" i="140"/>
  <c r="R170" i="140"/>
  <c r="O170" i="140"/>
  <c r="N170" i="140"/>
  <c r="M170" i="140"/>
  <c r="L170" i="140"/>
  <c r="B170" i="140"/>
  <c r="A170" i="140"/>
  <c r="AY169" i="140"/>
  <c r="AX169" i="140"/>
  <c r="AW169" i="140"/>
  <c r="AV169" i="140"/>
  <c r="AU169" i="140"/>
  <c r="AT169" i="140"/>
  <c r="AS169" i="140"/>
  <c r="AR169" i="140"/>
  <c r="AQ169" i="140"/>
  <c r="AP169" i="140"/>
  <c r="AO169" i="140"/>
  <c r="AN169" i="140"/>
  <c r="AM169" i="140"/>
  <c r="AL169" i="140"/>
  <c r="AK169" i="140"/>
  <c r="O169" i="140"/>
  <c r="N169" i="140"/>
  <c r="M169" i="140"/>
  <c r="L169" i="140"/>
  <c r="B169" i="140"/>
  <c r="A169" i="140"/>
  <c r="BK168" i="140"/>
  <c r="BJ168" i="140"/>
  <c r="BI168" i="140"/>
  <c r="BH168" i="140"/>
  <c r="BG168" i="140"/>
  <c r="BF168" i="140"/>
  <c r="BE168" i="140"/>
  <c r="BD168" i="140"/>
  <c r="BC168" i="140"/>
  <c r="BB168" i="140"/>
  <c r="BA168" i="140"/>
  <c r="AZ168" i="140"/>
  <c r="AY168" i="140"/>
  <c r="AX168" i="140"/>
  <c r="AW168" i="140"/>
  <c r="AV168" i="140"/>
  <c r="AU168" i="140"/>
  <c r="AT168" i="140"/>
  <c r="AS168" i="140"/>
  <c r="AR168" i="140"/>
  <c r="AQ168" i="140"/>
  <c r="AP168" i="140"/>
  <c r="AO168" i="140"/>
  <c r="AN168" i="140"/>
  <c r="AM168" i="140"/>
  <c r="AL168" i="140"/>
  <c r="AK168" i="140"/>
  <c r="AF168" i="140"/>
  <c r="AE168" i="140"/>
  <c r="AC168" i="140"/>
  <c r="AB168" i="140"/>
  <c r="AA168" i="140"/>
  <c r="Z168" i="140"/>
  <c r="Y168" i="140"/>
  <c r="X168" i="140"/>
  <c r="W168" i="140"/>
  <c r="V168" i="140"/>
  <c r="U168" i="140"/>
  <c r="T168" i="140"/>
  <c r="S168" i="140"/>
  <c r="R168" i="140"/>
  <c r="O168" i="140"/>
  <c r="N168" i="140"/>
  <c r="M168" i="140"/>
  <c r="L168" i="140"/>
  <c r="B168" i="140"/>
  <c r="A168" i="140"/>
  <c r="AY167" i="140"/>
  <c r="AX167" i="140"/>
  <c r="AW167" i="140"/>
  <c r="AV167" i="140"/>
  <c r="AU167" i="140"/>
  <c r="AT167" i="140"/>
  <c r="AS167" i="140"/>
  <c r="AR167" i="140"/>
  <c r="AQ167" i="140"/>
  <c r="AP167" i="140"/>
  <c r="AO167" i="140"/>
  <c r="AN167" i="140"/>
  <c r="AM167" i="140"/>
  <c r="AL167" i="140"/>
  <c r="AK167" i="140"/>
  <c r="O167" i="140"/>
  <c r="N167" i="140"/>
  <c r="M167" i="140"/>
  <c r="L167" i="140"/>
  <c r="B167" i="140"/>
  <c r="A167" i="140"/>
  <c r="BK166" i="140"/>
  <c r="BJ166" i="140"/>
  <c r="BI166" i="140"/>
  <c r="BH166" i="140"/>
  <c r="BG166" i="140"/>
  <c r="BF166" i="140"/>
  <c r="BE166" i="140"/>
  <c r="BD166" i="140"/>
  <c r="BC166" i="140"/>
  <c r="BB166" i="140"/>
  <c r="BA166" i="140"/>
  <c r="AZ166" i="140"/>
  <c r="AY166" i="140"/>
  <c r="AX166" i="140"/>
  <c r="AW166" i="140"/>
  <c r="AV166" i="140"/>
  <c r="AU166" i="140"/>
  <c r="AT166" i="140"/>
  <c r="AS166" i="140"/>
  <c r="AR166" i="140"/>
  <c r="AQ166" i="140"/>
  <c r="AP166" i="140"/>
  <c r="AO166" i="140"/>
  <c r="AN166" i="140"/>
  <c r="AM166" i="140"/>
  <c r="AL166" i="140"/>
  <c r="AK166" i="140"/>
  <c r="AF166" i="140"/>
  <c r="AE166" i="140"/>
  <c r="AC166" i="140"/>
  <c r="AB166" i="140"/>
  <c r="AA166" i="140"/>
  <c r="Z166" i="140"/>
  <c r="Y166" i="140"/>
  <c r="X166" i="140"/>
  <c r="W166" i="140"/>
  <c r="V166" i="140"/>
  <c r="U166" i="140"/>
  <c r="T166" i="140"/>
  <c r="S166" i="140"/>
  <c r="R166" i="140"/>
  <c r="O166" i="140"/>
  <c r="N166" i="140"/>
  <c r="M166" i="140"/>
  <c r="L166" i="140"/>
  <c r="B166" i="140"/>
  <c r="A166" i="140"/>
  <c r="AY165" i="140"/>
  <c r="AX165" i="140"/>
  <c r="AW165" i="140"/>
  <c r="AV165" i="140"/>
  <c r="AU165" i="140"/>
  <c r="AT165" i="140"/>
  <c r="AS165" i="140"/>
  <c r="AR165" i="140"/>
  <c r="AQ165" i="140"/>
  <c r="AP165" i="140"/>
  <c r="AO165" i="140"/>
  <c r="AN165" i="140"/>
  <c r="AM165" i="140"/>
  <c r="AL165" i="140"/>
  <c r="AK165" i="140"/>
  <c r="O165" i="140"/>
  <c r="N165" i="140"/>
  <c r="M165" i="140"/>
  <c r="L165" i="140"/>
  <c r="B165" i="140"/>
  <c r="A165" i="140"/>
  <c r="BK164" i="140"/>
  <c r="BJ164" i="140"/>
  <c r="BI164" i="140"/>
  <c r="BH164" i="140"/>
  <c r="BG164" i="140"/>
  <c r="BF164" i="140"/>
  <c r="BE164" i="140"/>
  <c r="BD164" i="140"/>
  <c r="BC164" i="140"/>
  <c r="BB164" i="140"/>
  <c r="BA164" i="140"/>
  <c r="AZ164" i="140"/>
  <c r="AY164" i="140"/>
  <c r="AX164" i="140"/>
  <c r="AW164" i="140"/>
  <c r="AV164" i="140"/>
  <c r="AU164" i="140"/>
  <c r="AT164" i="140"/>
  <c r="AS164" i="140"/>
  <c r="AR164" i="140"/>
  <c r="AQ164" i="140"/>
  <c r="AP164" i="140"/>
  <c r="AO164" i="140"/>
  <c r="AN164" i="140"/>
  <c r="AM164" i="140"/>
  <c r="AL164" i="140"/>
  <c r="AK164" i="140"/>
  <c r="AF164" i="140"/>
  <c r="AE164" i="140"/>
  <c r="AC164" i="140"/>
  <c r="AB164" i="140"/>
  <c r="AA164" i="140"/>
  <c r="Z164" i="140"/>
  <c r="Y164" i="140"/>
  <c r="X164" i="140"/>
  <c r="W164" i="140"/>
  <c r="V164" i="140"/>
  <c r="U164" i="140"/>
  <c r="T164" i="140"/>
  <c r="S164" i="140"/>
  <c r="R164" i="140"/>
  <c r="O164" i="140"/>
  <c r="N164" i="140"/>
  <c r="M164" i="140"/>
  <c r="L164" i="140"/>
  <c r="B164" i="140"/>
  <c r="A164" i="140"/>
  <c r="AY163" i="140"/>
  <c r="AX163" i="140"/>
  <c r="AW163" i="140"/>
  <c r="AV163" i="140"/>
  <c r="AU163" i="140"/>
  <c r="AT163" i="140"/>
  <c r="AS163" i="140"/>
  <c r="AR163" i="140"/>
  <c r="AQ163" i="140"/>
  <c r="AP163" i="140"/>
  <c r="AO163" i="140"/>
  <c r="AN163" i="140"/>
  <c r="AM163" i="140"/>
  <c r="AL163" i="140"/>
  <c r="AK163" i="140"/>
  <c r="O163" i="140"/>
  <c r="N163" i="140"/>
  <c r="M163" i="140"/>
  <c r="L163" i="140"/>
  <c r="B163" i="140"/>
  <c r="A163" i="140"/>
  <c r="BK162" i="140"/>
  <c r="BJ162" i="140"/>
  <c r="BI162" i="140"/>
  <c r="BH162" i="140"/>
  <c r="BG162" i="140"/>
  <c r="BF162" i="140"/>
  <c r="BE162" i="140"/>
  <c r="BD162" i="140"/>
  <c r="BC162" i="140"/>
  <c r="BB162" i="140"/>
  <c r="BA162" i="140"/>
  <c r="AZ162" i="140"/>
  <c r="AY162" i="140"/>
  <c r="AX162" i="140"/>
  <c r="AW162" i="140"/>
  <c r="AV162" i="140"/>
  <c r="AU162" i="140"/>
  <c r="AT162" i="140"/>
  <c r="AS162" i="140"/>
  <c r="AR162" i="140"/>
  <c r="AQ162" i="140"/>
  <c r="AP162" i="140"/>
  <c r="AO162" i="140"/>
  <c r="AN162" i="140"/>
  <c r="AM162" i="140"/>
  <c r="AL162" i="140"/>
  <c r="AK162" i="140"/>
  <c r="AF162" i="140"/>
  <c r="AE162" i="140"/>
  <c r="AC162" i="140"/>
  <c r="AB162" i="140"/>
  <c r="AA162" i="140"/>
  <c r="Z162" i="140"/>
  <c r="Y162" i="140"/>
  <c r="X162" i="140"/>
  <c r="W162" i="140"/>
  <c r="V162" i="140"/>
  <c r="U162" i="140"/>
  <c r="T162" i="140"/>
  <c r="S162" i="140"/>
  <c r="R162" i="140"/>
  <c r="O162" i="140"/>
  <c r="N162" i="140"/>
  <c r="M162" i="140"/>
  <c r="L162" i="140"/>
  <c r="B162" i="140"/>
  <c r="A162" i="140"/>
  <c r="AY161" i="140"/>
  <c r="AX161" i="140"/>
  <c r="AW161" i="140"/>
  <c r="AV161" i="140"/>
  <c r="AU161" i="140"/>
  <c r="AT161" i="140"/>
  <c r="AS161" i="140"/>
  <c r="AR161" i="140"/>
  <c r="AQ161" i="140"/>
  <c r="AP161" i="140"/>
  <c r="AO161" i="140"/>
  <c r="AN161" i="140"/>
  <c r="AM161" i="140"/>
  <c r="AL161" i="140"/>
  <c r="AK161" i="140"/>
  <c r="O161" i="140"/>
  <c r="N161" i="140"/>
  <c r="M161" i="140"/>
  <c r="L161" i="140"/>
  <c r="B161" i="140"/>
  <c r="A161" i="140"/>
  <c r="BK160" i="140"/>
  <c r="BJ160" i="140"/>
  <c r="BI160" i="140"/>
  <c r="BH160" i="140"/>
  <c r="BG160" i="140"/>
  <c r="BF160" i="140"/>
  <c r="BE160" i="140"/>
  <c r="BD160" i="140"/>
  <c r="BC160" i="140"/>
  <c r="BB160" i="140"/>
  <c r="BA160" i="140"/>
  <c r="AZ160" i="140"/>
  <c r="AY160" i="140"/>
  <c r="AX160" i="140"/>
  <c r="AW160" i="140"/>
  <c r="AV160" i="140"/>
  <c r="AU160" i="140"/>
  <c r="AT160" i="140"/>
  <c r="AS160" i="140"/>
  <c r="AR160" i="140"/>
  <c r="AQ160" i="140"/>
  <c r="AP160" i="140"/>
  <c r="AO160" i="140"/>
  <c r="AN160" i="140"/>
  <c r="AM160" i="140"/>
  <c r="AL160" i="140"/>
  <c r="AK160" i="140"/>
  <c r="AF160" i="140"/>
  <c r="AE160" i="140"/>
  <c r="AC160" i="140"/>
  <c r="AB160" i="140"/>
  <c r="AA160" i="140"/>
  <c r="Z160" i="140"/>
  <c r="Y160" i="140"/>
  <c r="X160" i="140"/>
  <c r="W160" i="140"/>
  <c r="V160" i="140"/>
  <c r="U160" i="140"/>
  <c r="T160" i="140"/>
  <c r="S160" i="140"/>
  <c r="R160" i="140"/>
  <c r="O160" i="140"/>
  <c r="N160" i="140"/>
  <c r="M160" i="140"/>
  <c r="L160" i="140"/>
  <c r="B160" i="140"/>
  <c r="A160" i="140"/>
  <c r="AY159" i="140"/>
  <c r="AX159" i="140"/>
  <c r="AW159" i="140"/>
  <c r="AV159" i="140"/>
  <c r="AU159" i="140"/>
  <c r="AT159" i="140"/>
  <c r="AS159" i="140"/>
  <c r="AR159" i="140"/>
  <c r="AQ159" i="140"/>
  <c r="AP159" i="140"/>
  <c r="AO159" i="140"/>
  <c r="AN159" i="140"/>
  <c r="AM159" i="140"/>
  <c r="AL159" i="140"/>
  <c r="AK159" i="140"/>
  <c r="O159" i="140"/>
  <c r="N159" i="140"/>
  <c r="M159" i="140"/>
  <c r="L159" i="140"/>
  <c r="B159" i="140"/>
  <c r="A159" i="140"/>
  <c r="BK158" i="140"/>
  <c r="BJ158" i="140"/>
  <c r="BI158" i="140"/>
  <c r="BH158" i="140"/>
  <c r="BG158" i="140"/>
  <c r="BF158" i="140"/>
  <c r="BE158" i="140"/>
  <c r="BD158" i="140"/>
  <c r="BC158" i="140"/>
  <c r="BB158" i="140"/>
  <c r="BA158" i="140"/>
  <c r="AZ158" i="140"/>
  <c r="AY158" i="140"/>
  <c r="AX158" i="140"/>
  <c r="AW158" i="140"/>
  <c r="AV158" i="140"/>
  <c r="AU158" i="140"/>
  <c r="AT158" i="140"/>
  <c r="AS158" i="140"/>
  <c r="AR158" i="140"/>
  <c r="AQ158" i="140"/>
  <c r="AP158" i="140"/>
  <c r="AO158" i="140"/>
  <c r="AN158" i="140"/>
  <c r="AM158" i="140"/>
  <c r="AL158" i="140"/>
  <c r="AK158" i="140"/>
  <c r="AF158" i="140"/>
  <c r="AE158" i="140"/>
  <c r="AC158" i="140"/>
  <c r="AB158" i="140"/>
  <c r="AA158" i="140"/>
  <c r="Z158" i="140"/>
  <c r="Y158" i="140"/>
  <c r="X158" i="140"/>
  <c r="W158" i="140"/>
  <c r="V158" i="140"/>
  <c r="U158" i="140"/>
  <c r="T158" i="140"/>
  <c r="S158" i="140"/>
  <c r="R158" i="140"/>
  <c r="O158" i="140"/>
  <c r="N158" i="140"/>
  <c r="M158" i="140"/>
  <c r="L158" i="140"/>
  <c r="B158" i="140"/>
  <c r="A158" i="140"/>
  <c r="AY157" i="140"/>
  <c r="AX157" i="140"/>
  <c r="AW157" i="140"/>
  <c r="AV157" i="140"/>
  <c r="AU157" i="140"/>
  <c r="AT157" i="140"/>
  <c r="AS157" i="140"/>
  <c r="AR157" i="140"/>
  <c r="AQ157" i="140"/>
  <c r="AP157" i="140"/>
  <c r="AO157" i="140"/>
  <c r="AN157" i="140"/>
  <c r="AM157" i="140"/>
  <c r="AL157" i="140"/>
  <c r="AK157" i="140"/>
  <c r="O157" i="140"/>
  <c r="N157" i="140"/>
  <c r="M157" i="140"/>
  <c r="L157" i="140"/>
  <c r="B157" i="140"/>
  <c r="A157" i="140"/>
  <c r="BK156" i="140"/>
  <c r="BJ156" i="140"/>
  <c r="BI156" i="140"/>
  <c r="BH156" i="140"/>
  <c r="BG156" i="140"/>
  <c r="BF156" i="140"/>
  <c r="BE156" i="140"/>
  <c r="BD156" i="140"/>
  <c r="BC156" i="140"/>
  <c r="BB156" i="140"/>
  <c r="BA156" i="140"/>
  <c r="AZ156" i="140"/>
  <c r="AY156" i="140"/>
  <c r="AX156" i="140"/>
  <c r="AW156" i="140"/>
  <c r="AV156" i="140"/>
  <c r="AU156" i="140"/>
  <c r="AT156" i="140"/>
  <c r="AS156" i="140"/>
  <c r="AR156" i="140"/>
  <c r="AQ156" i="140"/>
  <c r="AP156" i="140"/>
  <c r="AO156" i="140"/>
  <c r="AN156" i="140"/>
  <c r="AM156" i="140"/>
  <c r="AL156" i="140"/>
  <c r="AK156" i="140"/>
  <c r="AF156" i="140"/>
  <c r="AE156" i="140"/>
  <c r="AC156" i="140"/>
  <c r="AB156" i="140"/>
  <c r="AA156" i="140"/>
  <c r="Z156" i="140"/>
  <c r="Y156" i="140"/>
  <c r="X156" i="140"/>
  <c r="W156" i="140"/>
  <c r="V156" i="140"/>
  <c r="U156" i="140"/>
  <c r="T156" i="140"/>
  <c r="S156" i="140"/>
  <c r="R156" i="140"/>
  <c r="O156" i="140"/>
  <c r="N156" i="140"/>
  <c r="M156" i="140"/>
  <c r="L156" i="140"/>
  <c r="B156" i="140"/>
  <c r="A156" i="140"/>
  <c r="AY155" i="140"/>
  <c r="AX155" i="140"/>
  <c r="AW155" i="140"/>
  <c r="AV155" i="140"/>
  <c r="AU155" i="140"/>
  <c r="AT155" i="140"/>
  <c r="AS155" i="140"/>
  <c r="AR155" i="140"/>
  <c r="AQ155" i="140"/>
  <c r="AP155" i="140"/>
  <c r="AO155" i="140"/>
  <c r="AN155" i="140"/>
  <c r="AM155" i="140"/>
  <c r="AL155" i="140"/>
  <c r="AK155" i="140"/>
  <c r="O155" i="140"/>
  <c r="N155" i="140"/>
  <c r="M155" i="140"/>
  <c r="L155" i="140"/>
  <c r="B155" i="140"/>
  <c r="A155" i="140"/>
  <c r="BK154" i="140"/>
  <c r="BJ154" i="140"/>
  <c r="BI154" i="140"/>
  <c r="BH154" i="140"/>
  <c r="BG154" i="140"/>
  <c r="BF154" i="140"/>
  <c r="BE154" i="140"/>
  <c r="BD154" i="140"/>
  <c r="BC154" i="140"/>
  <c r="BB154" i="140"/>
  <c r="BA154" i="140"/>
  <c r="AZ154" i="140"/>
  <c r="AY154" i="140"/>
  <c r="AX154" i="140"/>
  <c r="AW154" i="140"/>
  <c r="AV154" i="140"/>
  <c r="AU154" i="140"/>
  <c r="AT154" i="140"/>
  <c r="AS154" i="140"/>
  <c r="AR154" i="140"/>
  <c r="AQ154" i="140"/>
  <c r="AP154" i="140"/>
  <c r="AO154" i="140"/>
  <c r="AN154" i="140"/>
  <c r="AM154" i="140"/>
  <c r="AL154" i="140"/>
  <c r="AK154" i="140"/>
  <c r="AF154" i="140"/>
  <c r="AE154" i="140"/>
  <c r="AC154" i="140"/>
  <c r="AB154" i="140"/>
  <c r="AA154" i="140"/>
  <c r="Z154" i="140"/>
  <c r="Y154" i="140"/>
  <c r="X154" i="140"/>
  <c r="W154" i="140"/>
  <c r="V154" i="140"/>
  <c r="U154" i="140"/>
  <c r="T154" i="140"/>
  <c r="S154" i="140"/>
  <c r="R154" i="140"/>
  <c r="O154" i="140"/>
  <c r="N154" i="140"/>
  <c r="M154" i="140"/>
  <c r="L154" i="140"/>
  <c r="B154" i="140"/>
  <c r="A154" i="140"/>
  <c r="AY153" i="140"/>
  <c r="AX153" i="140"/>
  <c r="AW153" i="140"/>
  <c r="AV153" i="140"/>
  <c r="AU153" i="140"/>
  <c r="AT153" i="140"/>
  <c r="AS153" i="140"/>
  <c r="AR153" i="140"/>
  <c r="AQ153" i="140"/>
  <c r="AP153" i="140"/>
  <c r="AO153" i="140"/>
  <c r="AN153" i="140"/>
  <c r="AM153" i="140"/>
  <c r="AL153" i="140"/>
  <c r="AK153" i="140"/>
  <c r="O153" i="140"/>
  <c r="N153" i="140"/>
  <c r="M153" i="140"/>
  <c r="L153" i="140"/>
  <c r="B153" i="140"/>
  <c r="A153" i="140"/>
  <c r="BK152" i="140"/>
  <c r="BJ152" i="140"/>
  <c r="BI152" i="140"/>
  <c r="BH152" i="140"/>
  <c r="BG152" i="140"/>
  <c r="BF152" i="140"/>
  <c r="BE152" i="140"/>
  <c r="BD152" i="140"/>
  <c r="BC152" i="140"/>
  <c r="BB152" i="140"/>
  <c r="BA152" i="140"/>
  <c r="AZ152" i="140"/>
  <c r="AY152" i="140"/>
  <c r="AX152" i="140"/>
  <c r="AW152" i="140"/>
  <c r="AV152" i="140"/>
  <c r="AU152" i="140"/>
  <c r="AT152" i="140"/>
  <c r="AS152" i="140"/>
  <c r="AR152" i="140"/>
  <c r="AQ152" i="140"/>
  <c r="AP152" i="140"/>
  <c r="AO152" i="140"/>
  <c r="AN152" i="140"/>
  <c r="AM152" i="140"/>
  <c r="AL152" i="140"/>
  <c r="AK152" i="140"/>
  <c r="AF152" i="140"/>
  <c r="AE152" i="140"/>
  <c r="AC152" i="140"/>
  <c r="AB152" i="140"/>
  <c r="AA152" i="140"/>
  <c r="Z152" i="140"/>
  <c r="Y152" i="140"/>
  <c r="X152" i="140"/>
  <c r="W152" i="140"/>
  <c r="V152" i="140"/>
  <c r="U152" i="140"/>
  <c r="T152" i="140"/>
  <c r="S152" i="140"/>
  <c r="R152" i="140"/>
  <c r="O152" i="140"/>
  <c r="N152" i="140"/>
  <c r="M152" i="140"/>
  <c r="L152" i="140"/>
  <c r="B152" i="140"/>
  <c r="A152" i="140"/>
  <c r="AY151" i="140"/>
  <c r="AX151" i="140"/>
  <c r="AW151" i="140"/>
  <c r="AV151" i="140"/>
  <c r="AU151" i="140"/>
  <c r="AT151" i="140"/>
  <c r="AS151" i="140"/>
  <c r="AR151" i="140"/>
  <c r="AQ151" i="140"/>
  <c r="AP151" i="140"/>
  <c r="AO151" i="140"/>
  <c r="AN151" i="140"/>
  <c r="AM151" i="140"/>
  <c r="AL151" i="140"/>
  <c r="AK151" i="140"/>
  <c r="O151" i="140"/>
  <c r="N151" i="140"/>
  <c r="M151" i="140"/>
  <c r="L151" i="140"/>
  <c r="B151" i="140"/>
  <c r="A151" i="140"/>
  <c r="BK150" i="140"/>
  <c r="BJ150" i="140"/>
  <c r="BI150" i="140"/>
  <c r="BH150" i="140"/>
  <c r="BG150" i="140"/>
  <c r="BF150" i="140"/>
  <c r="BE150" i="140"/>
  <c r="BD150" i="140"/>
  <c r="BC150" i="140"/>
  <c r="BB150" i="140"/>
  <c r="BA150" i="140"/>
  <c r="AZ150" i="140"/>
  <c r="AY150" i="140"/>
  <c r="AX150" i="140"/>
  <c r="AW150" i="140"/>
  <c r="AV150" i="140"/>
  <c r="AU150" i="140"/>
  <c r="AT150" i="140"/>
  <c r="AS150" i="140"/>
  <c r="AR150" i="140"/>
  <c r="AQ150" i="140"/>
  <c r="AP150" i="140"/>
  <c r="AO150" i="140"/>
  <c r="AN150" i="140"/>
  <c r="AM150" i="140"/>
  <c r="AL150" i="140"/>
  <c r="AK150" i="140"/>
  <c r="AF150" i="140"/>
  <c r="AE150" i="140"/>
  <c r="AC150" i="140"/>
  <c r="AB150" i="140"/>
  <c r="AA150" i="140"/>
  <c r="Z150" i="140"/>
  <c r="Y150" i="140"/>
  <c r="X150" i="140"/>
  <c r="W150" i="140"/>
  <c r="V150" i="140"/>
  <c r="U150" i="140"/>
  <c r="T150" i="140"/>
  <c r="S150" i="140"/>
  <c r="R150" i="140"/>
  <c r="O150" i="140"/>
  <c r="N150" i="140"/>
  <c r="M150" i="140"/>
  <c r="L150" i="140"/>
  <c r="B150" i="140"/>
  <c r="A150" i="140"/>
  <c r="AY149" i="140"/>
  <c r="AX149" i="140"/>
  <c r="AW149" i="140"/>
  <c r="AV149" i="140"/>
  <c r="AU149" i="140"/>
  <c r="AT149" i="140"/>
  <c r="AS149" i="140"/>
  <c r="AR149" i="140"/>
  <c r="AQ149" i="140"/>
  <c r="AP149" i="140"/>
  <c r="AO149" i="140"/>
  <c r="AN149" i="140"/>
  <c r="AM149" i="140"/>
  <c r="AL149" i="140"/>
  <c r="AK149" i="140"/>
  <c r="O149" i="140"/>
  <c r="N149" i="140"/>
  <c r="M149" i="140"/>
  <c r="L149" i="140"/>
  <c r="B149" i="140"/>
  <c r="A149" i="140"/>
  <c r="BK148" i="140"/>
  <c r="BJ148" i="140"/>
  <c r="BI148" i="140"/>
  <c r="BH148" i="140"/>
  <c r="BG148" i="140"/>
  <c r="BF148" i="140"/>
  <c r="BE148" i="140"/>
  <c r="BD148" i="140"/>
  <c r="BC148" i="140"/>
  <c r="BB148" i="140"/>
  <c r="BA148" i="140"/>
  <c r="AZ148" i="140"/>
  <c r="AY148" i="140"/>
  <c r="AX148" i="140"/>
  <c r="AW148" i="140"/>
  <c r="AV148" i="140"/>
  <c r="AU148" i="140"/>
  <c r="AT148" i="140"/>
  <c r="AS148" i="140"/>
  <c r="AR148" i="140"/>
  <c r="AQ148" i="140"/>
  <c r="AP148" i="140"/>
  <c r="AO148" i="140"/>
  <c r="AN148" i="140"/>
  <c r="AM148" i="140"/>
  <c r="AL148" i="140"/>
  <c r="AK148" i="140"/>
  <c r="AF148" i="140"/>
  <c r="AE148" i="140"/>
  <c r="AC148" i="140"/>
  <c r="AB148" i="140"/>
  <c r="AA148" i="140"/>
  <c r="Z148" i="140"/>
  <c r="Y148" i="140"/>
  <c r="X148" i="140"/>
  <c r="W148" i="140"/>
  <c r="V148" i="140"/>
  <c r="U148" i="140"/>
  <c r="T148" i="140"/>
  <c r="S148" i="140"/>
  <c r="R148" i="140"/>
  <c r="O148" i="140"/>
  <c r="N148" i="140"/>
  <c r="M148" i="140"/>
  <c r="L148" i="140"/>
  <c r="B148" i="140"/>
  <c r="A148" i="140"/>
  <c r="AY147" i="140"/>
  <c r="AX147" i="140"/>
  <c r="AW147" i="140"/>
  <c r="AV147" i="140"/>
  <c r="AU147" i="140"/>
  <c r="AT147" i="140"/>
  <c r="AS147" i="140"/>
  <c r="AR147" i="140"/>
  <c r="AQ147" i="140"/>
  <c r="AP147" i="140"/>
  <c r="AO147" i="140"/>
  <c r="AN147" i="140"/>
  <c r="AM147" i="140"/>
  <c r="AL147" i="140"/>
  <c r="AK147" i="140"/>
  <c r="O147" i="140"/>
  <c r="N147" i="140"/>
  <c r="M147" i="140"/>
  <c r="L147" i="140"/>
  <c r="B147" i="140"/>
  <c r="A147" i="140"/>
  <c r="BK146" i="140"/>
  <c r="BJ146" i="140"/>
  <c r="BI146" i="140"/>
  <c r="BH146" i="140"/>
  <c r="BG146" i="140"/>
  <c r="BF146" i="140"/>
  <c r="BE146" i="140"/>
  <c r="BD146" i="140"/>
  <c r="BC146" i="140"/>
  <c r="BB146" i="140"/>
  <c r="BA146" i="140"/>
  <c r="AZ146" i="140"/>
  <c r="AY146" i="140"/>
  <c r="AX146" i="140"/>
  <c r="AW146" i="140"/>
  <c r="AV146" i="140"/>
  <c r="AU146" i="140"/>
  <c r="AT146" i="140"/>
  <c r="AS146" i="140"/>
  <c r="AR146" i="140"/>
  <c r="AQ146" i="140"/>
  <c r="AP146" i="140"/>
  <c r="AO146" i="140"/>
  <c r="AN146" i="140"/>
  <c r="AM146" i="140"/>
  <c r="AL146" i="140"/>
  <c r="AK146" i="140"/>
  <c r="AF146" i="140"/>
  <c r="AE146" i="140"/>
  <c r="AC146" i="140"/>
  <c r="AB146" i="140"/>
  <c r="AA146" i="140"/>
  <c r="Z146" i="140"/>
  <c r="Y146" i="140"/>
  <c r="X146" i="140"/>
  <c r="W146" i="140"/>
  <c r="V146" i="140"/>
  <c r="U146" i="140"/>
  <c r="T146" i="140"/>
  <c r="S146" i="140"/>
  <c r="R146" i="140"/>
  <c r="O146" i="140"/>
  <c r="N146" i="140"/>
  <c r="M146" i="140"/>
  <c r="L146" i="140"/>
  <c r="B146" i="140"/>
  <c r="A146" i="140"/>
  <c r="AY145" i="140"/>
  <c r="AX145" i="140"/>
  <c r="AW145" i="140"/>
  <c r="AV145" i="140"/>
  <c r="AU145" i="140"/>
  <c r="AT145" i="140"/>
  <c r="AS145" i="140"/>
  <c r="AR145" i="140"/>
  <c r="AQ145" i="140"/>
  <c r="AP145" i="140"/>
  <c r="AO145" i="140"/>
  <c r="AN145" i="140"/>
  <c r="AM145" i="140"/>
  <c r="AL145" i="140"/>
  <c r="AK145" i="140"/>
  <c r="O145" i="140"/>
  <c r="N145" i="140"/>
  <c r="M145" i="140"/>
  <c r="L145" i="140"/>
  <c r="B145" i="140"/>
  <c r="A145" i="140"/>
  <c r="BK144" i="140"/>
  <c r="BJ144" i="140"/>
  <c r="BI144" i="140"/>
  <c r="BH144" i="140"/>
  <c r="BG144" i="140"/>
  <c r="BF144" i="140"/>
  <c r="BE144" i="140"/>
  <c r="BD144" i="140"/>
  <c r="BC144" i="140"/>
  <c r="BB144" i="140"/>
  <c r="BA144" i="140"/>
  <c r="AZ144" i="140"/>
  <c r="AY144" i="140"/>
  <c r="AX144" i="140"/>
  <c r="AW144" i="140"/>
  <c r="AV144" i="140"/>
  <c r="AU144" i="140"/>
  <c r="AT144" i="140"/>
  <c r="AS144" i="140"/>
  <c r="AR144" i="140"/>
  <c r="AQ144" i="140"/>
  <c r="AP144" i="140"/>
  <c r="AO144" i="140"/>
  <c r="AN144" i="140"/>
  <c r="AM144" i="140"/>
  <c r="AL144" i="140"/>
  <c r="AK144" i="140"/>
  <c r="AF144" i="140"/>
  <c r="AE144" i="140"/>
  <c r="AC144" i="140"/>
  <c r="AB144" i="140"/>
  <c r="AA144" i="140"/>
  <c r="Z144" i="140"/>
  <c r="Y144" i="140"/>
  <c r="X144" i="140"/>
  <c r="W144" i="140"/>
  <c r="V144" i="140"/>
  <c r="U144" i="140"/>
  <c r="T144" i="140"/>
  <c r="S144" i="140"/>
  <c r="R144" i="140"/>
  <c r="O144" i="140"/>
  <c r="N144" i="140"/>
  <c r="M144" i="140"/>
  <c r="L144" i="140"/>
  <c r="B144" i="140"/>
  <c r="A144" i="140"/>
  <c r="AY143" i="140"/>
  <c r="AX143" i="140"/>
  <c r="AW143" i="140"/>
  <c r="AV143" i="140"/>
  <c r="AU143" i="140"/>
  <c r="AT143" i="140"/>
  <c r="AS143" i="140"/>
  <c r="AR143" i="140"/>
  <c r="AQ143" i="140"/>
  <c r="AP143" i="140"/>
  <c r="AO143" i="140"/>
  <c r="AN143" i="140"/>
  <c r="AM143" i="140"/>
  <c r="AL143" i="140"/>
  <c r="AK143" i="140"/>
  <c r="O143" i="140"/>
  <c r="N143" i="140"/>
  <c r="M143" i="140"/>
  <c r="L143" i="140"/>
  <c r="B143" i="140"/>
  <c r="A143" i="140"/>
  <c r="BK142" i="140"/>
  <c r="BJ142" i="140"/>
  <c r="BI142" i="140"/>
  <c r="BH142" i="140"/>
  <c r="BG142" i="140"/>
  <c r="BF142" i="140"/>
  <c r="BE142" i="140"/>
  <c r="BD142" i="140"/>
  <c r="BC142" i="140"/>
  <c r="BB142" i="140"/>
  <c r="BA142" i="140"/>
  <c r="AZ142" i="140"/>
  <c r="AY142" i="140"/>
  <c r="AX142" i="140"/>
  <c r="AW142" i="140"/>
  <c r="AV142" i="140"/>
  <c r="AU142" i="140"/>
  <c r="AT142" i="140"/>
  <c r="AS142" i="140"/>
  <c r="AR142" i="140"/>
  <c r="AQ142" i="140"/>
  <c r="AP142" i="140"/>
  <c r="AO142" i="140"/>
  <c r="AN142" i="140"/>
  <c r="AM142" i="140"/>
  <c r="AL142" i="140"/>
  <c r="AK142" i="140"/>
  <c r="AF142" i="140"/>
  <c r="AE142" i="140"/>
  <c r="AC142" i="140"/>
  <c r="AB142" i="140"/>
  <c r="AA142" i="140"/>
  <c r="Z142" i="140"/>
  <c r="Y142" i="140"/>
  <c r="X142" i="140"/>
  <c r="W142" i="140"/>
  <c r="V142" i="140"/>
  <c r="U142" i="140"/>
  <c r="T142" i="140"/>
  <c r="S142" i="140"/>
  <c r="R142" i="140"/>
  <c r="O142" i="140"/>
  <c r="N142" i="140"/>
  <c r="M142" i="140"/>
  <c r="L142" i="140"/>
  <c r="B142" i="140"/>
  <c r="A142" i="140"/>
  <c r="AY141" i="140"/>
  <c r="AX141" i="140"/>
  <c r="AW141" i="140"/>
  <c r="AV141" i="140"/>
  <c r="AU141" i="140"/>
  <c r="AT141" i="140"/>
  <c r="AS141" i="140"/>
  <c r="AR141" i="140"/>
  <c r="AQ141" i="140"/>
  <c r="AP141" i="140"/>
  <c r="AO141" i="140"/>
  <c r="AN141" i="140"/>
  <c r="AM141" i="140"/>
  <c r="AL141" i="140"/>
  <c r="AK141" i="140"/>
  <c r="O141" i="140"/>
  <c r="N141" i="140"/>
  <c r="M141" i="140"/>
  <c r="L141" i="140"/>
  <c r="B141" i="140"/>
  <c r="A141" i="140"/>
  <c r="BK140" i="140"/>
  <c r="BJ140" i="140"/>
  <c r="BI140" i="140"/>
  <c r="BH140" i="140"/>
  <c r="BG140" i="140"/>
  <c r="BF140" i="140"/>
  <c r="BE140" i="140"/>
  <c r="BD140" i="140"/>
  <c r="BC140" i="140"/>
  <c r="BB140" i="140"/>
  <c r="BA140" i="140"/>
  <c r="AZ140" i="140"/>
  <c r="AY140" i="140"/>
  <c r="AX140" i="140"/>
  <c r="AW140" i="140"/>
  <c r="AV140" i="140"/>
  <c r="AU140" i="140"/>
  <c r="AT140" i="140"/>
  <c r="AS140" i="140"/>
  <c r="AR140" i="140"/>
  <c r="AQ140" i="140"/>
  <c r="AP140" i="140"/>
  <c r="AO140" i="140"/>
  <c r="AN140" i="140"/>
  <c r="AM140" i="140"/>
  <c r="AL140" i="140"/>
  <c r="AK140" i="140"/>
  <c r="AF140" i="140"/>
  <c r="AE140" i="140"/>
  <c r="AC140" i="140"/>
  <c r="AB140" i="140"/>
  <c r="AA140" i="140"/>
  <c r="Z140" i="140"/>
  <c r="Y140" i="140"/>
  <c r="X140" i="140"/>
  <c r="W140" i="140"/>
  <c r="V140" i="140"/>
  <c r="U140" i="140"/>
  <c r="T140" i="140"/>
  <c r="S140" i="140"/>
  <c r="R140" i="140"/>
  <c r="O140" i="140"/>
  <c r="N140" i="140"/>
  <c r="M140" i="140"/>
  <c r="L140" i="140"/>
  <c r="B140" i="140"/>
  <c r="A140" i="140"/>
  <c r="AY139" i="140"/>
  <c r="AX139" i="140"/>
  <c r="AW139" i="140"/>
  <c r="AV139" i="140"/>
  <c r="AU139" i="140"/>
  <c r="AT139" i="140"/>
  <c r="AS139" i="140"/>
  <c r="AR139" i="140"/>
  <c r="AQ139" i="140"/>
  <c r="AP139" i="140"/>
  <c r="AO139" i="140"/>
  <c r="AN139" i="140"/>
  <c r="AM139" i="140"/>
  <c r="AL139" i="140"/>
  <c r="AK139" i="140"/>
  <c r="O139" i="140"/>
  <c r="N139" i="140"/>
  <c r="M139" i="140"/>
  <c r="L139" i="140"/>
  <c r="B139" i="140"/>
  <c r="A139" i="140"/>
  <c r="BK138" i="140"/>
  <c r="BJ138" i="140"/>
  <c r="BI138" i="140"/>
  <c r="BH138" i="140"/>
  <c r="BG138" i="140"/>
  <c r="BF138" i="140"/>
  <c r="BE138" i="140"/>
  <c r="BD138" i="140"/>
  <c r="BC138" i="140"/>
  <c r="BB138" i="140"/>
  <c r="BA138" i="140"/>
  <c r="AZ138" i="140"/>
  <c r="AY138" i="140"/>
  <c r="AX138" i="140"/>
  <c r="AW138" i="140"/>
  <c r="AV138" i="140"/>
  <c r="AU138" i="140"/>
  <c r="AT138" i="140"/>
  <c r="AS138" i="140"/>
  <c r="AR138" i="140"/>
  <c r="AQ138" i="140"/>
  <c r="AP138" i="140"/>
  <c r="AO138" i="140"/>
  <c r="AN138" i="140"/>
  <c r="AM138" i="140"/>
  <c r="AL138" i="140"/>
  <c r="AK138" i="140"/>
  <c r="AF138" i="140"/>
  <c r="AE138" i="140"/>
  <c r="AC138" i="140"/>
  <c r="AB138" i="140"/>
  <c r="AA138" i="140"/>
  <c r="Z138" i="140"/>
  <c r="Y138" i="140"/>
  <c r="X138" i="140"/>
  <c r="W138" i="140"/>
  <c r="V138" i="140"/>
  <c r="U138" i="140"/>
  <c r="T138" i="140"/>
  <c r="S138" i="140"/>
  <c r="R138" i="140"/>
  <c r="O138" i="140"/>
  <c r="N138" i="140"/>
  <c r="M138" i="140"/>
  <c r="L138" i="140"/>
  <c r="B138" i="140"/>
  <c r="A138" i="140"/>
  <c r="AY137" i="140"/>
  <c r="AX137" i="140"/>
  <c r="AW137" i="140"/>
  <c r="AV137" i="140"/>
  <c r="AU137" i="140"/>
  <c r="AT137" i="140"/>
  <c r="AS137" i="140"/>
  <c r="AR137" i="140"/>
  <c r="AQ137" i="140"/>
  <c r="AP137" i="140"/>
  <c r="AO137" i="140"/>
  <c r="AN137" i="140"/>
  <c r="AM137" i="140"/>
  <c r="AL137" i="140"/>
  <c r="AK137" i="140"/>
  <c r="O137" i="140"/>
  <c r="N137" i="140"/>
  <c r="M137" i="140"/>
  <c r="L137" i="140"/>
  <c r="B137" i="140"/>
  <c r="A137" i="140"/>
  <c r="BK136" i="140"/>
  <c r="BJ136" i="140"/>
  <c r="BI136" i="140"/>
  <c r="BH136" i="140"/>
  <c r="BG136" i="140"/>
  <c r="BF136" i="140"/>
  <c r="BE136" i="140"/>
  <c r="BD136" i="140"/>
  <c r="BC136" i="140"/>
  <c r="BB136" i="140"/>
  <c r="BA136" i="140"/>
  <c r="AZ136" i="140"/>
  <c r="AY136" i="140"/>
  <c r="AX136" i="140"/>
  <c r="AW136" i="140"/>
  <c r="AV136" i="140"/>
  <c r="AU136" i="140"/>
  <c r="AT136" i="140"/>
  <c r="AS136" i="140"/>
  <c r="AR136" i="140"/>
  <c r="AQ136" i="140"/>
  <c r="AP136" i="140"/>
  <c r="AO136" i="140"/>
  <c r="AN136" i="140"/>
  <c r="AM136" i="140"/>
  <c r="AL136" i="140"/>
  <c r="AK136" i="140"/>
  <c r="AF136" i="140"/>
  <c r="AE136" i="140"/>
  <c r="AC136" i="140"/>
  <c r="AB136" i="140"/>
  <c r="AA136" i="140"/>
  <c r="Z136" i="140"/>
  <c r="Y136" i="140"/>
  <c r="X136" i="140"/>
  <c r="W136" i="140"/>
  <c r="V136" i="140"/>
  <c r="U136" i="140"/>
  <c r="T136" i="140"/>
  <c r="S136" i="140"/>
  <c r="R136" i="140"/>
  <c r="O136" i="140"/>
  <c r="N136" i="140"/>
  <c r="M136" i="140"/>
  <c r="L136" i="140"/>
  <c r="B136" i="140"/>
  <c r="A136" i="140"/>
  <c r="AY135" i="140"/>
  <c r="AX135" i="140"/>
  <c r="AW135" i="140"/>
  <c r="AV135" i="140"/>
  <c r="AU135" i="140"/>
  <c r="AT135" i="140"/>
  <c r="AS135" i="140"/>
  <c r="AR135" i="140"/>
  <c r="AQ135" i="140"/>
  <c r="AP135" i="140"/>
  <c r="AO135" i="140"/>
  <c r="AN135" i="140"/>
  <c r="AM135" i="140"/>
  <c r="AL135" i="140"/>
  <c r="AK135" i="140"/>
  <c r="O135" i="140"/>
  <c r="N135" i="140"/>
  <c r="M135" i="140"/>
  <c r="L135" i="140"/>
  <c r="B135" i="140"/>
  <c r="A135" i="140"/>
  <c r="BK134" i="140"/>
  <c r="BJ134" i="140"/>
  <c r="BI134" i="140"/>
  <c r="BH134" i="140"/>
  <c r="BG134" i="140"/>
  <c r="BF134" i="140"/>
  <c r="BE134" i="140"/>
  <c r="BD134" i="140"/>
  <c r="BC134" i="140"/>
  <c r="BB134" i="140"/>
  <c r="BA134" i="140"/>
  <c r="AZ134" i="140"/>
  <c r="AY134" i="140"/>
  <c r="AX134" i="140"/>
  <c r="AW134" i="140"/>
  <c r="AV134" i="140"/>
  <c r="AU134" i="140"/>
  <c r="AT134" i="140"/>
  <c r="AS134" i="140"/>
  <c r="AR134" i="140"/>
  <c r="AQ134" i="140"/>
  <c r="AP134" i="140"/>
  <c r="AO134" i="140"/>
  <c r="AN134" i="140"/>
  <c r="AM134" i="140"/>
  <c r="AL134" i="140"/>
  <c r="AK134" i="140"/>
  <c r="AF134" i="140"/>
  <c r="AE134" i="140"/>
  <c r="AC134" i="140"/>
  <c r="AB134" i="140"/>
  <c r="AA134" i="140"/>
  <c r="Z134" i="140"/>
  <c r="Y134" i="140"/>
  <c r="X134" i="140"/>
  <c r="W134" i="140"/>
  <c r="V134" i="140"/>
  <c r="U134" i="140"/>
  <c r="T134" i="140"/>
  <c r="S134" i="140"/>
  <c r="R134" i="140"/>
  <c r="O134" i="140"/>
  <c r="N134" i="140"/>
  <c r="M134" i="140"/>
  <c r="L134" i="140"/>
  <c r="B134" i="140"/>
  <c r="A134" i="140"/>
  <c r="AY133" i="140"/>
  <c r="AX133" i="140"/>
  <c r="AW133" i="140"/>
  <c r="AV133" i="140"/>
  <c r="AU133" i="140"/>
  <c r="AT133" i="140"/>
  <c r="AS133" i="140"/>
  <c r="AR133" i="140"/>
  <c r="AQ133" i="140"/>
  <c r="AP133" i="140"/>
  <c r="AO133" i="140"/>
  <c r="AN133" i="140"/>
  <c r="AM133" i="140"/>
  <c r="AL133" i="140"/>
  <c r="AK133" i="140"/>
  <c r="O133" i="140"/>
  <c r="N133" i="140"/>
  <c r="M133" i="140"/>
  <c r="L133" i="140"/>
  <c r="B133" i="140"/>
  <c r="A133" i="140"/>
  <c r="BK132" i="140"/>
  <c r="BJ132" i="140"/>
  <c r="BI132" i="140"/>
  <c r="BH132" i="140"/>
  <c r="BG132" i="140"/>
  <c r="BF132" i="140"/>
  <c r="BE132" i="140"/>
  <c r="BD132" i="140"/>
  <c r="BC132" i="140"/>
  <c r="BB132" i="140"/>
  <c r="BA132" i="140"/>
  <c r="AZ132" i="140"/>
  <c r="AY132" i="140"/>
  <c r="AX132" i="140"/>
  <c r="AW132" i="140"/>
  <c r="AV132" i="140"/>
  <c r="AU132" i="140"/>
  <c r="AT132" i="140"/>
  <c r="AS132" i="140"/>
  <c r="AR132" i="140"/>
  <c r="AQ132" i="140"/>
  <c r="AP132" i="140"/>
  <c r="AO132" i="140"/>
  <c r="AN132" i="140"/>
  <c r="AM132" i="140"/>
  <c r="AL132" i="140"/>
  <c r="AK132" i="140"/>
  <c r="AF132" i="140"/>
  <c r="AE132" i="140"/>
  <c r="AC132" i="140"/>
  <c r="AB132" i="140"/>
  <c r="AA132" i="140"/>
  <c r="Z132" i="140"/>
  <c r="Y132" i="140"/>
  <c r="X132" i="140"/>
  <c r="W132" i="140"/>
  <c r="V132" i="140"/>
  <c r="U132" i="140"/>
  <c r="T132" i="140"/>
  <c r="S132" i="140"/>
  <c r="R132" i="140"/>
  <c r="O132" i="140"/>
  <c r="N132" i="140"/>
  <c r="M132" i="140"/>
  <c r="L132" i="140"/>
  <c r="B132" i="140"/>
  <c r="A132" i="140"/>
  <c r="AY131" i="140"/>
  <c r="AX131" i="140"/>
  <c r="AW131" i="140"/>
  <c r="AV131" i="140"/>
  <c r="AU131" i="140"/>
  <c r="AT131" i="140"/>
  <c r="AS131" i="140"/>
  <c r="AR131" i="140"/>
  <c r="AQ131" i="140"/>
  <c r="AP131" i="140"/>
  <c r="AO131" i="140"/>
  <c r="AN131" i="140"/>
  <c r="AM131" i="140"/>
  <c r="AL131" i="140"/>
  <c r="AK131" i="140"/>
  <c r="O131" i="140"/>
  <c r="N131" i="140"/>
  <c r="M131" i="140"/>
  <c r="L131" i="140"/>
  <c r="B131" i="140"/>
  <c r="A131" i="140"/>
  <c r="BK130" i="140"/>
  <c r="BJ130" i="140"/>
  <c r="BI130" i="140"/>
  <c r="BH130" i="140"/>
  <c r="BG130" i="140"/>
  <c r="BF130" i="140"/>
  <c r="BE130" i="140"/>
  <c r="BD130" i="140"/>
  <c r="BC130" i="140"/>
  <c r="BB130" i="140"/>
  <c r="BA130" i="140"/>
  <c r="AZ130" i="140"/>
  <c r="AY130" i="140"/>
  <c r="AX130" i="140"/>
  <c r="AW130" i="140"/>
  <c r="AV130" i="140"/>
  <c r="AU130" i="140"/>
  <c r="AT130" i="140"/>
  <c r="AS130" i="140"/>
  <c r="AR130" i="140"/>
  <c r="AQ130" i="140"/>
  <c r="AP130" i="140"/>
  <c r="AO130" i="140"/>
  <c r="AN130" i="140"/>
  <c r="AM130" i="140"/>
  <c r="AL130" i="140"/>
  <c r="AK130" i="140"/>
  <c r="AF130" i="140"/>
  <c r="AE130" i="140"/>
  <c r="AC130" i="140"/>
  <c r="AB130" i="140"/>
  <c r="AA130" i="140"/>
  <c r="Z130" i="140"/>
  <c r="Y130" i="140"/>
  <c r="X130" i="140"/>
  <c r="W130" i="140"/>
  <c r="V130" i="140"/>
  <c r="U130" i="140"/>
  <c r="T130" i="140"/>
  <c r="S130" i="140"/>
  <c r="R130" i="140"/>
  <c r="O130" i="140"/>
  <c r="N130" i="140"/>
  <c r="M130" i="140"/>
  <c r="L130" i="140"/>
  <c r="B130" i="140"/>
  <c r="A130" i="140"/>
  <c r="AY129" i="140"/>
  <c r="AX129" i="140"/>
  <c r="AW129" i="140"/>
  <c r="AV129" i="140"/>
  <c r="AU129" i="140"/>
  <c r="AT129" i="140"/>
  <c r="AS129" i="140"/>
  <c r="AR129" i="140"/>
  <c r="AQ129" i="140"/>
  <c r="AP129" i="140"/>
  <c r="AO129" i="140"/>
  <c r="AN129" i="140"/>
  <c r="AM129" i="140"/>
  <c r="AL129" i="140"/>
  <c r="AK129" i="140"/>
  <c r="O129" i="140"/>
  <c r="N129" i="140"/>
  <c r="M129" i="140"/>
  <c r="L129" i="140"/>
  <c r="B129" i="140"/>
  <c r="A129" i="140"/>
  <c r="BK128" i="140"/>
  <c r="BJ128" i="140"/>
  <c r="BI128" i="140"/>
  <c r="BH128" i="140"/>
  <c r="BG128" i="140"/>
  <c r="BF128" i="140"/>
  <c r="BE128" i="140"/>
  <c r="BD128" i="140"/>
  <c r="BC128" i="140"/>
  <c r="BB128" i="140"/>
  <c r="BA128" i="140"/>
  <c r="AZ128" i="140"/>
  <c r="AY128" i="140"/>
  <c r="AX128" i="140"/>
  <c r="AW128" i="140"/>
  <c r="AV128" i="140"/>
  <c r="AU128" i="140"/>
  <c r="AT128" i="140"/>
  <c r="AS128" i="140"/>
  <c r="AR128" i="140"/>
  <c r="AQ128" i="140"/>
  <c r="AP128" i="140"/>
  <c r="AO128" i="140"/>
  <c r="AN128" i="140"/>
  <c r="AM128" i="140"/>
  <c r="AL128" i="140"/>
  <c r="AK128" i="140"/>
  <c r="AF128" i="140"/>
  <c r="AE128" i="140"/>
  <c r="AC128" i="140"/>
  <c r="AB128" i="140"/>
  <c r="AA128" i="140"/>
  <c r="Z128" i="140"/>
  <c r="Y128" i="140"/>
  <c r="X128" i="140"/>
  <c r="W128" i="140"/>
  <c r="V128" i="140"/>
  <c r="U128" i="140"/>
  <c r="T128" i="140"/>
  <c r="S128" i="140"/>
  <c r="R128" i="140"/>
  <c r="O128" i="140"/>
  <c r="N128" i="140"/>
  <c r="M128" i="140"/>
  <c r="L128" i="140"/>
  <c r="B128" i="140"/>
  <c r="A128" i="140"/>
  <c r="AY127" i="140"/>
  <c r="AX127" i="140"/>
  <c r="AW127" i="140"/>
  <c r="AV127" i="140"/>
  <c r="AU127" i="140"/>
  <c r="AT127" i="140"/>
  <c r="AS127" i="140"/>
  <c r="AR127" i="140"/>
  <c r="AQ127" i="140"/>
  <c r="AP127" i="140"/>
  <c r="AO127" i="140"/>
  <c r="AN127" i="140"/>
  <c r="AM127" i="140"/>
  <c r="AL127" i="140"/>
  <c r="AK127" i="140"/>
  <c r="O127" i="140"/>
  <c r="N127" i="140"/>
  <c r="M127" i="140"/>
  <c r="L127" i="140"/>
  <c r="B127" i="140"/>
  <c r="A127" i="140"/>
  <c r="BK126" i="140"/>
  <c r="BJ126" i="140"/>
  <c r="BI126" i="140"/>
  <c r="BH126" i="140"/>
  <c r="BG126" i="140"/>
  <c r="BF126" i="140"/>
  <c r="BE126" i="140"/>
  <c r="BD126" i="140"/>
  <c r="BC126" i="140"/>
  <c r="BB126" i="140"/>
  <c r="BA126" i="140"/>
  <c r="AZ126" i="140"/>
  <c r="AY126" i="140"/>
  <c r="AX126" i="140"/>
  <c r="AW126" i="140"/>
  <c r="AV126" i="140"/>
  <c r="AU126" i="140"/>
  <c r="AT126" i="140"/>
  <c r="AS126" i="140"/>
  <c r="AR126" i="140"/>
  <c r="AQ126" i="140"/>
  <c r="AP126" i="140"/>
  <c r="AO126" i="140"/>
  <c r="AN126" i="140"/>
  <c r="AM126" i="140"/>
  <c r="AL126" i="140"/>
  <c r="AK126" i="140"/>
  <c r="AF126" i="140"/>
  <c r="AE126" i="140"/>
  <c r="AC126" i="140"/>
  <c r="AB126" i="140"/>
  <c r="AA126" i="140"/>
  <c r="Z126" i="140"/>
  <c r="Y126" i="140"/>
  <c r="X126" i="140"/>
  <c r="W126" i="140"/>
  <c r="V126" i="140"/>
  <c r="U126" i="140"/>
  <c r="T126" i="140"/>
  <c r="S126" i="140"/>
  <c r="R126" i="140"/>
  <c r="O126" i="140"/>
  <c r="N126" i="140"/>
  <c r="M126" i="140"/>
  <c r="L126" i="140"/>
  <c r="B126" i="140"/>
  <c r="A126" i="140"/>
  <c r="AY125" i="140"/>
  <c r="AX125" i="140"/>
  <c r="AW125" i="140"/>
  <c r="AV125" i="140"/>
  <c r="AU125" i="140"/>
  <c r="AT125" i="140"/>
  <c r="AS125" i="140"/>
  <c r="AR125" i="140"/>
  <c r="AQ125" i="140"/>
  <c r="AP125" i="140"/>
  <c r="AO125" i="140"/>
  <c r="AN125" i="140"/>
  <c r="AM125" i="140"/>
  <c r="AL125" i="140"/>
  <c r="AK125" i="140"/>
  <c r="O125" i="140"/>
  <c r="N125" i="140"/>
  <c r="M125" i="140"/>
  <c r="L125" i="140"/>
  <c r="B125" i="140"/>
  <c r="A125" i="140"/>
  <c r="BK124" i="140"/>
  <c r="BJ124" i="140"/>
  <c r="BI124" i="140"/>
  <c r="BH124" i="140"/>
  <c r="BG124" i="140"/>
  <c r="BF124" i="140"/>
  <c r="BE124" i="140"/>
  <c r="BD124" i="140"/>
  <c r="BC124" i="140"/>
  <c r="BB124" i="140"/>
  <c r="BA124" i="140"/>
  <c r="AZ124" i="140"/>
  <c r="AY124" i="140"/>
  <c r="AX124" i="140"/>
  <c r="AW124" i="140"/>
  <c r="AV124" i="140"/>
  <c r="AU124" i="140"/>
  <c r="AT124" i="140"/>
  <c r="AS124" i="140"/>
  <c r="AR124" i="140"/>
  <c r="AQ124" i="140"/>
  <c r="AP124" i="140"/>
  <c r="AO124" i="140"/>
  <c r="AN124" i="140"/>
  <c r="AM124" i="140"/>
  <c r="AL124" i="140"/>
  <c r="AK124" i="140"/>
  <c r="AF124" i="140"/>
  <c r="AE124" i="140"/>
  <c r="AC124" i="140"/>
  <c r="AB124" i="140"/>
  <c r="AA124" i="140"/>
  <c r="Z124" i="140"/>
  <c r="Y124" i="140"/>
  <c r="X124" i="140"/>
  <c r="W124" i="140"/>
  <c r="V124" i="140"/>
  <c r="U124" i="140"/>
  <c r="T124" i="140"/>
  <c r="S124" i="140"/>
  <c r="R124" i="140"/>
  <c r="O124" i="140"/>
  <c r="N124" i="140"/>
  <c r="M124" i="140"/>
  <c r="L124" i="140"/>
  <c r="B124" i="140"/>
  <c r="A124" i="140"/>
  <c r="AY123" i="140"/>
  <c r="AX123" i="140"/>
  <c r="AW123" i="140"/>
  <c r="AV123" i="140"/>
  <c r="AU123" i="140"/>
  <c r="AT123" i="140"/>
  <c r="AS123" i="140"/>
  <c r="AR123" i="140"/>
  <c r="AQ123" i="140"/>
  <c r="AP123" i="140"/>
  <c r="AO123" i="140"/>
  <c r="AN123" i="140"/>
  <c r="AM123" i="140"/>
  <c r="AL123" i="140"/>
  <c r="AK123" i="140"/>
  <c r="O123" i="140"/>
  <c r="N123" i="140"/>
  <c r="M123" i="140"/>
  <c r="L123" i="140"/>
  <c r="B123" i="140"/>
  <c r="A123" i="140"/>
  <c r="BK122" i="140"/>
  <c r="BJ122" i="140"/>
  <c r="BI122" i="140"/>
  <c r="BH122" i="140"/>
  <c r="BG122" i="140"/>
  <c r="BF122" i="140"/>
  <c r="BE122" i="140"/>
  <c r="BD122" i="140"/>
  <c r="BC122" i="140"/>
  <c r="BB122" i="140"/>
  <c r="BA122" i="140"/>
  <c r="AZ122" i="140"/>
  <c r="AY122" i="140"/>
  <c r="AX122" i="140"/>
  <c r="AW122" i="140"/>
  <c r="AV122" i="140"/>
  <c r="AU122" i="140"/>
  <c r="AT122" i="140"/>
  <c r="AS122" i="140"/>
  <c r="AR122" i="140"/>
  <c r="AQ122" i="140"/>
  <c r="AP122" i="140"/>
  <c r="AO122" i="140"/>
  <c r="AN122" i="140"/>
  <c r="AM122" i="140"/>
  <c r="AL122" i="140"/>
  <c r="AK122" i="140"/>
  <c r="AF122" i="140"/>
  <c r="AE122" i="140"/>
  <c r="AC122" i="140"/>
  <c r="AB122" i="140"/>
  <c r="AA122" i="140"/>
  <c r="Z122" i="140"/>
  <c r="Y122" i="140"/>
  <c r="X122" i="140"/>
  <c r="W122" i="140"/>
  <c r="V122" i="140"/>
  <c r="U122" i="140"/>
  <c r="T122" i="140"/>
  <c r="S122" i="140"/>
  <c r="R122" i="140"/>
  <c r="O122" i="140"/>
  <c r="N122" i="140"/>
  <c r="M122" i="140"/>
  <c r="L122" i="140"/>
  <c r="B122" i="140"/>
  <c r="A122" i="140"/>
  <c r="AY121" i="140"/>
  <c r="AX121" i="140"/>
  <c r="AW121" i="140"/>
  <c r="AV121" i="140"/>
  <c r="AU121" i="140"/>
  <c r="AT121" i="140"/>
  <c r="AS121" i="140"/>
  <c r="AR121" i="140"/>
  <c r="AQ121" i="140"/>
  <c r="AP121" i="140"/>
  <c r="AO121" i="140"/>
  <c r="AN121" i="140"/>
  <c r="AM121" i="140"/>
  <c r="AL121" i="140"/>
  <c r="AK121" i="140"/>
  <c r="O121" i="140"/>
  <c r="N121" i="140"/>
  <c r="M121" i="140"/>
  <c r="L121" i="140"/>
  <c r="B121" i="140"/>
  <c r="A121" i="140"/>
  <c r="BK120" i="140"/>
  <c r="BJ120" i="140"/>
  <c r="BI120" i="140"/>
  <c r="BH120" i="140"/>
  <c r="BG120" i="140"/>
  <c r="BF120" i="140"/>
  <c r="BE120" i="140"/>
  <c r="BD120" i="140"/>
  <c r="BC120" i="140"/>
  <c r="BB120" i="140"/>
  <c r="BA120" i="140"/>
  <c r="AZ120" i="140"/>
  <c r="AY120" i="140"/>
  <c r="AX120" i="140"/>
  <c r="AW120" i="140"/>
  <c r="AV120" i="140"/>
  <c r="AU120" i="140"/>
  <c r="AT120" i="140"/>
  <c r="AS120" i="140"/>
  <c r="AR120" i="140"/>
  <c r="AQ120" i="140"/>
  <c r="AP120" i="140"/>
  <c r="AO120" i="140"/>
  <c r="AN120" i="140"/>
  <c r="AM120" i="140"/>
  <c r="AL120" i="140"/>
  <c r="AK120" i="140"/>
  <c r="AF120" i="140"/>
  <c r="AE120" i="140"/>
  <c r="AC120" i="140"/>
  <c r="AB120" i="140"/>
  <c r="AA120" i="140"/>
  <c r="Z120" i="140"/>
  <c r="Y120" i="140"/>
  <c r="X120" i="140"/>
  <c r="W120" i="140"/>
  <c r="V120" i="140"/>
  <c r="U120" i="140"/>
  <c r="T120" i="140"/>
  <c r="S120" i="140"/>
  <c r="R120" i="140"/>
  <c r="O120" i="140"/>
  <c r="N120" i="140"/>
  <c r="M120" i="140"/>
  <c r="L120" i="140"/>
  <c r="B120" i="140"/>
  <c r="A120" i="140"/>
  <c r="AY119" i="140"/>
  <c r="AX119" i="140"/>
  <c r="AW119" i="140"/>
  <c r="AV119" i="140"/>
  <c r="AU119" i="140"/>
  <c r="AT119" i="140"/>
  <c r="AS119" i="140"/>
  <c r="AR119" i="140"/>
  <c r="AQ119" i="140"/>
  <c r="AP119" i="140"/>
  <c r="AO119" i="140"/>
  <c r="AN119" i="140"/>
  <c r="AM119" i="140"/>
  <c r="AL119" i="140"/>
  <c r="AK119" i="140"/>
  <c r="O119" i="140"/>
  <c r="N119" i="140"/>
  <c r="M119" i="140"/>
  <c r="L119" i="140"/>
  <c r="B119" i="140"/>
  <c r="A119" i="140"/>
  <c r="BK118" i="140"/>
  <c r="BJ118" i="140"/>
  <c r="BI118" i="140"/>
  <c r="BH118" i="140"/>
  <c r="BG118" i="140"/>
  <c r="BF118" i="140"/>
  <c r="BE118" i="140"/>
  <c r="BD118" i="140"/>
  <c r="BC118" i="140"/>
  <c r="BB118" i="140"/>
  <c r="BA118" i="140"/>
  <c r="AZ118" i="140"/>
  <c r="AY118" i="140"/>
  <c r="AX118" i="140"/>
  <c r="AW118" i="140"/>
  <c r="AV118" i="140"/>
  <c r="AU118" i="140"/>
  <c r="AT118" i="140"/>
  <c r="AS118" i="140"/>
  <c r="AR118" i="140"/>
  <c r="AQ118" i="140"/>
  <c r="AP118" i="140"/>
  <c r="AO118" i="140"/>
  <c r="AN118" i="140"/>
  <c r="AM118" i="140"/>
  <c r="AL118" i="140"/>
  <c r="AK118" i="140"/>
  <c r="AF118" i="140"/>
  <c r="AE118" i="140"/>
  <c r="AC118" i="140"/>
  <c r="AB118" i="140"/>
  <c r="AA118" i="140"/>
  <c r="Z118" i="140"/>
  <c r="Y118" i="140"/>
  <c r="X118" i="140"/>
  <c r="W118" i="140"/>
  <c r="V118" i="140"/>
  <c r="U118" i="140"/>
  <c r="T118" i="140"/>
  <c r="S118" i="140"/>
  <c r="R118" i="140"/>
  <c r="O118" i="140"/>
  <c r="N118" i="140"/>
  <c r="M118" i="140"/>
  <c r="L118" i="140"/>
  <c r="B118" i="140"/>
  <c r="A118" i="140"/>
  <c r="AY117" i="140"/>
  <c r="AX117" i="140"/>
  <c r="AW117" i="140"/>
  <c r="AV117" i="140"/>
  <c r="AU117" i="140"/>
  <c r="AT117" i="140"/>
  <c r="AS117" i="140"/>
  <c r="AR117" i="140"/>
  <c r="AQ117" i="140"/>
  <c r="AP117" i="140"/>
  <c r="AO117" i="140"/>
  <c r="AN117" i="140"/>
  <c r="AM117" i="140"/>
  <c r="AL117" i="140"/>
  <c r="AK117" i="140"/>
  <c r="O117" i="140"/>
  <c r="N117" i="140"/>
  <c r="M117" i="140"/>
  <c r="L117" i="140"/>
  <c r="B117" i="140"/>
  <c r="A117" i="140"/>
  <c r="BK116" i="140"/>
  <c r="BJ116" i="140"/>
  <c r="BI116" i="140"/>
  <c r="BH116" i="140"/>
  <c r="BG116" i="140"/>
  <c r="BF116" i="140"/>
  <c r="BE116" i="140"/>
  <c r="BD116" i="140"/>
  <c r="BC116" i="140"/>
  <c r="BB116" i="140"/>
  <c r="BA116" i="140"/>
  <c r="AZ116" i="140"/>
  <c r="AY116" i="140"/>
  <c r="AX116" i="140"/>
  <c r="AW116" i="140"/>
  <c r="AV116" i="140"/>
  <c r="AU116" i="140"/>
  <c r="AT116" i="140"/>
  <c r="AS116" i="140"/>
  <c r="AR116" i="140"/>
  <c r="AQ116" i="140"/>
  <c r="AP116" i="140"/>
  <c r="AO116" i="140"/>
  <c r="AN116" i="140"/>
  <c r="AM116" i="140"/>
  <c r="AL116" i="140"/>
  <c r="AK116" i="140"/>
  <c r="AF116" i="140"/>
  <c r="AE116" i="140"/>
  <c r="AC116" i="140"/>
  <c r="AB116" i="140"/>
  <c r="AA116" i="140"/>
  <c r="Z116" i="140"/>
  <c r="Y116" i="140"/>
  <c r="X116" i="140"/>
  <c r="W116" i="140"/>
  <c r="V116" i="140"/>
  <c r="U116" i="140"/>
  <c r="T116" i="140"/>
  <c r="S116" i="140"/>
  <c r="R116" i="140"/>
  <c r="O116" i="140"/>
  <c r="N116" i="140"/>
  <c r="M116" i="140"/>
  <c r="L116" i="140"/>
  <c r="B116" i="140"/>
  <c r="A116" i="140"/>
  <c r="AY115" i="140"/>
  <c r="AX115" i="140"/>
  <c r="AW115" i="140"/>
  <c r="AV115" i="140"/>
  <c r="AU115" i="140"/>
  <c r="AT115" i="140"/>
  <c r="AS115" i="140"/>
  <c r="AR115" i="140"/>
  <c r="AQ115" i="140"/>
  <c r="AP115" i="140"/>
  <c r="AO115" i="140"/>
  <c r="AN115" i="140"/>
  <c r="AM115" i="140"/>
  <c r="AL115" i="140"/>
  <c r="AK115" i="140"/>
  <c r="O115" i="140"/>
  <c r="N115" i="140"/>
  <c r="M115" i="140"/>
  <c r="L115" i="140"/>
  <c r="B115" i="140"/>
  <c r="A115" i="140"/>
  <c r="BK114" i="140"/>
  <c r="BJ114" i="140"/>
  <c r="BI114" i="140"/>
  <c r="BH114" i="140"/>
  <c r="BG114" i="140"/>
  <c r="BF114" i="140"/>
  <c r="BE114" i="140"/>
  <c r="BD114" i="140"/>
  <c r="BC114" i="140"/>
  <c r="BB114" i="140"/>
  <c r="BA114" i="140"/>
  <c r="AZ114" i="140"/>
  <c r="AY114" i="140"/>
  <c r="AX114" i="140"/>
  <c r="AW114" i="140"/>
  <c r="AV114" i="140"/>
  <c r="AU114" i="140"/>
  <c r="AT114" i="140"/>
  <c r="AS114" i="140"/>
  <c r="AR114" i="140"/>
  <c r="AQ114" i="140"/>
  <c r="AP114" i="140"/>
  <c r="AO114" i="140"/>
  <c r="AN114" i="140"/>
  <c r="AM114" i="140"/>
  <c r="AL114" i="140"/>
  <c r="AK114" i="140"/>
  <c r="AF114" i="140"/>
  <c r="AE114" i="140"/>
  <c r="AC114" i="140"/>
  <c r="AB114" i="140"/>
  <c r="AA114" i="140"/>
  <c r="Z114" i="140"/>
  <c r="Y114" i="140"/>
  <c r="X114" i="140"/>
  <c r="W114" i="140"/>
  <c r="V114" i="140"/>
  <c r="U114" i="140"/>
  <c r="T114" i="140"/>
  <c r="S114" i="140"/>
  <c r="R114" i="140"/>
  <c r="O114" i="140"/>
  <c r="N114" i="140"/>
  <c r="M114" i="140"/>
  <c r="L114" i="140"/>
  <c r="B114" i="140"/>
  <c r="A114" i="140"/>
  <c r="AY113" i="140"/>
  <c r="AX113" i="140"/>
  <c r="AW113" i="140"/>
  <c r="AV113" i="140"/>
  <c r="AU113" i="140"/>
  <c r="AT113" i="140"/>
  <c r="AS113" i="140"/>
  <c r="AR113" i="140"/>
  <c r="AQ113" i="140"/>
  <c r="AP113" i="140"/>
  <c r="AO113" i="140"/>
  <c r="AN113" i="140"/>
  <c r="AM113" i="140"/>
  <c r="AL113" i="140"/>
  <c r="AK113" i="140"/>
  <c r="O113" i="140"/>
  <c r="N113" i="140"/>
  <c r="M113" i="140"/>
  <c r="L113" i="140"/>
  <c r="B113" i="140"/>
  <c r="A113" i="140"/>
  <c r="BK112" i="140"/>
  <c r="BJ112" i="140"/>
  <c r="BI112" i="140"/>
  <c r="BH112" i="140"/>
  <c r="BG112" i="140"/>
  <c r="BF112" i="140"/>
  <c r="BE112" i="140"/>
  <c r="BD112" i="140"/>
  <c r="BC112" i="140"/>
  <c r="BB112" i="140"/>
  <c r="BA112" i="140"/>
  <c r="AZ112" i="140"/>
  <c r="AY112" i="140"/>
  <c r="AX112" i="140"/>
  <c r="AW112" i="140"/>
  <c r="AV112" i="140"/>
  <c r="AU112" i="140"/>
  <c r="AT112" i="140"/>
  <c r="AS112" i="140"/>
  <c r="AR112" i="140"/>
  <c r="AQ112" i="140"/>
  <c r="AP112" i="140"/>
  <c r="AO112" i="140"/>
  <c r="AN112" i="140"/>
  <c r="AM112" i="140"/>
  <c r="AL112" i="140"/>
  <c r="AK112" i="140"/>
  <c r="AF112" i="140"/>
  <c r="AE112" i="140"/>
  <c r="AC112" i="140"/>
  <c r="AB112" i="140"/>
  <c r="AA112" i="140"/>
  <c r="Z112" i="140"/>
  <c r="Y112" i="140"/>
  <c r="X112" i="140"/>
  <c r="W112" i="140"/>
  <c r="V112" i="140"/>
  <c r="U112" i="140"/>
  <c r="T112" i="140"/>
  <c r="S112" i="140"/>
  <c r="R112" i="140"/>
  <c r="O112" i="140"/>
  <c r="N112" i="140"/>
  <c r="M112" i="140"/>
  <c r="L112" i="140"/>
  <c r="B112" i="140"/>
  <c r="A112" i="140"/>
  <c r="AY111" i="140"/>
  <c r="AX111" i="140"/>
  <c r="AW111" i="140"/>
  <c r="AV111" i="140"/>
  <c r="AU111" i="140"/>
  <c r="AT111" i="140"/>
  <c r="AS111" i="140"/>
  <c r="AR111" i="140"/>
  <c r="AQ111" i="140"/>
  <c r="AP111" i="140"/>
  <c r="AO111" i="140"/>
  <c r="AN111" i="140"/>
  <c r="AM111" i="140"/>
  <c r="AL111" i="140"/>
  <c r="AK111" i="140"/>
  <c r="O111" i="140"/>
  <c r="N111" i="140"/>
  <c r="M111" i="140"/>
  <c r="L111" i="140"/>
  <c r="B111" i="140"/>
  <c r="A111" i="140"/>
  <c r="BK110" i="140"/>
  <c r="BJ110" i="140"/>
  <c r="BI110" i="140"/>
  <c r="BH110" i="140"/>
  <c r="BG110" i="140"/>
  <c r="BF110" i="140"/>
  <c r="BE110" i="140"/>
  <c r="BD110" i="140"/>
  <c r="BC110" i="140"/>
  <c r="BB110" i="140"/>
  <c r="BA110" i="140"/>
  <c r="AZ110" i="140"/>
  <c r="AY110" i="140"/>
  <c r="AX110" i="140"/>
  <c r="AW110" i="140"/>
  <c r="AV110" i="140"/>
  <c r="AU110" i="140"/>
  <c r="AT110" i="140"/>
  <c r="AS110" i="140"/>
  <c r="AR110" i="140"/>
  <c r="AQ110" i="140"/>
  <c r="AP110" i="140"/>
  <c r="AO110" i="140"/>
  <c r="AN110" i="140"/>
  <c r="AM110" i="140"/>
  <c r="AL110" i="140"/>
  <c r="AK110" i="140"/>
  <c r="AF110" i="140"/>
  <c r="AE110" i="140"/>
  <c r="AC110" i="140"/>
  <c r="AB110" i="140"/>
  <c r="AA110" i="140"/>
  <c r="Z110" i="140"/>
  <c r="Y110" i="140"/>
  <c r="X110" i="140"/>
  <c r="W110" i="140"/>
  <c r="V110" i="140"/>
  <c r="U110" i="140"/>
  <c r="T110" i="140"/>
  <c r="S110" i="140"/>
  <c r="R110" i="140"/>
  <c r="O110" i="140"/>
  <c r="N110" i="140"/>
  <c r="M110" i="140"/>
  <c r="L110" i="140"/>
  <c r="B110" i="140"/>
  <c r="A110" i="140"/>
  <c r="AY109" i="140"/>
  <c r="AX109" i="140"/>
  <c r="AW109" i="140"/>
  <c r="AV109" i="140"/>
  <c r="AU109" i="140"/>
  <c r="AT109" i="140"/>
  <c r="AS109" i="140"/>
  <c r="AR109" i="140"/>
  <c r="AQ109" i="140"/>
  <c r="AP109" i="140"/>
  <c r="AO109" i="140"/>
  <c r="AN109" i="140"/>
  <c r="AM109" i="140"/>
  <c r="AL109" i="140"/>
  <c r="AK109" i="140"/>
  <c r="O109" i="140"/>
  <c r="N109" i="140"/>
  <c r="M109" i="140"/>
  <c r="L109" i="140"/>
  <c r="B109" i="140"/>
  <c r="A109" i="140"/>
  <c r="BK108" i="140"/>
  <c r="BJ108" i="140"/>
  <c r="BI108" i="140"/>
  <c r="BH108" i="140"/>
  <c r="BG108" i="140"/>
  <c r="BF108" i="140"/>
  <c r="BE108" i="140"/>
  <c r="BD108" i="140"/>
  <c r="BC108" i="140"/>
  <c r="BB108" i="140"/>
  <c r="BA108" i="140"/>
  <c r="AZ108" i="140"/>
  <c r="AY108" i="140"/>
  <c r="AX108" i="140"/>
  <c r="AW108" i="140"/>
  <c r="AV108" i="140"/>
  <c r="AU108" i="140"/>
  <c r="AT108" i="140"/>
  <c r="AS108" i="140"/>
  <c r="AR108" i="140"/>
  <c r="AQ108" i="140"/>
  <c r="AP108" i="140"/>
  <c r="AO108" i="140"/>
  <c r="AN108" i="140"/>
  <c r="AM108" i="140"/>
  <c r="AL108" i="140"/>
  <c r="AK108" i="140"/>
  <c r="AF108" i="140"/>
  <c r="AE108" i="140"/>
  <c r="AC108" i="140"/>
  <c r="AB108" i="140"/>
  <c r="AA108" i="140"/>
  <c r="Z108" i="140"/>
  <c r="Y108" i="140"/>
  <c r="X108" i="140"/>
  <c r="W108" i="140"/>
  <c r="V108" i="140"/>
  <c r="U108" i="140"/>
  <c r="T108" i="140"/>
  <c r="S108" i="140"/>
  <c r="R108" i="140"/>
  <c r="O108" i="140"/>
  <c r="N108" i="140"/>
  <c r="M108" i="140"/>
  <c r="L108" i="140"/>
  <c r="B108" i="140"/>
  <c r="A108" i="140"/>
  <c r="AY107" i="140"/>
  <c r="AX107" i="140"/>
  <c r="AW107" i="140"/>
  <c r="AV107" i="140"/>
  <c r="AU107" i="140"/>
  <c r="AT107" i="140"/>
  <c r="AS107" i="140"/>
  <c r="AR107" i="140"/>
  <c r="AQ107" i="140"/>
  <c r="AP107" i="140"/>
  <c r="AO107" i="140"/>
  <c r="AN107" i="140"/>
  <c r="AM107" i="140"/>
  <c r="AL107" i="140"/>
  <c r="AK107" i="140"/>
  <c r="O107" i="140"/>
  <c r="N107" i="140"/>
  <c r="M107" i="140"/>
  <c r="L107" i="140"/>
  <c r="B107" i="140"/>
  <c r="A107" i="140"/>
  <c r="BK106" i="140"/>
  <c r="BJ106" i="140"/>
  <c r="BI106" i="140"/>
  <c r="BH106" i="140"/>
  <c r="BG106" i="140"/>
  <c r="BF106" i="140"/>
  <c r="BE106" i="140"/>
  <c r="BD106" i="140"/>
  <c r="BC106" i="140"/>
  <c r="BB106" i="140"/>
  <c r="BA106" i="140"/>
  <c r="AZ106" i="140"/>
  <c r="AY106" i="140"/>
  <c r="AX106" i="140"/>
  <c r="AW106" i="140"/>
  <c r="AV106" i="140"/>
  <c r="AU106" i="140"/>
  <c r="AT106" i="140"/>
  <c r="AS106" i="140"/>
  <c r="AR106" i="140"/>
  <c r="AQ106" i="140"/>
  <c r="AP106" i="140"/>
  <c r="AO106" i="140"/>
  <c r="AN106" i="140"/>
  <c r="AM106" i="140"/>
  <c r="AL106" i="140"/>
  <c r="AK106" i="140"/>
  <c r="AF106" i="140"/>
  <c r="AE106" i="140"/>
  <c r="AC106" i="140"/>
  <c r="AB106" i="140"/>
  <c r="AA106" i="140"/>
  <c r="Z106" i="140"/>
  <c r="Y106" i="140"/>
  <c r="X106" i="140"/>
  <c r="W106" i="140"/>
  <c r="V106" i="140"/>
  <c r="U106" i="140"/>
  <c r="T106" i="140"/>
  <c r="S106" i="140"/>
  <c r="R106" i="140"/>
  <c r="O106" i="140"/>
  <c r="N106" i="140"/>
  <c r="M106" i="140"/>
  <c r="L106" i="140"/>
  <c r="B106" i="140"/>
  <c r="A106" i="140"/>
  <c r="AY105" i="140"/>
  <c r="AX105" i="140"/>
  <c r="AW105" i="140"/>
  <c r="AV105" i="140"/>
  <c r="AU105" i="140"/>
  <c r="AT105" i="140"/>
  <c r="AS105" i="140"/>
  <c r="AR105" i="140"/>
  <c r="AQ105" i="140"/>
  <c r="AP105" i="140"/>
  <c r="AO105" i="140"/>
  <c r="AN105" i="140"/>
  <c r="AM105" i="140"/>
  <c r="AL105" i="140"/>
  <c r="AK105" i="140"/>
  <c r="O105" i="140"/>
  <c r="N105" i="140"/>
  <c r="M105" i="140"/>
  <c r="L105" i="140"/>
  <c r="B105" i="140"/>
  <c r="A105" i="140"/>
  <c r="BK104" i="140"/>
  <c r="BJ104" i="140"/>
  <c r="BI104" i="140"/>
  <c r="BH104" i="140"/>
  <c r="BG104" i="140"/>
  <c r="BF104" i="140"/>
  <c r="BE104" i="140"/>
  <c r="BD104" i="140"/>
  <c r="BC104" i="140"/>
  <c r="BB104" i="140"/>
  <c r="BA104" i="140"/>
  <c r="AZ104" i="140"/>
  <c r="AY104" i="140"/>
  <c r="AX104" i="140"/>
  <c r="AW104" i="140"/>
  <c r="AV104" i="140"/>
  <c r="AU104" i="140"/>
  <c r="AT104" i="140"/>
  <c r="AS104" i="140"/>
  <c r="AR104" i="140"/>
  <c r="AQ104" i="140"/>
  <c r="AP104" i="140"/>
  <c r="AO104" i="140"/>
  <c r="AN104" i="140"/>
  <c r="AM104" i="140"/>
  <c r="AL104" i="140"/>
  <c r="AK104" i="140"/>
  <c r="AF104" i="140"/>
  <c r="AE104" i="140"/>
  <c r="AC104" i="140"/>
  <c r="AB104" i="140"/>
  <c r="AA104" i="140"/>
  <c r="Z104" i="140"/>
  <c r="Y104" i="140"/>
  <c r="X104" i="140"/>
  <c r="W104" i="140"/>
  <c r="V104" i="140"/>
  <c r="U104" i="140"/>
  <c r="T104" i="140"/>
  <c r="S104" i="140"/>
  <c r="R104" i="140"/>
  <c r="O104" i="140"/>
  <c r="N104" i="140"/>
  <c r="M104" i="140"/>
  <c r="L104" i="140"/>
  <c r="B104" i="140"/>
  <c r="A104" i="140"/>
  <c r="AY103" i="140"/>
  <c r="AX103" i="140"/>
  <c r="AW103" i="140"/>
  <c r="AV103" i="140"/>
  <c r="AU103" i="140"/>
  <c r="AT103" i="140"/>
  <c r="AS103" i="140"/>
  <c r="AR103" i="140"/>
  <c r="AQ103" i="140"/>
  <c r="AP103" i="140"/>
  <c r="AO103" i="140"/>
  <c r="AN103" i="140"/>
  <c r="AM103" i="140"/>
  <c r="AL103" i="140"/>
  <c r="AK103" i="140"/>
  <c r="O103" i="140"/>
  <c r="N103" i="140"/>
  <c r="M103" i="140"/>
  <c r="L103" i="140"/>
  <c r="B103" i="140"/>
  <c r="A103" i="140"/>
  <c r="BK102" i="140"/>
  <c r="BJ102" i="140"/>
  <c r="BI102" i="140"/>
  <c r="BH102" i="140"/>
  <c r="BG102" i="140"/>
  <c r="BF102" i="140"/>
  <c r="BE102" i="140"/>
  <c r="BD102" i="140"/>
  <c r="BC102" i="140"/>
  <c r="BB102" i="140"/>
  <c r="BA102" i="140"/>
  <c r="AZ102" i="140"/>
  <c r="AY102" i="140"/>
  <c r="AX102" i="140"/>
  <c r="AW102" i="140"/>
  <c r="AV102" i="140"/>
  <c r="AU102" i="140"/>
  <c r="AT102" i="140"/>
  <c r="AS102" i="140"/>
  <c r="AR102" i="140"/>
  <c r="AQ102" i="140"/>
  <c r="AP102" i="140"/>
  <c r="AO102" i="140"/>
  <c r="AN102" i="140"/>
  <c r="AM102" i="140"/>
  <c r="AL102" i="140"/>
  <c r="AK102" i="140"/>
  <c r="AF102" i="140"/>
  <c r="AE102" i="140"/>
  <c r="AC102" i="140"/>
  <c r="AB102" i="140"/>
  <c r="AA102" i="140"/>
  <c r="Z102" i="140"/>
  <c r="Y102" i="140"/>
  <c r="X102" i="140"/>
  <c r="W102" i="140"/>
  <c r="V102" i="140"/>
  <c r="U102" i="140"/>
  <c r="T102" i="140"/>
  <c r="S102" i="140"/>
  <c r="R102" i="140"/>
  <c r="O102" i="140"/>
  <c r="N102" i="140"/>
  <c r="M102" i="140"/>
  <c r="L102" i="140"/>
  <c r="B102" i="140"/>
  <c r="A102" i="140"/>
  <c r="AY101" i="140"/>
  <c r="AX101" i="140"/>
  <c r="AW101" i="140"/>
  <c r="AV101" i="140"/>
  <c r="AU101" i="140"/>
  <c r="AT101" i="140"/>
  <c r="AS101" i="140"/>
  <c r="AR101" i="140"/>
  <c r="AQ101" i="140"/>
  <c r="AP101" i="140"/>
  <c r="AO101" i="140"/>
  <c r="AN101" i="140"/>
  <c r="AM101" i="140"/>
  <c r="AL101" i="140"/>
  <c r="AK101" i="140"/>
  <c r="O101" i="140"/>
  <c r="N101" i="140"/>
  <c r="M101" i="140"/>
  <c r="L101" i="140"/>
  <c r="B101" i="140"/>
  <c r="A101" i="140"/>
  <c r="BK100" i="140"/>
  <c r="BJ100" i="140"/>
  <c r="BI100" i="140"/>
  <c r="BH100" i="140"/>
  <c r="BG100" i="140"/>
  <c r="BF100" i="140"/>
  <c r="BE100" i="140"/>
  <c r="BD100" i="140"/>
  <c r="BC100" i="140"/>
  <c r="BB100" i="140"/>
  <c r="BA100" i="140"/>
  <c r="AZ100" i="140"/>
  <c r="AY100" i="140"/>
  <c r="AX100" i="140"/>
  <c r="AW100" i="140"/>
  <c r="AV100" i="140"/>
  <c r="AU100" i="140"/>
  <c r="AT100" i="140"/>
  <c r="AS100" i="140"/>
  <c r="AR100" i="140"/>
  <c r="AQ100" i="140"/>
  <c r="AP100" i="140"/>
  <c r="AO100" i="140"/>
  <c r="AN100" i="140"/>
  <c r="AM100" i="140"/>
  <c r="AL100" i="140"/>
  <c r="AK100" i="140"/>
  <c r="AF100" i="140"/>
  <c r="AE100" i="140"/>
  <c r="AC100" i="140"/>
  <c r="AB100" i="140"/>
  <c r="AA100" i="140"/>
  <c r="Z100" i="140"/>
  <c r="Y100" i="140"/>
  <c r="X100" i="140"/>
  <c r="W100" i="140"/>
  <c r="V100" i="140"/>
  <c r="U100" i="140"/>
  <c r="T100" i="140"/>
  <c r="S100" i="140"/>
  <c r="R100" i="140"/>
  <c r="O100" i="140"/>
  <c r="N100" i="140"/>
  <c r="M100" i="140"/>
  <c r="L100" i="140"/>
  <c r="B100" i="140"/>
  <c r="A100" i="140"/>
  <c r="AY99" i="140"/>
  <c r="AX99" i="140"/>
  <c r="AW99" i="140"/>
  <c r="AV99" i="140"/>
  <c r="AU99" i="140"/>
  <c r="AT99" i="140"/>
  <c r="AS99" i="140"/>
  <c r="AR99" i="140"/>
  <c r="AQ99" i="140"/>
  <c r="AP99" i="140"/>
  <c r="AO99" i="140"/>
  <c r="AN99" i="140"/>
  <c r="AM99" i="140"/>
  <c r="AL99" i="140"/>
  <c r="AK99" i="140"/>
  <c r="O99" i="140"/>
  <c r="N99" i="140"/>
  <c r="M99" i="140"/>
  <c r="L99" i="140"/>
  <c r="B99" i="140"/>
  <c r="A99" i="140"/>
  <c r="BK98" i="140"/>
  <c r="BJ98" i="140"/>
  <c r="BI98" i="140"/>
  <c r="BH98" i="140"/>
  <c r="BG98" i="140"/>
  <c r="BF98" i="140"/>
  <c r="BE98" i="140"/>
  <c r="BD98" i="140"/>
  <c r="BC98" i="140"/>
  <c r="BB98" i="140"/>
  <c r="BA98" i="140"/>
  <c r="AZ98" i="140"/>
  <c r="AY98" i="140"/>
  <c r="AX98" i="140"/>
  <c r="AW98" i="140"/>
  <c r="AV98" i="140"/>
  <c r="AU98" i="140"/>
  <c r="AT98" i="140"/>
  <c r="AS98" i="140"/>
  <c r="AR98" i="140"/>
  <c r="AQ98" i="140"/>
  <c r="AP98" i="140"/>
  <c r="AO98" i="140"/>
  <c r="AN98" i="140"/>
  <c r="AM98" i="140"/>
  <c r="AL98" i="140"/>
  <c r="AK98" i="140"/>
  <c r="AF98" i="140"/>
  <c r="AE98" i="140"/>
  <c r="AC98" i="140"/>
  <c r="AB98" i="140"/>
  <c r="AA98" i="140"/>
  <c r="Z98" i="140"/>
  <c r="Y98" i="140"/>
  <c r="X98" i="140"/>
  <c r="W98" i="140"/>
  <c r="V98" i="140"/>
  <c r="U98" i="140"/>
  <c r="T98" i="140"/>
  <c r="S98" i="140"/>
  <c r="R98" i="140"/>
  <c r="O98" i="140"/>
  <c r="N98" i="140"/>
  <c r="M98" i="140"/>
  <c r="L98" i="140"/>
  <c r="B98" i="140"/>
  <c r="A98" i="140"/>
  <c r="AY97" i="140"/>
  <c r="AX97" i="140"/>
  <c r="AW97" i="140"/>
  <c r="AV97" i="140"/>
  <c r="AU97" i="140"/>
  <c r="AT97" i="140"/>
  <c r="AS97" i="140"/>
  <c r="AR97" i="140"/>
  <c r="AQ97" i="140"/>
  <c r="AP97" i="140"/>
  <c r="AO97" i="140"/>
  <c r="AN97" i="140"/>
  <c r="AM97" i="140"/>
  <c r="AL97" i="140"/>
  <c r="AK97" i="140"/>
  <c r="O97" i="140"/>
  <c r="N97" i="140"/>
  <c r="M97" i="140"/>
  <c r="L97" i="140"/>
  <c r="B97" i="140"/>
  <c r="A97" i="140"/>
  <c r="BK96" i="140"/>
  <c r="BJ96" i="140"/>
  <c r="BI96" i="140"/>
  <c r="BH96" i="140"/>
  <c r="BG96" i="140"/>
  <c r="BF96" i="140"/>
  <c r="BE96" i="140"/>
  <c r="BD96" i="140"/>
  <c r="BC96" i="140"/>
  <c r="BB96" i="140"/>
  <c r="BA96" i="140"/>
  <c r="AZ96" i="140"/>
  <c r="AY96" i="140"/>
  <c r="AX96" i="140"/>
  <c r="AW96" i="140"/>
  <c r="AV96" i="140"/>
  <c r="AU96" i="140"/>
  <c r="AT96" i="140"/>
  <c r="AS96" i="140"/>
  <c r="AR96" i="140"/>
  <c r="AQ96" i="140"/>
  <c r="AP96" i="140"/>
  <c r="AO96" i="140"/>
  <c r="AN96" i="140"/>
  <c r="AM96" i="140"/>
  <c r="AL96" i="140"/>
  <c r="AK96" i="140"/>
  <c r="AF96" i="140"/>
  <c r="AE96" i="140"/>
  <c r="AC96" i="140"/>
  <c r="AB96" i="140"/>
  <c r="AA96" i="140"/>
  <c r="Z96" i="140"/>
  <c r="Y96" i="140"/>
  <c r="X96" i="140"/>
  <c r="W96" i="140"/>
  <c r="V96" i="140"/>
  <c r="U96" i="140"/>
  <c r="T96" i="140"/>
  <c r="S96" i="140"/>
  <c r="R96" i="140"/>
  <c r="O96" i="140"/>
  <c r="N96" i="140"/>
  <c r="M96" i="140"/>
  <c r="L96" i="140"/>
  <c r="B96" i="140"/>
  <c r="A96" i="140"/>
  <c r="AY95" i="140"/>
  <c r="AX95" i="140"/>
  <c r="AW95" i="140"/>
  <c r="AV95" i="140"/>
  <c r="AU95" i="140"/>
  <c r="AT95" i="140"/>
  <c r="AS95" i="140"/>
  <c r="AR95" i="140"/>
  <c r="AQ95" i="140"/>
  <c r="AP95" i="140"/>
  <c r="AO95" i="140"/>
  <c r="AN95" i="140"/>
  <c r="AM95" i="140"/>
  <c r="AL95" i="140"/>
  <c r="AK95" i="140"/>
  <c r="O95" i="140"/>
  <c r="N95" i="140"/>
  <c r="M95" i="140"/>
  <c r="L95" i="140"/>
  <c r="B95" i="140"/>
  <c r="A95" i="140"/>
  <c r="BK94" i="140"/>
  <c r="BJ94" i="140"/>
  <c r="BI94" i="140"/>
  <c r="BH94" i="140"/>
  <c r="BG94" i="140"/>
  <c r="BF94" i="140"/>
  <c r="BE94" i="140"/>
  <c r="BD94" i="140"/>
  <c r="BC94" i="140"/>
  <c r="BB94" i="140"/>
  <c r="BA94" i="140"/>
  <c r="AZ94" i="140"/>
  <c r="AY94" i="140"/>
  <c r="AX94" i="140"/>
  <c r="AW94" i="140"/>
  <c r="AV94" i="140"/>
  <c r="AU94" i="140"/>
  <c r="AT94" i="140"/>
  <c r="AS94" i="140"/>
  <c r="AR94" i="140"/>
  <c r="AQ94" i="140"/>
  <c r="AP94" i="140"/>
  <c r="AO94" i="140"/>
  <c r="AN94" i="140"/>
  <c r="AM94" i="140"/>
  <c r="AL94" i="140"/>
  <c r="AK94" i="140"/>
  <c r="AF94" i="140"/>
  <c r="AE94" i="140"/>
  <c r="AC94" i="140"/>
  <c r="AB94" i="140"/>
  <c r="AA94" i="140"/>
  <c r="Z94" i="140"/>
  <c r="Y94" i="140"/>
  <c r="X94" i="140"/>
  <c r="W94" i="140"/>
  <c r="V94" i="140"/>
  <c r="U94" i="140"/>
  <c r="T94" i="140"/>
  <c r="S94" i="140"/>
  <c r="R94" i="140"/>
  <c r="O94" i="140"/>
  <c r="N94" i="140"/>
  <c r="M94" i="140"/>
  <c r="L94" i="140"/>
  <c r="B94" i="140"/>
  <c r="A94" i="140"/>
  <c r="AY93" i="140"/>
  <c r="AX93" i="140"/>
  <c r="AW93" i="140"/>
  <c r="AV93" i="140"/>
  <c r="AU93" i="140"/>
  <c r="AT93" i="140"/>
  <c r="AS93" i="140"/>
  <c r="AR93" i="140"/>
  <c r="AQ93" i="140"/>
  <c r="AP93" i="140"/>
  <c r="AO93" i="140"/>
  <c r="AN93" i="140"/>
  <c r="AM93" i="140"/>
  <c r="AL93" i="140"/>
  <c r="AK93" i="140"/>
  <c r="O93" i="140"/>
  <c r="N93" i="140"/>
  <c r="M93" i="140"/>
  <c r="L93" i="140"/>
  <c r="B93" i="140"/>
  <c r="A93" i="140"/>
  <c r="BK92" i="140"/>
  <c r="BJ92" i="140"/>
  <c r="BI92" i="140"/>
  <c r="BH92" i="140"/>
  <c r="BG92" i="140"/>
  <c r="BF92" i="140"/>
  <c r="BE92" i="140"/>
  <c r="BD92" i="140"/>
  <c r="BC92" i="140"/>
  <c r="BB92" i="140"/>
  <c r="BA92" i="140"/>
  <c r="AZ92" i="140"/>
  <c r="AY92" i="140"/>
  <c r="AX92" i="140"/>
  <c r="AW92" i="140"/>
  <c r="AV92" i="140"/>
  <c r="AU92" i="140"/>
  <c r="AT92" i="140"/>
  <c r="AS92" i="140"/>
  <c r="AR92" i="140"/>
  <c r="AQ92" i="140"/>
  <c r="AP92" i="140"/>
  <c r="AO92" i="140"/>
  <c r="AN92" i="140"/>
  <c r="AM92" i="140"/>
  <c r="AL92" i="140"/>
  <c r="AK92" i="140"/>
  <c r="AF92" i="140"/>
  <c r="AE92" i="140"/>
  <c r="AC92" i="140"/>
  <c r="AB92" i="140"/>
  <c r="AA92" i="140"/>
  <c r="Z92" i="140"/>
  <c r="Y92" i="140"/>
  <c r="X92" i="140"/>
  <c r="W92" i="140"/>
  <c r="V92" i="140"/>
  <c r="U92" i="140"/>
  <c r="T92" i="140"/>
  <c r="S92" i="140"/>
  <c r="R92" i="140"/>
  <c r="O92" i="140"/>
  <c r="N92" i="140"/>
  <c r="M92" i="140"/>
  <c r="L92" i="140"/>
  <c r="B92" i="140"/>
  <c r="A92" i="140"/>
  <c r="AY91" i="140"/>
  <c r="AX91" i="140"/>
  <c r="AW91" i="140"/>
  <c r="AV91" i="140"/>
  <c r="AU91" i="140"/>
  <c r="AT91" i="140"/>
  <c r="AS91" i="140"/>
  <c r="AR91" i="140"/>
  <c r="AQ91" i="140"/>
  <c r="AP91" i="140"/>
  <c r="AO91" i="140"/>
  <c r="AN91" i="140"/>
  <c r="AM91" i="140"/>
  <c r="AL91" i="140"/>
  <c r="AK91" i="140"/>
  <c r="O91" i="140"/>
  <c r="N91" i="140"/>
  <c r="M91" i="140"/>
  <c r="L91" i="140"/>
  <c r="B91" i="140"/>
  <c r="A91" i="140"/>
  <c r="BK90" i="140"/>
  <c r="BJ90" i="140"/>
  <c r="BI90" i="140"/>
  <c r="BH90" i="140"/>
  <c r="BG90" i="140"/>
  <c r="BF90" i="140"/>
  <c r="BE90" i="140"/>
  <c r="BD90" i="140"/>
  <c r="BC90" i="140"/>
  <c r="BB90" i="140"/>
  <c r="BA90" i="140"/>
  <c r="AZ90" i="140"/>
  <c r="AY90" i="140"/>
  <c r="AX90" i="140"/>
  <c r="AW90" i="140"/>
  <c r="AV90" i="140"/>
  <c r="AU90" i="140"/>
  <c r="AT90" i="140"/>
  <c r="AS90" i="140"/>
  <c r="AR90" i="140"/>
  <c r="AQ90" i="140"/>
  <c r="AP90" i="140"/>
  <c r="AO90" i="140"/>
  <c r="AN90" i="140"/>
  <c r="AM90" i="140"/>
  <c r="AL90" i="140"/>
  <c r="AK90" i="140"/>
  <c r="AF90" i="140"/>
  <c r="AE90" i="140"/>
  <c r="AC90" i="140"/>
  <c r="AB90" i="140"/>
  <c r="AA90" i="140"/>
  <c r="Z90" i="140"/>
  <c r="Y90" i="140"/>
  <c r="X90" i="140"/>
  <c r="W90" i="140"/>
  <c r="V90" i="140"/>
  <c r="U90" i="140"/>
  <c r="T90" i="140"/>
  <c r="S90" i="140"/>
  <c r="R90" i="140"/>
  <c r="O90" i="140"/>
  <c r="N90" i="140"/>
  <c r="M90" i="140"/>
  <c r="L90" i="140"/>
  <c r="B90" i="140"/>
  <c r="A90" i="140"/>
  <c r="AY89" i="140"/>
  <c r="AX89" i="140"/>
  <c r="AW89" i="140"/>
  <c r="AV89" i="140"/>
  <c r="AU89" i="140"/>
  <c r="AT89" i="140"/>
  <c r="AS89" i="140"/>
  <c r="AR89" i="140"/>
  <c r="AQ89" i="140"/>
  <c r="AP89" i="140"/>
  <c r="AO89" i="140"/>
  <c r="AN89" i="140"/>
  <c r="AM89" i="140"/>
  <c r="AL89" i="140"/>
  <c r="AK89" i="140"/>
  <c r="O89" i="140"/>
  <c r="N89" i="140"/>
  <c r="M89" i="140"/>
  <c r="L89" i="140"/>
  <c r="B89" i="140"/>
  <c r="A89" i="140"/>
  <c r="BK88" i="140"/>
  <c r="BJ88" i="140"/>
  <c r="BI88" i="140"/>
  <c r="BH88" i="140"/>
  <c r="BG88" i="140"/>
  <c r="BF88" i="140"/>
  <c r="BE88" i="140"/>
  <c r="BD88" i="140"/>
  <c r="BC88" i="140"/>
  <c r="BB88" i="140"/>
  <c r="BA88" i="140"/>
  <c r="AZ88" i="140"/>
  <c r="AY88" i="140"/>
  <c r="AX88" i="140"/>
  <c r="AW88" i="140"/>
  <c r="AV88" i="140"/>
  <c r="AU88" i="140"/>
  <c r="AT88" i="140"/>
  <c r="AS88" i="140"/>
  <c r="AR88" i="140"/>
  <c r="AQ88" i="140"/>
  <c r="AP88" i="140"/>
  <c r="AO88" i="140"/>
  <c r="AN88" i="140"/>
  <c r="AM88" i="140"/>
  <c r="AL88" i="140"/>
  <c r="AK88" i="140"/>
  <c r="AF88" i="140"/>
  <c r="AE88" i="140"/>
  <c r="AC88" i="140"/>
  <c r="AB88" i="140"/>
  <c r="AA88" i="140"/>
  <c r="Z88" i="140"/>
  <c r="Y88" i="140"/>
  <c r="X88" i="140"/>
  <c r="W88" i="140"/>
  <c r="V88" i="140"/>
  <c r="U88" i="140"/>
  <c r="T88" i="140"/>
  <c r="S88" i="140"/>
  <c r="R88" i="140"/>
  <c r="O88" i="140"/>
  <c r="N88" i="140"/>
  <c r="M88" i="140"/>
  <c r="L88" i="140"/>
  <c r="B88" i="140"/>
  <c r="A88" i="140"/>
  <c r="AY87" i="140"/>
  <c r="AX87" i="140"/>
  <c r="AW87" i="140"/>
  <c r="AV87" i="140"/>
  <c r="AU87" i="140"/>
  <c r="AT87" i="140"/>
  <c r="AS87" i="140"/>
  <c r="AR87" i="140"/>
  <c r="AQ87" i="140"/>
  <c r="AP87" i="140"/>
  <c r="AO87" i="140"/>
  <c r="AN87" i="140"/>
  <c r="AM87" i="140"/>
  <c r="AL87" i="140"/>
  <c r="AK87" i="140"/>
  <c r="O87" i="140"/>
  <c r="N87" i="140"/>
  <c r="M87" i="140"/>
  <c r="L87" i="140"/>
  <c r="B87" i="140"/>
  <c r="A87" i="140"/>
  <c r="BK86" i="140"/>
  <c r="BJ86" i="140"/>
  <c r="BI86" i="140"/>
  <c r="BH86" i="140"/>
  <c r="BG86" i="140"/>
  <c r="BF86" i="140"/>
  <c r="BE86" i="140"/>
  <c r="BD86" i="140"/>
  <c r="BC86" i="140"/>
  <c r="BB86" i="140"/>
  <c r="BA86" i="140"/>
  <c r="AZ86" i="140"/>
  <c r="AY86" i="140"/>
  <c r="AX86" i="140"/>
  <c r="AW86" i="140"/>
  <c r="AV86" i="140"/>
  <c r="AU86" i="140"/>
  <c r="AT86" i="140"/>
  <c r="AS86" i="140"/>
  <c r="AR86" i="140"/>
  <c r="AQ86" i="140"/>
  <c r="AP86" i="140"/>
  <c r="AO86" i="140"/>
  <c r="AN86" i="140"/>
  <c r="AM86" i="140"/>
  <c r="AL86" i="140"/>
  <c r="AK86" i="140"/>
  <c r="AF86" i="140"/>
  <c r="AE86" i="140"/>
  <c r="AC86" i="140"/>
  <c r="AB86" i="140"/>
  <c r="AA86" i="140"/>
  <c r="Z86" i="140"/>
  <c r="Y86" i="140"/>
  <c r="X86" i="140"/>
  <c r="W86" i="140"/>
  <c r="V86" i="140"/>
  <c r="U86" i="140"/>
  <c r="T86" i="140"/>
  <c r="S86" i="140"/>
  <c r="R86" i="140"/>
  <c r="O86" i="140"/>
  <c r="N86" i="140"/>
  <c r="M86" i="140"/>
  <c r="L86" i="140"/>
  <c r="B86" i="140"/>
  <c r="A86" i="140"/>
  <c r="AY85" i="140"/>
  <c r="AX85" i="140"/>
  <c r="AW85" i="140"/>
  <c r="AV85" i="140"/>
  <c r="AU85" i="140"/>
  <c r="AT85" i="140"/>
  <c r="AS85" i="140"/>
  <c r="AR85" i="140"/>
  <c r="AQ85" i="140"/>
  <c r="AP85" i="140"/>
  <c r="AO85" i="140"/>
  <c r="AN85" i="140"/>
  <c r="AM85" i="140"/>
  <c r="AL85" i="140"/>
  <c r="AK85" i="140"/>
  <c r="O85" i="140"/>
  <c r="N85" i="140"/>
  <c r="M85" i="140"/>
  <c r="L85" i="140"/>
  <c r="B85" i="140"/>
  <c r="A85" i="140"/>
  <c r="BK84" i="140"/>
  <c r="BJ84" i="140"/>
  <c r="BI84" i="140"/>
  <c r="BH84" i="140"/>
  <c r="BG84" i="140"/>
  <c r="BF84" i="140"/>
  <c r="BE84" i="140"/>
  <c r="BD84" i="140"/>
  <c r="BC84" i="140"/>
  <c r="BB84" i="140"/>
  <c r="BA84" i="140"/>
  <c r="AZ84" i="140"/>
  <c r="AY84" i="140"/>
  <c r="AX84" i="140"/>
  <c r="AW84" i="140"/>
  <c r="AV84" i="140"/>
  <c r="AU84" i="140"/>
  <c r="AT84" i="140"/>
  <c r="AS84" i="140"/>
  <c r="AR84" i="140"/>
  <c r="AQ84" i="140"/>
  <c r="AP84" i="140"/>
  <c r="AO84" i="140"/>
  <c r="AN84" i="140"/>
  <c r="AM84" i="140"/>
  <c r="AL84" i="140"/>
  <c r="AK84" i="140"/>
  <c r="AF84" i="140"/>
  <c r="AE84" i="140"/>
  <c r="AC84" i="140"/>
  <c r="AB84" i="140"/>
  <c r="AA84" i="140"/>
  <c r="Z84" i="140"/>
  <c r="Y84" i="140"/>
  <c r="X84" i="140"/>
  <c r="W84" i="140"/>
  <c r="V84" i="140"/>
  <c r="U84" i="140"/>
  <c r="T84" i="140"/>
  <c r="S84" i="140"/>
  <c r="R84" i="140"/>
  <c r="O84" i="140"/>
  <c r="N84" i="140"/>
  <c r="M84" i="140"/>
  <c r="L84" i="140"/>
  <c r="B84" i="140"/>
  <c r="A84" i="140"/>
  <c r="AY83" i="140"/>
  <c r="AX83" i="140"/>
  <c r="AW83" i="140"/>
  <c r="AV83" i="140"/>
  <c r="AU83" i="140"/>
  <c r="AT83" i="140"/>
  <c r="AS83" i="140"/>
  <c r="AR83" i="140"/>
  <c r="AQ83" i="140"/>
  <c r="AP83" i="140"/>
  <c r="AO83" i="140"/>
  <c r="AN83" i="140"/>
  <c r="AM83" i="140"/>
  <c r="AL83" i="140"/>
  <c r="AK83" i="140"/>
  <c r="O83" i="140"/>
  <c r="N83" i="140"/>
  <c r="M83" i="140"/>
  <c r="L83" i="140"/>
  <c r="B83" i="140"/>
  <c r="A83" i="140"/>
  <c r="BK82" i="140"/>
  <c r="BJ82" i="140"/>
  <c r="BI82" i="140"/>
  <c r="BH82" i="140"/>
  <c r="BG82" i="140"/>
  <c r="BF82" i="140"/>
  <c r="BE82" i="140"/>
  <c r="BD82" i="140"/>
  <c r="BC82" i="140"/>
  <c r="BB82" i="140"/>
  <c r="BA82" i="140"/>
  <c r="AZ82" i="140"/>
  <c r="AY82" i="140"/>
  <c r="AX82" i="140"/>
  <c r="AW82" i="140"/>
  <c r="AV82" i="140"/>
  <c r="AU82" i="140"/>
  <c r="AT82" i="140"/>
  <c r="AS82" i="140"/>
  <c r="AR82" i="140"/>
  <c r="AQ82" i="140"/>
  <c r="AP82" i="140"/>
  <c r="AO82" i="140"/>
  <c r="AN82" i="140"/>
  <c r="AM82" i="140"/>
  <c r="AL82" i="140"/>
  <c r="AK82" i="140"/>
  <c r="AF82" i="140"/>
  <c r="AE82" i="140"/>
  <c r="AC82" i="140"/>
  <c r="AB82" i="140"/>
  <c r="AA82" i="140"/>
  <c r="Z82" i="140"/>
  <c r="Y82" i="140"/>
  <c r="X82" i="140"/>
  <c r="W82" i="140"/>
  <c r="V82" i="140"/>
  <c r="U82" i="140"/>
  <c r="T82" i="140"/>
  <c r="S82" i="140"/>
  <c r="R82" i="140"/>
  <c r="O82" i="140"/>
  <c r="N82" i="140"/>
  <c r="M82" i="140"/>
  <c r="L82" i="140"/>
  <c r="B82" i="140"/>
  <c r="A82" i="140"/>
  <c r="AY81" i="140"/>
  <c r="AX81" i="140"/>
  <c r="AW81" i="140"/>
  <c r="AV81" i="140"/>
  <c r="AU81" i="140"/>
  <c r="AT81" i="140"/>
  <c r="AS81" i="140"/>
  <c r="AR81" i="140"/>
  <c r="AQ81" i="140"/>
  <c r="AP81" i="140"/>
  <c r="AO81" i="140"/>
  <c r="AN81" i="140"/>
  <c r="AM81" i="140"/>
  <c r="AL81" i="140"/>
  <c r="AK81" i="140"/>
  <c r="O81" i="140"/>
  <c r="N81" i="140"/>
  <c r="M81" i="140"/>
  <c r="L81" i="140"/>
  <c r="B81" i="140"/>
  <c r="A81" i="140"/>
  <c r="BK80" i="140"/>
  <c r="BJ80" i="140"/>
  <c r="BI80" i="140"/>
  <c r="BH80" i="140"/>
  <c r="BG80" i="140"/>
  <c r="BF80" i="140"/>
  <c r="BE80" i="140"/>
  <c r="BD80" i="140"/>
  <c r="BC80" i="140"/>
  <c r="BB80" i="140"/>
  <c r="BA80" i="140"/>
  <c r="AZ80" i="140"/>
  <c r="AY80" i="140"/>
  <c r="AX80" i="140"/>
  <c r="AW80" i="140"/>
  <c r="AV80" i="140"/>
  <c r="AU80" i="140"/>
  <c r="AT80" i="140"/>
  <c r="AS80" i="140"/>
  <c r="AR80" i="140"/>
  <c r="AQ80" i="140"/>
  <c r="AP80" i="140"/>
  <c r="AO80" i="140"/>
  <c r="AN80" i="140"/>
  <c r="AM80" i="140"/>
  <c r="AL80" i="140"/>
  <c r="AK80" i="140"/>
  <c r="AF80" i="140"/>
  <c r="AE80" i="140"/>
  <c r="AC80" i="140"/>
  <c r="AB80" i="140"/>
  <c r="AA80" i="140"/>
  <c r="Z80" i="140"/>
  <c r="Y80" i="140"/>
  <c r="X80" i="140"/>
  <c r="W80" i="140"/>
  <c r="V80" i="140"/>
  <c r="U80" i="140"/>
  <c r="T80" i="140"/>
  <c r="S80" i="140"/>
  <c r="R80" i="140"/>
  <c r="O80" i="140"/>
  <c r="N80" i="140"/>
  <c r="M80" i="140"/>
  <c r="L80" i="140"/>
  <c r="B80" i="140"/>
  <c r="A80" i="140"/>
  <c r="AY79" i="140"/>
  <c r="AX79" i="140"/>
  <c r="AW79" i="140"/>
  <c r="AV79" i="140"/>
  <c r="AU79" i="140"/>
  <c r="AT79" i="140"/>
  <c r="AS79" i="140"/>
  <c r="AR79" i="140"/>
  <c r="AQ79" i="140"/>
  <c r="AP79" i="140"/>
  <c r="AO79" i="140"/>
  <c r="AN79" i="140"/>
  <c r="AM79" i="140"/>
  <c r="AL79" i="140"/>
  <c r="AK79" i="140"/>
  <c r="O79" i="140"/>
  <c r="N79" i="140"/>
  <c r="M79" i="140"/>
  <c r="L79" i="140"/>
  <c r="B79" i="140"/>
  <c r="A79" i="140"/>
  <c r="BK78" i="140"/>
  <c r="BJ78" i="140"/>
  <c r="BI78" i="140"/>
  <c r="BH78" i="140"/>
  <c r="BG78" i="140"/>
  <c r="BF78" i="140"/>
  <c r="BE78" i="140"/>
  <c r="BD78" i="140"/>
  <c r="BC78" i="140"/>
  <c r="BB78" i="140"/>
  <c r="BA78" i="140"/>
  <c r="AZ78" i="140"/>
  <c r="AY78" i="140"/>
  <c r="AX78" i="140"/>
  <c r="AW78" i="140"/>
  <c r="AV78" i="140"/>
  <c r="AU78" i="140"/>
  <c r="AT78" i="140"/>
  <c r="AS78" i="140"/>
  <c r="AR78" i="140"/>
  <c r="AQ78" i="140"/>
  <c r="AP78" i="140"/>
  <c r="AO78" i="140"/>
  <c r="AN78" i="140"/>
  <c r="AM78" i="140"/>
  <c r="AL78" i="140"/>
  <c r="AK78" i="140"/>
  <c r="AF78" i="140"/>
  <c r="AE78" i="140"/>
  <c r="AC78" i="140"/>
  <c r="AB78" i="140"/>
  <c r="AA78" i="140"/>
  <c r="Z78" i="140"/>
  <c r="Y78" i="140"/>
  <c r="X78" i="140"/>
  <c r="W78" i="140"/>
  <c r="V78" i="140"/>
  <c r="U78" i="140"/>
  <c r="T78" i="140"/>
  <c r="S78" i="140"/>
  <c r="R78" i="140"/>
  <c r="O78" i="140"/>
  <c r="N78" i="140"/>
  <c r="M78" i="140"/>
  <c r="L78" i="140"/>
  <c r="B78" i="140"/>
  <c r="A78" i="140"/>
  <c r="AY77" i="140"/>
  <c r="AX77" i="140"/>
  <c r="AW77" i="140"/>
  <c r="AV77" i="140"/>
  <c r="AU77" i="140"/>
  <c r="AT77" i="140"/>
  <c r="AS77" i="140"/>
  <c r="AR77" i="140"/>
  <c r="AQ77" i="140"/>
  <c r="AP77" i="140"/>
  <c r="AO77" i="140"/>
  <c r="AN77" i="140"/>
  <c r="AM77" i="140"/>
  <c r="AL77" i="140"/>
  <c r="AK77" i="140"/>
  <c r="O77" i="140"/>
  <c r="N77" i="140"/>
  <c r="M77" i="140"/>
  <c r="L77" i="140"/>
  <c r="B77" i="140"/>
  <c r="A77" i="140"/>
  <c r="BK76" i="140"/>
  <c r="BJ76" i="140"/>
  <c r="BI76" i="140"/>
  <c r="BH76" i="140"/>
  <c r="BG76" i="140"/>
  <c r="BF76" i="140"/>
  <c r="BE76" i="140"/>
  <c r="BD76" i="140"/>
  <c r="BC76" i="140"/>
  <c r="BB76" i="140"/>
  <c r="BA76" i="140"/>
  <c r="AZ76" i="140"/>
  <c r="AY76" i="140"/>
  <c r="AX76" i="140"/>
  <c r="AW76" i="140"/>
  <c r="AV76" i="140"/>
  <c r="AU76" i="140"/>
  <c r="AT76" i="140"/>
  <c r="AS76" i="140"/>
  <c r="AR76" i="140"/>
  <c r="AQ76" i="140"/>
  <c r="AP76" i="140"/>
  <c r="AO76" i="140"/>
  <c r="AN76" i="140"/>
  <c r="AM76" i="140"/>
  <c r="AL76" i="140"/>
  <c r="AK76" i="140"/>
  <c r="AF76" i="140"/>
  <c r="AE76" i="140"/>
  <c r="AC76" i="140"/>
  <c r="AB76" i="140"/>
  <c r="AA76" i="140"/>
  <c r="Z76" i="140"/>
  <c r="Y76" i="140"/>
  <c r="X76" i="140"/>
  <c r="W76" i="140"/>
  <c r="V76" i="140"/>
  <c r="U76" i="140"/>
  <c r="T76" i="140"/>
  <c r="S76" i="140"/>
  <c r="R76" i="140"/>
  <c r="O76" i="140"/>
  <c r="N76" i="140"/>
  <c r="M76" i="140"/>
  <c r="L76" i="140"/>
  <c r="B76" i="140"/>
  <c r="A76" i="140"/>
  <c r="AY75" i="140"/>
  <c r="AX75" i="140"/>
  <c r="AW75" i="140"/>
  <c r="AV75" i="140"/>
  <c r="AU75" i="140"/>
  <c r="AT75" i="140"/>
  <c r="AS75" i="140"/>
  <c r="AR75" i="140"/>
  <c r="AQ75" i="140"/>
  <c r="AP75" i="140"/>
  <c r="AO75" i="140"/>
  <c r="AN75" i="140"/>
  <c r="AM75" i="140"/>
  <c r="AL75" i="140"/>
  <c r="AK75" i="140"/>
  <c r="O75" i="140"/>
  <c r="N75" i="140"/>
  <c r="M75" i="140"/>
  <c r="L75" i="140"/>
  <c r="B75" i="140"/>
  <c r="A75" i="140"/>
  <c r="BK74" i="140"/>
  <c r="BJ74" i="140"/>
  <c r="BI74" i="140"/>
  <c r="BH74" i="140"/>
  <c r="BG74" i="140"/>
  <c r="BF74" i="140"/>
  <c r="BE74" i="140"/>
  <c r="BD74" i="140"/>
  <c r="BC74" i="140"/>
  <c r="BB74" i="140"/>
  <c r="BA74" i="140"/>
  <c r="AZ74" i="140"/>
  <c r="AY74" i="140"/>
  <c r="AX74" i="140"/>
  <c r="AW74" i="140"/>
  <c r="AV74" i="140"/>
  <c r="AU74" i="140"/>
  <c r="AT74" i="140"/>
  <c r="AS74" i="140"/>
  <c r="AR74" i="140"/>
  <c r="AQ74" i="140"/>
  <c r="AP74" i="140"/>
  <c r="AO74" i="140"/>
  <c r="AN74" i="140"/>
  <c r="AM74" i="140"/>
  <c r="AL74" i="140"/>
  <c r="AK74" i="140"/>
  <c r="AF74" i="140"/>
  <c r="AE74" i="140"/>
  <c r="AC74" i="140"/>
  <c r="AB74" i="140"/>
  <c r="AA74" i="140"/>
  <c r="Z74" i="140"/>
  <c r="Y74" i="140"/>
  <c r="X74" i="140"/>
  <c r="W74" i="140"/>
  <c r="V74" i="140"/>
  <c r="U74" i="140"/>
  <c r="T74" i="140"/>
  <c r="S74" i="140"/>
  <c r="R74" i="140"/>
  <c r="O74" i="140"/>
  <c r="N74" i="140"/>
  <c r="M74" i="140"/>
  <c r="L74" i="140"/>
  <c r="B74" i="140"/>
  <c r="A74" i="140"/>
  <c r="AY73" i="140"/>
  <c r="AX73" i="140"/>
  <c r="AW73" i="140"/>
  <c r="AV73" i="140"/>
  <c r="AU73" i="140"/>
  <c r="AT73" i="140"/>
  <c r="AS73" i="140"/>
  <c r="AR73" i="140"/>
  <c r="AQ73" i="140"/>
  <c r="AP73" i="140"/>
  <c r="AO73" i="140"/>
  <c r="AN73" i="140"/>
  <c r="AM73" i="140"/>
  <c r="AL73" i="140"/>
  <c r="AK73" i="140"/>
  <c r="O73" i="140"/>
  <c r="N73" i="140"/>
  <c r="M73" i="140"/>
  <c r="L73" i="140"/>
  <c r="B73" i="140"/>
  <c r="A73" i="140"/>
  <c r="BK72" i="140"/>
  <c r="BJ72" i="140"/>
  <c r="BI72" i="140"/>
  <c r="BH72" i="140"/>
  <c r="BG72" i="140"/>
  <c r="BF72" i="140"/>
  <c r="BE72" i="140"/>
  <c r="BD72" i="140"/>
  <c r="BC72" i="140"/>
  <c r="BB72" i="140"/>
  <c r="BA72" i="140"/>
  <c r="AZ72" i="140"/>
  <c r="AY72" i="140"/>
  <c r="AX72" i="140"/>
  <c r="AW72" i="140"/>
  <c r="AV72" i="140"/>
  <c r="AU72" i="140"/>
  <c r="AT72" i="140"/>
  <c r="AS72" i="140"/>
  <c r="AR72" i="140"/>
  <c r="AQ72" i="140"/>
  <c r="AP72" i="140"/>
  <c r="AO72" i="140"/>
  <c r="AN72" i="140"/>
  <c r="AM72" i="140"/>
  <c r="AL72" i="140"/>
  <c r="AK72" i="140"/>
  <c r="AF72" i="140"/>
  <c r="AE72" i="140"/>
  <c r="AC72" i="140"/>
  <c r="AB72" i="140"/>
  <c r="AA72" i="140"/>
  <c r="Z72" i="140"/>
  <c r="Y72" i="140"/>
  <c r="X72" i="140"/>
  <c r="W72" i="140"/>
  <c r="V72" i="140"/>
  <c r="U72" i="140"/>
  <c r="T72" i="140"/>
  <c r="S72" i="140"/>
  <c r="R72" i="140"/>
  <c r="O72" i="140"/>
  <c r="N72" i="140"/>
  <c r="M72" i="140"/>
  <c r="L72" i="140"/>
  <c r="B72" i="140"/>
  <c r="A72" i="140"/>
  <c r="AY71" i="140"/>
  <c r="AX71" i="140"/>
  <c r="AW71" i="140"/>
  <c r="AV71" i="140"/>
  <c r="AU71" i="140"/>
  <c r="AT71" i="140"/>
  <c r="AS71" i="140"/>
  <c r="AR71" i="140"/>
  <c r="AQ71" i="140"/>
  <c r="AP71" i="140"/>
  <c r="AO71" i="140"/>
  <c r="AN71" i="140"/>
  <c r="AM71" i="140"/>
  <c r="AL71" i="140"/>
  <c r="AK71" i="140"/>
  <c r="O71" i="140"/>
  <c r="N71" i="140"/>
  <c r="M71" i="140"/>
  <c r="L71" i="140"/>
  <c r="B71" i="140"/>
  <c r="A71" i="140"/>
  <c r="BK70" i="140"/>
  <c r="BJ70" i="140"/>
  <c r="BI70" i="140"/>
  <c r="BH70" i="140"/>
  <c r="BG70" i="140"/>
  <c r="BF70" i="140"/>
  <c r="BE70" i="140"/>
  <c r="BD70" i="140"/>
  <c r="BC70" i="140"/>
  <c r="BB70" i="140"/>
  <c r="BA70" i="140"/>
  <c r="AZ70" i="140"/>
  <c r="AY70" i="140"/>
  <c r="AX70" i="140"/>
  <c r="AW70" i="140"/>
  <c r="AV70" i="140"/>
  <c r="AU70" i="140"/>
  <c r="AT70" i="140"/>
  <c r="AS70" i="140"/>
  <c r="AR70" i="140"/>
  <c r="AQ70" i="140"/>
  <c r="AP70" i="140"/>
  <c r="AO70" i="140"/>
  <c r="AN70" i="140"/>
  <c r="AM70" i="140"/>
  <c r="AL70" i="140"/>
  <c r="AK70" i="140"/>
  <c r="AF70" i="140"/>
  <c r="AE70" i="140"/>
  <c r="AC70" i="140"/>
  <c r="AB70" i="140"/>
  <c r="AA70" i="140"/>
  <c r="Z70" i="140"/>
  <c r="Y70" i="140"/>
  <c r="X70" i="140"/>
  <c r="W70" i="140"/>
  <c r="V70" i="140"/>
  <c r="U70" i="140"/>
  <c r="T70" i="140"/>
  <c r="S70" i="140"/>
  <c r="R70" i="140"/>
  <c r="O70" i="140"/>
  <c r="N70" i="140"/>
  <c r="M70" i="140"/>
  <c r="L70" i="140"/>
  <c r="B70" i="140"/>
  <c r="A70" i="140"/>
  <c r="AY69" i="140"/>
  <c r="AX69" i="140"/>
  <c r="AW69" i="140"/>
  <c r="AV69" i="140"/>
  <c r="AU69" i="140"/>
  <c r="AT69" i="140"/>
  <c r="AS69" i="140"/>
  <c r="AR69" i="140"/>
  <c r="AQ69" i="140"/>
  <c r="AP69" i="140"/>
  <c r="AO69" i="140"/>
  <c r="AN69" i="140"/>
  <c r="AM69" i="140"/>
  <c r="AL69" i="140"/>
  <c r="AK69" i="140"/>
  <c r="O69" i="140"/>
  <c r="N69" i="140"/>
  <c r="M69" i="140"/>
  <c r="L69" i="140"/>
  <c r="B69" i="140"/>
  <c r="A69" i="140"/>
  <c r="BK68" i="140"/>
  <c r="BJ68" i="140"/>
  <c r="BI68" i="140"/>
  <c r="BH68" i="140"/>
  <c r="BG68" i="140"/>
  <c r="BF68" i="140"/>
  <c r="BE68" i="140"/>
  <c r="BD68" i="140"/>
  <c r="BC68" i="140"/>
  <c r="BB68" i="140"/>
  <c r="BA68" i="140"/>
  <c r="AZ68" i="140"/>
  <c r="AY68" i="140"/>
  <c r="AX68" i="140"/>
  <c r="AW68" i="140"/>
  <c r="AV68" i="140"/>
  <c r="AU68" i="140"/>
  <c r="AT68" i="140"/>
  <c r="AS68" i="140"/>
  <c r="AR68" i="140"/>
  <c r="AQ68" i="140"/>
  <c r="AP68" i="140"/>
  <c r="AO68" i="140"/>
  <c r="AN68" i="140"/>
  <c r="AM68" i="140"/>
  <c r="AL68" i="140"/>
  <c r="AK68" i="140"/>
  <c r="AF68" i="140"/>
  <c r="AE68" i="140"/>
  <c r="AC68" i="140"/>
  <c r="AB68" i="140"/>
  <c r="AA68" i="140"/>
  <c r="Z68" i="140"/>
  <c r="Y68" i="140"/>
  <c r="X68" i="140"/>
  <c r="W68" i="140"/>
  <c r="V68" i="140"/>
  <c r="U68" i="140"/>
  <c r="T68" i="140"/>
  <c r="S68" i="140"/>
  <c r="R68" i="140"/>
  <c r="O68" i="140"/>
  <c r="N68" i="140"/>
  <c r="M68" i="140"/>
  <c r="L68" i="140"/>
  <c r="B68" i="140"/>
  <c r="A68" i="140"/>
  <c r="AY67" i="140"/>
  <c r="AX67" i="140"/>
  <c r="AW67" i="140"/>
  <c r="AV67" i="140"/>
  <c r="AU67" i="140"/>
  <c r="AT67" i="140"/>
  <c r="AS67" i="140"/>
  <c r="AR67" i="140"/>
  <c r="AQ67" i="140"/>
  <c r="AP67" i="140"/>
  <c r="AO67" i="140"/>
  <c r="AN67" i="140"/>
  <c r="AM67" i="140"/>
  <c r="AL67" i="140"/>
  <c r="AK67" i="140"/>
  <c r="O67" i="140"/>
  <c r="N67" i="140"/>
  <c r="M67" i="140"/>
  <c r="L67" i="140"/>
  <c r="B67" i="140"/>
  <c r="A67" i="140"/>
  <c r="BK66" i="140"/>
  <c r="BJ66" i="140"/>
  <c r="BI66" i="140"/>
  <c r="BH66" i="140"/>
  <c r="BG66" i="140"/>
  <c r="BF66" i="140"/>
  <c r="BE66" i="140"/>
  <c r="BD66" i="140"/>
  <c r="BC66" i="140"/>
  <c r="BB66" i="140"/>
  <c r="BA66" i="140"/>
  <c r="AZ66" i="140"/>
  <c r="AY66" i="140"/>
  <c r="AX66" i="140"/>
  <c r="AW66" i="140"/>
  <c r="AV66" i="140"/>
  <c r="AU66" i="140"/>
  <c r="AT66" i="140"/>
  <c r="AS66" i="140"/>
  <c r="AR66" i="140"/>
  <c r="AQ66" i="140"/>
  <c r="AP66" i="140"/>
  <c r="AO66" i="140"/>
  <c r="AN66" i="140"/>
  <c r="AM66" i="140"/>
  <c r="AL66" i="140"/>
  <c r="AK66" i="140"/>
  <c r="AF66" i="140"/>
  <c r="AE66" i="140"/>
  <c r="AC66" i="140"/>
  <c r="AB66" i="140"/>
  <c r="AA66" i="140"/>
  <c r="Z66" i="140"/>
  <c r="Y66" i="140"/>
  <c r="X66" i="140"/>
  <c r="W66" i="140"/>
  <c r="V66" i="140"/>
  <c r="U66" i="140"/>
  <c r="T66" i="140"/>
  <c r="S66" i="140"/>
  <c r="R66" i="140"/>
  <c r="O66" i="140"/>
  <c r="N66" i="140"/>
  <c r="M66" i="140"/>
  <c r="L66" i="140"/>
  <c r="B66" i="140"/>
  <c r="A66" i="140"/>
  <c r="AK65" i="140"/>
  <c r="BG64" i="140"/>
  <c r="BD64" i="140"/>
  <c r="BB64" i="140"/>
  <c r="AK64" i="140"/>
  <c r="AC64" i="140"/>
  <c r="AB64" i="140"/>
  <c r="AE64" i="140" s="1"/>
  <c r="T64" i="140"/>
  <c r="AK63" i="140"/>
  <c r="BG62" i="140"/>
  <c r="BD62" i="140"/>
  <c r="BB62" i="140"/>
  <c r="AK62" i="140"/>
  <c r="AC62" i="140"/>
  <c r="AE62" i="140" s="1"/>
  <c r="AB62" i="140"/>
  <c r="T62" i="140"/>
  <c r="AK61" i="140"/>
  <c r="BD60" i="140"/>
  <c r="BB60" i="140"/>
  <c r="AK60" i="140"/>
  <c r="BG60" i="140" s="1"/>
  <c r="AC60" i="140"/>
  <c r="AB60" i="140"/>
  <c r="AE60" i="140" s="1"/>
  <c r="T60" i="140"/>
  <c r="AK59" i="140"/>
  <c r="BG58" i="140"/>
  <c r="BD58" i="140"/>
  <c r="BB58" i="140"/>
  <c r="AK58" i="140"/>
  <c r="AC58" i="140"/>
  <c r="AE58" i="140" s="1"/>
  <c r="AB58" i="140"/>
  <c r="T58" i="140"/>
  <c r="AK57" i="140"/>
  <c r="BD56" i="140"/>
  <c r="BB56" i="140"/>
  <c r="AK56" i="140"/>
  <c r="BG56" i="140" s="1"/>
  <c r="AC56" i="140"/>
  <c r="AB56" i="140"/>
  <c r="AE56" i="140" s="1"/>
  <c r="T56" i="140"/>
  <c r="AK55" i="140"/>
  <c r="BG54" i="140"/>
  <c r="BD54" i="140"/>
  <c r="BB54" i="140"/>
  <c r="AK54" i="140"/>
  <c r="AE54" i="140"/>
  <c r="AC54" i="140"/>
  <c r="AB54" i="140"/>
  <c r="T54" i="140"/>
  <c r="AK53" i="140"/>
  <c r="BD52" i="140"/>
  <c r="BB52" i="140"/>
  <c r="AK52" i="140"/>
  <c r="BG52" i="140" s="1"/>
  <c r="AC52" i="140"/>
  <c r="AB52" i="140"/>
  <c r="AE52" i="140" s="1"/>
  <c r="T52" i="140"/>
  <c r="AK51" i="140"/>
  <c r="BG50" i="140"/>
  <c r="BD50" i="140"/>
  <c r="BB50" i="140"/>
  <c r="AK50" i="140"/>
  <c r="AC50" i="140"/>
  <c r="AE50" i="140" s="1"/>
  <c r="AB50" i="140"/>
  <c r="T50" i="140"/>
  <c r="AK49" i="140"/>
  <c r="BD48" i="140"/>
  <c r="BB48" i="140"/>
  <c r="AK48" i="140"/>
  <c r="BG48" i="140" s="1"/>
  <c r="AC48" i="140"/>
  <c r="AB48" i="140"/>
  <c r="AE48" i="140" s="1"/>
  <c r="T48" i="140"/>
  <c r="AK47" i="140"/>
  <c r="BG46" i="140"/>
  <c r="BD46" i="140"/>
  <c r="BB46" i="140"/>
  <c r="BE46" i="140" s="1"/>
  <c r="AK46" i="140"/>
  <c r="AE46" i="140"/>
  <c r="AC46" i="140"/>
  <c r="AB46" i="140"/>
  <c r="T46" i="140"/>
  <c r="AK45" i="140"/>
  <c r="BD44" i="140"/>
  <c r="BB44" i="140"/>
  <c r="AK44" i="140"/>
  <c r="AC44" i="140"/>
  <c r="AB44" i="140"/>
  <c r="AE44" i="140" s="1"/>
  <c r="T44" i="140"/>
  <c r="AK43" i="140"/>
  <c r="BE42" i="140"/>
  <c r="BD42" i="140"/>
  <c r="BB42" i="140"/>
  <c r="AK42" i="140"/>
  <c r="AC42" i="140"/>
  <c r="AB42" i="140"/>
  <c r="T42" i="140"/>
  <c r="AK41" i="140"/>
  <c r="BD40" i="140"/>
  <c r="BB40" i="140"/>
  <c r="AK40" i="140"/>
  <c r="BG40" i="140" s="1"/>
  <c r="AC40" i="140"/>
  <c r="AB40" i="140"/>
  <c r="AE40" i="140" s="1"/>
  <c r="T40" i="140"/>
  <c r="AK39" i="140"/>
  <c r="BF38" i="140"/>
  <c r="BD38" i="140"/>
  <c r="BB38" i="140"/>
  <c r="AK38" i="140"/>
  <c r="AC38" i="140"/>
  <c r="AB38" i="140"/>
  <c r="AE38" i="140" s="1"/>
  <c r="T38" i="140"/>
  <c r="AK37" i="140"/>
  <c r="BE36" i="140"/>
  <c r="BD36" i="140"/>
  <c r="BB36" i="140"/>
  <c r="AK36" i="140"/>
  <c r="BG36" i="140" s="1"/>
  <c r="AC36" i="140"/>
  <c r="AB36" i="140"/>
  <c r="AE36" i="140" s="1"/>
  <c r="T36" i="140"/>
  <c r="AK35" i="140"/>
  <c r="L35" i="140"/>
  <c r="BD34" i="140"/>
  <c r="BB34" i="140"/>
  <c r="AK34" i="140"/>
  <c r="AC34" i="140"/>
  <c r="AB34" i="140"/>
  <c r="T34" i="140"/>
  <c r="AK33" i="140"/>
  <c r="BD32" i="140"/>
  <c r="BB32" i="140"/>
  <c r="AK32" i="140"/>
  <c r="BG32" i="140" s="1"/>
  <c r="AC32" i="140"/>
  <c r="AB32" i="140"/>
  <c r="AE32" i="140" s="1"/>
  <c r="T32" i="140"/>
  <c r="AK31" i="140"/>
  <c r="BG30" i="140"/>
  <c r="BD30" i="140"/>
  <c r="BB30" i="140"/>
  <c r="AK30" i="140"/>
  <c r="AE30" i="140"/>
  <c r="AC30" i="140"/>
  <c r="AB30" i="140"/>
  <c r="T30" i="140"/>
  <c r="C29" i="140"/>
  <c r="BF28" i="140"/>
  <c r="BD28" i="140"/>
  <c r="BB28" i="140"/>
  <c r="AK28" i="140"/>
  <c r="BG28" i="140" s="1"/>
  <c r="AC28" i="140"/>
  <c r="AE28" i="140" s="1"/>
  <c r="U28" i="140"/>
  <c r="T28" i="140"/>
  <c r="C27" i="140"/>
  <c r="BF26" i="140"/>
  <c r="BD26" i="140"/>
  <c r="BB26" i="140"/>
  <c r="AK26" i="140"/>
  <c r="BG26" i="140" s="1"/>
  <c r="AC26" i="140"/>
  <c r="AE26" i="140" s="1"/>
  <c r="U26" i="140"/>
  <c r="T26" i="140"/>
  <c r="C25" i="140"/>
  <c r="BF24" i="140"/>
  <c r="BD24" i="140"/>
  <c r="BB24" i="140"/>
  <c r="AK24" i="140"/>
  <c r="BG24" i="140" s="1"/>
  <c r="AC24" i="140"/>
  <c r="AE24" i="140" s="1"/>
  <c r="U24" i="140"/>
  <c r="T24" i="140"/>
  <c r="C23" i="140"/>
  <c r="AK23" i="140" s="1"/>
  <c r="BF22" i="140"/>
  <c r="BD22" i="140"/>
  <c r="BB22" i="140"/>
  <c r="AK22" i="140"/>
  <c r="BG22" i="140" s="1"/>
  <c r="AC22" i="140"/>
  <c r="AE22" i="140" s="1"/>
  <c r="U22" i="140"/>
  <c r="T22" i="140"/>
  <c r="AK21" i="140"/>
  <c r="C21" i="140"/>
  <c r="BF20" i="140"/>
  <c r="BD20" i="140"/>
  <c r="BB20" i="140"/>
  <c r="AK20" i="140"/>
  <c r="BG20" i="140" s="1"/>
  <c r="AC20" i="140"/>
  <c r="AE20" i="140" s="1"/>
  <c r="U20" i="140"/>
  <c r="T20" i="140"/>
  <c r="AK19" i="140"/>
  <c r="C19" i="140"/>
  <c r="BF18" i="140"/>
  <c r="BD18" i="140"/>
  <c r="BB18" i="140"/>
  <c r="BE18" i="140" s="1"/>
  <c r="AK18" i="140"/>
  <c r="L18" i="140" s="1"/>
  <c r="AC18" i="140"/>
  <c r="AE18" i="140" s="1"/>
  <c r="U18" i="140"/>
  <c r="T18" i="140"/>
  <c r="B18" i="140"/>
  <c r="A18" i="140"/>
  <c r="J12" i="140"/>
  <c r="F12" i="140"/>
  <c r="AH11" i="140"/>
  <c r="AF11" i="140"/>
  <c r="AA11" i="140"/>
  <c r="J11" i="140"/>
  <c r="F11" i="140"/>
  <c r="AA10" i="140"/>
  <c r="Q10" i="140"/>
  <c r="J10" i="140"/>
  <c r="F10" i="140"/>
  <c r="AF9" i="140"/>
  <c r="AC9" i="140"/>
  <c r="Q9" i="140"/>
  <c r="J9" i="140"/>
  <c r="AH12" i="140" s="1"/>
  <c r="F9" i="140"/>
  <c r="L46" i="140" s="1"/>
  <c r="AF8" i="140"/>
  <c r="AC8" i="140"/>
  <c r="AF6" i="140"/>
  <c r="C2" i="140"/>
  <c r="C19" i="139"/>
  <c r="AY317" i="139"/>
  <c r="AX317" i="139"/>
  <c r="AW317" i="139"/>
  <c r="AV317" i="139"/>
  <c r="AU317" i="139"/>
  <c r="AT317" i="139"/>
  <c r="AS317" i="139"/>
  <c r="AR317" i="139"/>
  <c r="AQ317" i="139"/>
  <c r="AP317" i="139"/>
  <c r="AO317" i="139"/>
  <c r="AN317" i="139"/>
  <c r="AM317" i="139"/>
  <c r="AL317" i="139"/>
  <c r="AK317" i="139"/>
  <c r="O317" i="139"/>
  <c r="N317" i="139"/>
  <c r="M317" i="139"/>
  <c r="L317" i="139"/>
  <c r="B317" i="139"/>
  <c r="A317" i="139"/>
  <c r="BK316" i="139"/>
  <c r="BJ316" i="139"/>
  <c r="BI316" i="139"/>
  <c r="BH316" i="139"/>
  <c r="BG316" i="139"/>
  <c r="BF316" i="139"/>
  <c r="BE316" i="139"/>
  <c r="BD316" i="139"/>
  <c r="BC316" i="139"/>
  <c r="BB316" i="139"/>
  <c r="BA316" i="139"/>
  <c r="AZ316" i="139"/>
  <c r="AY316" i="139"/>
  <c r="AX316" i="139"/>
  <c r="AW316" i="139"/>
  <c r="AV316" i="139"/>
  <c r="AU316" i="139"/>
  <c r="AT316" i="139"/>
  <c r="AS316" i="139"/>
  <c r="AR316" i="139"/>
  <c r="AQ316" i="139"/>
  <c r="AP316" i="139"/>
  <c r="AO316" i="139"/>
  <c r="AN316" i="139"/>
  <c r="AM316" i="139"/>
  <c r="AL316" i="139"/>
  <c r="AK316" i="139"/>
  <c r="AF316" i="139"/>
  <c r="AE316" i="139"/>
  <c r="AC316" i="139"/>
  <c r="AB316" i="139"/>
  <c r="AA316" i="139"/>
  <c r="Z316" i="139"/>
  <c r="Y316" i="139"/>
  <c r="X316" i="139"/>
  <c r="W316" i="139"/>
  <c r="V316" i="139"/>
  <c r="U316" i="139"/>
  <c r="T316" i="139"/>
  <c r="S316" i="139"/>
  <c r="R316" i="139"/>
  <c r="O316" i="139"/>
  <c r="N316" i="139"/>
  <c r="M316" i="139"/>
  <c r="L316" i="139"/>
  <c r="B316" i="139"/>
  <c r="A316" i="139"/>
  <c r="AY315" i="139"/>
  <c r="AX315" i="139"/>
  <c r="AW315" i="139"/>
  <c r="AV315" i="139"/>
  <c r="AU315" i="139"/>
  <c r="AT315" i="139"/>
  <c r="AS315" i="139"/>
  <c r="AR315" i="139"/>
  <c r="AQ315" i="139"/>
  <c r="AP315" i="139"/>
  <c r="AO315" i="139"/>
  <c r="AN315" i="139"/>
  <c r="AM315" i="139"/>
  <c r="AL315" i="139"/>
  <c r="AK315" i="139"/>
  <c r="O315" i="139"/>
  <c r="N315" i="139"/>
  <c r="M315" i="139"/>
  <c r="L315" i="139"/>
  <c r="B315" i="139"/>
  <c r="A315" i="139"/>
  <c r="BK314" i="139"/>
  <c r="BJ314" i="139"/>
  <c r="BI314" i="139"/>
  <c r="BH314" i="139"/>
  <c r="BG314" i="139"/>
  <c r="BF314" i="139"/>
  <c r="BE314" i="139"/>
  <c r="BD314" i="139"/>
  <c r="BC314" i="139"/>
  <c r="BB314" i="139"/>
  <c r="BA314" i="139"/>
  <c r="AZ314" i="139"/>
  <c r="AY314" i="139"/>
  <c r="AX314" i="139"/>
  <c r="AW314" i="139"/>
  <c r="AV314" i="139"/>
  <c r="AU314" i="139"/>
  <c r="AT314" i="139"/>
  <c r="AS314" i="139"/>
  <c r="AR314" i="139"/>
  <c r="AQ314" i="139"/>
  <c r="AP314" i="139"/>
  <c r="AO314" i="139"/>
  <c r="AN314" i="139"/>
  <c r="AM314" i="139"/>
  <c r="AL314" i="139"/>
  <c r="AK314" i="139"/>
  <c r="AF314" i="139"/>
  <c r="AE314" i="139"/>
  <c r="AC314" i="139"/>
  <c r="AB314" i="139"/>
  <c r="AA314" i="139"/>
  <c r="Z314" i="139"/>
  <c r="Y314" i="139"/>
  <c r="X314" i="139"/>
  <c r="W314" i="139"/>
  <c r="V314" i="139"/>
  <c r="U314" i="139"/>
  <c r="T314" i="139"/>
  <c r="S314" i="139"/>
  <c r="R314" i="139"/>
  <c r="O314" i="139"/>
  <c r="N314" i="139"/>
  <c r="M314" i="139"/>
  <c r="L314" i="139"/>
  <c r="B314" i="139"/>
  <c r="A314" i="139"/>
  <c r="AY313" i="139"/>
  <c r="AX313" i="139"/>
  <c r="AW313" i="139"/>
  <c r="AV313" i="139"/>
  <c r="AU313" i="139"/>
  <c r="AT313" i="139"/>
  <c r="AS313" i="139"/>
  <c r="AR313" i="139"/>
  <c r="AQ313" i="139"/>
  <c r="AP313" i="139"/>
  <c r="AO313" i="139"/>
  <c r="AN313" i="139"/>
  <c r="AM313" i="139"/>
  <c r="AL313" i="139"/>
  <c r="AK313" i="139"/>
  <c r="O313" i="139"/>
  <c r="N313" i="139"/>
  <c r="M313" i="139"/>
  <c r="L313" i="139"/>
  <c r="B313" i="139"/>
  <c r="A313" i="139"/>
  <c r="BK312" i="139"/>
  <c r="BJ312" i="139"/>
  <c r="BI312" i="139"/>
  <c r="BH312" i="139"/>
  <c r="BG312" i="139"/>
  <c r="BF312" i="139"/>
  <c r="BE312" i="139"/>
  <c r="BD312" i="139"/>
  <c r="BC312" i="139"/>
  <c r="BB312" i="139"/>
  <c r="BA312" i="139"/>
  <c r="AZ312" i="139"/>
  <c r="AY312" i="139"/>
  <c r="AX312" i="139"/>
  <c r="AW312" i="139"/>
  <c r="AV312" i="139"/>
  <c r="AU312" i="139"/>
  <c r="AT312" i="139"/>
  <c r="AS312" i="139"/>
  <c r="AR312" i="139"/>
  <c r="AQ312" i="139"/>
  <c r="AP312" i="139"/>
  <c r="AO312" i="139"/>
  <c r="AN312" i="139"/>
  <c r="AM312" i="139"/>
  <c r="AL312" i="139"/>
  <c r="AK312" i="139"/>
  <c r="AF312" i="139"/>
  <c r="AE312" i="139"/>
  <c r="AC312" i="139"/>
  <c r="AB312" i="139"/>
  <c r="AA312" i="139"/>
  <c r="Z312" i="139"/>
  <c r="Y312" i="139"/>
  <c r="X312" i="139"/>
  <c r="W312" i="139"/>
  <c r="V312" i="139"/>
  <c r="U312" i="139"/>
  <c r="T312" i="139"/>
  <c r="S312" i="139"/>
  <c r="R312" i="139"/>
  <c r="O312" i="139"/>
  <c r="N312" i="139"/>
  <c r="M312" i="139"/>
  <c r="L312" i="139"/>
  <c r="B312" i="139"/>
  <c r="A312" i="139"/>
  <c r="AY311" i="139"/>
  <c r="AX311" i="139"/>
  <c r="AW311" i="139"/>
  <c r="AV311" i="139"/>
  <c r="AU311" i="139"/>
  <c r="AT311" i="139"/>
  <c r="AS311" i="139"/>
  <c r="AR311" i="139"/>
  <c r="AQ311" i="139"/>
  <c r="AP311" i="139"/>
  <c r="AO311" i="139"/>
  <c r="AN311" i="139"/>
  <c r="AM311" i="139"/>
  <c r="AL311" i="139"/>
  <c r="AK311" i="139"/>
  <c r="O311" i="139"/>
  <c r="N311" i="139"/>
  <c r="M311" i="139"/>
  <c r="L311" i="139"/>
  <c r="B311" i="139"/>
  <c r="A311" i="139"/>
  <c r="BK310" i="139"/>
  <c r="BJ310" i="139"/>
  <c r="BI310" i="139"/>
  <c r="BH310" i="139"/>
  <c r="BG310" i="139"/>
  <c r="BF310" i="139"/>
  <c r="BE310" i="139"/>
  <c r="BD310" i="139"/>
  <c r="BC310" i="139"/>
  <c r="BB310" i="139"/>
  <c r="BA310" i="139"/>
  <c r="AZ310" i="139"/>
  <c r="AY310" i="139"/>
  <c r="AX310" i="139"/>
  <c r="AW310" i="139"/>
  <c r="AV310" i="139"/>
  <c r="AU310" i="139"/>
  <c r="AT310" i="139"/>
  <c r="AS310" i="139"/>
  <c r="AR310" i="139"/>
  <c r="AQ310" i="139"/>
  <c r="AP310" i="139"/>
  <c r="AO310" i="139"/>
  <c r="AN310" i="139"/>
  <c r="AM310" i="139"/>
  <c r="AL310" i="139"/>
  <c r="AK310" i="139"/>
  <c r="AF310" i="139"/>
  <c r="AE310" i="139"/>
  <c r="AC310" i="139"/>
  <c r="AB310" i="139"/>
  <c r="AA310" i="139"/>
  <c r="Z310" i="139"/>
  <c r="Y310" i="139"/>
  <c r="X310" i="139"/>
  <c r="W310" i="139"/>
  <c r="V310" i="139"/>
  <c r="U310" i="139"/>
  <c r="T310" i="139"/>
  <c r="S310" i="139"/>
  <c r="R310" i="139"/>
  <c r="O310" i="139"/>
  <c r="N310" i="139"/>
  <c r="M310" i="139"/>
  <c r="L310" i="139"/>
  <c r="B310" i="139"/>
  <c r="A310" i="139"/>
  <c r="AY309" i="139"/>
  <c r="AX309" i="139"/>
  <c r="AW309" i="139"/>
  <c r="AV309" i="139"/>
  <c r="AU309" i="139"/>
  <c r="AT309" i="139"/>
  <c r="AS309" i="139"/>
  <c r="AR309" i="139"/>
  <c r="AQ309" i="139"/>
  <c r="AP309" i="139"/>
  <c r="AO309" i="139"/>
  <c r="AN309" i="139"/>
  <c r="AM309" i="139"/>
  <c r="AL309" i="139"/>
  <c r="AK309" i="139"/>
  <c r="O309" i="139"/>
  <c r="N309" i="139"/>
  <c r="M309" i="139"/>
  <c r="L309" i="139"/>
  <c r="B309" i="139"/>
  <c r="A309" i="139"/>
  <c r="BK308" i="139"/>
  <c r="BJ308" i="139"/>
  <c r="BI308" i="139"/>
  <c r="BH308" i="139"/>
  <c r="BG308" i="139"/>
  <c r="BF308" i="139"/>
  <c r="BE308" i="139"/>
  <c r="BD308" i="139"/>
  <c r="BC308" i="139"/>
  <c r="BB308" i="139"/>
  <c r="BA308" i="139"/>
  <c r="AZ308" i="139"/>
  <c r="AY308" i="139"/>
  <c r="AX308" i="139"/>
  <c r="AW308" i="139"/>
  <c r="AV308" i="139"/>
  <c r="AU308" i="139"/>
  <c r="AT308" i="139"/>
  <c r="AS308" i="139"/>
  <c r="AR308" i="139"/>
  <c r="AQ308" i="139"/>
  <c r="AP308" i="139"/>
  <c r="AO308" i="139"/>
  <c r="AN308" i="139"/>
  <c r="AM308" i="139"/>
  <c r="AL308" i="139"/>
  <c r="AK308" i="139"/>
  <c r="AF308" i="139"/>
  <c r="AE308" i="139"/>
  <c r="AC308" i="139"/>
  <c r="AB308" i="139"/>
  <c r="AA308" i="139"/>
  <c r="Z308" i="139"/>
  <c r="Y308" i="139"/>
  <c r="X308" i="139"/>
  <c r="W308" i="139"/>
  <c r="V308" i="139"/>
  <c r="U308" i="139"/>
  <c r="T308" i="139"/>
  <c r="S308" i="139"/>
  <c r="R308" i="139"/>
  <c r="O308" i="139"/>
  <c r="N308" i="139"/>
  <c r="M308" i="139"/>
  <c r="L308" i="139"/>
  <c r="B308" i="139"/>
  <c r="A308" i="139"/>
  <c r="AY307" i="139"/>
  <c r="AX307" i="139"/>
  <c r="AW307" i="139"/>
  <c r="AV307" i="139"/>
  <c r="AU307" i="139"/>
  <c r="AT307" i="139"/>
  <c r="AS307" i="139"/>
  <c r="AR307" i="139"/>
  <c r="AQ307" i="139"/>
  <c r="AP307" i="139"/>
  <c r="AO307" i="139"/>
  <c r="AN307" i="139"/>
  <c r="AM307" i="139"/>
  <c r="AL307" i="139"/>
  <c r="AK307" i="139"/>
  <c r="O307" i="139"/>
  <c r="N307" i="139"/>
  <c r="M307" i="139"/>
  <c r="L307" i="139"/>
  <c r="B307" i="139"/>
  <c r="A307" i="139"/>
  <c r="BK306" i="139"/>
  <c r="BJ306" i="139"/>
  <c r="BI306" i="139"/>
  <c r="BH306" i="139"/>
  <c r="BG306" i="139"/>
  <c r="BF306" i="139"/>
  <c r="BE306" i="139"/>
  <c r="BD306" i="139"/>
  <c r="BC306" i="139"/>
  <c r="BB306" i="139"/>
  <c r="BA306" i="139"/>
  <c r="AZ306" i="139"/>
  <c r="AY306" i="139"/>
  <c r="AX306" i="139"/>
  <c r="AW306" i="139"/>
  <c r="AV306" i="139"/>
  <c r="AU306" i="139"/>
  <c r="AT306" i="139"/>
  <c r="AS306" i="139"/>
  <c r="AR306" i="139"/>
  <c r="AQ306" i="139"/>
  <c r="AP306" i="139"/>
  <c r="AO306" i="139"/>
  <c r="AN306" i="139"/>
  <c r="AM306" i="139"/>
  <c r="AL306" i="139"/>
  <c r="AK306" i="139"/>
  <c r="AF306" i="139"/>
  <c r="AE306" i="139"/>
  <c r="AC306" i="139"/>
  <c r="AB306" i="139"/>
  <c r="AA306" i="139"/>
  <c r="Z306" i="139"/>
  <c r="Y306" i="139"/>
  <c r="X306" i="139"/>
  <c r="W306" i="139"/>
  <c r="V306" i="139"/>
  <c r="U306" i="139"/>
  <c r="T306" i="139"/>
  <c r="S306" i="139"/>
  <c r="R306" i="139"/>
  <c r="O306" i="139"/>
  <c r="N306" i="139"/>
  <c r="M306" i="139"/>
  <c r="L306" i="139"/>
  <c r="B306" i="139"/>
  <c r="A306" i="139"/>
  <c r="AY305" i="139"/>
  <c r="AX305" i="139"/>
  <c r="AW305" i="139"/>
  <c r="AV305" i="139"/>
  <c r="AU305" i="139"/>
  <c r="AT305" i="139"/>
  <c r="AS305" i="139"/>
  <c r="AR305" i="139"/>
  <c r="AQ305" i="139"/>
  <c r="AP305" i="139"/>
  <c r="AO305" i="139"/>
  <c r="AN305" i="139"/>
  <c r="AM305" i="139"/>
  <c r="AL305" i="139"/>
  <c r="AK305" i="139"/>
  <c r="O305" i="139"/>
  <c r="N305" i="139"/>
  <c r="M305" i="139"/>
  <c r="L305" i="139"/>
  <c r="B305" i="139"/>
  <c r="A305" i="139"/>
  <c r="BK304" i="139"/>
  <c r="BJ304" i="139"/>
  <c r="BI304" i="139"/>
  <c r="BH304" i="139"/>
  <c r="BG304" i="139"/>
  <c r="BF304" i="139"/>
  <c r="BE304" i="139"/>
  <c r="BD304" i="139"/>
  <c r="BC304" i="139"/>
  <c r="BB304" i="139"/>
  <c r="BA304" i="139"/>
  <c r="AZ304" i="139"/>
  <c r="AY304" i="139"/>
  <c r="AX304" i="139"/>
  <c r="AW304" i="139"/>
  <c r="AV304" i="139"/>
  <c r="AU304" i="139"/>
  <c r="AT304" i="139"/>
  <c r="AS304" i="139"/>
  <c r="AR304" i="139"/>
  <c r="AQ304" i="139"/>
  <c r="AP304" i="139"/>
  <c r="AO304" i="139"/>
  <c r="AN304" i="139"/>
  <c r="AM304" i="139"/>
  <c r="AL304" i="139"/>
  <c r="AK304" i="139"/>
  <c r="AF304" i="139"/>
  <c r="AE304" i="139"/>
  <c r="AC304" i="139"/>
  <c r="AB304" i="139"/>
  <c r="AA304" i="139"/>
  <c r="Z304" i="139"/>
  <c r="Y304" i="139"/>
  <c r="X304" i="139"/>
  <c r="W304" i="139"/>
  <c r="V304" i="139"/>
  <c r="U304" i="139"/>
  <c r="T304" i="139"/>
  <c r="S304" i="139"/>
  <c r="R304" i="139"/>
  <c r="O304" i="139"/>
  <c r="N304" i="139"/>
  <c r="M304" i="139"/>
  <c r="L304" i="139"/>
  <c r="B304" i="139"/>
  <c r="A304" i="139"/>
  <c r="AY303" i="139"/>
  <c r="AX303" i="139"/>
  <c r="AW303" i="139"/>
  <c r="AV303" i="139"/>
  <c r="AU303" i="139"/>
  <c r="AT303" i="139"/>
  <c r="AS303" i="139"/>
  <c r="AR303" i="139"/>
  <c r="AQ303" i="139"/>
  <c r="AP303" i="139"/>
  <c r="AO303" i="139"/>
  <c r="AN303" i="139"/>
  <c r="AM303" i="139"/>
  <c r="AL303" i="139"/>
  <c r="AK303" i="139"/>
  <c r="O303" i="139"/>
  <c r="N303" i="139"/>
  <c r="M303" i="139"/>
  <c r="L303" i="139"/>
  <c r="B303" i="139"/>
  <c r="A303" i="139"/>
  <c r="BK302" i="139"/>
  <c r="BJ302" i="139"/>
  <c r="BI302" i="139"/>
  <c r="BH302" i="139"/>
  <c r="BG302" i="139"/>
  <c r="BF302" i="139"/>
  <c r="BE302" i="139"/>
  <c r="BD302" i="139"/>
  <c r="BC302" i="139"/>
  <c r="BB302" i="139"/>
  <c r="BA302" i="139"/>
  <c r="AZ302" i="139"/>
  <c r="AY302" i="139"/>
  <c r="AX302" i="139"/>
  <c r="AW302" i="139"/>
  <c r="AV302" i="139"/>
  <c r="AU302" i="139"/>
  <c r="AT302" i="139"/>
  <c r="AS302" i="139"/>
  <c r="AR302" i="139"/>
  <c r="AQ302" i="139"/>
  <c r="AP302" i="139"/>
  <c r="AO302" i="139"/>
  <c r="AN302" i="139"/>
  <c r="AM302" i="139"/>
  <c r="AL302" i="139"/>
  <c r="AK302" i="139"/>
  <c r="AF302" i="139"/>
  <c r="AE302" i="139"/>
  <c r="AC302" i="139"/>
  <c r="AB302" i="139"/>
  <c r="AA302" i="139"/>
  <c r="Z302" i="139"/>
  <c r="Y302" i="139"/>
  <c r="X302" i="139"/>
  <c r="W302" i="139"/>
  <c r="V302" i="139"/>
  <c r="U302" i="139"/>
  <c r="T302" i="139"/>
  <c r="S302" i="139"/>
  <c r="R302" i="139"/>
  <c r="O302" i="139"/>
  <c r="N302" i="139"/>
  <c r="M302" i="139"/>
  <c r="L302" i="139"/>
  <c r="B302" i="139"/>
  <c r="A302" i="139"/>
  <c r="AY301" i="139"/>
  <c r="AX301" i="139"/>
  <c r="AW301" i="139"/>
  <c r="AV301" i="139"/>
  <c r="AU301" i="139"/>
  <c r="AT301" i="139"/>
  <c r="AS301" i="139"/>
  <c r="AR301" i="139"/>
  <c r="AQ301" i="139"/>
  <c r="AP301" i="139"/>
  <c r="AO301" i="139"/>
  <c r="AN301" i="139"/>
  <c r="AM301" i="139"/>
  <c r="AL301" i="139"/>
  <c r="AK301" i="139"/>
  <c r="O301" i="139"/>
  <c r="N301" i="139"/>
  <c r="M301" i="139"/>
  <c r="L301" i="139"/>
  <c r="B301" i="139"/>
  <c r="A301" i="139"/>
  <c r="BK300" i="139"/>
  <c r="BJ300" i="139"/>
  <c r="BI300" i="139"/>
  <c r="BH300" i="139"/>
  <c r="BG300" i="139"/>
  <c r="BF300" i="139"/>
  <c r="BE300" i="139"/>
  <c r="BD300" i="139"/>
  <c r="BC300" i="139"/>
  <c r="BB300" i="139"/>
  <c r="BA300" i="139"/>
  <c r="AZ300" i="139"/>
  <c r="AY300" i="139"/>
  <c r="AX300" i="139"/>
  <c r="AW300" i="139"/>
  <c r="AV300" i="139"/>
  <c r="AU300" i="139"/>
  <c r="AT300" i="139"/>
  <c r="AS300" i="139"/>
  <c r="AR300" i="139"/>
  <c r="AQ300" i="139"/>
  <c r="AP300" i="139"/>
  <c r="AO300" i="139"/>
  <c r="AN300" i="139"/>
  <c r="AM300" i="139"/>
  <c r="AL300" i="139"/>
  <c r="AK300" i="139"/>
  <c r="AF300" i="139"/>
  <c r="AE300" i="139"/>
  <c r="AC300" i="139"/>
  <c r="AB300" i="139"/>
  <c r="AA300" i="139"/>
  <c r="Z300" i="139"/>
  <c r="Y300" i="139"/>
  <c r="X300" i="139"/>
  <c r="W300" i="139"/>
  <c r="V300" i="139"/>
  <c r="U300" i="139"/>
  <c r="T300" i="139"/>
  <c r="S300" i="139"/>
  <c r="R300" i="139"/>
  <c r="O300" i="139"/>
  <c r="N300" i="139"/>
  <c r="M300" i="139"/>
  <c r="L300" i="139"/>
  <c r="B300" i="139"/>
  <c r="A300" i="139"/>
  <c r="AY299" i="139"/>
  <c r="AX299" i="139"/>
  <c r="AW299" i="139"/>
  <c r="AV299" i="139"/>
  <c r="AU299" i="139"/>
  <c r="AT299" i="139"/>
  <c r="AS299" i="139"/>
  <c r="AR299" i="139"/>
  <c r="AQ299" i="139"/>
  <c r="AP299" i="139"/>
  <c r="AO299" i="139"/>
  <c r="AN299" i="139"/>
  <c r="AM299" i="139"/>
  <c r="AL299" i="139"/>
  <c r="AK299" i="139"/>
  <c r="O299" i="139"/>
  <c r="N299" i="139"/>
  <c r="M299" i="139"/>
  <c r="L299" i="139"/>
  <c r="B299" i="139"/>
  <c r="A299" i="139"/>
  <c r="BK298" i="139"/>
  <c r="BJ298" i="139"/>
  <c r="BI298" i="139"/>
  <c r="BH298" i="139"/>
  <c r="BG298" i="139"/>
  <c r="BF298" i="139"/>
  <c r="BE298" i="139"/>
  <c r="BD298" i="139"/>
  <c r="BC298" i="139"/>
  <c r="BB298" i="139"/>
  <c r="BA298" i="139"/>
  <c r="AZ298" i="139"/>
  <c r="AY298" i="139"/>
  <c r="AX298" i="139"/>
  <c r="AW298" i="139"/>
  <c r="AV298" i="139"/>
  <c r="AU298" i="139"/>
  <c r="AT298" i="139"/>
  <c r="AS298" i="139"/>
  <c r="AR298" i="139"/>
  <c r="AQ298" i="139"/>
  <c r="AP298" i="139"/>
  <c r="AO298" i="139"/>
  <c r="AN298" i="139"/>
  <c r="AM298" i="139"/>
  <c r="AL298" i="139"/>
  <c r="AK298" i="139"/>
  <c r="AF298" i="139"/>
  <c r="AE298" i="139"/>
  <c r="AC298" i="139"/>
  <c r="AB298" i="139"/>
  <c r="AA298" i="139"/>
  <c r="Z298" i="139"/>
  <c r="Y298" i="139"/>
  <c r="X298" i="139"/>
  <c r="W298" i="139"/>
  <c r="V298" i="139"/>
  <c r="U298" i="139"/>
  <c r="T298" i="139"/>
  <c r="S298" i="139"/>
  <c r="R298" i="139"/>
  <c r="O298" i="139"/>
  <c r="N298" i="139"/>
  <c r="M298" i="139"/>
  <c r="L298" i="139"/>
  <c r="B298" i="139"/>
  <c r="A298" i="139"/>
  <c r="AY297" i="139"/>
  <c r="AX297" i="139"/>
  <c r="AW297" i="139"/>
  <c r="AV297" i="139"/>
  <c r="AU297" i="139"/>
  <c r="AT297" i="139"/>
  <c r="AS297" i="139"/>
  <c r="AR297" i="139"/>
  <c r="AQ297" i="139"/>
  <c r="AP297" i="139"/>
  <c r="AO297" i="139"/>
  <c r="AN297" i="139"/>
  <c r="AM297" i="139"/>
  <c r="AL297" i="139"/>
  <c r="AK297" i="139"/>
  <c r="O297" i="139"/>
  <c r="N297" i="139"/>
  <c r="M297" i="139"/>
  <c r="L297" i="139"/>
  <c r="B297" i="139"/>
  <c r="A297" i="139"/>
  <c r="BK296" i="139"/>
  <c r="BJ296" i="139"/>
  <c r="BI296" i="139"/>
  <c r="BH296" i="139"/>
  <c r="BG296" i="139"/>
  <c r="BF296" i="139"/>
  <c r="BE296" i="139"/>
  <c r="BD296" i="139"/>
  <c r="BC296" i="139"/>
  <c r="BB296" i="139"/>
  <c r="BA296" i="139"/>
  <c r="AZ296" i="139"/>
  <c r="AY296" i="139"/>
  <c r="AX296" i="139"/>
  <c r="AW296" i="139"/>
  <c r="AV296" i="139"/>
  <c r="AU296" i="139"/>
  <c r="AT296" i="139"/>
  <c r="AS296" i="139"/>
  <c r="AR296" i="139"/>
  <c r="AQ296" i="139"/>
  <c r="AP296" i="139"/>
  <c r="AO296" i="139"/>
  <c r="AN296" i="139"/>
  <c r="AM296" i="139"/>
  <c r="AL296" i="139"/>
  <c r="AK296" i="139"/>
  <c r="AF296" i="139"/>
  <c r="AE296" i="139"/>
  <c r="AC296" i="139"/>
  <c r="AB296" i="139"/>
  <c r="AA296" i="139"/>
  <c r="Z296" i="139"/>
  <c r="Y296" i="139"/>
  <c r="X296" i="139"/>
  <c r="W296" i="139"/>
  <c r="V296" i="139"/>
  <c r="U296" i="139"/>
  <c r="T296" i="139"/>
  <c r="S296" i="139"/>
  <c r="R296" i="139"/>
  <c r="O296" i="139"/>
  <c r="N296" i="139"/>
  <c r="M296" i="139"/>
  <c r="L296" i="139"/>
  <c r="B296" i="139"/>
  <c r="A296" i="139"/>
  <c r="AY295" i="139"/>
  <c r="AX295" i="139"/>
  <c r="AW295" i="139"/>
  <c r="AV295" i="139"/>
  <c r="AU295" i="139"/>
  <c r="AT295" i="139"/>
  <c r="AS295" i="139"/>
  <c r="AR295" i="139"/>
  <c r="AQ295" i="139"/>
  <c r="AP295" i="139"/>
  <c r="AO295" i="139"/>
  <c r="AN295" i="139"/>
  <c r="AM295" i="139"/>
  <c r="AL295" i="139"/>
  <c r="AK295" i="139"/>
  <c r="O295" i="139"/>
  <c r="N295" i="139"/>
  <c r="M295" i="139"/>
  <c r="L295" i="139"/>
  <c r="B295" i="139"/>
  <c r="A295" i="139"/>
  <c r="BK294" i="139"/>
  <c r="BJ294" i="139"/>
  <c r="BI294" i="139"/>
  <c r="BH294" i="139"/>
  <c r="BG294" i="139"/>
  <c r="BF294" i="139"/>
  <c r="BE294" i="139"/>
  <c r="BD294" i="139"/>
  <c r="BC294" i="139"/>
  <c r="BB294" i="139"/>
  <c r="BA294" i="139"/>
  <c r="AZ294" i="139"/>
  <c r="AY294" i="139"/>
  <c r="AX294" i="139"/>
  <c r="AW294" i="139"/>
  <c r="AV294" i="139"/>
  <c r="AU294" i="139"/>
  <c r="AT294" i="139"/>
  <c r="AS294" i="139"/>
  <c r="AR294" i="139"/>
  <c r="AQ294" i="139"/>
  <c r="AP294" i="139"/>
  <c r="AO294" i="139"/>
  <c r="AN294" i="139"/>
  <c r="AM294" i="139"/>
  <c r="AL294" i="139"/>
  <c r="AK294" i="139"/>
  <c r="AF294" i="139"/>
  <c r="AE294" i="139"/>
  <c r="AC294" i="139"/>
  <c r="AB294" i="139"/>
  <c r="AA294" i="139"/>
  <c r="Z294" i="139"/>
  <c r="Y294" i="139"/>
  <c r="X294" i="139"/>
  <c r="W294" i="139"/>
  <c r="V294" i="139"/>
  <c r="U294" i="139"/>
  <c r="T294" i="139"/>
  <c r="S294" i="139"/>
  <c r="R294" i="139"/>
  <c r="O294" i="139"/>
  <c r="N294" i="139"/>
  <c r="M294" i="139"/>
  <c r="L294" i="139"/>
  <c r="B294" i="139"/>
  <c r="A294" i="139"/>
  <c r="AY293" i="139"/>
  <c r="AX293" i="139"/>
  <c r="AW293" i="139"/>
  <c r="AV293" i="139"/>
  <c r="AU293" i="139"/>
  <c r="AT293" i="139"/>
  <c r="AS293" i="139"/>
  <c r="AR293" i="139"/>
  <c r="AQ293" i="139"/>
  <c r="AP293" i="139"/>
  <c r="AO293" i="139"/>
  <c r="AN293" i="139"/>
  <c r="AM293" i="139"/>
  <c r="AL293" i="139"/>
  <c r="AK293" i="139"/>
  <c r="O293" i="139"/>
  <c r="N293" i="139"/>
  <c r="M293" i="139"/>
  <c r="L293" i="139"/>
  <c r="B293" i="139"/>
  <c r="A293" i="139"/>
  <c r="BK292" i="139"/>
  <c r="BJ292" i="139"/>
  <c r="BI292" i="139"/>
  <c r="BH292" i="139"/>
  <c r="BG292" i="139"/>
  <c r="BF292" i="139"/>
  <c r="BE292" i="139"/>
  <c r="BD292" i="139"/>
  <c r="BC292" i="139"/>
  <c r="BB292" i="139"/>
  <c r="BA292" i="139"/>
  <c r="AZ292" i="139"/>
  <c r="AY292" i="139"/>
  <c r="AX292" i="139"/>
  <c r="AW292" i="139"/>
  <c r="AV292" i="139"/>
  <c r="AU292" i="139"/>
  <c r="AT292" i="139"/>
  <c r="AS292" i="139"/>
  <c r="AR292" i="139"/>
  <c r="AQ292" i="139"/>
  <c r="AP292" i="139"/>
  <c r="AO292" i="139"/>
  <c r="AN292" i="139"/>
  <c r="AM292" i="139"/>
  <c r="AL292" i="139"/>
  <c r="AK292" i="139"/>
  <c r="AF292" i="139"/>
  <c r="AE292" i="139"/>
  <c r="AC292" i="139"/>
  <c r="AB292" i="139"/>
  <c r="AA292" i="139"/>
  <c r="Z292" i="139"/>
  <c r="Y292" i="139"/>
  <c r="X292" i="139"/>
  <c r="W292" i="139"/>
  <c r="V292" i="139"/>
  <c r="U292" i="139"/>
  <c r="T292" i="139"/>
  <c r="S292" i="139"/>
  <c r="R292" i="139"/>
  <c r="O292" i="139"/>
  <c r="N292" i="139"/>
  <c r="M292" i="139"/>
  <c r="L292" i="139"/>
  <c r="B292" i="139"/>
  <c r="A292" i="139"/>
  <c r="AY291" i="139"/>
  <c r="AX291" i="139"/>
  <c r="AW291" i="139"/>
  <c r="AV291" i="139"/>
  <c r="AU291" i="139"/>
  <c r="AT291" i="139"/>
  <c r="AS291" i="139"/>
  <c r="AR291" i="139"/>
  <c r="AQ291" i="139"/>
  <c r="AP291" i="139"/>
  <c r="AO291" i="139"/>
  <c r="AN291" i="139"/>
  <c r="AM291" i="139"/>
  <c r="AL291" i="139"/>
  <c r="AK291" i="139"/>
  <c r="O291" i="139"/>
  <c r="N291" i="139"/>
  <c r="M291" i="139"/>
  <c r="L291" i="139"/>
  <c r="B291" i="139"/>
  <c r="A291" i="139"/>
  <c r="BK290" i="139"/>
  <c r="BJ290" i="139"/>
  <c r="BI290" i="139"/>
  <c r="BH290" i="139"/>
  <c r="BG290" i="139"/>
  <c r="BF290" i="139"/>
  <c r="BE290" i="139"/>
  <c r="BD290" i="139"/>
  <c r="BC290" i="139"/>
  <c r="BB290" i="139"/>
  <c r="BA290" i="139"/>
  <c r="AZ290" i="139"/>
  <c r="AY290" i="139"/>
  <c r="AX290" i="139"/>
  <c r="AW290" i="139"/>
  <c r="AV290" i="139"/>
  <c r="AU290" i="139"/>
  <c r="AT290" i="139"/>
  <c r="AS290" i="139"/>
  <c r="AR290" i="139"/>
  <c r="AQ290" i="139"/>
  <c r="AP290" i="139"/>
  <c r="AO290" i="139"/>
  <c r="AN290" i="139"/>
  <c r="AM290" i="139"/>
  <c r="AL290" i="139"/>
  <c r="AK290" i="139"/>
  <c r="AF290" i="139"/>
  <c r="AE290" i="139"/>
  <c r="AC290" i="139"/>
  <c r="AB290" i="139"/>
  <c r="AA290" i="139"/>
  <c r="Z290" i="139"/>
  <c r="Y290" i="139"/>
  <c r="X290" i="139"/>
  <c r="W290" i="139"/>
  <c r="V290" i="139"/>
  <c r="U290" i="139"/>
  <c r="T290" i="139"/>
  <c r="S290" i="139"/>
  <c r="R290" i="139"/>
  <c r="O290" i="139"/>
  <c r="N290" i="139"/>
  <c r="M290" i="139"/>
  <c r="L290" i="139"/>
  <c r="B290" i="139"/>
  <c r="A290" i="139"/>
  <c r="AY289" i="139"/>
  <c r="AX289" i="139"/>
  <c r="AW289" i="139"/>
  <c r="AV289" i="139"/>
  <c r="AU289" i="139"/>
  <c r="AT289" i="139"/>
  <c r="AS289" i="139"/>
  <c r="AR289" i="139"/>
  <c r="AQ289" i="139"/>
  <c r="AP289" i="139"/>
  <c r="AO289" i="139"/>
  <c r="AN289" i="139"/>
  <c r="AM289" i="139"/>
  <c r="AL289" i="139"/>
  <c r="AK289" i="139"/>
  <c r="O289" i="139"/>
  <c r="N289" i="139"/>
  <c r="M289" i="139"/>
  <c r="L289" i="139"/>
  <c r="B289" i="139"/>
  <c r="A289" i="139"/>
  <c r="BK288" i="139"/>
  <c r="BJ288" i="139"/>
  <c r="BI288" i="139"/>
  <c r="BH288" i="139"/>
  <c r="BG288" i="139"/>
  <c r="BF288" i="139"/>
  <c r="BE288" i="139"/>
  <c r="BD288" i="139"/>
  <c r="BC288" i="139"/>
  <c r="BB288" i="139"/>
  <c r="BA288" i="139"/>
  <c r="AZ288" i="139"/>
  <c r="AY288" i="139"/>
  <c r="AX288" i="139"/>
  <c r="AW288" i="139"/>
  <c r="AV288" i="139"/>
  <c r="AU288" i="139"/>
  <c r="AT288" i="139"/>
  <c r="AS288" i="139"/>
  <c r="AR288" i="139"/>
  <c r="AQ288" i="139"/>
  <c r="AP288" i="139"/>
  <c r="AO288" i="139"/>
  <c r="AN288" i="139"/>
  <c r="AM288" i="139"/>
  <c r="AL288" i="139"/>
  <c r="AK288" i="139"/>
  <c r="AF288" i="139"/>
  <c r="AE288" i="139"/>
  <c r="AC288" i="139"/>
  <c r="AB288" i="139"/>
  <c r="AA288" i="139"/>
  <c r="Z288" i="139"/>
  <c r="Y288" i="139"/>
  <c r="X288" i="139"/>
  <c r="W288" i="139"/>
  <c r="V288" i="139"/>
  <c r="U288" i="139"/>
  <c r="T288" i="139"/>
  <c r="S288" i="139"/>
  <c r="R288" i="139"/>
  <c r="O288" i="139"/>
  <c r="N288" i="139"/>
  <c r="M288" i="139"/>
  <c r="L288" i="139"/>
  <c r="B288" i="139"/>
  <c r="A288" i="139"/>
  <c r="AY287" i="139"/>
  <c r="AX287" i="139"/>
  <c r="AW287" i="139"/>
  <c r="AV287" i="139"/>
  <c r="AU287" i="139"/>
  <c r="AT287" i="139"/>
  <c r="AS287" i="139"/>
  <c r="AR287" i="139"/>
  <c r="AQ287" i="139"/>
  <c r="AP287" i="139"/>
  <c r="AO287" i="139"/>
  <c r="AN287" i="139"/>
  <c r="AM287" i="139"/>
  <c r="AL287" i="139"/>
  <c r="AK287" i="139"/>
  <c r="O287" i="139"/>
  <c r="N287" i="139"/>
  <c r="M287" i="139"/>
  <c r="L287" i="139"/>
  <c r="B287" i="139"/>
  <c r="A287" i="139"/>
  <c r="BK286" i="139"/>
  <c r="BJ286" i="139"/>
  <c r="BI286" i="139"/>
  <c r="BH286" i="139"/>
  <c r="BG286" i="139"/>
  <c r="BF286" i="139"/>
  <c r="BE286" i="139"/>
  <c r="BD286" i="139"/>
  <c r="BC286" i="139"/>
  <c r="BB286" i="139"/>
  <c r="BA286" i="139"/>
  <c r="AZ286" i="139"/>
  <c r="AY286" i="139"/>
  <c r="AX286" i="139"/>
  <c r="AW286" i="139"/>
  <c r="AV286" i="139"/>
  <c r="AU286" i="139"/>
  <c r="AT286" i="139"/>
  <c r="AS286" i="139"/>
  <c r="AR286" i="139"/>
  <c r="AQ286" i="139"/>
  <c r="AP286" i="139"/>
  <c r="AO286" i="139"/>
  <c r="AN286" i="139"/>
  <c r="AM286" i="139"/>
  <c r="AL286" i="139"/>
  <c r="AK286" i="139"/>
  <c r="AF286" i="139"/>
  <c r="AE286" i="139"/>
  <c r="AC286" i="139"/>
  <c r="AB286" i="139"/>
  <c r="AA286" i="139"/>
  <c r="Z286" i="139"/>
  <c r="Y286" i="139"/>
  <c r="X286" i="139"/>
  <c r="W286" i="139"/>
  <c r="V286" i="139"/>
  <c r="U286" i="139"/>
  <c r="T286" i="139"/>
  <c r="S286" i="139"/>
  <c r="R286" i="139"/>
  <c r="O286" i="139"/>
  <c r="N286" i="139"/>
  <c r="M286" i="139"/>
  <c r="L286" i="139"/>
  <c r="B286" i="139"/>
  <c r="A286" i="139"/>
  <c r="AY285" i="139"/>
  <c r="AX285" i="139"/>
  <c r="AW285" i="139"/>
  <c r="AV285" i="139"/>
  <c r="AU285" i="139"/>
  <c r="AT285" i="139"/>
  <c r="AS285" i="139"/>
  <c r="AR285" i="139"/>
  <c r="AQ285" i="139"/>
  <c r="AP285" i="139"/>
  <c r="AO285" i="139"/>
  <c r="AN285" i="139"/>
  <c r="AM285" i="139"/>
  <c r="AL285" i="139"/>
  <c r="AK285" i="139"/>
  <c r="O285" i="139"/>
  <c r="N285" i="139"/>
  <c r="M285" i="139"/>
  <c r="L285" i="139"/>
  <c r="B285" i="139"/>
  <c r="A285" i="139"/>
  <c r="BK284" i="139"/>
  <c r="BJ284" i="139"/>
  <c r="BI284" i="139"/>
  <c r="BH284" i="139"/>
  <c r="BG284" i="139"/>
  <c r="BF284" i="139"/>
  <c r="BE284" i="139"/>
  <c r="BD284" i="139"/>
  <c r="BC284" i="139"/>
  <c r="BB284" i="139"/>
  <c r="BA284" i="139"/>
  <c r="AZ284" i="139"/>
  <c r="AY284" i="139"/>
  <c r="AX284" i="139"/>
  <c r="AW284" i="139"/>
  <c r="AV284" i="139"/>
  <c r="AU284" i="139"/>
  <c r="AT284" i="139"/>
  <c r="AS284" i="139"/>
  <c r="AR284" i="139"/>
  <c r="AQ284" i="139"/>
  <c r="AP284" i="139"/>
  <c r="AO284" i="139"/>
  <c r="AN284" i="139"/>
  <c r="AM284" i="139"/>
  <c r="AL284" i="139"/>
  <c r="AK284" i="139"/>
  <c r="AF284" i="139"/>
  <c r="AE284" i="139"/>
  <c r="AC284" i="139"/>
  <c r="AB284" i="139"/>
  <c r="AA284" i="139"/>
  <c r="Z284" i="139"/>
  <c r="Y284" i="139"/>
  <c r="X284" i="139"/>
  <c r="W284" i="139"/>
  <c r="V284" i="139"/>
  <c r="U284" i="139"/>
  <c r="T284" i="139"/>
  <c r="S284" i="139"/>
  <c r="R284" i="139"/>
  <c r="O284" i="139"/>
  <c r="N284" i="139"/>
  <c r="M284" i="139"/>
  <c r="L284" i="139"/>
  <c r="B284" i="139"/>
  <c r="A284" i="139"/>
  <c r="AY283" i="139"/>
  <c r="AX283" i="139"/>
  <c r="AW283" i="139"/>
  <c r="AV283" i="139"/>
  <c r="AU283" i="139"/>
  <c r="AT283" i="139"/>
  <c r="AS283" i="139"/>
  <c r="AR283" i="139"/>
  <c r="AQ283" i="139"/>
  <c r="AP283" i="139"/>
  <c r="AO283" i="139"/>
  <c r="AN283" i="139"/>
  <c r="AM283" i="139"/>
  <c r="AL283" i="139"/>
  <c r="AK283" i="139"/>
  <c r="O283" i="139"/>
  <c r="N283" i="139"/>
  <c r="M283" i="139"/>
  <c r="L283" i="139"/>
  <c r="B283" i="139"/>
  <c r="A283" i="139"/>
  <c r="BK282" i="139"/>
  <c r="BJ282" i="139"/>
  <c r="BI282" i="139"/>
  <c r="BH282" i="139"/>
  <c r="BG282" i="139"/>
  <c r="BF282" i="139"/>
  <c r="BE282" i="139"/>
  <c r="BD282" i="139"/>
  <c r="BC282" i="139"/>
  <c r="BB282" i="139"/>
  <c r="BA282" i="139"/>
  <c r="AZ282" i="139"/>
  <c r="AY282" i="139"/>
  <c r="AX282" i="139"/>
  <c r="AW282" i="139"/>
  <c r="AV282" i="139"/>
  <c r="AU282" i="139"/>
  <c r="AT282" i="139"/>
  <c r="AS282" i="139"/>
  <c r="AR282" i="139"/>
  <c r="AQ282" i="139"/>
  <c r="AP282" i="139"/>
  <c r="AO282" i="139"/>
  <c r="AN282" i="139"/>
  <c r="AM282" i="139"/>
  <c r="AL282" i="139"/>
  <c r="AK282" i="139"/>
  <c r="AF282" i="139"/>
  <c r="AE282" i="139"/>
  <c r="AC282" i="139"/>
  <c r="AB282" i="139"/>
  <c r="AA282" i="139"/>
  <c r="Z282" i="139"/>
  <c r="Y282" i="139"/>
  <c r="X282" i="139"/>
  <c r="W282" i="139"/>
  <c r="V282" i="139"/>
  <c r="U282" i="139"/>
  <c r="T282" i="139"/>
  <c r="S282" i="139"/>
  <c r="R282" i="139"/>
  <c r="O282" i="139"/>
  <c r="N282" i="139"/>
  <c r="M282" i="139"/>
  <c r="L282" i="139"/>
  <c r="B282" i="139"/>
  <c r="A282" i="139"/>
  <c r="AY281" i="139"/>
  <c r="AX281" i="139"/>
  <c r="AW281" i="139"/>
  <c r="AV281" i="139"/>
  <c r="AU281" i="139"/>
  <c r="AT281" i="139"/>
  <c r="AS281" i="139"/>
  <c r="AR281" i="139"/>
  <c r="AQ281" i="139"/>
  <c r="AP281" i="139"/>
  <c r="AO281" i="139"/>
  <c r="AN281" i="139"/>
  <c r="AM281" i="139"/>
  <c r="AL281" i="139"/>
  <c r="AK281" i="139"/>
  <c r="O281" i="139"/>
  <c r="N281" i="139"/>
  <c r="M281" i="139"/>
  <c r="L281" i="139"/>
  <c r="B281" i="139"/>
  <c r="A281" i="139"/>
  <c r="BK280" i="139"/>
  <c r="BJ280" i="139"/>
  <c r="BI280" i="139"/>
  <c r="BH280" i="139"/>
  <c r="BG280" i="139"/>
  <c r="BF280" i="139"/>
  <c r="BE280" i="139"/>
  <c r="BD280" i="139"/>
  <c r="BC280" i="139"/>
  <c r="BB280" i="139"/>
  <c r="BA280" i="139"/>
  <c r="AZ280" i="139"/>
  <c r="AY280" i="139"/>
  <c r="AX280" i="139"/>
  <c r="AW280" i="139"/>
  <c r="AV280" i="139"/>
  <c r="AU280" i="139"/>
  <c r="AT280" i="139"/>
  <c r="AS280" i="139"/>
  <c r="AR280" i="139"/>
  <c r="AQ280" i="139"/>
  <c r="AP280" i="139"/>
  <c r="AO280" i="139"/>
  <c r="AN280" i="139"/>
  <c r="AM280" i="139"/>
  <c r="AL280" i="139"/>
  <c r="AK280" i="139"/>
  <c r="AF280" i="139"/>
  <c r="AE280" i="139"/>
  <c r="AC280" i="139"/>
  <c r="AB280" i="139"/>
  <c r="AA280" i="139"/>
  <c r="Z280" i="139"/>
  <c r="Y280" i="139"/>
  <c r="X280" i="139"/>
  <c r="W280" i="139"/>
  <c r="V280" i="139"/>
  <c r="U280" i="139"/>
  <c r="T280" i="139"/>
  <c r="S280" i="139"/>
  <c r="R280" i="139"/>
  <c r="O280" i="139"/>
  <c r="N280" i="139"/>
  <c r="M280" i="139"/>
  <c r="L280" i="139"/>
  <c r="B280" i="139"/>
  <c r="A280" i="139"/>
  <c r="AY279" i="139"/>
  <c r="AX279" i="139"/>
  <c r="AW279" i="139"/>
  <c r="AV279" i="139"/>
  <c r="AU279" i="139"/>
  <c r="AT279" i="139"/>
  <c r="AS279" i="139"/>
  <c r="AR279" i="139"/>
  <c r="AQ279" i="139"/>
  <c r="AP279" i="139"/>
  <c r="AO279" i="139"/>
  <c r="AN279" i="139"/>
  <c r="AM279" i="139"/>
  <c r="AL279" i="139"/>
  <c r="AK279" i="139"/>
  <c r="O279" i="139"/>
  <c r="N279" i="139"/>
  <c r="M279" i="139"/>
  <c r="L279" i="139"/>
  <c r="B279" i="139"/>
  <c r="A279" i="139"/>
  <c r="BK278" i="139"/>
  <c r="BJ278" i="139"/>
  <c r="BI278" i="139"/>
  <c r="BH278" i="139"/>
  <c r="BG278" i="139"/>
  <c r="BF278" i="139"/>
  <c r="BE278" i="139"/>
  <c r="BD278" i="139"/>
  <c r="BC278" i="139"/>
  <c r="BB278" i="139"/>
  <c r="BA278" i="139"/>
  <c r="AZ278" i="139"/>
  <c r="AY278" i="139"/>
  <c r="AX278" i="139"/>
  <c r="AW278" i="139"/>
  <c r="AV278" i="139"/>
  <c r="AU278" i="139"/>
  <c r="AT278" i="139"/>
  <c r="AS278" i="139"/>
  <c r="AR278" i="139"/>
  <c r="AQ278" i="139"/>
  <c r="AP278" i="139"/>
  <c r="AO278" i="139"/>
  <c r="AN278" i="139"/>
  <c r="AM278" i="139"/>
  <c r="AL278" i="139"/>
  <c r="AK278" i="139"/>
  <c r="AF278" i="139"/>
  <c r="AE278" i="139"/>
  <c r="AC278" i="139"/>
  <c r="AB278" i="139"/>
  <c r="AA278" i="139"/>
  <c r="Z278" i="139"/>
  <c r="Y278" i="139"/>
  <c r="X278" i="139"/>
  <c r="W278" i="139"/>
  <c r="V278" i="139"/>
  <c r="U278" i="139"/>
  <c r="T278" i="139"/>
  <c r="S278" i="139"/>
  <c r="R278" i="139"/>
  <c r="O278" i="139"/>
  <c r="N278" i="139"/>
  <c r="M278" i="139"/>
  <c r="L278" i="139"/>
  <c r="B278" i="139"/>
  <c r="A278" i="139"/>
  <c r="AY277" i="139"/>
  <c r="AX277" i="139"/>
  <c r="AW277" i="139"/>
  <c r="AV277" i="139"/>
  <c r="AU277" i="139"/>
  <c r="AT277" i="139"/>
  <c r="AS277" i="139"/>
  <c r="AR277" i="139"/>
  <c r="AQ277" i="139"/>
  <c r="AP277" i="139"/>
  <c r="AO277" i="139"/>
  <c r="AN277" i="139"/>
  <c r="AM277" i="139"/>
  <c r="AL277" i="139"/>
  <c r="AK277" i="139"/>
  <c r="O277" i="139"/>
  <c r="N277" i="139"/>
  <c r="M277" i="139"/>
  <c r="L277" i="139"/>
  <c r="B277" i="139"/>
  <c r="A277" i="139"/>
  <c r="BK276" i="139"/>
  <c r="BJ276" i="139"/>
  <c r="BI276" i="139"/>
  <c r="BH276" i="139"/>
  <c r="BG276" i="139"/>
  <c r="BF276" i="139"/>
  <c r="BE276" i="139"/>
  <c r="BD276" i="139"/>
  <c r="BC276" i="139"/>
  <c r="BB276" i="139"/>
  <c r="BA276" i="139"/>
  <c r="AZ276" i="139"/>
  <c r="AY276" i="139"/>
  <c r="AX276" i="139"/>
  <c r="AW276" i="139"/>
  <c r="AV276" i="139"/>
  <c r="AU276" i="139"/>
  <c r="AT276" i="139"/>
  <c r="AS276" i="139"/>
  <c r="AR276" i="139"/>
  <c r="AQ276" i="139"/>
  <c r="AP276" i="139"/>
  <c r="AO276" i="139"/>
  <c r="AN276" i="139"/>
  <c r="AM276" i="139"/>
  <c r="AL276" i="139"/>
  <c r="AK276" i="139"/>
  <c r="AF276" i="139"/>
  <c r="AE276" i="139"/>
  <c r="AC276" i="139"/>
  <c r="AB276" i="139"/>
  <c r="AA276" i="139"/>
  <c r="Z276" i="139"/>
  <c r="Y276" i="139"/>
  <c r="X276" i="139"/>
  <c r="W276" i="139"/>
  <c r="V276" i="139"/>
  <c r="U276" i="139"/>
  <c r="T276" i="139"/>
  <c r="S276" i="139"/>
  <c r="R276" i="139"/>
  <c r="O276" i="139"/>
  <c r="N276" i="139"/>
  <c r="M276" i="139"/>
  <c r="L276" i="139"/>
  <c r="B276" i="139"/>
  <c r="A276" i="139"/>
  <c r="AY275" i="139"/>
  <c r="AX275" i="139"/>
  <c r="AW275" i="139"/>
  <c r="AV275" i="139"/>
  <c r="AU275" i="139"/>
  <c r="AT275" i="139"/>
  <c r="AS275" i="139"/>
  <c r="AR275" i="139"/>
  <c r="AQ275" i="139"/>
  <c r="AP275" i="139"/>
  <c r="AO275" i="139"/>
  <c r="AN275" i="139"/>
  <c r="AM275" i="139"/>
  <c r="AL275" i="139"/>
  <c r="AK275" i="139"/>
  <c r="O275" i="139"/>
  <c r="N275" i="139"/>
  <c r="M275" i="139"/>
  <c r="L275" i="139"/>
  <c r="B275" i="139"/>
  <c r="A275" i="139"/>
  <c r="BK274" i="139"/>
  <c r="BJ274" i="139"/>
  <c r="BI274" i="139"/>
  <c r="BH274" i="139"/>
  <c r="BG274" i="139"/>
  <c r="BF274" i="139"/>
  <c r="BE274" i="139"/>
  <c r="BD274" i="139"/>
  <c r="BC274" i="139"/>
  <c r="BB274" i="139"/>
  <c r="BA274" i="139"/>
  <c r="AZ274" i="139"/>
  <c r="AY274" i="139"/>
  <c r="AX274" i="139"/>
  <c r="AW274" i="139"/>
  <c r="AV274" i="139"/>
  <c r="AU274" i="139"/>
  <c r="AT274" i="139"/>
  <c r="AS274" i="139"/>
  <c r="AR274" i="139"/>
  <c r="AQ274" i="139"/>
  <c r="AP274" i="139"/>
  <c r="AO274" i="139"/>
  <c r="AN274" i="139"/>
  <c r="AM274" i="139"/>
  <c r="AL274" i="139"/>
  <c r="AK274" i="139"/>
  <c r="AF274" i="139"/>
  <c r="AE274" i="139"/>
  <c r="AC274" i="139"/>
  <c r="AB274" i="139"/>
  <c r="AA274" i="139"/>
  <c r="Z274" i="139"/>
  <c r="Y274" i="139"/>
  <c r="X274" i="139"/>
  <c r="W274" i="139"/>
  <c r="V274" i="139"/>
  <c r="U274" i="139"/>
  <c r="T274" i="139"/>
  <c r="S274" i="139"/>
  <c r="R274" i="139"/>
  <c r="O274" i="139"/>
  <c r="N274" i="139"/>
  <c r="M274" i="139"/>
  <c r="L274" i="139"/>
  <c r="B274" i="139"/>
  <c r="A274" i="139"/>
  <c r="AY273" i="139"/>
  <c r="AX273" i="139"/>
  <c r="AW273" i="139"/>
  <c r="AV273" i="139"/>
  <c r="AU273" i="139"/>
  <c r="AT273" i="139"/>
  <c r="AS273" i="139"/>
  <c r="AR273" i="139"/>
  <c r="AQ273" i="139"/>
  <c r="AP273" i="139"/>
  <c r="AO273" i="139"/>
  <c r="AN273" i="139"/>
  <c r="AM273" i="139"/>
  <c r="AL273" i="139"/>
  <c r="AK273" i="139"/>
  <c r="O273" i="139"/>
  <c r="N273" i="139"/>
  <c r="M273" i="139"/>
  <c r="L273" i="139"/>
  <c r="B273" i="139"/>
  <c r="A273" i="139"/>
  <c r="BK272" i="139"/>
  <c r="BJ272" i="139"/>
  <c r="BI272" i="139"/>
  <c r="BH272" i="139"/>
  <c r="BG272" i="139"/>
  <c r="BF272" i="139"/>
  <c r="BE272" i="139"/>
  <c r="BD272" i="139"/>
  <c r="BC272" i="139"/>
  <c r="BB272" i="139"/>
  <c r="BA272" i="139"/>
  <c r="AZ272" i="139"/>
  <c r="AY272" i="139"/>
  <c r="AX272" i="139"/>
  <c r="AW272" i="139"/>
  <c r="AV272" i="139"/>
  <c r="AU272" i="139"/>
  <c r="AT272" i="139"/>
  <c r="AS272" i="139"/>
  <c r="AR272" i="139"/>
  <c r="AQ272" i="139"/>
  <c r="AP272" i="139"/>
  <c r="AO272" i="139"/>
  <c r="AN272" i="139"/>
  <c r="AM272" i="139"/>
  <c r="AL272" i="139"/>
  <c r="AK272" i="139"/>
  <c r="AF272" i="139"/>
  <c r="AE272" i="139"/>
  <c r="AC272" i="139"/>
  <c r="AB272" i="139"/>
  <c r="AA272" i="139"/>
  <c r="Z272" i="139"/>
  <c r="Y272" i="139"/>
  <c r="X272" i="139"/>
  <c r="W272" i="139"/>
  <c r="V272" i="139"/>
  <c r="U272" i="139"/>
  <c r="T272" i="139"/>
  <c r="S272" i="139"/>
  <c r="R272" i="139"/>
  <c r="O272" i="139"/>
  <c r="N272" i="139"/>
  <c r="M272" i="139"/>
  <c r="L272" i="139"/>
  <c r="B272" i="139"/>
  <c r="A272" i="139"/>
  <c r="AY271" i="139"/>
  <c r="AX271" i="139"/>
  <c r="AW271" i="139"/>
  <c r="AV271" i="139"/>
  <c r="AU271" i="139"/>
  <c r="AT271" i="139"/>
  <c r="AS271" i="139"/>
  <c r="AR271" i="139"/>
  <c r="AQ271" i="139"/>
  <c r="AP271" i="139"/>
  <c r="AO271" i="139"/>
  <c r="AN271" i="139"/>
  <c r="AM271" i="139"/>
  <c r="AL271" i="139"/>
  <c r="AK271" i="139"/>
  <c r="O271" i="139"/>
  <c r="N271" i="139"/>
  <c r="M271" i="139"/>
  <c r="L271" i="139"/>
  <c r="B271" i="139"/>
  <c r="A271" i="139"/>
  <c r="BK270" i="139"/>
  <c r="BJ270" i="139"/>
  <c r="BI270" i="139"/>
  <c r="BH270" i="139"/>
  <c r="BG270" i="139"/>
  <c r="BF270" i="139"/>
  <c r="BE270" i="139"/>
  <c r="BD270" i="139"/>
  <c r="BC270" i="139"/>
  <c r="BB270" i="139"/>
  <c r="BA270" i="139"/>
  <c r="AZ270" i="139"/>
  <c r="AY270" i="139"/>
  <c r="AX270" i="139"/>
  <c r="AW270" i="139"/>
  <c r="AV270" i="139"/>
  <c r="AU270" i="139"/>
  <c r="AT270" i="139"/>
  <c r="AS270" i="139"/>
  <c r="AR270" i="139"/>
  <c r="AQ270" i="139"/>
  <c r="AP270" i="139"/>
  <c r="AO270" i="139"/>
  <c r="AN270" i="139"/>
  <c r="AM270" i="139"/>
  <c r="AL270" i="139"/>
  <c r="AK270" i="139"/>
  <c r="AF270" i="139"/>
  <c r="AE270" i="139"/>
  <c r="AC270" i="139"/>
  <c r="AB270" i="139"/>
  <c r="AA270" i="139"/>
  <c r="Z270" i="139"/>
  <c r="Y270" i="139"/>
  <c r="X270" i="139"/>
  <c r="W270" i="139"/>
  <c r="V270" i="139"/>
  <c r="U270" i="139"/>
  <c r="T270" i="139"/>
  <c r="S270" i="139"/>
  <c r="R270" i="139"/>
  <c r="O270" i="139"/>
  <c r="N270" i="139"/>
  <c r="M270" i="139"/>
  <c r="L270" i="139"/>
  <c r="B270" i="139"/>
  <c r="A270" i="139"/>
  <c r="AY269" i="139"/>
  <c r="AX269" i="139"/>
  <c r="AW269" i="139"/>
  <c r="AV269" i="139"/>
  <c r="AU269" i="139"/>
  <c r="AT269" i="139"/>
  <c r="AS269" i="139"/>
  <c r="AR269" i="139"/>
  <c r="AQ269" i="139"/>
  <c r="AP269" i="139"/>
  <c r="AO269" i="139"/>
  <c r="AN269" i="139"/>
  <c r="AM269" i="139"/>
  <c r="AL269" i="139"/>
  <c r="AK269" i="139"/>
  <c r="O269" i="139"/>
  <c r="N269" i="139"/>
  <c r="M269" i="139"/>
  <c r="L269" i="139"/>
  <c r="B269" i="139"/>
  <c r="A269" i="139"/>
  <c r="BK268" i="139"/>
  <c r="BJ268" i="139"/>
  <c r="BI268" i="139"/>
  <c r="BH268" i="139"/>
  <c r="BG268" i="139"/>
  <c r="BF268" i="139"/>
  <c r="BE268" i="139"/>
  <c r="BD268" i="139"/>
  <c r="BC268" i="139"/>
  <c r="BB268" i="139"/>
  <c r="BA268" i="139"/>
  <c r="AZ268" i="139"/>
  <c r="AY268" i="139"/>
  <c r="AX268" i="139"/>
  <c r="AW268" i="139"/>
  <c r="AV268" i="139"/>
  <c r="AU268" i="139"/>
  <c r="AT268" i="139"/>
  <c r="AS268" i="139"/>
  <c r="AR268" i="139"/>
  <c r="AQ268" i="139"/>
  <c r="AP268" i="139"/>
  <c r="AO268" i="139"/>
  <c r="AN268" i="139"/>
  <c r="AM268" i="139"/>
  <c r="AL268" i="139"/>
  <c r="AK268" i="139"/>
  <c r="AF268" i="139"/>
  <c r="AE268" i="139"/>
  <c r="AC268" i="139"/>
  <c r="AB268" i="139"/>
  <c r="AA268" i="139"/>
  <c r="Z268" i="139"/>
  <c r="Y268" i="139"/>
  <c r="X268" i="139"/>
  <c r="W268" i="139"/>
  <c r="V268" i="139"/>
  <c r="U268" i="139"/>
  <c r="T268" i="139"/>
  <c r="S268" i="139"/>
  <c r="R268" i="139"/>
  <c r="O268" i="139"/>
  <c r="N268" i="139"/>
  <c r="M268" i="139"/>
  <c r="L268" i="139"/>
  <c r="B268" i="139"/>
  <c r="A268" i="139"/>
  <c r="AY267" i="139"/>
  <c r="AX267" i="139"/>
  <c r="AW267" i="139"/>
  <c r="AV267" i="139"/>
  <c r="AU267" i="139"/>
  <c r="AT267" i="139"/>
  <c r="AS267" i="139"/>
  <c r="AR267" i="139"/>
  <c r="AQ267" i="139"/>
  <c r="AP267" i="139"/>
  <c r="AO267" i="139"/>
  <c r="AN267" i="139"/>
  <c r="AM267" i="139"/>
  <c r="AL267" i="139"/>
  <c r="AK267" i="139"/>
  <c r="O267" i="139"/>
  <c r="N267" i="139"/>
  <c r="M267" i="139"/>
  <c r="L267" i="139"/>
  <c r="B267" i="139"/>
  <c r="A267" i="139"/>
  <c r="BK266" i="139"/>
  <c r="BJ266" i="139"/>
  <c r="BI266" i="139"/>
  <c r="BH266" i="139"/>
  <c r="BG266" i="139"/>
  <c r="BF266" i="139"/>
  <c r="BE266" i="139"/>
  <c r="BD266" i="139"/>
  <c r="BC266" i="139"/>
  <c r="BB266" i="139"/>
  <c r="BA266" i="139"/>
  <c r="AZ266" i="139"/>
  <c r="AY266" i="139"/>
  <c r="AX266" i="139"/>
  <c r="AW266" i="139"/>
  <c r="AV266" i="139"/>
  <c r="AU266" i="139"/>
  <c r="AT266" i="139"/>
  <c r="AS266" i="139"/>
  <c r="AR266" i="139"/>
  <c r="AQ266" i="139"/>
  <c r="AP266" i="139"/>
  <c r="AO266" i="139"/>
  <c r="AN266" i="139"/>
  <c r="AM266" i="139"/>
  <c r="AL266" i="139"/>
  <c r="AK266" i="139"/>
  <c r="AF266" i="139"/>
  <c r="AE266" i="139"/>
  <c r="AC266" i="139"/>
  <c r="AB266" i="139"/>
  <c r="AA266" i="139"/>
  <c r="Z266" i="139"/>
  <c r="Y266" i="139"/>
  <c r="X266" i="139"/>
  <c r="W266" i="139"/>
  <c r="V266" i="139"/>
  <c r="U266" i="139"/>
  <c r="T266" i="139"/>
  <c r="S266" i="139"/>
  <c r="R266" i="139"/>
  <c r="O266" i="139"/>
  <c r="N266" i="139"/>
  <c r="M266" i="139"/>
  <c r="L266" i="139"/>
  <c r="B266" i="139"/>
  <c r="A266" i="139"/>
  <c r="AY265" i="139"/>
  <c r="AX265" i="139"/>
  <c r="AW265" i="139"/>
  <c r="AV265" i="139"/>
  <c r="AU265" i="139"/>
  <c r="AT265" i="139"/>
  <c r="AS265" i="139"/>
  <c r="AR265" i="139"/>
  <c r="AQ265" i="139"/>
  <c r="AP265" i="139"/>
  <c r="AO265" i="139"/>
  <c r="AN265" i="139"/>
  <c r="AM265" i="139"/>
  <c r="AL265" i="139"/>
  <c r="AK265" i="139"/>
  <c r="O265" i="139"/>
  <c r="N265" i="139"/>
  <c r="M265" i="139"/>
  <c r="L265" i="139"/>
  <c r="B265" i="139"/>
  <c r="A265" i="139"/>
  <c r="BK264" i="139"/>
  <c r="BJ264" i="139"/>
  <c r="BI264" i="139"/>
  <c r="BH264" i="139"/>
  <c r="BG264" i="139"/>
  <c r="BF264" i="139"/>
  <c r="BE264" i="139"/>
  <c r="BD264" i="139"/>
  <c r="BC264" i="139"/>
  <c r="BB264" i="139"/>
  <c r="BA264" i="139"/>
  <c r="AZ264" i="139"/>
  <c r="AY264" i="139"/>
  <c r="AX264" i="139"/>
  <c r="AW264" i="139"/>
  <c r="AV264" i="139"/>
  <c r="AU264" i="139"/>
  <c r="AT264" i="139"/>
  <c r="AS264" i="139"/>
  <c r="AR264" i="139"/>
  <c r="AQ264" i="139"/>
  <c r="AP264" i="139"/>
  <c r="AO264" i="139"/>
  <c r="AN264" i="139"/>
  <c r="AM264" i="139"/>
  <c r="AL264" i="139"/>
  <c r="AK264" i="139"/>
  <c r="AF264" i="139"/>
  <c r="AE264" i="139"/>
  <c r="AC264" i="139"/>
  <c r="AB264" i="139"/>
  <c r="AA264" i="139"/>
  <c r="Z264" i="139"/>
  <c r="Y264" i="139"/>
  <c r="X264" i="139"/>
  <c r="W264" i="139"/>
  <c r="V264" i="139"/>
  <c r="U264" i="139"/>
  <c r="T264" i="139"/>
  <c r="S264" i="139"/>
  <c r="R264" i="139"/>
  <c r="O264" i="139"/>
  <c r="N264" i="139"/>
  <c r="M264" i="139"/>
  <c r="L264" i="139"/>
  <c r="B264" i="139"/>
  <c r="A264" i="139"/>
  <c r="AY263" i="139"/>
  <c r="AX263" i="139"/>
  <c r="AW263" i="139"/>
  <c r="AV263" i="139"/>
  <c r="AU263" i="139"/>
  <c r="AT263" i="139"/>
  <c r="AS263" i="139"/>
  <c r="AR263" i="139"/>
  <c r="AQ263" i="139"/>
  <c r="AP263" i="139"/>
  <c r="AO263" i="139"/>
  <c r="AN263" i="139"/>
  <c r="AM263" i="139"/>
  <c r="AL263" i="139"/>
  <c r="AK263" i="139"/>
  <c r="O263" i="139"/>
  <c r="N263" i="139"/>
  <c r="M263" i="139"/>
  <c r="L263" i="139"/>
  <c r="B263" i="139"/>
  <c r="A263" i="139"/>
  <c r="BK262" i="139"/>
  <c r="BJ262" i="139"/>
  <c r="BI262" i="139"/>
  <c r="BH262" i="139"/>
  <c r="BG262" i="139"/>
  <c r="BF262" i="139"/>
  <c r="BE262" i="139"/>
  <c r="BD262" i="139"/>
  <c r="BC262" i="139"/>
  <c r="BB262" i="139"/>
  <c r="BA262" i="139"/>
  <c r="AZ262" i="139"/>
  <c r="AY262" i="139"/>
  <c r="AX262" i="139"/>
  <c r="AW262" i="139"/>
  <c r="AV262" i="139"/>
  <c r="AU262" i="139"/>
  <c r="AT262" i="139"/>
  <c r="AS262" i="139"/>
  <c r="AR262" i="139"/>
  <c r="AQ262" i="139"/>
  <c r="AP262" i="139"/>
  <c r="AO262" i="139"/>
  <c r="AN262" i="139"/>
  <c r="AM262" i="139"/>
  <c r="AL262" i="139"/>
  <c r="AK262" i="139"/>
  <c r="AF262" i="139"/>
  <c r="AE262" i="139"/>
  <c r="AC262" i="139"/>
  <c r="AB262" i="139"/>
  <c r="AA262" i="139"/>
  <c r="Z262" i="139"/>
  <c r="Y262" i="139"/>
  <c r="X262" i="139"/>
  <c r="W262" i="139"/>
  <c r="V262" i="139"/>
  <c r="U262" i="139"/>
  <c r="T262" i="139"/>
  <c r="S262" i="139"/>
  <c r="R262" i="139"/>
  <c r="O262" i="139"/>
  <c r="N262" i="139"/>
  <c r="M262" i="139"/>
  <c r="L262" i="139"/>
  <c r="B262" i="139"/>
  <c r="A262" i="139"/>
  <c r="AY261" i="139"/>
  <c r="AX261" i="139"/>
  <c r="AW261" i="139"/>
  <c r="AV261" i="139"/>
  <c r="AU261" i="139"/>
  <c r="AT261" i="139"/>
  <c r="AS261" i="139"/>
  <c r="AR261" i="139"/>
  <c r="AQ261" i="139"/>
  <c r="AP261" i="139"/>
  <c r="AO261" i="139"/>
  <c r="AN261" i="139"/>
  <c r="AM261" i="139"/>
  <c r="AL261" i="139"/>
  <c r="AK261" i="139"/>
  <c r="O261" i="139"/>
  <c r="N261" i="139"/>
  <c r="M261" i="139"/>
  <c r="L261" i="139"/>
  <c r="B261" i="139"/>
  <c r="A261" i="139"/>
  <c r="BK260" i="139"/>
  <c r="BJ260" i="139"/>
  <c r="BI260" i="139"/>
  <c r="BH260" i="139"/>
  <c r="BG260" i="139"/>
  <c r="BF260" i="139"/>
  <c r="BE260" i="139"/>
  <c r="BD260" i="139"/>
  <c r="BC260" i="139"/>
  <c r="BB260" i="139"/>
  <c r="BA260" i="139"/>
  <c r="AZ260" i="139"/>
  <c r="AY260" i="139"/>
  <c r="AX260" i="139"/>
  <c r="AW260" i="139"/>
  <c r="AV260" i="139"/>
  <c r="AU260" i="139"/>
  <c r="AT260" i="139"/>
  <c r="AS260" i="139"/>
  <c r="AR260" i="139"/>
  <c r="AQ260" i="139"/>
  <c r="AP260" i="139"/>
  <c r="AO260" i="139"/>
  <c r="AN260" i="139"/>
  <c r="AM260" i="139"/>
  <c r="AL260" i="139"/>
  <c r="AK260" i="139"/>
  <c r="AF260" i="139"/>
  <c r="AE260" i="139"/>
  <c r="AC260" i="139"/>
  <c r="AB260" i="139"/>
  <c r="AA260" i="139"/>
  <c r="Z260" i="139"/>
  <c r="Y260" i="139"/>
  <c r="X260" i="139"/>
  <c r="W260" i="139"/>
  <c r="V260" i="139"/>
  <c r="U260" i="139"/>
  <c r="T260" i="139"/>
  <c r="S260" i="139"/>
  <c r="R260" i="139"/>
  <c r="O260" i="139"/>
  <c r="N260" i="139"/>
  <c r="M260" i="139"/>
  <c r="L260" i="139"/>
  <c r="B260" i="139"/>
  <c r="A260" i="139"/>
  <c r="AY259" i="139"/>
  <c r="AX259" i="139"/>
  <c r="AW259" i="139"/>
  <c r="AV259" i="139"/>
  <c r="AU259" i="139"/>
  <c r="AT259" i="139"/>
  <c r="AS259" i="139"/>
  <c r="AR259" i="139"/>
  <c r="AQ259" i="139"/>
  <c r="AP259" i="139"/>
  <c r="AO259" i="139"/>
  <c r="AN259" i="139"/>
  <c r="AM259" i="139"/>
  <c r="AL259" i="139"/>
  <c r="AK259" i="139"/>
  <c r="O259" i="139"/>
  <c r="N259" i="139"/>
  <c r="M259" i="139"/>
  <c r="L259" i="139"/>
  <c r="B259" i="139"/>
  <c r="A259" i="139"/>
  <c r="BK258" i="139"/>
  <c r="BJ258" i="139"/>
  <c r="BI258" i="139"/>
  <c r="BH258" i="139"/>
  <c r="BG258" i="139"/>
  <c r="BF258" i="139"/>
  <c r="BE258" i="139"/>
  <c r="BD258" i="139"/>
  <c r="BC258" i="139"/>
  <c r="BB258" i="139"/>
  <c r="BA258" i="139"/>
  <c r="AZ258" i="139"/>
  <c r="AY258" i="139"/>
  <c r="AX258" i="139"/>
  <c r="AW258" i="139"/>
  <c r="AV258" i="139"/>
  <c r="AU258" i="139"/>
  <c r="AT258" i="139"/>
  <c r="AS258" i="139"/>
  <c r="AR258" i="139"/>
  <c r="AQ258" i="139"/>
  <c r="AP258" i="139"/>
  <c r="AO258" i="139"/>
  <c r="AN258" i="139"/>
  <c r="AM258" i="139"/>
  <c r="AL258" i="139"/>
  <c r="AK258" i="139"/>
  <c r="AF258" i="139"/>
  <c r="AE258" i="139"/>
  <c r="AC258" i="139"/>
  <c r="AB258" i="139"/>
  <c r="AA258" i="139"/>
  <c r="Z258" i="139"/>
  <c r="Y258" i="139"/>
  <c r="X258" i="139"/>
  <c r="W258" i="139"/>
  <c r="V258" i="139"/>
  <c r="U258" i="139"/>
  <c r="T258" i="139"/>
  <c r="S258" i="139"/>
  <c r="R258" i="139"/>
  <c r="O258" i="139"/>
  <c r="N258" i="139"/>
  <c r="M258" i="139"/>
  <c r="L258" i="139"/>
  <c r="B258" i="139"/>
  <c r="A258" i="139"/>
  <c r="AY257" i="139"/>
  <c r="AX257" i="139"/>
  <c r="AW257" i="139"/>
  <c r="AV257" i="139"/>
  <c r="AU257" i="139"/>
  <c r="AT257" i="139"/>
  <c r="AS257" i="139"/>
  <c r="AR257" i="139"/>
  <c r="AQ257" i="139"/>
  <c r="AP257" i="139"/>
  <c r="AO257" i="139"/>
  <c r="AN257" i="139"/>
  <c r="AM257" i="139"/>
  <c r="AL257" i="139"/>
  <c r="AK257" i="139"/>
  <c r="O257" i="139"/>
  <c r="N257" i="139"/>
  <c r="M257" i="139"/>
  <c r="L257" i="139"/>
  <c r="B257" i="139"/>
  <c r="A257" i="139"/>
  <c r="BK256" i="139"/>
  <c r="BJ256" i="139"/>
  <c r="BI256" i="139"/>
  <c r="BH256" i="139"/>
  <c r="BG256" i="139"/>
  <c r="BF256" i="139"/>
  <c r="BE256" i="139"/>
  <c r="BD256" i="139"/>
  <c r="BC256" i="139"/>
  <c r="BB256" i="139"/>
  <c r="BA256" i="139"/>
  <c r="AZ256" i="139"/>
  <c r="AY256" i="139"/>
  <c r="AX256" i="139"/>
  <c r="AW256" i="139"/>
  <c r="AV256" i="139"/>
  <c r="AU256" i="139"/>
  <c r="AT256" i="139"/>
  <c r="AS256" i="139"/>
  <c r="AR256" i="139"/>
  <c r="AQ256" i="139"/>
  <c r="AP256" i="139"/>
  <c r="AO256" i="139"/>
  <c r="AN256" i="139"/>
  <c r="AM256" i="139"/>
  <c r="AL256" i="139"/>
  <c r="AK256" i="139"/>
  <c r="AF256" i="139"/>
  <c r="AE256" i="139"/>
  <c r="AC256" i="139"/>
  <c r="AB256" i="139"/>
  <c r="AA256" i="139"/>
  <c r="Z256" i="139"/>
  <c r="Y256" i="139"/>
  <c r="X256" i="139"/>
  <c r="W256" i="139"/>
  <c r="V256" i="139"/>
  <c r="U256" i="139"/>
  <c r="T256" i="139"/>
  <c r="S256" i="139"/>
  <c r="R256" i="139"/>
  <c r="O256" i="139"/>
  <c r="N256" i="139"/>
  <c r="M256" i="139"/>
  <c r="L256" i="139"/>
  <c r="B256" i="139"/>
  <c r="A256" i="139"/>
  <c r="AY255" i="139"/>
  <c r="AX255" i="139"/>
  <c r="AW255" i="139"/>
  <c r="AV255" i="139"/>
  <c r="AU255" i="139"/>
  <c r="AT255" i="139"/>
  <c r="AS255" i="139"/>
  <c r="AR255" i="139"/>
  <c r="AQ255" i="139"/>
  <c r="AP255" i="139"/>
  <c r="AO255" i="139"/>
  <c r="AN255" i="139"/>
  <c r="AM255" i="139"/>
  <c r="AL255" i="139"/>
  <c r="AK255" i="139"/>
  <c r="O255" i="139"/>
  <c r="N255" i="139"/>
  <c r="M255" i="139"/>
  <c r="L255" i="139"/>
  <c r="B255" i="139"/>
  <c r="A255" i="139"/>
  <c r="BK254" i="139"/>
  <c r="BJ254" i="139"/>
  <c r="BI254" i="139"/>
  <c r="BH254" i="139"/>
  <c r="BG254" i="139"/>
  <c r="BF254" i="139"/>
  <c r="BE254" i="139"/>
  <c r="BD254" i="139"/>
  <c r="BC254" i="139"/>
  <c r="BB254" i="139"/>
  <c r="BA254" i="139"/>
  <c r="AZ254" i="139"/>
  <c r="AY254" i="139"/>
  <c r="AX254" i="139"/>
  <c r="AW254" i="139"/>
  <c r="AV254" i="139"/>
  <c r="AU254" i="139"/>
  <c r="AT254" i="139"/>
  <c r="AS254" i="139"/>
  <c r="AR254" i="139"/>
  <c r="AQ254" i="139"/>
  <c r="AP254" i="139"/>
  <c r="AO254" i="139"/>
  <c r="AN254" i="139"/>
  <c r="AM254" i="139"/>
  <c r="AL254" i="139"/>
  <c r="AK254" i="139"/>
  <c r="AF254" i="139"/>
  <c r="AE254" i="139"/>
  <c r="AC254" i="139"/>
  <c r="AB254" i="139"/>
  <c r="AA254" i="139"/>
  <c r="Z254" i="139"/>
  <c r="Y254" i="139"/>
  <c r="X254" i="139"/>
  <c r="W254" i="139"/>
  <c r="V254" i="139"/>
  <c r="U254" i="139"/>
  <c r="T254" i="139"/>
  <c r="S254" i="139"/>
  <c r="R254" i="139"/>
  <c r="O254" i="139"/>
  <c r="N254" i="139"/>
  <c r="M254" i="139"/>
  <c r="L254" i="139"/>
  <c r="B254" i="139"/>
  <c r="A254" i="139"/>
  <c r="AY253" i="139"/>
  <c r="AX253" i="139"/>
  <c r="AW253" i="139"/>
  <c r="AV253" i="139"/>
  <c r="AU253" i="139"/>
  <c r="AT253" i="139"/>
  <c r="AS253" i="139"/>
  <c r="AR253" i="139"/>
  <c r="AQ253" i="139"/>
  <c r="AP253" i="139"/>
  <c r="AO253" i="139"/>
  <c r="AN253" i="139"/>
  <c r="AM253" i="139"/>
  <c r="AL253" i="139"/>
  <c r="AK253" i="139"/>
  <c r="O253" i="139"/>
  <c r="N253" i="139"/>
  <c r="M253" i="139"/>
  <c r="L253" i="139"/>
  <c r="B253" i="139"/>
  <c r="A253" i="139"/>
  <c r="BK252" i="139"/>
  <c r="BJ252" i="139"/>
  <c r="BI252" i="139"/>
  <c r="BH252" i="139"/>
  <c r="BG252" i="139"/>
  <c r="BF252" i="139"/>
  <c r="BE252" i="139"/>
  <c r="BD252" i="139"/>
  <c r="BC252" i="139"/>
  <c r="BB252" i="139"/>
  <c r="BA252" i="139"/>
  <c r="AZ252" i="139"/>
  <c r="AY252" i="139"/>
  <c r="AX252" i="139"/>
  <c r="AW252" i="139"/>
  <c r="AV252" i="139"/>
  <c r="AU252" i="139"/>
  <c r="AT252" i="139"/>
  <c r="AS252" i="139"/>
  <c r="AR252" i="139"/>
  <c r="AQ252" i="139"/>
  <c r="AP252" i="139"/>
  <c r="AO252" i="139"/>
  <c r="AN252" i="139"/>
  <c r="AM252" i="139"/>
  <c r="AL252" i="139"/>
  <c r="AK252" i="139"/>
  <c r="AF252" i="139"/>
  <c r="AE252" i="139"/>
  <c r="AC252" i="139"/>
  <c r="AB252" i="139"/>
  <c r="AA252" i="139"/>
  <c r="Z252" i="139"/>
  <c r="Y252" i="139"/>
  <c r="X252" i="139"/>
  <c r="W252" i="139"/>
  <c r="V252" i="139"/>
  <c r="U252" i="139"/>
  <c r="T252" i="139"/>
  <c r="S252" i="139"/>
  <c r="R252" i="139"/>
  <c r="O252" i="139"/>
  <c r="N252" i="139"/>
  <c r="M252" i="139"/>
  <c r="L252" i="139"/>
  <c r="B252" i="139"/>
  <c r="A252" i="139"/>
  <c r="AY251" i="139"/>
  <c r="AX251" i="139"/>
  <c r="AW251" i="139"/>
  <c r="AV251" i="139"/>
  <c r="AU251" i="139"/>
  <c r="AT251" i="139"/>
  <c r="AS251" i="139"/>
  <c r="AR251" i="139"/>
  <c r="AQ251" i="139"/>
  <c r="AP251" i="139"/>
  <c r="AO251" i="139"/>
  <c r="AN251" i="139"/>
  <c r="AM251" i="139"/>
  <c r="AL251" i="139"/>
  <c r="AK251" i="139"/>
  <c r="O251" i="139"/>
  <c r="N251" i="139"/>
  <c r="M251" i="139"/>
  <c r="L251" i="139"/>
  <c r="B251" i="139"/>
  <c r="A251" i="139"/>
  <c r="BK250" i="139"/>
  <c r="BJ250" i="139"/>
  <c r="BI250" i="139"/>
  <c r="BH250" i="139"/>
  <c r="BG250" i="139"/>
  <c r="BF250" i="139"/>
  <c r="BE250" i="139"/>
  <c r="BD250" i="139"/>
  <c r="BC250" i="139"/>
  <c r="BB250" i="139"/>
  <c r="BA250" i="139"/>
  <c r="AZ250" i="139"/>
  <c r="AY250" i="139"/>
  <c r="AX250" i="139"/>
  <c r="AW250" i="139"/>
  <c r="AV250" i="139"/>
  <c r="AU250" i="139"/>
  <c r="AT250" i="139"/>
  <c r="AS250" i="139"/>
  <c r="AR250" i="139"/>
  <c r="AQ250" i="139"/>
  <c r="AP250" i="139"/>
  <c r="AO250" i="139"/>
  <c r="AN250" i="139"/>
  <c r="AM250" i="139"/>
  <c r="AL250" i="139"/>
  <c r="AK250" i="139"/>
  <c r="AF250" i="139"/>
  <c r="AE250" i="139"/>
  <c r="AC250" i="139"/>
  <c r="AB250" i="139"/>
  <c r="AA250" i="139"/>
  <c r="Z250" i="139"/>
  <c r="Y250" i="139"/>
  <c r="X250" i="139"/>
  <c r="W250" i="139"/>
  <c r="V250" i="139"/>
  <c r="U250" i="139"/>
  <c r="T250" i="139"/>
  <c r="S250" i="139"/>
  <c r="R250" i="139"/>
  <c r="O250" i="139"/>
  <c r="N250" i="139"/>
  <c r="M250" i="139"/>
  <c r="L250" i="139"/>
  <c r="B250" i="139"/>
  <c r="A250" i="139"/>
  <c r="AY249" i="139"/>
  <c r="AX249" i="139"/>
  <c r="AW249" i="139"/>
  <c r="AV249" i="139"/>
  <c r="AU249" i="139"/>
  <c r="AT249" i="139"/>
  <c r="AS249" i="139"/>
  <c r="AR249" i="139"/>
  <c r="AQ249" i="139"/>
  <c r="AP249" i="139"/>
  <c r="AO249" i="139"/>
  <c r="AN249" i="139"/>
  <c r="AM249" i="139"/>
  <c r="AL249" i="139"/>
  <c r="AK249" i="139"/>
  <c r="O249" i="139"/>
  <c r="N249" i="139"/>
  <c r="M249" i="139"/>
  <c r="L249" i="139"/>
  <c r="B249" i="139"/>
  <c r="A249" i="139"/>
  <c r="BK248" i="139"/>
  <c r="BJ248" i="139"/>
  <c r="BI248" i="139"/>
  <c r="BH248" i="139"/>
  <c r="BG248" i="139"/>
  <c r="BF248" i="139"/>
  <c r="BE248" i="139"/>
  <c r="BD248" i="139"/>
  <c r="BC248" i="139"/>
  <c r="BB248" i="139"/>
  <c r="BA248" i="139"/>
  <c r="AZ248" i="139"/>
  <c r="AY248" i="139"/>
  <c r="AX248" i="139"/>
  <c r="AW248" i="139"/>
  <c r="AV248" i="139"/>
  <c r="AU248" i="139"/>
  <c r="AT248" i="139"/>
  <c r="AS248" i="139"/>
  <c r="AR248" i="139"/>
  <c r="AQ248" i="139"/>
  <c r="AP248" i="139"/>
  <c r="AO248" i="139"/>
  <c r="AN248" i="139"/>
  <c r="AM248" i="139"/>
  <c r="AL248" i="139"/>
  <c r="AK248" i="139"/>
  <c r="AF248" i="139"/>
  <c r="AE248" i="139"/>
  <c r="AC248" i="139"/>
  <c r="AB248" i="139"/>
  <c r="AA248" i="139"/>
  <c r="Z248" i="139"/>
  <c r="Y248" i="139"/>
  <c r="X248" i="139"/>
  <c r="W248" i="139"/>
  <c r="V248" i="139"/>
  <c r="U248" i="139"/>
  <c r="T248" i="139"/>
  <c r="S248" i="139"/>
  <c r="R248" i="139"/>
  <c r="O248" i="139"/>
  <c r="N248" i="139"/>
  <c r="M248" i="139"/>
  <c r="L248" i="139"/>
  <c r="B248" i="139"/>
  <c r="A248" i="139"/>
  <c r="AY247" i="139"/>
  <c r="AX247" i="139"/>
  <c r="AW247" i="139"/>
  <c r="AV247" i="139"/>
  <c r="AU247" i="139"/>
  <c r="AT247" i="139"/>
  <c r="AS247" i="139"/>
  <c r="AR247" i="139"/>
  <c r="AQ247" i="139"/>
  <c r="AP247" i="139"/>
  <c r="AO247" i="139"/>
  <c r="AN247" i="139"/>
  <c r="AM247" i="139"/>
  <c r="AL247" i="139"/>
  <c r="AK247" i="139"/>
  <c r="O247" i="139"/>
  <c r="N247" i="139"/>
  <c r="M247" i="139"/>
  <c r="L247" i="139"/>
  <c r="B247" i="139"/>
  <c r="A247" i="139"/>
  <c r="BK246" i="139"/>
  <c r="BJ246" i="139"/>
  <c r="BI246" i="139"/>
  <c r="BH246" i="139"/>
  <c r="BG246" i="139"/>
  <c r="BF246" i="139"/>
  <c r="BE246" i="139"/>
  <c r="BD246" i="139"/>
  <c r="BC246" i="139"/>
  <c r="BB246" i="139"/>
  <c r="BA246" i="139"/>
  <c r="AZ246" i="139"/>
  <c r="AY246" i="139"/>
  <c r="AX246" i="139"/>
  <c r="AW246" i="139"/>
  <c r="AV246" i="139"/>
  <c r="AU246" i="139"/>
  <c r="AT246" i="139"/>
  <c r="AS246" i="139"/>
  <c r="AR246" i="139"/>
  <c r="AQ246" i="139"/>
  <c r="AP246" i="139"/>
  <c r="AO246" i="139"/>
  <c r="AN246" i="139"/>
  <c r="AM246" i="139"/>
  <c r="AL246" i="139"/>
  <c r="AK246" i="139"/>
  <c r="AF246" i="139"/>
  <c r="AE246" i="139"/>
  <c r="AC246" i="139"/>
  <c r="AB246" i="139"/>
  <c r="AA246" i="139"/>
  <c r="Z246" i="139"/>
  <c r="Y246" i="139"/>
  <c r="X246" i="139"/>
  <c r="W246" i="139"/>
  <c r="V246" i="139"/>
  <c r="U246" i="139"/>
  <c r="T246" i="139"/>
  <c r="S246" i="139"/>
  <c r="R246" i="139"/>
  <c r="O246" i="139"/>
  <c r="N246" i="139"/>
  <c r="M246" i="139"/>
  <c r="L246" i="139"/>
  <c r="B246" i="139"/>
  <c r="A246" i="139"/>
  <c r="AY245" i="139"/>
  <c r="AX245" i="139"/>
  <c r="AW245" i="139"/>
  <c r="AV245" i="139"/>
  <c r="AU245" i="139"/>
  <c r="AT245" i="139"/>
  <c r="AS245" i="139"/>
  <c r="AR245" i="139"/>
  <c r="AQ245" i="139"/>
  <c r="AP245" i="139"/>
  <c r="AO245" i="139"/>
  <c r="AN245" i="139"/>
  <c r="AM245" i="139"/>
  <c r="AL245" i="139"/>
  <c r="AK245" i="139"/>
  <c r="O245" i="139"/>
  <c r="N245" i="139"/>
  <c r="M245" i="139"/>
  <c r="L245" i="139"/>
  <c r="B245" i="139"/>
  <c r="A245" i="139"/>
  <c r="BK244" i="139"/>
  <c r="BJ244" i="139"/>
  <c r="BI244" i="139"/>
  <c r="BH244" i="139"/>
  <c r="BG244" i="139"/>
  <c r="BF244" i="139"/>
  <c r="BE244" i="139"/>
  <c r="BD244" i="139"/>
  <c r="BC244" i="139"/>
  <c r="BB244" i="139"/>
  <c r="BA244" i="139"/>
  <c r="AZ244" i="139"/>
  <c r="AY244" i="139"/>
  <c r="AX244" i="139"/>
  <c r="AW244" i="139"/>
  <c r="AV244" i="139"/>
  <c r="AU244" i="139"/>
  <c r="AT244" i="139"/>
  <c r="AS244" i="139"/>
  <c r="AR244" i="139"/>
  <c r="AQ244" i="139"/>
  <c r="AP244" i="139"/>
  <c r="AO244" i="139"/>
  <c r="AN244" i="139"/>
  <c r="AM244" i="139"/>
  <c r="AL244" i="139"/>
  <c r="AK244" i="139"/>
  <c r="AF244" i="139"/>
  <c r="AE244" i="139"/>
  <c r="AC244" i="139"/>
  <c r="AB244" i="139"/>
  <c r="AA244" i="139"/>
  <c r="Z244" i="139"/>
  <c r="Y244" i="139"/>
  <c r="X244" i="139"/>
  <c r="W244" i="139"/>
  <c r="V244" i="139"/>
  <c r="U244" i="139"/>
  <c r="T244" i="139"/>
  <c r="S244" i="139"/>
  <c r="R244" i="139"/>
  <c r="O244" i="139"/>
  <c r="N244" i="139"/>
  <c r="M244" i="139"/>
  <c r="L244" i="139"/>
  <c r="B244" i="139"/>
  <c r="A244" i="139"/>
  <c r="AY243" i="139"/>
  <c r="AX243" i="139"/>
  <c r="AW243" i="139"/>
  <c r="AV243" i="139"/>
  <c r="AU243" i="139"/>
  <c r="AT243" i="139"/>
  <c r="AS243" i="139"/>
  <c r="AR243" i="139"/>
  <c r="AQ243" i="139"/>
  <c r="AP243" i="139"/>
  <c r="AO243" i="139"/>
  <c r="AN243" i="139"/>
  <c r="AM243" i="139"/>
  <c r="AL243" i="139"/>
  <c r="AK243" i="139"/>
  <c r="O243" i="139"/>
  <c r="N243" i="139"/>
  <c r="M243" i="139"/>
  <c r="L243" i="139"/>
  <c r="B243" i="139"/>
  <c r="A243" i="139"/>
  <c r="BK242" i="139"/>
  <c r="BJ242" i="139"/>
  <c r="BI242" i="139"/>
  <c r="BH242" i="139"/>
  <c r="BG242" i="139"/>
  <c r="BF242" i="139"/>
  <c r="BE242" i="139"/>
  <c r="BD242" i="139"/>
  <c r="BC242" i="139"/>
  <c r="BB242" i="139"/>
  <c r="BA242" i="139"/>
  <c r="AZ242" i="139"/>
  <c r="AY242" i="139"/>
  <c r="AX242" i="139"/>
  <c r="AW242" i="139"/>
  <c r="AV242" i="139"/>
  <c r="AU242" i="139"/>
  <c r="AT242" i="139"/>
  <c r="AS242" i="139"/>
  <c r="AR242" i="139"/>
  <c r="AQ242" i="139"/>
  <c r="AP242" i="139"/>
  <c r="AO242" i="139"/>
  <c r="AN242" i="139"/>
  <c r="AM242" i="139"/>
  <c r="AL242" i="139"/>
  <c r="AK242" i="139"/>
  <c r="AF242" i="139"/>
  <c r="AE242" i="139"/>
  <c r="AC242" i="139"/>
  <c r="AB242" i="139"/>
  <c r="AA242" i="139"/>
  <c r="Z242" i="139"/>
  <c r="Y242" i="139"/>
  <c r="X242" i="139"/>
  <c r="W242" i="139"/>
  <c r="V242" i="139"/>
  <c r="U242" i="139"/>
  <c r="T242" i="139"/>
  <c r="S242" i="139"/>
  <c r="R242" i="139"/>
  <c r="O242" i="139"/>
  <c r="N242" i="139"/>
  <c r="M242" i="139"/>
  <c r="L242" i="139"/>
  <c r="B242" i="139"/>
  <c r="A242" i="139"/>
  <c r="AY241" i="139"/>
  <c r="AX241" i="139"/>
  <c r="AW241" i="139"/>
  <c r="AV241" i="139"/>
  <c r="AU241" i="139"/>
  <c r="AT241" i="139"/>
  <c r="AS241" i="139"/>
  <c r="AR241" i="139"/>
  <c r="AQ241" i="139"/>
  <c r="AP241" i="139"/>
  <c r="AO241" i="139"/>
  <c r="AN241" i="139"/>
  <c r="AM241" i="139"/>
  <c r="AL241" i="139"/>
  <c r="AK241" i="139"/>
  <c r="O241" i="139"/>
  <c r="N241" i="139"/>
  <c r="M241" i="139"/>
  <c r="L241" i="139"/>
  <c r="B241" i="139"/>
  <c r="A241" i="139"/>
  <c r="BK240" i="139"/>
  <c r="BJ240" i="139"/>
  <c r="BI240" i="139"/>
  <c r="BH240" i="139"/>
  <c r="BG240" i="139"/>
  <c r="BF240" i="139"/>
  <c r="BE240" i="139"/>
  <c r="BD240" i="139"/>
  <c r="BC240" i="139"/>
  <c r="BB240" i="139"/>
  <c r="BA240" i="139"/>
  <c r="AZ240" i="139"/>
  <c r="AY240" i="139"/>
  <c r="AX240" i="139"/>
  <c r="AW240" i="139"/>
  <c r="AV240" i="139"/>
  <c r="AU240" i="139"/>
  <c r="AT240" i="139"/>
  <c r="AS240" i="139"/>
  <c r="AR240" i="139"/>
  <c r="AQ240" i="139"/>
  <c r="AP240" i="139"/>
  <c r="AO240" i="139"/>
  <c r="AN240" i="139"/>
  <c r="AM240" i="139"/>
  <c r="AL240" i="139"/>
  <c r="AK240" i="139"/>
  <c r="AF240" i="139"/>
  <c r="AE240" i="139"/>
  <c r="AC240" i="139"/>
  <c r="AB240" i="139"/>
  <c r="AA240" i="139"/>
  <c r="Z240" i="139"/>
  <c r="Y240" i="139"/>
  <c r="X240" i="139"/>
  <c r="W240" i="139"/>
  <c r="V240" i="139"/>
  <c r="U240" i="139"/>
  <c r="T240" i="139"/>
  <c r="S240" i="139"/>
  <c r="R240" i="139"/>
  <c r="O240" i="139"/>
  <c r="N240" i="139"/>
  <c r="M240" i="139"/>
  <c r="L240" i="139"/>
  <c r="B240" i="139"/>
  <c r="A240" i="139"/>
  <c r="AY239" i="139"/>
  <c r="AX239" i="139"/>
  <c r="AW239" i="139"/>
  <c r="AV239" i="139"/>
  <c r="AU239" i="139"/>
  <c r="AT239" i="139"/>
  <c r="AS239" i="139"/>
  <c r="AR239" i="139"/>
  <c r="AQ239" i="139"/>
  <c r="AP239" i="139"/>
  <c r="AO239" i="139"/>
  <c r="AN239" i="139"/>
  <c r="AM239" i="139"/>
  <c r="AL239" i="139"/>
  <c r="AK239" i="139"/>
  <c r="O239" i="139"/>
  <c r="N239" i="139"/>
  <c r="M239" i="139"/>
  <c r="L239" i="139"/>
  <c r="B239" i="139"/>
  <c r="A239" i="139"/>
  <c r="BK238" i="139"/>
  <c r="BJ238" i="139"/>
  <c r="BI238" i="139"/>
  <c r="BH238" i="139"/>
  <c r="BG238" i="139"/>
  <c r="BF238" i="139"/>
  <c r="BE238" i="139"/>
  <c r="BD238" i="139"/>
  <c r="BC238" i="139"/>
  <c r="BB238" i="139"/>
  <c r="BA238" i="139"/>
  <c r="AZ238" i="139"/>
  <c r="AY238" i="139"/>
  <c r="AX238" i="139"/>
  <c r="AW238" i="139"/>
  <c r="AV238" i="139"/>
  <c r="AU238" i="139"/>
  <c r="AT238" i="139"/>
  <c r="AS238" i="139"/>
  <c r="AR238" i="139"/>
  <c r="AQ238" i="139"/>
  <c r="AP238" i="139"/>
  <c r="AO238" i="139"/>
  <c r="AN238" i="139"/>
  <c r="AM238" i="139"/>
  <c r="AL238" i="139"/>
  <c r="AK238" i="139"/>
  <c r="AF238" i="139"/>
  <c r="AE238" i="139"/>
  <c r="AC238" i="139"/>
  <c r="AB238" i="139"/>
  <c r="AA238" i="139"/>
  <c r="Z238" i="139"/>
  <c r="Y238" i="139"/>
  <c r="X238" i="139"/>
  <c r="W238" i="139"/>
  <c r="V238" i="139"/>
  <c r="U238" i="139"/>
  <c r="T238" i="139"/>
  <c r="S238" i="139"/>
  <c r="R238" i="139"/>
  <c r="O238" i="139"/>
  <c r="N238" i="139"/>
  <c r="M238" i="139"/>
  <c r="L238" i="139"/>
  <c r="B238" i="139"/>
  <c r="A238" i="139"/>
  <c r="AY237" i="139"/>
  <c r="AX237" i="139"/>
  <c r="AW237" i="139"/>
  <c r="AV237" i="139"/>
  <c r="AU237" i="139"/>
  <c r="AT237" i="139"/>
  <c r="AS237" i="139"/>
  <c r="AR237" i="139"/>
  <c r="AQ237" i="139"/>
  <c r="AP237" i="139"/>
  <c r="AO237" i="139"/>
  <c r="AN237" i="139"/>
  <c r="AM237" i="139"/>
  <c r="AL237" i="139"/>
  <c r="AK237" i="139"/>
  <c r="O237" i="139"/>
  <c r="N237" i="139"/>
  <c r="M237" i="139"/>
  <c r="L237" i="139"/>
  <c r="B237" i="139"/>
  <c r="A237" i="139"/>
  <c r="BK236" i="139"/>
  <c r="BJ236" i="139"/>
  <c r="BI236" i="139"/>
  <c r="BH236" i="139"/>
  <c r="BG236" i="139"/>
  <c r="BF236" i="139"/>
  <c r="BE236" i="139"/>
  <c r="BD236" i="139"/>
  <c r="BC236" i="139"/>
  <c r="BB236" i="139"/>
  <c r="BA236" i="139"/>
  <c r="AZ236" i="139"/>
  <c r="AY236" i="139"/>
  <c r="AX236" i="139"/>
  <c r="AW236" i="139"/>
  <c r="AV236" i="139"/>
  <c r="AU236" i="139"/>
  <c r="AT236" i="139"/>
  <c r="AS236" i="139"/>
  <c r="AR236" i="139"/>
  <c r="AQ236" i="139"/>
  <c r="AP236" i="139"/>
  <c r="AO236" i="139"/>
  <c r="AN236" i="139"/>
  <c r="AM236" i="139"/>
  <c r="AL236" i="139"/>
  <c r="AK236" i="139"/>
  <c r="AF236" i="139"/>
  <c r="AE236" i="139"/>
  <c r="AC236" i="139"/>
  <c r="AB236" i="139"/>
  <c r="AA236" i="139"/>
  <c r="Z236" i="139"/>
  <c r="Y236" i="139"/>
  <c r="X236" i="139"/>
  <c r="W236" i="139"/>
  <c r="V236" i="139"/>
  <c r="U236" i="139"/>
  <c r="T236" i="139"/>
  <c r="S236" i="139"/>
  <c r="R236" i="139"/>
  <c r="O236" i="139"/>
  <c r="N236" i="139"/>
  <c r="M236" i="139"/>
  <c r="L236" i="139"/>
  <c r="B236" i="139"/>
  <c r="A236" i="139"/>
  <c r="AY235" i="139"/>
  <c r="AX235" i="139"/>
  <c r="AW235" i="139"/>
  <c r="AV235" i="139"/>
  <c r="AU235" i="139"/>
  <c r="AT235" i="139"/>
  <c r="AS235" i="139"/>
  <c r="AR235" i="139"/>
  <c r="AQ235" i="139"/>
  <c r="AP235" i="139"/>
  <c r="AO235" i="139"/>
  <c r="AN235" i="139"/>
  <c r="AM235" i="139"/>
  <c r="AL235" i="139"/>
  <c r="AK235" i="139"/>
  <c r="O235" i="139"/>
  <c r="N235" i="139"/>
  <c r="M235" i="139"/>
  <c r="L235" i="139"/>
  <c r="B235" i="139"/>
  <c r="A235" i="139"/>
  <c r="BK234" i="139"/>
  <c r="BJ234" i="139"/>
  <c r="BI234" i="139"/>
  <c r="BH234" i="139"/>
  <c r="BG234" i="139"/>
  <c r="BF234" i="139"/>
  <c r="BE234" i="139"/>
  <c r="BD234" i="139"/>
  <c r="BC234" i="139"/>
  <c r="BB234" i="139"/>
  <c r="BA234" i="139"/>
  <c r="AZ234" i="139"/>
  <c r="AY234" i="139"/>
  <c r="AX234" i="139"/>
  <c r="AW234" i="139"/>
  <c r="AV234" i="139"/>
  <c r="AU234" i="139"/>
  <c r="AT234" i="139"/>
  <c r="AS234" i="139"/>
  <c r="AR234" i="139"/>
  <c r="AQ234" i="139"/>
  <c r="AP234" i="139"/>
  <c r="AO234" i="139"/>
  <c r="AN234" i="139"/>
  <c r="AM234" i="139"/>
  <c r="AL234" i="139"/>
  <c r="AK234" i="139"/>
  <c r="AF234" i="139"/>
  <c r="AE234" i="139"/>
  <c r="AC234" i="139"/>
  <c r="AB234" i="139"/>
  <c r="AA234" i="139"/>
  <c r="Z234" i="139"/>
  <c r="Y234" i="139"/>
  <c r="X234" i="139"/>
  <c r="W234" i="139"/>
  <c r="V234" i="139"/>
  <c r="U234" i="139"/>
  <c r="T234" i="139"/>
  <c r="S234" i="139"/>
  <c r="R234" i="139"/>
  <c r="O234" i="139"/>
  <c r="N234" i="139"/>
  <c r="M234" i="139"/>
  <c r="L234" i="139"/>
  <c r="B234" i="139"/>
  <c r="A234" i="139"/>
  <c r="AY233" i="139"/>
  <c r="AX233" i="139"/>
  <c r="AW233" i="139"/>
  <c r="AV233" i="139"/>
  <c r="AU233" i="139"/>
  <c r="AT233" i="139"/>
  <c r="AS233" i="139"/>
  <c r="AR233" i="139"/>
  <c r="AQ233" i="139"/>
  <c r="AP233" i="139"/>
  <c r="AO233" i="139"/>
  <c r="AN233" i="139"/>
  <c r="AM233" i="139"/>
  <c r="AL233" i="139"/>
  <c r="AK233" i="139"/>
  <c r="O233" i="139"/>
  <c r="N233" i="139"/>
  <c r="M233" i="139"/>
  <c r="L233" i="139"/>
  <c r="B233" i="139"/>
  <c r="A233" i="139"/>
  <c r="BK232" i="139"/>
  <c r="BJ232" i="139"/>
  <c r="BI232" i="139"/>
  <c r="BH232" i="139"/>
  <c r="BG232" i="139"/>
  <c r="BF232" i="139"/>
  <c r="BE232" i="139"/>
  <c r="BD232" i="139"/>
  <c r="BC232" i="139"/>
  <c r="BB232" i="139"/>
  <c r="BA232" i="139"/>
  <c r="AZ232" i="139"/>
  <c r="AY232" i="139"/>
  <c r="AX232" i="139"/>
  <c r="AW232" i="139"/>
  <c r="AV232" i="139"/>
  <c r="AU232" i="139"/>
  <c r="AT232" i="139"/>
  <c r="AS232" i="139"/>
  <c r="AR232" i="139"/>
  <c r="AQ232" i="139"/>
  <c r="AP232" i="139"/>
  <c r="AO232" i="139"/>
  <c r="AN232" i="139"/>
  <c r="AM232" i="139"/>
  <c r="AL232" i="139"/>
  <c r="AK232" i="139"/>
  <c r="AF232" i="139"/>
  <c r="AE232" i="139"/>
  <c r="AC232" i="139"/>
  <c r="AB232" i="139"/>
  <c r="AA232" i="139"/>
  <c r="Z232" i="139"/>
  <c r="Y232" i="139"/>
  <c r="X232" i="139"/>
  <c r="W232" i="139"/>
  <c r="V232" i="139"/>
  <c r="U232" i="139"/>
  <c r="T232" i="139"/>
  <c r="S232" i="139"/>
  <c r="R232" i="139"/>
  <c r="O232" i="139"/>
  <c r="N232" i="139"/>
  <c r="M232" i="139"/>
  <c r="L232" i="139"/>
  <c r="B232" i="139"/>
  <c r="A232" i="139"/>
  <c r="AY231" i="139"/>
  <c r="AX231" i="139"/>
  <c r="AW231" i="139"/>
  <c r="AV231" i="139"/>
  <c r="AU231" i="139"/>
  <c r="AT231" i="139"/>
  <c r="AS231" i="139"/>
  <c r="AR231" i="139"/>
  <c r="AQ231" i="139"/>
  <c r="AP231" i="139"/>
  <c r="AO231" i="139"/>
  <c r="AN231" i="139"/>
  <c r="AM231" i="139"/>
  <c r="AL231" i="139"/>
  <c r="AK231" i="139"/>
  <c r="O231" i="139"/>
  <c r="N231" i="139"/>
  <c r="M231" i="139"/>
  <c r="L231" i="139"/>
  <c r="B231" i="139"/>
  <c r="A231" i="139"/>
  <c r="BK230" i="139"/>
  <c r="BJ230" i="139"/>
  <c r="BI230" i="139"/>
  <c r="BH230" i="139"/>
  <c r="BG230" i="139"/>
  <c r="BF230" i="139"/>
  <c r="BE230" i="139"/>
  <c r="BD230" i="139"/>
  <c r="BC230" i="139"/>
  <c r="BB230" i="139"/>
  <c r="BA230" i="139"/>
  <c r="AZ230" i="139"/>
  <c r="AY230" i="139"/>
  <c r="AX230" i="139"/>
  <c r="AW230" i="139"/>
  <c r="AV230" i="139"/>
  <c r="AU230" i="139"/>
  <c r="AT230" i="139"/>
  <c r="AS230" i="139"/>
  <c r="AR230" i="139"/>
  <c r="AQ230" i="139"/>
  <c r="AP230" i="139"/>
  <c r="AO230" i="139"/>
  <c r="AN230" i="139"/>
  <c r="AM230" i="139"/>
  <c r="AL230" i="139"/>
  <c r="AK230" i="139"/>
  <c r="AF230" i="139"/>
  <c r="AE230" i="139"/>
  <c r="AC230" i="139"/>
  <c r="AB230" i="139"/>
  <c r="AA230" i="139"/>
  <c r="Z230" i="139"/>
  <c r="Y230" i="139"/>
  <c r="X230" i="139"/>
  <c r="W230" i="139"/>
  <c r="V230" i="139"/>
  <c r="U230" i="139"/>
  <c r="T230" i="139"/>
  <c r="S230" i="139"/>
  <c r="R230" i="139"/>
  <c r="O230" i="139"/>
  <c r="N230" i="139"/>
  <c r="M230" i="139"/>
  <c r="L230" i="139"/>
  <c r="B230" i="139"/>
  <c r="A230" i="139"/>
  <c r="AY229" i="139"/>
  <c r="AX229" i="139"/>
  <c r="AW229" i="139"/>
  <c r="AV229" i="139"/>
  <c r="AU229" i="139"/>
  <c r="AT229" i="139"/>
  <c r="AS229" i="139"/>
  <c r="AR229" i="139"/>
  <c r="AQ229" i="139"/>
  <c r="AP229" i="139"/>
  <c r="AO229" i="139"/>
  <c r="AN229" i="139"/>
  <c r="AM229" i="139"/>
  <c r="AL229" i="139"/>
  <c r="AK229" i="139"/>
  <c r="O229" i="139"/>
  <c r="N229" i="139"/>
  <c r="M229" i="139"/>
  <c r="L229" i="139"/>
  <c r="B229" i="139"/>
  <c r="A229" i="139"/>
  <c r="BK228" i="139"/>
  <c r="BJ228" i="139"/>
  <c r="BI228" i="139"/>
  <c r="BH228" i="139"/>
  <c r="BG228" i="139"/>
  <c r="BF228" i="139"/>
  <c r="BE228" i="139"/>
  <c r="BD228" i="139"/>
  <c r="BC228" i="139"/>
  <c r="BB228" i="139"/>
  <c r="BA228" i="139"/>
  <c r="AZ228" i="139"/>
  <c r="AY228" i="139"/>
  <c r="AX228" i="139"/>
  <c r="AW228" i="139"/>
  <c r="AV228" i="139"/>
  <c r="AU228" i="139"/>
  <c r="AT228" i="139"/>
  <c r="AS228" i="139"/>
  <c r="AR228" i="139"/>
  <c r="AQ228" i="139"/>
  <c r="AP228" i="139"/>
  <c r="AO228" i="139"/>
  <c r="AN228" i="139"/>
  <c r="AM228" i="139"/>
  <c r="AL228" i="139"/>
  <c r="AK228" i="139"/>
  <c r="AF228" i="139"/>
  <c r="AE228" i="139"/>
  <c r="AC228" i="139"/>
  <c r="AB228" i="139"/>
  <c r="AA228" i="139"/>
  <c r="Z228" i="139"/>
  <c r="Y228" i="139"/>
  <c r="X228" i="139"/>
  <c r="W228" i="139"/>
  <c r="V228" i="139"/>
  <c r="U228" i="139"/>
  <c r="T228" i="139"/>
  <c r="S228" i="139"/>
  <c r="R228" i="139"/>
  <c r="O228" i="139"/>
  <c r="N228" i="139"/>
  <c r="M228" i="139"/>
  <c r="L228" i="139"/>
  <c r="B228" i="139"/>
  <c r="A228" i="139"/>
  <c r="AY227" i="139"/>
  <c r="AX227" i="139"/>
  <c r="AW227" i="139"/>
  <c r="AV227" i="139"/>
  <c r="AU227" i="139"/>
  <c r="AT227" i="139"/>
  <c r="AS227" i="139"/>
  <c r="AR227" i="139"/>
  <c r="AQ227" i="139"/>
  <c r="AP227" i="139"/>
  <c r="AO227" i="139"/>
  <c r="AN227" i="139"/>
  <c r="AM227" i="139"/>
  <c r="AL227" i="139"/>
  <c r="AK227" i="139"/>
  <c r="O227" i="139"/>
  <c r="N227" i="139"/>
  <c r="M227" i="139"/>
  <c r="L227" i="139"/>
  <c r="B227" i="139"/>
  <c r="A227" i="139"/>
  <c r="BK226" i="139"/>
  <c r="BJ226" i="139"/>
  <c r="BI226" i="139"/>
  <c r="BH226" i="139"/>
  <c r="BG226" i="139"/>
  <c r="BF226" i="139"/>
  <c r="BE226" i="139"/>
  <c r="BD226" i="139"/>
  <c r="BC226" i="139"/>
  <c r="BB226" i="139"/>
  <c r="BA226" i="139"/>
  <c r="AZ226" i="139"/>
  <c r="AY226" i="139"/>
  <c r="AX226" i="139"/>
  <c r="AW226" i="139"/>
  <c r="AV226" i="139"/>
  <c r="AU226" i="139"/>
  <c r="AT226" i="139"/>
  <c r="AS226" i="139"/>
  <c r="AR226" i="139"/>
  <c r="AQ226" i="139"/>
  <c r="AP226" i="139"/>
  <c r="AO226" i="139"/>
  <c r="AN226" i="139"/>
  <c r="AM226" i="139"/>
  <c r="AL226" i="139"/>
  <c r="AK226" i="139"/>
  <c r="AF226" i="139"/>
  <c r="AE226" i="139"/>
  <c r="AC226" i="139"/>
  <c r="AB226" i="139"/>
  <c r="AA226" i="139"/>
  <c r="Z226" i="139"/>
  <c r="Y226" i="139"/>
  <c r="X226" i="139"/>
  <c r="W226" i="139"/>
  <c r="V226" i="139"/>
  <c r="U226" i="139"/>
  <c r="T226" i="139"/>
  <c r="S226" i="139"/>
  <c r="R226" i="139"/>
  <c r="O226" i="139"/>
  <c r="N226" i="139"/>
  <c r="M226" i="139"/>
  <c r="L226" i="139"/>
  <c r="B226" i="139"/>
  <c r="A226" i="139"/>
  <c r="AY225" i="139"/>
  <c r="AX225" i="139"/>
  <c r="AW225" i="139"/>
  <c r="AV225" i="139"/>
  <c r="AU225" i="139"/>
  <c r="AT225" i="139"/>
  <c r="AS225" i="139"/>
  <c r="AR225" i="139"/>
  <c r="AQ225" i="139"/>
  <c r="AP225" i="139"/>
  <c r="AO225" i="139"/>
  <c r="AN225" i="139"/>
  <c r="AM225" i="139"/>
  <c r="AL225" i="139"/>
  <c r="AK225" i="139"/>
  <c r="O225" i="139"/>
  <c r="N225" i="139"/>
  <c r="M225" i="139"/>
  <c r="L225" i="139"/>
  <c r="B225" i="139"/>
  <c r="A225" i="139"/>
  <c r="BK224" i="139"/>
  <c r="BJ224" i="139"/>
  <c r="BI224" i="139"/>
  <c r="BH224" i="139"/>
  <c r="BG224" i="139"/>
  <c r="BF224" i="139"/>
  <c r="BE224" i="139"/>
  <c r="BD224" i="139"/>
  <c r="BC224" i="139"/>
  <c r="BB224" i="139"/>
  <c r="BA224" i="139"/>
  <c r="AZ224" i="139"/>
  <c r="AY224" i="139"/>
  <c r="AX224" i="139"/>
  <c r="AW224" i="139"/>
  <c r="AV224" i="139"/>
  <c r="AU224" i="139"/>
  <c r="AT224" i="139"/>
  <c r="AS224" i="139"/>
  <c r="AR224" i="139"/>
  <c r="AQ224" i="139"/>
  <c r="AP224" i="139"/>
  <c r="AO224" i="139"/>
  <c r="AN224" i="139"/>
  <c r="AM224" i="139"/>
  <c r="AL224" i="139"/>
  <c r="AK224" i="139"/>
  <c r="AF224" i="139"/>
  <c r="AE224" i="139"/>
  <c r="AC224" i="139"/>
  <c r="AB224" i="139"/>
  <c r="AA224" i="139"/>
  <c r="Z224" i="139"/>
  <c r="Y224" i="139"/>
  <c r="X224" i="139"/>
  <c r="W224" i="139"/>
  <c r="V224" i="139"/>
  <c r="U224" i="139"/>
  <c r="T224" i="139"/>
  <c r="S224" i="139"/>
  <c r="R224" i="139"/>
  <c r="O224" i="139"/>
  <c r="N224" i="139"/>
  <c r="M224" i="139"/>
  <c r="L224" i="139"/>
  <c r="B224" i="139"/>
  <c r="A224" i="139"/>
  <c r="AY223" i="139"/>
  <c r="AX223" i="139"/>
  <c r="AW223" i="139"/>
  <c r="AV223" i="139"/>
  <c r="AU223" i="139"/>
  <c r="AT223" i="139"/>
  <c r="AS223" i="139"/>
  <c r="AR223" i="139"/>
  <c r="AQ223" i="139"/>
  <c r="AP223" i="139"/>
  <c r="AO223" i="139"/>
  <c r="AN223" i="139"/>
  <c r="AM223" i="139"/>
  <c r="AL223" i="139"/>
  <c r="AK223" i="139"/>
  <c r="O223" i="139"/>
  <c r="N223" i="139"/>
  <c r="M223" i="139"/>
  <c r="L223" i="139"/>
  <c r="B223" i="139"/>
  <c r="A223" i="139"/>
  <c r="BK222" i="139"/>
  <c r="BJ222" i="139"/>
  <c r="BI222" i="139"/>
  <c r="BH222" i="139"/>
  <c r="BG222" i="139"/>
  <c r="BF222" i="139"/>
  <c r="BE222" i="139"/>
  <c r="BD222" i="139"/>
  <c r="BC222" i="139"/>
  <c r="BB222" i="139"/>
  <c r="BA222" i="139"/>
  <c r="AZ222" i="139"/>
  <c r="AY222" i="139"/>
  <c r="AX222" i="139"/>
  <c r="AW222" i="139"/>
  <c r="AV222" i="139"/>
  <c r="AU222" i="139"/>
  <c r="AT222" i="139"/>
  <c r="AS222" i="139"/>
  <c r="AR222" i="139"/>
  <c r="AQ222" i="139"/>
  <c r="AP222" i="139"/>
  <c r="AO222" i="139"/>
  <c r="AN222" i="139"/>
  <c r="AM222" i="139"/>
  <c r="AL222" i="139"/>
  <c r="AK222" i="139"/>
  <c r="AF222" i="139"/>
  <c r="AE222" i="139"/>
  <c r="AC222" i="139"/>
  <c r="AB222" i="139"/>
  <c r="AA222" i="139"/>
  <c r="Z222" i="139"/>
  <c r="Y222" i="139"/>
  <c r="X222" i="139"/>
  <c r="W222" i="139"/>
  <c r="V222" i="139"/>
  <c r="U222" i="139"/>
  <c r="T222" i="139"/>
  <c r="S222" i="139"/>
  <c r="R222" i="139"/>
  <c r="O222" i="139"/>
  <c r="N222" i="139"/>
  <c r="M222" i="139"/>
  <c r="L222" i="139"/>
  <c r="B222" i="139"/>
  <c r="A222" i="139"/>
  <c r="AY221" i="139"/>
  <c r="AX221" i="139"/>
  <c r="AW221" i="139"/>
  <c r="AV221" i="139"/>
  <c r="AU221" i="139"/>
  <c r="AT221" i="139"/>
  <c r="AS221" i="139"/>
  <c r="AR221" i="139"/>
  <c r="AQ221" i="139"/>
  <c r="AP221" i="139"/>
  <c r="AO221" i="139"/>
  <c r="AN221" i="139"/>
  <c r="AM221" i="139"/>
  <c r="AL221" i="139"/>
  <c r="AK221" i="139"/>
  <c r="O221" i="139"/>
  <c r="N221" i="139"/>
  <c r="M221" i="139"/>
  <c r="L221" i="139"/>
  <c r="B221" i="139"/>
  <c r="A221" i="139"/>
  <c r="BK220" i="139"/>
  <c r="BJ220" i="139"/>
  <c r="BI220" i="139"/>
  <c r="BH220" i="139"/>
  <c r="BG220" i="139"/>
  <c r="BF220" i="139"/>
  <c r="BE220" i="139"/>
  <c r="BD220" i="139"/>
  <c r="BC220" i="139"/>
  <c r="BB220" i="139"/>
  <c r="BA220" i="139"/>
  <c r="AZ220" i="139"/>
  <c r="AY220" i="139"/>
  <c r="AX220" i="139"/>
  <c r="AW220" i="139"/>
  <c r="AV220" i="139"/>
  <c r="AU220" i="139"/>
  <c r="AT220" i="139"/>
  <c r="AS220" i="139"/>
  <c r="AR220" i="139"/>
  <c r="AQ220" i="139"/>
  <c r="AP220" i="139"/>
  <c r="AO220" i="139"/>
  <c r="AN220" i="139"/>
  <c r="AM220" i="139"/>
  <c r="AL220" i="139"/>
  <c r="AK220" i="139"/>
  <c r="AF220" i="139"/>
  <c r="AE220" i="139"/>
  <c r="AC220" i="139"/>
  <c r="AB220" i="139"/>
  <c r="AA220" i="139"/>
  <c r="Z220" i="139"/>
  <c r="Y220" i="139"/>
  <c r="X220" i="139"/>
  <c r="W220" i="139"/>
  <c r="V220" i="139"/>
  <c r="U220" i="139"/>
  <c r="T220" i="139"/>
  <c r="S220" i="139"/>
  <c r="R220" i="139"/>
  <c r="O220" i="139"/>
  <c r="N220" i="139"/>
  <c r="M220" i="139"/>
  <c r="L220" i="139"/>
  <c r="B220" i="139"/>
  <c r="A220" i="139"/>
  <c r="AY219" i="139"/>
  <c r="AX219" i="139"/>
  <c r="AW219" i="139"/>
  <c r="AV219" i="139"/>
  <c r="AU219" i="139"/>
  <c r="AT219" i="139"/>
  <c r="AS219" i="139"/>
  <c r="AR219" i="139"/>
  <c r="AQ219" i="139"/>
  <c r="AP219" i="139"/>
  <c r="AO219" i="139"/>
  <c r="AN219" i="139"/>
  <c r="AM219" i="139"/>
  <c r="AL219" i="139"/>
  <c r="AK219" i="139"/>
  <c r="O219" i="139"/>
  <c r="N219" i="139"/>
  <c r="M219" i="139"/>
  <c r="L219" i="139"/>
  <c r="B219" i="139"/>
  <c r="A219" i="139"/>
  <c r="BK218" i="139"/>
  <c r="BJ218" i="139"/>
  <c r="BI218" i="139"/>
  <c r="BH218" i="139"/>
  <c r="BG218" i="139"/>
  <c r="BF218" i="139"/>
  <c r="BE218" i="139"/>
  <c r="BD218" i="139"/>
  <c r="BC218" i="139"/>
  <c r="BB218" i="139"/>
  <c r="BA218" i="139"/>
  <c r="AZ218" i="139"/>
  <c r="AY218" i="139"/>
  <c r="AX218" i="139"/>
  <c r="AW218" i="139"/>
  <c r="AV218" i="139"/>
  <c r="AU218" i="139"/>
  <c r="AT218" i="139"/>
  <c r="AS218" i="139"/>
  <c r="AR218" i="139"/>
  <c r="AQ218" i="139"/>
  <c r="AP218" i="139"/>
  <c r="AO218" i="139"/>
  <c r="AN218" i="139"/>
  <c r="AM218" i="139"/>
  <c r="AL218" i="139"/>
  <c r="AK218" i="139"/>
  <c r="AF218" i="139"/>
  <c r="AE218" i="139"/>
  <c r="AC218" i="139"/>
  <c r="AB218" i="139"/>
  <c r="AA218" i="139"/>
  <c r="Z218" i="139"/>
  <c r="Y218" i="139"/>
  <c r="X218" i="139"/>
  <c r="W218" i="139"/>
  <c r="V218" i="139"/>
  <c r="U218" i="139"/>
  <c r="T218" i="139"/>
  <c r="S218" i="139"/>
  <c r="R218" i="139"/>
  <c r="O218" i="139"/>
  <c r="N218" i="139"/>
  <c r="M218" i="139"/>
  <c r="L218" i="139"/>
  <c r="B218" i="139"/>
  <c r="A218" i="139"/>
  <c r="AY217" i="139"/>
  <c r="AX217" i="139"/>
  <c r="AW217" i="139"/>
  <c r="AV217" i="139"/>
  <c r="AU217" i="139"/>
  <c r="AT217" i="139"/>
  <c r="AS217" i="139"/>
  <c r="AR217" i="139"/>
  <c r="AQ217" i="139"/>
  <c r="AP217" i="139"/>
  <c r="AO217" i="139"/>
  <c r="AN217" i="139"/>
  <c r="AM217" i="139"/>
  <c r="AL217" i="139"/>
  <c r="AK217" i="139"/>
  <c r="O217" i="139"/>
  <c r="N217" i="139"/>
  <c r="M217" i="139"/>
  <c r="L217" i="139"/>
  <c r="B217" i="139"/>
  <c r="A217" i="139"/>
  <c r="BK216" i="139"/>
  <c r="BJ216" i="139"/>
  <c r="BI216" i="139"/>
  <c r="BH216" i="139"/>
  <c r="BG216" i="139"/>
  <c r="BF216" i="139"/>
  <c r="BE216" i="139"/>
  <c r="BD216" i="139"/>
  <c r="BC216" i="139"/>
  <c r="BB216" i="139"/>
  <c r="BA216" i="139"/>
  <c r="AZ216" i="139"/>
  <c r="AY216" i="139"/>
  <c r="AX216" i="139"/>
  <c r="AW216" i="139"/>
  <c r="AV216" i="139"/>
  <c r="AU216" i="139"/>
  <c r="AT216" i="139"/>
  <c r="AS216" i="139"/>
  <c r="AR216" i="139"/>
  <c r="AQ216" i="139"/>
  <c r="AP216" i="139"/>
  <c r="AO216" i="139"/>
  <c r="AN216" i="139"/>
  <c r="AM216" i="139"/>
  <c r="AL216" i="139"/>
  <c r="AK216" i="139"/>
  <c r="AF216" i="139"/>
  <c r="AE216" i="139"/>
  <c r="AC216" i="139"/>
  <c r="AB216" i="139"/>
  <c r="AA216" i="139"/>
  <c r="Z216" i="139"/>
  <c r="Y216" i="139"/>
  <c r="X216" i="139"/>
  <c r="W216" i="139"/>
  <c r="V216" i="139"/>
  <c r="U216" i="139"/>
  <c r="T216" i="139"/>
  <c r="S216" i="139"/>
  <c r="R216" i="139"/>
  <c r="O216" i="139"/>
  <c r="N216" i="139"/>
  <c r="M216" i="139"/>
  <c r="L216" i="139"/>
  <c r="B216" i="139"/>
  <c r="A216" i="139"/>
  <c r="AY215" i="139"/>
  <c r="AX215" i="139"/>
  <c r="AW215" i="139"/>
  <c r="AV215" i="139"/>
  <c r="AU215" i="139"/>
  <c r="AT215" i="139"/>
  <c r="AS215" i="139"/>
  <c r="AR215" i="139"/>
  <c r="AQ215" i="139"/>
  <c r="AP215" i="139"/>
  <c r="AO215" i="139"/>
  <c r="AN215" i="139"/>
  <c r="AM215" i="139"/>
  <c r="AL215" i="139"/>
  <c r="AK215" i="139"/>
  <c r="O215" i="139"/>
  <c r="N215" i="139"/>
  <c r="M215" i="139"/>
  <c r="L215" i="139"/>
  <c r="B215" i="139"/>
  <c r="A215" i="139"/>
  <c r="BK214" i="139"/>
  <c r="BJ214" i="139"/>
  <c r="BI214" i="139"/>
  <c r="BH214" i="139"/>
  <c r="BG214" i="139"/>
  <c r="BF214" i="139"/>
  <c r="BE214" i="139"/>
  <c r="BD214" i="139"/>
  <c r="BC214" i="139"/>
  <c r="BB214" i="139"/>
  <c r="BA214" i="139"/>
  <c r="AZ214" i="139"/>
  <c r="AY214" i="139"/>
  <c r="AX214" i="139"/>
  <c r="AW214" i="139"/>
  <c r="AV214" i="139"/>
  <c r="AU214" i="139"/>
  <c r="AT214" i="139"/>
  <c r="AS214" i="139"/>
  <c r="AR214" i="139"/>
  <c r="AQ214" i="139"/>
  <c r="AP214" i="139"/>
  <c r="AO214" i="139"/>
  <c r="AN214" i="139"/>
  <c r="AM214" i="139"/>
  <c r="AL214" i="139"/>
  <c r="AK214" i="139"/>
  <c r="AF214" i="139"/>
  <c r="AE214" i="139"/>
  <c r="AC214" i="139"/>
  <c r="AB214" i="139"/>
  <c r="AA214" i="139"/>
  <c r="Z214" i="139"/>
  <c r="Y214" i="139"/>
  <c r="X214" i="139"/>
  <c r="W214" i="139"/>
  <c r="V214" i="139"/>
  <c r="U214" i="139"/>
  <c r="T214" i="139"/>
  <c r="S214" i="139"/>
  <c r="R214" i="139"/>
  <c r="O214" i="139"/>
  <c r="N214" i="139"/>
  <c r="M214" i="139"/>
  <c r="L214" i="139"/>
  <c r="B214" i="139"/>
  <c r="A214" i="139"/>
  <c r="AY213" i="139"/>
  <c r="AX213" i="139"/>
  <c r="AW213" i="139"/>
  <c r="AV213" i="139"/>
  <c r="AU213" i="139"/>
  <c r="AT213" i="139"/>
  <c r="AS213" i="139"/>
  <c r="AR213" i="139"/>
  <c r="AQ213" i="139"/>
  <c r="AP213" i="139"/>
  <c r="AO213" i="139"/>
  <c r="AN213" i="139"/>
  <c r="AM213" i="139"/>
  <c r="AL213" i="139"/>
  <c r="AK213" i="139"/>
  <c r="O213" i="139"/>
  <c r="N213" i="139"/>
  <c r="M213" i="139"/>
  <c r="L213" i="139"/>
  <c r="B213" i="139"/>
  <c r="A213" i="139"/>
  <c r="BK212" i="139"/>
  <c r="BJ212" i="139"/>
  <c r="BI212" i="139"/>
  <c r="BH212" i="139"/>
  <c r="BG212" i="139"/>
  <c r="BF212" i="139"/>
  <c r="BE212" i="139"/>
  <c r="BD212" i="139"/>
  <c r="BC212" i="139"/>
  <c r="BB212" i="139"/>
  <c r="BA212" i="139"/>
  <c r="AZ212" i="139"/>
  <c r="AY212" i="139"/>
  <c r="AX212" i="139"/>
  <c r="AW212" i="139"/>
  <c r="AV212" i="139"/>
  <c r="AU212" i="139"/>
  <c r="AT212" i="139"/>
  <c r="AS212" i="139"/>
  <c r="AR212" i="139"/>
  <c r="AQ212" i="139"/>
  <c r="AP212" i="139"/>
  <c r="AO212" i="139"/>
  <c r="AN212" i="139"/>
  <c r="AM212" i="139"/>
  <c r="AL212" i="139"/>
  <c r="AK212" i="139"/>
  <c r="AF212" i="139"/>
  <c r="AE212" i="139"/>
  <c r="AC212" i="139"/>
  <c r="AB212" i="139"/>
  <c r="AA212" i="139"/>
  <c r="Z212" i="139"/>
  <c r="Y212" i="139"/>
  <c r="X212" i="139"/>
  <c r="W212" i="139"/>
  <c r="V212" i="139"/>
  <c r="U212" i="139"/>
  <c r="T212" i="139"/>
  <c r="S212" i="139"/>
  <c r="R212" i="139"/>
  <c r="O212" i="139"/>
  <c r="N212" i="139"/>
  <c r="M212" i="139"/>
  <c r="L212" i="139"/>
  <c r="B212" i="139"/>
  <c r="A212" i="139"/>
  <c r="AY211" i="139"/>
  <c r="AX211" i="139"/>
  <c r="AW211" i="139"/>
  <c r="AV211" i="139"/>
  <c r="AU211" i="139"/>
  <c r="AT211" i="139"/>
  <c r="AS211" i="139"/>
  <c r="AR211" i="139"/>
  <c r="AQ211" i="139"/>
  <c r="AP211" i="139"/>
  <c r="AO211" i="139"/>
  <c r="AN211" i="139"/>
  <c r="AM211" i="139"/>
  <c r="AL211" i="139"/>
  <c r="AK211" i="139"/>
  <c r="O211" i="139"/>
  <c r="N211" i="139"/>
  <c r="M211" i="139"/>
  <c r="L211" i="139"/>
  <c r="B211" i="139"/>
  <c r="A211" i="139"/>
  <c r="BK210" i="139"/>
  <c r="BJ210" i="139"/>
  <c r="BI210" i="139"/>
  <c r="BH210" i="139"/>
  <c r="BG210" i="139"/>
  <c r="BF210" i="139"/>
  <c r="BE210" i="139"/>
  <c r="BD210" i="139"/>
  <c r="BC210" i="139"/>
  <c r="BB210" i="139"/>
  <c r="BA210" i="139"/>
  <c r="AZ210" i="139"/>
  <c r="AY210" i="139"/>
  <c r="AX210" i="139"/>
  <c r="AW210" i="139"/>
  <c r="AV210" i="139"/>
  <c r="AU210" i="139"/>
  <c r="AT210" i="139"/>
  <c r="AS210" i="139"/>
  <c r="AR210" i="139"/>
  <c r="AQ210" i="139"/>
  <c r="AP210" i="139"/>
  <c r="AO210" i="139"/>
  <c r="AN210" i="139"/>
  <c r="AM210" i="139"/>
  <c r="AL210" i="139"/>
  <c r="AK210" i="139"/>
  <c r="AF210" i="139"/>
  <c r="AE210" i="139"/>
  <c r="AC210" i="139"/>
  <c r="AB210" i="139"/>
  <c r="AA210" i="139"/>
  <c r="Z210" i="139"/>
  <c r="Y210" i="139"/>
  <c r="X210" i="139"/>
  <c r="W210" i="139"/>
  <c r="V210" i="139"/>
  <c r="U210" i="139"/>
  <c r="T210" i="139"/>
  <c r="S210" i="139"/>
  <c r="R210" i="139"/>
  <c r="O210" i="139"/>
  <c r="N210" i="139"/>
  <c r="M210" i="139"/>
  <c r="L210" i="139"/>
  <c r="B210" i="139"/>
  <c r="A210" i="139"/>
  <c r="AY209" i="139"/>
  <c r="AX209" i="139"/>
  <c r="AW209" i="139"/>
  <c r="AV209" i="139"/>
  <c r="AU209" i="139"/>
  <c r="AT209" i="139"/>
  <c r="AS209" i="139"/>
  <c r="AR209" i="139"/>
  <c r="AQ209" i="139"/>
  <c r="AP209" i="139"/>
  <c r="AO209" i="139"/>
  <c r="AN209" i="139"/>
  <c r="AM209" i="139"/>
  <c r="AL209" i="139"/>
  <c r="AK209" i="139"/>
  <c r="O209" i="139"/>
  <c r="N209" i="139"/>
  <c r="M209" i="139"/>
  <c r="L209" i="139"/>
  <c r="B209" i="139"/>
  <c r="A209" i="139"/>
  <c r="BK208" i="139"/>
  <c r="BJ208" i="139"/>
  <c r="BI208" i="139"/>
  <c r="BH208" i="139"/>
  <c r="BG208" i="139"/>
  <c r="BF208" i="139"/>
  <c r="BE208" i="139"/>
  <c r="BD208" i="139"/>
  <c r="BC208" i="139"/>
  <c r="BB208" i="139"/>
  <c r="BA208" i="139"/>
  <c r="AZ208" i="139"/>
  <c r="AY208" i="139"/>
  <c r="AX208" i="139"/>
  <c r="AW208" i="139"/>
  <c r="AV208" i="139"/>
  <c r="AU208" i="139"/>
  <c r="AT208" i="139"/>
  <c r="AS208" i="139"/>
  <c r="AR208" i="139"/>
  <c r="AQ208" i="139"/>
  <c r="AP208" i="139"/>
  <c r="AO208" i="139"/>
  <c r="AN208" i="139"/>
  <c r="AM208" i="139"/>
  <c r="AL208" i="139"/>
  <c r="AK208" i="139"/>
  <c r="AF208" i="139"/>
  <c r="AE208" i="139"/>
  <c r="AC208" i="139"/>
  <c r="AB208" i="139"/>
  <c r="AA208" i="139"/>
  <c r="Z208" i="139"/>
  <c r="Y208" i="139"/>
  <c r="X208" i="139"/>
  <c r="W208" i="139"/>
  <c r="V208" i="139"/>
  <c r="U208" i="139"/>
  <c r="T208" i="139"/>
  <c r="S208" i="139"/>
  <c r="R208" i="139"/>
  <c r="O208" i="139"/>
  <c r="N208" i="139"/>
  <c r="M208" i="139"/>
  <c r="L208" i="139"/>
  <c r="B208" i="139"/>
  <c r="A208" i="139"/>
  <c r="AY207" i="139"/>
  <c r="AX207" i="139"/>
  <c r="AW207" i="139"/>
  <c r="AV207" i="139"/>
  <c r="AU207" i="139"/>
  <c r="AT207" i="139"/>
  <c r="AS207" i="139"/>
  <c r="AR207" i="139"/>
  <c r="AQ207" i="139"/>
  <c r="AP207" i="139"/>
  <c r="AO207" i="139"/>
  <c r="AN207" i="139"/>
  <c r="AM207" i="139"/>
  <c r="AL207" i="139"/>
  <c r="AK207" i="139"/>
  <c r="O207" i="139"/>
  <c r="N207" i="139"/>
  <c r="M207" i="139"/>
  <c r="L207" i="139"/>
  <c r="B207" i="139"/>
  <c r="A207" i="139"/>
  <c r="BK206" i="139"/>
  <c r="BJ206" i="139"/>
  <c r="BI206" i="139"/>
  <c r="BH206" i="139"/>
  <c r="BG206" i="139"/>
  <c r="BF206" i="139"/>
  <c r="BE206" i="139"/>
  <c r="BD206" i="139"/>
  <c r="BC206" i="139"/>
  <c r="BB206" i="139"/>
  <c r="BA206" i="139"/>
  <c r="AZ206" i="139"/>
  <c r="AY206" i="139"/>
  <c r="AX206" i="139"/>
  <c r="AW206" i="139"/>
  <c r="AV206" i="139"/>
  <c r="AU206" i="139"/>
  <c r="AT206" i="139"/>
  <c r="AS206" i="139"/>
  <c r="AR206" i="139"/>
  <c r="AQ206" i="139"/>
  <c r="AP206" i="139"/>
  <c r="AO206" i="139"/>
  <c r="AN206" i="139"/>
  <c r="AM206" i="139"/>
  <c r="AL206" i="139"/>
  <c r="AK206" i="139"/>
  <c r="AF206" i="139"/>
  <c r="AE206" i="139"/>
  <c r="AC206" i="139"/>
  <c r="AB206" i="139"/>
  <c r="AA206" i="139"/>
  <c r="Z206" i="139"/>
  <c r="Y206" i="139"/>
  <c r="X206" i="139"/>
  <c r="W206" i="139"/>
  <c r="V206" i="139"/>
  <c r="U206" i="139"/>
  <c r="T206" i="139"/>
  <c r="S206" i="139"/>
  <c r="R206" i="139"/>
  <c r="O206" i="139"/>
  <c r="N206" i="139"/>
  <c r="M206" i="139"/>
  <c r="L206" i="139"/>
  <c r="B206" i="139"/>
  <c r="A206" i="139"/>
  <c r="AY205" i="139"/>
  <c r="AX205" i="139"/>
  <c r="AW205" i="139"/>
  <c r="AV205" i="139"/>
  <c r="AU205" i="139"/>
  <c r="AT205" i="139"/>
  <c r="AS205" i="139"/>
  <c r="AR205" i="139"/>
  <c r="AQ205" i="139"/>
  <c r="AP205" i="139"/>
  <c r="AO205" i="139"/>
  <c r="AN205" i="139"/>
  <c r="AM205" i="139"/>
  <c r="AL205" i="139"/>
  <c r="AK205" i="139"/>
  <c r="O205" i="139"/>
  <c r="N205" i="139"/>
  <c r="M205" i="139"/>
  <c r="L205" i="139"/>
  <c r="B205" i="139"/>
  <c r="A205" i="139"/>
  <c r="BK204" i="139"/>
  <c r="BJ204" i="139"/>
  <c r="BI204" i="139"/>
  <c r="BH204" i="139"/>
  <c r="BG204" i="139"/>
  <c r="BF204" i="139"/>
  <c r="BE204" i="139"/>
  <c r="BD204" i="139"/>
  <c r="BC204" i="139"/>
  <c r="BB204" i="139"/>
  <c r="BA204" i="139"/>
  <c r="AZ204" i="139"/>
  <c r="AY204" i="139"/>
  <c r="AX204" i="139"/>
  <c r="AW204" i="139"/>
  <c r="AV204" i="139"/>
  <c r="AU204" i="139"/>
  <c r="AT204" i="139"/>
  <c r="AS204" i="139"/>
  <c r="AR204" i="139"/>
  <c r="AQ204" i="139"/>
  <c r="AP204" i="139"/>
  <c r="AO204" i="139"/>
  <c r="AN204" i="139"/>
  <c r="AM204" i="139"/>
  <c r="AL204" i="139"/>
  <c r="AK204" i="139"/>
  <c r="AF204" i="139"/>
  <c r="AE204" i="139"/>
  <c r="AC204" i="139"/>
  <c r="AB204" i="139"/>
  <c r="AA204" i="139"/>
  <c r="Z204" i="139"/>
  <c r="Y204" i="139"/>
  <c r="X204" i="139"/>
  <c r="W204" i="139"/>
  <c r="V204" i="139"/>
  <c r="U204" i="139"/>
  <c r="T204" i="139"/>
  <c r="S204" i="139"/>
  <c r="R204" i="139"/>
  <c r="O204" i="139"/>
  <c r="N204" i="139"/>
  <c r="M204" i="139"/>
  <c r="L204" i="139"/>
  <c r="B204" i="139"/>
  <c r="A204" i="139"/>
  <c r="AY203" i="139"/>
  <c r="AX203" i="139"/>
  <c r="AW203" i="139"/>
  <c r="AV203" i="139"/>
  <c r="AU203" i="139"/>
  <c r="AT203" i="139"/>
  <c r="AS203" i="139"/>
  <c r="AR203" i="139"/>
  <c r="AQ203" i="139"/>
  <c r="AP203" i="139"/>
  <c r="AO203" i="139"/>
  <c r="AN203" i="139"/>
  <c r="AM203" i="139"/>
  <c r="AL203" i="139"/>
  <c r="AK203" i="139"/>
  <c r="O203" i="139"/>
  <c r="N203" i="139"/>
  <c r="M203" i="139"/>
  <c r="L203" i="139"/>
  <c r="B203" i="139"/>
  <c r="A203" i="139"/>
  <c r="BK202" i="139"/>
  <c r="BJ202" i="139"/>
  <c r="BI202" i="139"/>
  <c r="BH202" i="139"/>
  <c r="BG202" i="139"/>
  <c r="BF202" i="139"/>
  <c r="BE202" i="139"/>
  <c r="BD202" i="139"/>
  <c r="BC202" i="139"/>
  <c r="BB202" i="139"/>
  <c r="BA202" i="139"/>
  <c r="AZ202" i="139"/>
  <c r="AY202" i="139"/>
  <c r="AX202" i="139"/>
  <c r="AW202" i="139"/>
  <c r="AV202" i="139"/>
  <c r="AU202" i="139"/>
  <c r="AT202" i="139"/>
  <c r="AS202" i="139"/>
  <c r="AR202" i="139"/>
  <c r="AQ202" i="139"/>
  <c r="AP202" i="139"/>
  <c r="AO202" i="139"/>
  <c r="AN202" i="139"/>
  <c r="AM202" i="139"/>
  <c r="AL202" i="139"/>
  <c r="AK202" i="139"/>
  <c r="AF202" i="139"/>
  <c r="AE202" i="139"/>
  <c r="AC202" i="139"/>
  <c r="AB202" i="139"/>
  <c r="AA202" i="139"/>
  <c r="Z202" i="139"/>
  <c r="Y202" i="139"/>
  <c r="X202" i="139"/>
  <c r="W202" i="139"/>
  <c r="V202" i="139"/>
  <c r="U202" i="139"/>
  <c r="T202" i="139"/>
  <c r="S202" i="139"/>
  <c r="R202" i="139"/>
  <c r="O202" i="139"/>
  <c r="N202" i="139"/>
  <c r="M202" i="139"/>
  <c r="L202" i="139"/>
  <c r="B202" i="139"/>
  <c r="A202" i="139"/>
  <c r="AY201" i="139"/>
  <c r="AX201" i="139"/>
  <c r="AW201" i="139"/>
  <c r="AV201" i="139"/>
  <c r="AU201" i="139"/>
  <c r="AT201" i="139"/>
  <c r="AS201" i="139"/>
  <c r="AR201" i="139"/>
  <c r="AQ201" i="139"/>
  <c r="AP201" i="139"/>
  <c r="AO201" i="139"/>
  <c r="AN201" i="139"/>
  <c r="AM201" i="139"/>
  <c r="AL201" i="139"/>
  <c r="AK201" i="139"/>
  <c r="O201" i="139"/>
  <c r="N201" i="139"/>
  <c r="M201" i="139"/>
  <c r="L201" i="139"/>
  <c r="B201" i="139"/>
  <c r="A201" i="139"/>
  <c r="BK200" i="139"/>
  <c r="BJ200" i="139"/>
  <c r="BI200" i="139"/>
  <c r="BH200" i="139"/>
  <c r="BG200" i="139"/>
  <c r="BF200" i="139"/>
  <c r="BE200" i="139"/>
  <c r="BD200" i="139"/>
  <c r="BC200" i="139"/>
  <c r="BB200" i="139"/>
  <c r="BA200" i="139"/>
  <c r="AZ200" i="139"/>
  <c r="AY200" i="139"/>
  <c r="AX200" i="139"/>
  <c r="AW200" i="139"/>
  <c r="AV200" i="139"/>
  <c r="AU200" i="139"/>
  <c r="AT200" i="139"/>
  <c r="AS200" i="139"/>
  <c r="AR200" i="139"/>
  <c r="AQ200" i="139"/>
  <c r="AP200" i="139"/>
  <c r="AO200" i="139"/>
  <c r="AN200" i="139"/>
  <c r="AM200" i="139"/>
  <c r="AL200" i="139"/>
  <c r="AK200" i="139"/>
  <c r="AF200" i="139"/>
  <c r="AE200" i="139"/>
  <c r="AC200" i="139"/>
  <c r="AB200" i="139"/>
  <c r="AA200" i="139"/>
  <c r="Z200" i="139"/>
  <c r="Y200" i="139"/>
  <c r="X200" i="139"/>
  <c r="W200" i="139"/>
  <c r="V200" i="139"/>
  <c r="U200" i="139"/>
  <c r="T200" i="139"/>
  <c r="S200" i="139"/>
  <c r="R200" i="139"/>
  <c r="O200" i="139"/>
  <c r="N200" i="139"/>
  <c r="M200" i="139"/>
  <c r="L200" i="139"/>
  <c r="B200" i="139"/>
  <c r="A200" i="139"/>
  <c r="AY199" i="139"/>
  <c r="AX199" i="139"/>
  <c r="AW199" i="139"/>
  <c r="AV199" i="139"/>
  <c r="AU199" i="139"/>
  <c r="AT199" i="139"/>
  <c r="AS199" i="139"/>
  <c r="AR199" i="139"/>
  <c r="AQ199" i="139"/>
  <c r="AP199" i="139"/>
  <c r="AO199" i="139"/>
  <c r="AN199" i="139"/>
  <c r="AM199" i="139"/>
  <c r="AL199" i="139"/>
  <c r="AK199" i="139"/>
  <c r="O199" i="139"/>
  <c r="N199" i="139"/>
  <c r="M199" i="139"/>
  <c r="L199" i="139"/>
  <c r="B199" i="139"/>
  <c r="A199" i="139"/>
  <c r="BK198" i="139"/>
  <c r="BJ198" i="139"/>
  <c r="BI198" i="139"/>
  <c r="BH198" i="139"/>
  <c r="BG198" i="139"/>
  <c r="BF198" i="139"/>
  <c r="BE198" i="139"/>
  <c r="BD198" i="139"/>
  <c r="BC198" i="139"/>
  <c r="BB198" i="139"/>
  <c r="BA198" i="139"/>
  <c r="AZ198" i="139"/>
  <c r="AY198" i="139"/>
  <c r="AX198" i="139"/>
  <c r="AW198" i="139"/>
  <c r="AV198" i="139"/>
  <c r="AU198" i="139"/>
  <c r="AT198" i="139"/>
  <c r="AS198" i="139"/>
  <c r="AR198" i="139"/>
  <c r="AQ198" i="139"/>
  <c r="AP198" i="139"/>
  <c r="AO198" i="139"/>
  <c r="AN198" i="139"/>
  <c r="AM198" i="139"/>
  <c r="AL198" i="139"/>
  <c r="AK198" i="139"/>
  <c r="AF198" i="139"/>
  <c r="AE198" i="139"/>
  <c r="AC198" i="139"/>
  <c r="AB198" i="139"/>
  <c r="AA198" i="139"/>
  <c r="Z198" i="139"/>
  <c r="Y198" i="139"/>
  <c r="X198" i="139"/>
  <c r="W198" i="139"/>
  <c r="V198" i="139"/>
  <c r="U198" i="139"/>
  <c r="T198" i="139"/>
  <c r="S198" i="139"/>
  <c r="R198" i="139"/>
  <c r="O198" i="139"/>
  <c r="N198" i="139"/>
  <c r="M198" i="139"/>
  <c r="L198" i="139"/>
  <c r="B198" i="139"/>
  <c r="A198" i="139"/>
  <c r="AY197" i="139"/>
  <c r="AX197" i="139"/>
  <c r="AW197" i="139"/>
  <c r="AV197" i="139"/>
  <c r="AU197" i="139"/>
  <c r="AT197" i="139"/>
  <c r="AS197" i="139"/>
  <c r="AR197" i="139"/>
  <c r="AQ197" i="139"/>
  <c r="AP197" i="139"/>
  <c r="AO197" i="139"/>
  <c r="AN197" i="139"/>
  <c r="AM197" i="139"/>
  <c r="AL197" i="139"/>
  <c r="AK197" i="139"/>
  <c r="O197" i="139"/>
  <c r="N197" i="139"/>
  <c r="M197" i="139"/>
  <c r="L197" i="139"/>
  <c r="B197" i="139"/>
  <c r="A197" i="139"/>
  <c r="BK196" i="139"/>
  <c r="BJ196" i="139"/>
  <c r="BI196" i="139"/>
  <c r="BH196" i="139"/>
  <c r="BG196" i="139"/>
  <c r="BF196" i="139"/>
  <c r="BE196" i="139"/>
  <c r="BD196" i="139"/>
  <c r="BC196" i="139"/>
  <c r="BB196" i="139"/>
  <c r="BA196" i="139"/>
  <c r="AZ196" i="139"/>
  <c r="AY196" i="139"/>
  <c r="AX196" i="139"/>
  <c r="AW196" i="139"/>
  <c r="AV196" i="139"/>
  <c r="AU196" i="139"/>
  <c r="AT196" i="139"/>
  <c r="AS196" i="139"/>
  <c r="AR196" i="139"/>
  <c r="AQ196" i="139"/>
  <c r="AP196" i="139"/>
  <c r="AO196" i="139"/>
  <c r="AN196" i="139"/>
  <c r="AM196" i="139"/>
  <c r="AL196" i="139"/>
  <c r="AK196" i="139"/>
  <c r="AF196" i="139"/>
  <c r="AE196" i="139"/>
  <c r="AC196" i="139"/>
  <c r="AB196" i="139"/>
  <c r="AA196" i="139"/>
  <c r="Z196" i="139"/>
  <c r="Y196" i="139"/>
  <c r="X196" i="139"/>
  <c r="W196" i="139"/>
  <c r="V196" i="139"/>
  <c r="U196" i="139"/>
  <c r="T196" i="139"/>
  <c r="S196" i="139"/>
  <c r="R196" i="139"/>
  <c r="O196" i="139"/>
  <c r="N196" i="139"/>
  <c r="M196" i="139"/>
  <c r="L196" i="139"/>
  <c r="B196" i="139"/>
  <c r="A196" i="139"/>
  <c r="AY195" i="139"/>
  <c r="AX195" i="139"/>
  <c r="AW195" i="139"/>
  <c r="AV195" i="139"/>
  <c r="AU195" i="139"/>
  <c r="AT195" i="139"/>
  <c r="AS195" i="139"/>
  <c r="AR195" i="139"/>
  <c r="AQ195" i="139"/>
  <c r="AP195" i="139"/>
  <c r="AO195" i="139"/>
  <c r="AN195" i="139"/>
  <c r="AM195" i="139"/>
  <c r="AL195" i="139"/>
  <c r="AK195" i="139"/>
  <c r="O195" i="139"/>
  <c r="N195" i="139"/>
  <c r="M195" i="139"/>
  <c r="L195" i="139"/>
  <c r="B195" i="139"/>
  <c r="A195" i="139"/>
  <c r="BK194" i="139"/>
  <c r="BJ194" i="139"/>
  <c r="BI194" i="139"/>
  <c r="BH194" i="139"/>
  <c r="BG194" i="139"/>
  <c r="BF194" i="139"/>
  <c r="BE194" i="139"/>
  <c r="BD194" i="139"/>
  <c r="BC194" i="139"/>
  <c r="BB194" i="139"/>
  <c r="BA194" i="139"/>
  <c r="AZ194" i="139"/>
  <c r="AY194" i="139"/>
  <c r="AX194" i="139"/>
  <c r="AW194" i="139"/>
  <c r="AV194" i="139"/>
  <c r="AU194" i="139"/>
  <c r="AT194" i="139"/>
  <c r="AS194" i="139"/>
  <c r="AR194" i="139"/>
  <c r="AQ194" i="139"/>
  <c r="AP194" i="139"/>
  <c r="AO194" i="139"/>
  <c r="AN194" i="139"/>
  <c r="AM194" i="139"/>
  <c r="AL194" i="139"/>
  <c r="AK194" i="139"/>
  <c r="AF194" i="139"/>
  <c r="AE194" i="139"/>
  <c r="AC194" i="139"/>
  <c r="AB194" i="139"/>
  <c r="AA194" i="139"/>
  <c r="Z194" i="139"/>
  <c r="Y194" i="139"/>
  <c r="X194" i="139"/>
  <c r="W194" i="139"/>
  <c r="V194" i="139"/>
  <c r="U194" i="139"/>
  <c r="T194" i="139"/>
  <c r="S194" i="139"/>
  <c r="R194" i="139"/>
  <c r="O194" i="139"/>
  <c r="N194" i="139"/>
  <c r="M194" i="139"/>
  <c r="L194" i="139"/>
  <c r="B194" i="139"/>
  <c r="A194" i="139"/>
  <c r="AY193" i="139"/>
  <c r="AX193" i="139"/>
  <c r="AW193" i="139"/>
  <c r="AV193" i="139"/>
  <c r="AU193" i="139"/>
  <c r="AT193" i="139"/>
  <c r="AS193" i="139"/>
  <c r="AR193" i="139"/>
  <c r="AQ193" i="139"/>
  <c r="AP193" i="139"/>
  <c r="AO193" i="139"/>
  <c r="AN193" i="139"/>
  <c r="AM193" i="139"/>
  <c r="AL193" i="139"/>
  <c r="AK193" i="139"/>
  <c r="O193" i="139"/>
  <c r="N193" i="139"/>
  <c r="M193" i="139"/>
  <c r="L193" i="139"/>
  <c r="B193" i="139"/>
  <c r="A193" i="139"/>
  <c r="BK192" i="139"/>
  <c r="BJ192" i="139"/>
  <c r="BI192" i="139"/>
  <c r="BH192" i="139"/>
  <c r="BG192" i="139"/>
  <c r="BF192" i="139"/>
  <c r="BE192" i="139"/>
  <c r="BD192" i="139"/>
  <c r="BC192" i="139"/>
  <c r="BB192" i="139"/>
  <c r="BA192" i="139"/>
  <c r="AZ192" i="139"/>
  <c r="AY192" i="139"/>
  <c r="AX192" i="139"/>
  <c r="AW192" i="139"/>
  <c r="AV192" i="139"/>
  <c r="AU192" i="139"/>
  <c r="AT192" i="139"/>
  <c r="AS192" i="139"/>
  <c r="AR192" i="139"/>
  <c r="AQ192" i="139"/>
  <c r="AP192" i="139"/>
  <c r="AO192" i="139"/>
  <c r="AN192" i="139"/>
  <c r="AM192" i="139"/>
  <c r="AL192" i="139"/>
  <c r="AK192" i="139"/>
  <c r="AF192" i="139"/>
  <c r="AE192" i="139"/>
  <c r="AC192" i="139"/>
  <c r="AB192" i="139"/>
  <c r="AA192" i="139"/>
  <c r="Z192" i="139"/>
  <c r="Y192" i="139"/>
  <c r="X192" i="139"/>
  <c r="W192" i="139"/>
  <c r="V192" i="139"/>
  <c r="U192" i="139"/>
  <c r="T192" i="139"/>
  <c r="S192" i="139"/>
  <c r="R192" i="139"/>
  <c r="O192" i="139"/>
  <c r="N192" i="139"/>
  <c r="M192" i="139"/>
  <c r="L192" i="139"/>
  <c r="B192" i="139"/>
  <c r="A192" i="139"/>
  <c r="AY191" i="139"/>
  <c r="AX191" i="139"/>
  <c r="AW191" i="139"/>
  <c r="AV191" i="139"/>
  <c r="AU191" i="139"/>
  <c r="AT191" i="139"/>
  <c r="AS191" i="139"/>
  <c r="AR191" i="139"/>
  <c r="AQ191" i="139"/>
  <c r="AP191" i="139"/>
  <c r="AO191" i="139"/>
  <c r="AN191" i="139"/>
  <c r="AM191" i="139"/>
  <c r="AL191" i="139"/>
  <c r="AK191" i="139"/>
  <c r="O191" i="139"/>
  <c r="N191" i="139"/>
  <c r="M191" i="139"/>
  <c r="L191" i="139"/>
  <c r="B191" i="139"/>
  <c r="A191" i="139"/>
  <c r="BK190" i="139"/>
  <c r="BJ190" i="139"/>
  <c r="BI190" i="139"/>
  <c r="BH190" i="139"/>
  <c r="BG190" i="139"/>
  <c r="BF190" i="139"/>
  <c r="BE190" i="139"/>
  <c r="BD190" i="139"/>
  <c r="BC190" i="139"/>
  <c r="BB190" i="139"/>
  <c r="BA190" i="139"/>
  <c r="AZ190" i="139"/>
  <c r="AY190" i="139"/>
  <c r="AX190" i="139"/>
  <c r="AW190" i="139"/>
  <c r="AV190" i="139"/>
  <c r="AU190" i="139"/>
  <c r="AT190" i="139"/>
  <c r="AS190" i="139"/>
  <c r="AR190" i="139"/>
  <c r="AQ190" i="139"/>
  <c r="AP190" i="139"/>
  <c r="AO190" i="139"/>
  <c r="AN190" i="139"/>
  <c r="AM190" i="139"/>
  <c r="AL190" i="139"/>
  <c r="AK190" i="139"/>
  <c r="AF190" i="139"/>
  <c r="AE190" i="139"/>
  <c r="AC190" i="139"/>
  <c r="AB190" i="139"/>
  <c r="AA190" i="139"/>
  <c r="Z190" i="139"/>
  <c r="Y190" i="139"/>
  <c r="X190" i="139"/>
  <c r="W190" i="139"/>
  <c r="V190" i="139"/>
  <c r="U190" i="139"/>
  <c r="T190" i="139"/>
  <c r="S190" i="139"/>
  <c r="R190" i="139"/>
  <c r="O190" i="139"/>
  <c r="N190" i="139"/>
  <c r="M190" i="139"/>
  <c r="L190" i="139"/>
  <c r="B190" i="139"/>
  <c r="A190" i="139"/>
  <c r="AY189" i="139"/>
  <c r="AX189" i="139"/>
  <c r="AW189" i="139"/>
  <c r="AV189" i="139"/>
  <c r="AU189" i="139"/>
  <c r="AT189" i="139"/>
  <c r="AS189" i="139"/>
  <c r="AR189" i="139"/>
  <c r="AQ189" i="139"/>
  <c r="AP189" i="139"/>
  <c r="AO189" i="139"/>
  <c r="AN189" i="139"/>
  <c r="AM189" i="139"/>
  <c r="AL189" i="139"/>
  <c r="AK189" i="139"/>
  <c r="O189" i="139"/>
  <c r="N189" i="139"/>
  <c r="M189" i="139"/>
  <c r="L189" i="139"/>
  <c r="B189" i="139"/>
  <c r="A189" i="139"/>
  <c r="BK188" i="139"/>
  <c r="BJ188" i="139"/>
  <c r="BI188" i="139"/>
  <c r="BH188" i="139"/>
  <c r="BG188" i="139"/>
  <c r="BF188" i="139"/>
  <c r="BE188" i="139"/>
  <c r="BD188" i="139"/>
  <c r="BC188" i="139"/>
  <c r="BB188" i="139"/>
  <c r="BA188" i="139"/>
  <c r="AZ188" i="139"/>
  <c r="AY188" i="139"/>
  <c r="AX188" i="139"/>
  <c r="AW188" i="139"/>
  <c r="AV188" i="139"/>
  <c r="AU188" i="139"/>
  <c r="AT188" i="139"/>
  <c r="AS188" i="139"/>
  <c r="AR188" i="139"/>
  <c r="AQ188" i="139"/>
  <c r="AP188" i="139"/>
  <c r="AO188" i="139"/>
  <c r="AN188" i="139"/>
  <c r="AM188" i="139"/>
  <c r="AL188" i="139"/>
  <c r="AK188" i="139"/>
  <c r="AF188" i="139"/>
  <c r="AE188" i="139"/>
  <c r="AC188" i="139"/>
  <c r="AB188" i="139"/>
  <c r="AA188" i="139"/>
  <c r="Z188" i="139"/>
  <c r="Y188" i="139"/>
  <c r="X188" i="139"/>
  <c r="W188" i="139"/>
  <c r="V188" i="139"/>
  <c r="U188" i="139"/>
  <c r="T188" i="139"/>
  <c r="S188" i="139"/>
  <c r="R188" i="139"/>
  <c r="O188" i="139"/>
  <c r="N188" i="139"/>
  <c r="M188" i="139"/>
  <c r="L188" i="139"/>
  <c r="B188" i="139"/>
  <c r="A188" i="139"/>
  <c r="AY187" i="139"/>
  <c r="AX187" i="139"/>
  <c r="AW187" i="139"/>
  <c r="AV187" i="139"/>
  <c r="AU187" i="139"/>
  <c r="AT187" i="139"/>
  <c r="AS187" i="139"/>
  <c r="AR187" i="139"/>
  <c r="AQ187" i="139"/>
  <c r="AP187" i="139"/>
  <c r="AO187" i="139"/>
  <c r="AN187" i="139"/>
  <c r="AM187" i="139"/>
  <c r="AL187" i="139"/>
  <c r="AK187" i="139"/>
  <c r="O187" i="139"/>
  <c r="N187" i="139"/>
  <c r="M187" i="139"/>
  <c r="L187" i="139"/>
  <c r="B187" i="139"/>
  <c r="A187" i="139"/>
  <c r="BK186" i="139"/>
  <c r="BJ186" i="139"/>
  <c r="BI186" i="139"/>
  <c r="BH186" i="139"/>
  <c r="BG186" i="139"/>
  <c r="BF186" i="139"/>
  <c r="BE186" i="139"/>
  <c r="BD186" i="139"/>
  <c r="BC186" i="139"/>
  <c r="BB186" i="139"/>
  <c r="BA186" i="139"/>
  <c r="AZ186" i="139"/>
  <c r="AY186" i="139"/>
  <c r="AX186" i="139"/>
  <c r="AW186" i="139"/>
  <c r="AV186" i="139"/>
  <c r="AU186" i="139"/>
  <c r="AT186" i="139"/>
  <c r="AS186" i="139"/>
  <c r="AR186" i="139"/>
  <c r="AQ186" i="139"/>
  <c r="AP186" i="139"/>
  <c r="AO186" i="139"/>
  <c r="AN186" i="139"/>
  <c r="AM186" i="139"/>
  <c r="AL186" i="139"/>
  <c r="AK186" i="139"/>
  <c r="AF186" i="139"/>
  <c r="AE186" i="139"/>
  <c r="AC186" i="139"/>
  <c r="AB186" i="139"/>
  <c r="AA186" i="139"/>
  <c r="Z186" i="139"/>
  <c r="Y186" i="139"/>
  <c r="X186" i="139"/>
  <c r="W186" i="139"/>
  <c r="V186" i="139"/>
  <c r="U186" i="139"/>
  <c r="T186" i="139"/>
  <c r="S186" i="139"/>
  <c r="R186" i="139"/>
  <c r="O186" i="139"/>
  <c r="N186" i="139"/>
  <c r="M186" i="139"/>
  <c r="L186" i="139"/>
  <c r="B186" i="139"/>
  <c r="A186" i="139"/>
  <c r="AY185" i="139"/>
  <c r="AX185" i="139"/>
  <c r="AW185" i="139"/>
  <c r="AV185" i="139"/>
  <c r="AU185" i="139"/>
  <c r="AT185" i="139"/>
  <c r="AS185" i="139"/>
  <c r="AR185" i="139"/>
  <c r="AQ185" i="139"/>
  <c r="AP185" i="139"/>
  <c r="AO185" i="139"/>
  <c r="AN185" i="139"/>
  <c r="AM185" i="139"/>
  <c r="AL185" i="139"/>
  <c r="AK185" i="139"/>
  <c r="O185" i="139"/>
  <c r="N185" i="139"/>
  <c r="M185" i="139"/>
  <c r="L185" i="139"/>
  <c r="B185" i="139"/>
  <c r="A185" i="139"/>
  <c r="BK184" i="139"/>
  <c r="BJ184" i="139"/>
  <c r="BI184" i="139"/>
  <c r="BH184" i="139"/>
  <c r="BG184" i="139"/>
  <c r="BF184" i="139"/>
  <c r="BE184" i="139"/>
  <c r="BD184" i="139"/>
  <c r="BC184" i="139"/>
  <c r="BB184" i="139"/>
  <c r="BA184" i="139"/>
  <c r="AZ184" i="139"/>
  <c r="AY184" i="139"/>
  <c r="AX184" i="139"/>
  <c r="AW184" i="139"/>
  <c r="AV184" i="139"/>
  <c r="AU184" i="139"/>
  <c r="AT184" i="139"/>
  <c r="AS184" i="139"/>
  <c r="AR184" i="139"/>
  <c r="AQ184" i="139"/>
  <c r="AP184" i="139"/>
  <c r="AO184" i="139"/>
  <c r="AN184" i="139"/>
  <c r="AM184" i="139"/>
  <c r="AL184" i="139"/>
  <c r="AK184" i="139"/>
  <c r="AF184" i="139"/>
  <c r="AE184" i="139"/>
  <c r="AC184" i="139"/>
  <c r="AB184" i="139"/>
  <c r="AA184" i="139"/>
  <c r="Z184" i="139"/>
  <c r="Y184" i="139"/>
  <c r="X184" i="139"/>
  <c r="W184" i="139"/>
  <c r="V184" i="139"/>
  <c r="U184" i="139"/>
  <c r="T184" i="139"/>
  <c r="S184" i="139"/>
  <c r="R184" i="139"/>
  <c r="O184" i="139"/>
  <c r="N184" i="139"/>
  <c r="M184" i="139"/>
  <c r="L184" i="139"/>
  <c r="B184" i="139"/>
  <c r="A184" i="139"/>
  <c r="AY183" i="139"/>
  <c r="AX183" i="139"/>
  <c r="AW183" i="139"/>
  <c r="AV183" i="139"/>
  <c r="AU183" i="139"/>
  <c r="AT183" i="139"/>
  <c r="AS183" i="139"/>
  <c r="AR183" i="139"/>
  <c r="AQ183" i="139"/>
  <c r="AP183" i="139"/>
  <c r="AO183" i="139"/>
  <c r="AN183" i="139"/>
  <c r="AM183" i="139"/>
  <c r="AL183" i="139"/>
  <c r="AK183" i="139"/>
  <c r="O183" i="139"/>
  <c r="N183" i="139"/>
  <c r="M183" i="139"/>
  <c r="L183" i="139"/>
  <c r="B183" i="139"/>
  <c r="A183" i="139"/>
  <c r="BK182" i="139"/>
  <c r="BJ182" i="139"/>
  <c r="BI182" i="139"/>
  <c r="BH182" i="139"/>
  <c r="BG182" i="139"/>
  <c r="BF182" i="139"/>
  <c r="BE182" i="139"/>
  <c r="BD182" i="139"/>
  <c r="BC182" i="139"/>
  <c r="BB182" i="139"/>
  <c r="BA182" i="139"/>
  <c r="AZ182" i="139"/>
  <c r="AY182" i="139"/>
  <c r="AX182" i="139"/>
  <c r="AW182" i="139"/>
  <c r="AV182" i="139"/>
  <c r="AU182" i="139"/>
  <c r="AT182" i="139"/>
  <c r="AS182" i="139"/>
  <c r="AR182" i="139"/>
  <c r="AQ182" i="139"/>
  <c r="AP182" i="139"/>
  <c r="AO182" i="139"/>
  <c r="AN182" i="139"/>
  <c r="AM182" i="139"/>
  <c r="AL182" i="139"/>
  <c r="AK182" i="139"/>
  <c r="AF182" i="139"/>
  <c r="AE182" i="139"/>
  <c r="AC182" i="139"/>
  <c r="AB182" i="139"/>
  <c r="AA182" i="139"/>
  <c r="Z182" i="139"/>
  <c r="Y182" i="139"/>
  <c r="X182" i="139"/>
  <c r="W182" i="139"/>
  <c r="V182" i="139"/>
  <c r="U182" i="139"/>
  <c r="T182" i="139"/>
  <c r="S182" i="139"/>
  <c r="R182" i="139"/>
  <c r="O182" i="139"/>
  <c r="N182" i="139"/>
  <c r="M182" i="139"/>
  <c r="L182" i="139"/>
  <c r="B182" i="139"/>
  <c r="A182" i="139"/>
  <c r="AY181" i="139"/>
  <c r="AX181" i="139"/>
  <c r="AW181" i="139"/>
  <c r="AV181" i="139"/>
  <c r="AU181" i="139"/>
  <c r="AT181" i="139"/>
  <c r="AS181" i="139"/>
  <c r="AR181" i="139"/>
  <c r="AQ181" i="139"/>
  <c r="AP181" i="139"/>
  <c r="AO181" i="139"/>
  <c r="AN181" i="139"/>
  <c r="AM181" i="139"/>
  <c r="AL181" i="139"/>
  <c r="AK181" i="139"/>
  <c r="O181" i="139"/>
  <c r="N181" i="139"/>
  <c r="M181" i="139"/>
  <c r="L181" i="139"/>
  <c r="B181" i="139"/>
  <c r="A181" i="139"/>
  <c r="BK180" i="139"/>
  <c r="BJ180" i="139"/>
  <c r="BI180" i="139"/>
  <c r="BH180" i="139"/>
  <c r="BG180" i="139"/>
  <c r="BF180" i="139"/>
  <c r="BE180" i="139"/>
  <c r="BD180" i="139"/>
  <c r="BC180" i="139"/>
  <c r="BB180" i="139"/>
  <c r="BA180" i="139"/>
  <c r="AZ180" i="139"/>
  <c r="AY180" i="139"/>
  <c r="AX180" i="139"/>
  <c r="AW180" i="139"/>
  <c r="AV180" i="139"/>
  <c r="AU180" i="139"/>
  <c r="AT180" i="139"/>
  <c r="AS180" i="139"/>
  <c r="AR180" i="139"/>
  <c r="AQ180" i="139"/>
  <c r="AP180" i="139"/>
  <c r="AO180" i="139"/>
  <c r="AN180" i="139"/>
  <c r="AM180" i="139"/>
  <c r="AL180" i="139"/>
  <c r="AK180" i="139"/>
  <c r="AF180" i="139"/>
  <c r="AE180" i="139"/>
  <c r="AC180" i="139"/>
  <c r="AB180" i="139"/>
  <c r="AA180" i="139"/>
  <c r="Z180" i="139"/>
  <c r="Y180" i="139"/>
  <c r="X180" i="139"/>
  <c r="W180" i="139"/>
  <c r="V180" i="139"/>
  <c r="U180" i="139"/>
  <c r="T180" i="139"/>
  <c r="S180" i="139"/>
  <c r="R180" i="139"/>
  <c r="O180" i="139"/>
  <c r="N180" i="139"/>
  <c r="M180" i="139"/>
  <c r="L180" i="139"/>
  <c r="B180" i="139"/>
  <c r="A180" i="139"/>
  <c r="AY179" i="139"/>
  <c r="AX179" i="139"/>
  <c r="AW179" i="139"/>
  <c r="AV179" i="139"/>
  <c r="AU179" i="139"/>
  <c r="AT179" i="139"/>
  <c r="AS179" i="139"/>
  <c r="AR179" i="139"/>
  <c r="AQ179" i="139"/>
  <c r="AP179" i="139"/>
  <c r="AO179" i="139"/>
  <c r="AN179" i="139"/>
  <c r="AM179" i="139"/>
  <c r="AL179" i="139"/>
  <c r="AK179" i="139"/>
  <c r="O179" i="139"/>
  <c r="N179" i="139"/>
  <c r="M179" i="139"/>
  <c r="L179" i="139"/>
  <c r="B179" i="139"/>
  <c r="A179" i="139"/>
  <c r="BK178" i="139"/>
  <c r="BJ178" i="139"/>
  <c r="BI178" i="139"/>
  <c r="BH178" i="139"/>
  <c r="BG178" i="139"/>
  <c r="BF178" i="139"/>
  <c r="BE178" i="139"/>
  <c r="BD178" i="139"/>
  <c r="BC178" i="139"/>
  <c r="BB178" i="139"/>
  <c r="BA178" i="139"/>
  <c r="AZ178" i="139"/>
  <c r="AY178" i="139"/>
  <c r="AX178" i="139"/>
  <c r="AW178" i="139"/>
  <c r="AV178" i="139"/>
  <c r="AU178" i="139"/>
  <c r="AT178" i="139"/>
  <c r="AS178" i="139"/>
  <c r="AR178" i="139"/>
  <c r="AQ178" i="139"/>
  <c r="AP178" i="139"/>
  <c r="AO178" i="139"/>
  <c r="AN178" i="139"/>
  <c r="AM178" i="139"/>
  <c r="AL178" i="139"/>
  <c r="AK178" i="139"/>
  <c r="AF178" i="139"/>
  <c r="AE178" i="139"/>
  <c r="AC178" i="139"/>
  <c r="AB178" i="139"/>
  <c r="AA178" i="139"/>
  <c r="Z178" i="139"/>
  <c r="Y178" i="139"/>
  <c r="X178" i="139"/>
  <c r="W178" i="139"/>
  <c r="V178" i="139"/>
  <c r="U178" i="139"/>
  <c r="T178" i="139"/>
  <c r="S178" i="139"/>
  <c r="R178" i="139"/>
  <c r="O178" i="139"/>
  <c r="N178" i="139"/>
  <c r="M178" i="139"/>
  <c r="L178" i="139"/>
  <c r="B178" i="139"/>
  <c r="A178" i="139"/>
  <c r="AY177" i="139"/>
  <c r="AX177" i="139"/>
  <c r="AW177" i="139"/>
  <c r="AV177" i="139"/>
  <c r="AU177" i="139"/>
  <c r="AT177" i="139"/>
  <c r="AS177" i="139"/>
  <c r="AR177" i="139"/>
  <c r="AQ177" i="139"/>
  <c r="AP177" i="139"/>
  <c r="AO177" i="139"/>
  <c r="AN177" i="139"/>
  <c r="AM177" i="139"/>
  <c r="AL177" i="139"/>
  <c r="AK177" i="139"/>
  <c r="O177" i="139"/>
  <c r="N177" i="139"/>
  <c r="M177" i="139"/>
  <c r="L177" i="139"/>
  <c r="B177" i="139"/>
  <c r="A177" i="139"/>
  <c r="BK176" i="139"/>
  <c r="BJ176" i="139"/>
  <c r="BI176" i="139"/>
  <c r="BH176" i="139"/>
  <c r="BG176" i="139"/>
  <c r="BF176" i="139"/>
  <c r="BE176" i="139"/>
  <c r="BD176" i="139"/>
  <c r="BC176" i="139"/>
  <c r="BB176" i="139"/>
  <c r="BA176" i="139"/>
  <c r="AZ176" i="139"/>
  <c r="AY176" i="139"/>
  <c r="AX176" i="139"/>
  <c r="AW176" i="139"/>
  <c r="AV176" i="139"/>
  <c r="AU176" i="139"/>
  <c r="AT176" i="139"/>
  <c r="AS176" i="139"/>
  <c r="AR176" i="139"/>
  <c r="AQ176" i="139"/>
  <c r="AP176" i="139"/>
  <c r="AO176" i="139"/>
  <c r="AN176" i="139"/>
  <c r="AM176" i="139"/>
  <c r="AL176" i="139"/>
  <c r="AK176" i="139"/>
  <c r="AF176" i="139"/>
  <c r="AE176" i="139"/>
  <c r="AC176" i="139"/>
  <c r="AB176" i="139"/>
  <c r="AA176" i="139"/>
  <c r="Z176" i="139"/>
  <c r="Y176" i="139"/>
  <c r="X176" i="139"/>
  <c r="W176" i="139"/>
  <c r="V176" i="139"/>
  <c r="U176" i="139"/>
  <c r="T176" i="139"/>
  <c r="S176" i="139"/>
  <c r="R176" i="139"/>
  <c r="O176" i="139"/>
  <c r="N176" i="139"/>
  <c r="M176" i="139"/>
  <c r="L176" i="139"/>
  <c r="B176" i="139"/>
  <c r="A176" i="139"/>
  <c r="AY175" i="139"/>
  <c r="AX175" i="139"/>
  <c r="AW175" i="139"/>
  <c r="AV175" i="139"/>
  <c r="AU175" i="139"/>
  <c r="AT175" i="139"/>
  <c r="AS175" i="139"/>
  <c r="AR175" i="139"/>
  <c r="AQ175" i="139"/>
  <c r="AP175" i="139"/>
  <c r="AO175" i="139"/>
  <c r="AN175" i="139"/>
  <c r="AM175" i="139"/>
  <c r="AL175" i="139"/>
  <c r="AK175" i="139"/>
  <c r="O175" i="139"/>
  <c r="N175" i="139"/>
  <c r="M175" i="139"/>
  <c r="L175" i="139"/>
  <c r="B175" i="139"/>
  <c r="A175" i="139"/>
  <c r="BK174" i="139"/>
  <c r="BJ174" i="139"/>
  <c r="BI174" i="139"/>
  <c r="BH174" i="139"/>
  <c r="BG174" i="139"/>
  <c r="BF174" i="139"/>
  <c r="BE174" i="139"/>
  <c r="BD174" i="139"/>
  <c r="BC174" i="139"/>
  <c r="BB174" i="139"/>
  <c r="BA174" i="139"/>
  <c r="AZ174" i="139"/>
  <c r="AY174" i="139"/>
  <c r="AX174" i="139"/>
  <c r="AW174" i="139"/>
  <c r="AV174" i="139"/>
  <c r="AU174" i="139"/>
  <c r="AT174" i="139"/>
  <c r="AS174" i="139"/>
  <c r="AR174" i="139"/>
  <c r="AQ174" i="139"/>
  <c r="AP174" i="139"/>
  <c r="AO174" i="139"/>
  <c r="AN174" i="139"/>
  <c r="AM174" i="139"/>
  <c r="AL174" i="139"/>
  <c r="AK174" i="139"/>
  <c r="AF174" i="139"/>
  <c r="AE174" i="139"/>
  <c r="AC174" i="139"/>
  <c r="AB174" i="139"/>
  <c r="AA174" i="139"/>
  <c r="Z174" i="139"/>
  <c r="Y174" i="139"/>
  <c r="X174" i="139"/>
  <c r="W174" i="139"/>
  <c r="V174" i="139"/>
  <c r="U174" i="139"/>
  <c r="T174" i="139"/>
  <c r="S174" i="139"/>
  <c r="R174" i="139"/>
  <c r="O174" i="139"/>
  <c r="N174" i="139"/>
  <c r="M174" i="139"/>
  <c r="L174" i="139"/>
  <c r="B174" i="139"/>
  <c r="A174" i="139"/>
  <c r="AY173" i="139"/>
  <c r="AX173" i="139"/>
  <c r="AW173" i="139"/>
  <c r="AV173" i="139"/>
  <c r="AU173" i="139"/>
  <c r="AT173" i="139"/>
  <c r="AS173" i="139"/>
  <c r="AR173" i="139"/>
  <c r="AQ173" i="139"/>
  <c r="AP173" i="139"/>
  <c r="AO173" i="139"/>
  <c r="AN173" i="139"/>
  <c r="AM173" i="139"/>
  <c r="AL173" i="139"/>
  <c r="AK173" i="139"/>
  <c r="O173" i="139"/>
  <c r="N173" i="139"/>
  <c r="M173" i="139"/>
  <c r="L173" i="139"/>
  <c r="B173" i="139"/>
  <c r="A173" i="139"/>
  <c r="BK172" i="139"/>
  <c r="BJ172" i="139"/>
  <c r="BI172" i="139"/>
  <c r="BH172" i="139"/>
  <c r="BG172" i="139"/>
  <c r="BF172" i="139"/>
  <c r="BE172" i="139"/>
  <c r="BD172" i="139"/>
  <c r="BC172" i="139"/>
  <c r="BB172" i="139"/>
  <c r="BA172" i="139"/>
  <c r="AZ172" i="139"/>
  <c r="AY172" i="139"/>
  <c r="AX172" i="139"/>
  <c r="AW172" i="139"/>
  <c r="AV172" i="139"/>
  <c r="AU172" i="139"/>
  <c r="AT172" i="139"/>
  <c r="AS172" i="139"/>
  <c r="AR172" i="139"/>
  <c r="AQ172" i="139"/>
  <c r="AP172" i="139"/>
  <c r="AO172" i="139"/>
  <c r="AN172" i="139"/>
  <c r="AM172" i="139"/>
  <c r="AL172" i="139"/>
  <c r="AK172" i="139"/>
  <c r="AF172" i="139"/>
  <c r="AE172" i="139"/>
  <c r="AC172" i="139"/>
  <c r="AB172" i="139"/>
  <c r="AA172" i="139"/>
  <c r="Z172" i="139"/>
  <c r="Y172" i="139"/>
  <c r="X172" i="139"/>
  <c r="W172" i="139"/>
  <c r="V172" i="139"/>
  <c r="U172" i="139"/>
  <c r="T172" i="139"/>
  <c r="S172" i="139"/>
  <c r="R172" i="139"/>
  <c r="O172" i="139"/>
  <c r="N172" i="139"/>
  <c r="M172" i="139"/>
  <c r="L172" i="139"/>
  <c r="B172" i="139"/>
  <c r="A172" i="139"/>
  <c r="AY171" i="139"/>
  <c r="AX171" i="139"/>
  <c r="AW171" i="139"/>
  <c r="AV171" i="139"/>
  <c r="AU171" i="139"/>
  <c r="AT171" i="139"/>
  <c r="AS171" i="139"/>
  <c r="AR171" i="139"/>
  <c r="AQ171" i="139"/>
  <c r="AP171" i="139"/>
  <c r="AO171" i="139"/>
  <c r="AN171" i="139"/>
  <c r="AM171" i="139"/>
  <c r="AL171" i="139"/>
  <c r="AK171" i="139"/>
  <c r="O171" i="139"/>
  <c r="N171" i="139"/>
  <c r="M171" i="139"/>
  <c r="L171" i="139"/>
  <c r="B171" i="139"/>
  <c r="A171" i="139"/>
  <c r="BK170" i="139"/>
  <c r="BJ170" i="139"/>
  <c r="BI170" i="139"/>
  <c r="BH170" i="139"/>
  <c r="BG170" i="139"/>
  <c r="BF170" i="139"/>
  <c r="BE170" i="139"/>
  <c r="BD170" i="139"/>
  <c r="BC170" i="139"/>
  <c r="BB170" i="139"/>
  <c r="BA170" i="139"/>
  <c r="AZ170" i="139"/>
  <c r="AY170" i="139"/>
  <c r="AX170" i="139"/>
  <c r="AW170" i="139"/>
  <c r="AV170" i="139"/>
  <c r="AU170" i="139"/>
  <c r="AT170" i="139"/>
  <c r="AS170" i="139"/>
  <c r="AR170" i="139"/>
  <c r="AQ170" i="139"/>
  <c r="AP170" i="139"/>
  <c r="AO170" i="139"/>
  <c r="AN170" i="139"/>
  <c r="AM170" i="139"/>
  <c r="AL170" i="139"/>
  <c r="AK170" i="139"/>
  <c r="AF170" i="139"/>
  <c r="AE170" i="139"/>
  <c r="AC170" i="139"/>
  <c r="AB170" i="139"/>
  <c r="AA170" i="139"/>
  <c r="Z170" i="139"/>
  <c r="Y170" i="139"/>
  <c r="X170" i="139"/>
  <c r="W170" i="139"/>
  <c r="V170" i="139"/>
  <c r="U170" i="139"/>
  <c r="T170" i="139"/>
  <c r="S170" i="139"/>
  <c r="R170" i="139"/>
  <c r="O170" i="139"/>
  <c r="N170" i="139"/>
  <c r="M170" i="139"/>
  <c r="L170" i="139"/>
  <c r="B170" i="139"/>
  <c r="A170" i="139"/>
  <c r="AY169" i="139"/>
  <c r="AX169" i="139"/>
  <c r="AW169" i="139"/>
  <c r="AV169" i="139"/>
  <c r="AU169" i="139"/>
  <c r="AT169" i="139"/>
  <c r="AS169" i="139"/>
  <c r="AR169" i="139"/>
  <c r="AQ169" i="139"/>
  <c r="AP169" i="139"/>
  <c r="AO169" i="139"/>
  <c r="AN169" i="139"/>
  <c r="AM169" i="139"/>
  <c r="AL169" i="139"/>
  <c r="AK169" i="139"/>
  <c r="O169" i="139"/>
  <c r="N169" i="139"/>
  <c r="M169" i="139"/>
  <c r="L169" i="139"/>
  <c r="B169" i="139"/>
  <c r="A169" i="139"/>
  <c r="BK168" i="139"/>
  <c r="BJ168" i="139"/>
  <c r="BI168" i="139"/>
  <c r="BH168" i="139"/>
  <c r="BG168" i="139"/>
  <c r="BF168" i="139"/>
  <c r="BE168" i="139"/>
  <c r="BD168" i="139"/>
  <c r="BC168" i="139"/>
  <c r="BB168" i="139"/>
  <c r="BA168" i="139"/>
  <c r="AZ168" i="139"/>
  <c r="AY168" i="139"/>
  <c r="AX168" i="139"/>
  <c r="AW168" i="139"/>
  <c r="AV168" i="139"/>
  <c r="AU168" i="139"/>
  <c r="AT168" i="139"/>
  <c r="AS168" i="139"/>
  <c r="AR168" i="139"/>
  <c r="AQ168" i="139"/>
  <c r="AP168" i="139"/>
  <c r="AO168" i="139"/>
  <c r="AN168" i="139"/>
  <c r="AM168" i="139"/>
  <c r="AL168" i="139"/>
  <c r="AK168" i="139"/>
  <c r="AF168" i="139"/>
  <c r="AE168" i="139"/>
  <c r="AC168" i="139"/>
  <c r="AB168" i="139"/>
  <c r="AA168" i="139"/>
  <c r="Z168" i="139"/>
  <c r="Y168" i="139"/>
  <c r="X168" i="139"/>
  <c r="W168" i="139"/>
  <c r="V168" i="139"/>
  <c r="U168" i="139"/>
  <c r="T168" i="139"/>
  <c r="S168" i="139"/>
  <c r="R168" i="139"/>
  <c r="O168" i="139"/>
  <c r="N168" i="139"/>
  <c r="M168" i="139"/>
  <c r="L168" i="139"/>
  <c r="B168" i="139"/>
  <c r="A168" i="139"/>
  <c r="AY167" i="139"/>
  <c r="AX167" i="139"/>
  <c r="AW167" i="139"/>
  <c r="AV167" i="139"/>
  <c r="AU167" i="139"/>
  <c r="AT167" i="139"/>
  <c r="AS167" i="139"/>
  <c r="AR167" i="139"/>
  <c r="AQ167" i="139"/>
  <c r="AP167" i="139"/>
  <c r="AO167" i="139"/>
  <c r="AN167" i="139"/>
  <c r="AM167" i="139"/>
  <c r="AL167" i="139"/>
  <c r="AK167" i="139"/>
  <c r="O167" i="139"/>
  <c r="N167" i="139"/>
  <c r="M167" i="139"/>
  <c r="L167" i="139"/>
  <c r="B167" i="139"/>
  <c r="A167" i="139"/>
  <c r="BK166" i="139"/>
  <c r="BJ166" i="139"/>
  <c r="BI166" i="139"/>
  <c r="BH166" i="139"/>
  <c r="BG166" i="139"/>
  <c r="BF166" i="139"/>
  <c r="BE166" i="139"/>
  <c r="BD166" i="139"/>
  <c r="BC166" i="139"/>
  <c r="BB166" i="139"/>
  <c r="BA166" i="139"/>
  <c r="AZ166" i="139"/>
  <c r="AY166" i="139"/>
  <c r="AX166" i="139"/>
  <c r="AW166" i="139"/>
  <c r="AV166" i="139"/>
  <c r="AU166" i="139"/>
  <c r="AT166" i="139"/>
  <c r="AS166" i="139"/>
  <c r="AR166" i="139"/>
  <c r="AQ166" i="139"/>
  <c r="AP166" i="139"/>
  <c r="AO166" i="139"/>
  <c r="AN166" i="139"/>
  <c r="AM166" i="139"/>
  <c r="AL166" i="139"/>
  <c r="AK166" i="139"/>
  <c r="AF166" i="139"/>
  <c r="AE166" i="139"/>
  <c r="AC166" i="139"/>
  <c r="AB166" i="139"/>
  <c r="AA166" i="139"/>
  <c r="Z166" i="139"/>
  <c r="Y166" i="139"/>
  <c r="X166" i="139"/>
  <c r="W166" i="139"/>
  <c r="V166" i="139"/>
  <c r="U166" i="139"/>
  <c r="T166" i="139"/>
  <c r="S166" i="139"/>
  <c r="R166" i="139"/>
  <c r="O166" i="139"/>
  <c r="N166" i="139"/>
  <c r="M166" i="139"/>
  <c r="L166" i="139"/>
  <c r="B166" i="139"/>
  <c r="A166" i="139"/>
  <c r="AY165" i="139"/>
  <c r="AX165" i="139"/>
  <c r="AW165" i="139"/>
  <c r="AV165" i="139"/>
  <c r="AU165" i="139"/>
  <c r="AT165" i="139"/>
  <c r="AS165" i="139"/>
  <c r="AR165" i="139"/>
  <c r="AQ165" i="139"/>
  <c r="AP165" i="139"/>
  <c r="AO165" i="139"/>
  <c r="AN165" i="139"/>
  <c r="AM165" i="139"/>
  <c r="AL165" i="139"/>
  <c r="AK165" i="139"/>
  <c r="O165" i="139"/>
  <c r="N165" i="139"/>
  <c r="M165" i="139"/>
  <c r="L165" i="139"/>
  <c r="B165" i="139"/>
  <c r="A165" i="139"/>
  <c r="BK164" i="139"/>
  <c r="BJ164" i="139"/>
  <c r="BI164" i="139"/>
  <c r="BH164" i="139"/>
  <c r="BG164" i="139"/>
  <c r="BF164" i="139"/>
  <c r="BE164" i="139"/>
  <c r="BD164" i="139"/>
  <c r="BC164" i="139"/>
  <c r="BB164" i="139"/>
  <c r="BA164" i="139"/>
  <c r="AZ164" i="139"/>
  <c r="AY164" i="139"/>
  <c r="AX164" i="139"/>
  <c r="AW164" i="139"/>
  <c r="AV164" i="139"/>
  <c r="AU164" i="139"/>
  <c r="AT164" i="139"/>
  <c r="AS164" i="139"/>
  <c r="AR164" i="139"/>
  <c r="AQ164" i="139"/>
  <c r="AP164" i="139"/>
  <c r="AO164" i="139"/>
  <c r="AN164" i="139"/>
  <c r="AM164" i="139"/>
  <c r="AL164" i="139"/>
  <c r="AK164" i="139"/>
  <c r="AF164" i="139"/>
  <c r="AE164" i="139"/>
  <c r="AC164" i="139"/>
  <c r="AB164" i="139"/>
  <c r="AA164" i="139"/>
  <c r="Z164" i="139"/>
  <c r="Y164" i="139"/>
  <c r="X164" i="139"/>
  <c r="W164" i="139"/>
  <c r="V164" i="139"/>
  <c r="U164" i="139"/>
  <c r="T164" i="139"/>
  <c r="S164" i="139"/>
  <c r="R164" i="139"/>
  <c r="O164" i="139"/>
  <c r="N164" i="139"/>
  <c r="M164" i="139"/>
  <c r="L164" i="139"/>
  <c r="B164" i="139"/>
  <c r="A164" i="139"/>
  <c r="AY163" i="139"/>
  <c r="AX163" i="139"/>
  <c r="AW163" i="139"/>
  <c r="AV163" i="139"/>
  <c r="AU163" i="139"/>
  <c r="AT163" i="139"/>
  <c r="AS163" i="139"/>
  <c r="AR163" i="139"/>
  <c r="AQ163" i="139"/>
  <c r="AP163" i="139"/>
  <c r="AO163" i="139"/>
  <c r="AN163" i="139"/>
  <c r="AM163" i="139"/>
  <c r="AL163" i="139"/>
  <c r="AK163" i="139"/>
  <c r="O163" i="139"/>
  <c r="N163" i="139"/>
  <c r="M163" i="139"/>
  <c r="L163" i="139"/>
  <c r="B163" i="139"/>
  <c r="A163" i="139"/>
  <c r="BK162" i="139"/>
  <c r="BJ162" i="139"/>
  <c r="BI162" i="139"/>
  <c r="BH162" i="139"/>
  <c r="BG162" i="139"/>
  <c r="BF162" i="139"/>
  <c r="BE162" i="139"/>
  <c r="BD162" i="139"/>
  <c r="BC162" i="139"/>
  <c r="BB162" i="139"/>
  <c r="BA162" i="139"/>
  <c r="AZ162" i="139"/>
  <c r="AY162" i="139"/>
  <c r="AX162" i="139"/>
  <c r="AW162" i="139"/>
  <c r="AV162" i="139"/>
  <c r="AU162" i="139"/>
  <c r="AT162" i="139"/>
  <c r="AS162" i="139"/>
  <c r="AR162" i="139"/>
  <c r="AQ162" i="139"/>
  <c r="AP162" i="139"/>
  <c r="AO162" i="139"/>
  <c r="AN162" i="139"/>
  <c r="AM162" i="139"/>
  <c r="AL162" i="139"/>
  <c r="AK162" i="139"/>
  <c r="AF162" i="139"/>
  <c r="AE162" i="139"/>
  <c r="AC162" i="139"/>
  <c r="AB162" i="139"/>
  <c r="AA162" i="139"/>
  <c r="Z162" i="139"/>
  <c r="Y162" i="139"/>
  <c r="X162" i="139"/>
  <c r="W162" i="139"/>
  <c r="V162" i="139"/>
  <c r="U162" i="139"/>
  <c r="T162" i="139"/>
  <c r="S162" i="139"/>
  <c r="R162" i="139"/>
  <c r="O162" i="139"/>
  <c r="N162" i="139"/>
  <c r="M162" i="139"/>
  <c r="L162" i="139"/>
  <c r="B162" i="139"/>
  <c r="A162" i="139"/>
  <c r="AY161" i="139"/>
  <c r="AX161" i="139"/>
  <c r="AW161" i="139"/>
  <c r="AV161" i="139"/>
  <c r="AU161" i="139"/>
  <c r="AT161" i="139"/>
  <c r="AS161" i="139"/>
  <c r="AR161" i="139"/>
  <c r="AQ161" i="139"/>
  <c r="AP161" i="139"/>
  <c r="AO161" i="139"/>
  <c r="AN161" i="139"/>
  <c r="AM161" i="139"/>
  <c r="AL161" i="139"/>
  <c r="AK161" i="139"/>
  <c r="O161" i="139"/>
  <c r="N161" i="139"/>
  <c r="M161" i="139"/>
  <c r="L161" i="139"/>
  <c r="B161" i="139"/>
  <c r="A161" i="139"/>
  <c r="BK160" i="139"/>
  <c r="BJ160" i="139"/>
  <c r="BI160" i="139"/>
  <c r="BH160" i="139"/>
  <c r="BG160" i="139"/>
  <c r="BF160" i="139"/>
  <c r="BE160" i="139"/>
  <c r="BD160" i="139"/>
  <c r="BC160" i="139"/>
  <c r="BB160" i="139"/>
  <c r="BA160" i="139"/>
  <c r="AZ160" i="139"/>
  <c r="AY160" i="139"/>
  <c r="AX160" i="139"/>
  <c r="AW160" i="139"/>
  <c r="AV160" i="139"/>
  <c r="AU160" i="139"/>
  <c r="AT160" i="139"/>
  <c r="AS160" i="139"/>
  <c r="AR160" i="139"/>
  <c r="AQ160" i="139"/>
  <c r="AP160" i="139"/>
  <c r="AO160" i="139"/>
  <c r="AN160" i="139"/>
  <c r="AM160" i="139"/>
  <c r="AL160" i="139"/>
  <c r="AK160" i="139"/>
  <c r="AF160" i="139"/>
  <c r="AE160" i="139"/>
  <c r="AC160" i="139"/>
  <c r="AB160" i="139"/>
  <c r="AA160" i="139"/>
  <c r="Z160" i="139"/>
  <c r="Y160" i="139"/>
  <c r="X160" i="139"/>
  <c r="W160" i="139"/>
  <c r="V160" i="139"/>
  <c r="U160" i="139"/>
  <c r="T160" i="139"/>
  <c r="S160" i="139"/>
  <c r="R160" i="139"/>
  <c r="O160" i="139"/>
  <c r="N160" i="139"/>
  <c r="M160" i="139"/>
  <c r="L160" i="139"/>
  <c r="B160" i="139"/>
  <c r="A160" i="139"/>
  <c r="AY159" i="139"/>
  <c r="AX159" i="139"/>
  <c r="AW159" i="139"/>
  <c r="AV159" i="139"/>
  <c r="AU159" i="139"/>
  <c r="AT159" i="139"/>
  <c r="AS159" i="139"/>
  <c r="AR159" i="139"/>
  <c r="AQ159" i="139"/>
  <c r="AP159" i="139"/>
  <c r="AO159" i="139"/>
  <c r="AN159" i="139"/>
  <c r="AM159" i="139"/>
  <c r="AL159" i="139"/>
  <c r="AK159" i="139"/>
  <c r="O159" i="139"/>
  <c r="N159" i="139"/>
  <c r="M159" i="139"/>
  <c r="L159" i="139"/>
  <c r="B159" i="139"/>
  <c r="A159" i="139"/>
  <c r="BK158" i="139"/>
  <c r="BJ158" i="139"/>
  <c r="BI158" i="139"/>
  <c r="BH158" i="139"/>
  <c r="BG158" i="139"/>
  <c r="BF158" i="139"/>
  <c r="BE158" i="139"/>
  <c r="BD158" i="139"/>
  <c r="BC158" i="139"/>
  <c r="BB158" i="139"/>
  <c r="BA158" i="139"/>
  <c r="AZ158" i="139"/>
  <c r="AY158" i="139"/>
  <c r="AX158" i="139"/>
  <c r="AW158" i="139"/>
  <c r="AV158" i="139"/>
  <c r="AU158" i="139"/>
  <c r="AT158" i="139"/>
  <c r="AS158" i="139"/>
  <c r="AR158" i="139"/>
  <c r="AQ158" i="139"/>
  <c r="AP158" i="139"/>
  <c r="AO158" i="139"/>
  <c r="AN158" i="139"/>
  <c r="AM158" i="139"/>
  <c r="AL158" i="139"/>
  <c r="AK158" i="139"/>
  <c r="AF158" i="139"/>
  <c r="AE158" i="139"/>
  <c r="AC158" i="139"/>
  <c r="AB158" i="139"/>
  <c r="AA158" i="139"/>
  <c r="Z158" i="139"/>
  <c r="Y158" i="139"/>
  <c r="X158" i="139"/>
  <c r="W158" i="139"/>
  <c r="V158" i="139"/>
  <c r="U158" i="139"/>
  <c r="T158" i="139"/>
  <c r="S158" i="139"/>
  <c r="R158" i="139"/>
  <c r="O158" i="139"/>
  <c r="N158" i="139"/>
  <c r="M158" i="139"/>
  <c r="L158" i="139"/>
  <c r="B158" i="139"/>
  <c r="A158" i="139"/>
  <c r="AY157" i="139"/>
  <c r="AX157" i="139"/>
  <c r="AW157" i="139"/>
  <c r="AV157" i="139"/>
  <c r="AU157" i="139"/>
  <c r="AT157" i="139"/>
  <c r="AS157" i="139"/>
  <c r="AR157" i="139"/>
  <c r="AQ157" i="139"/>
  <c r="AP157" i="139"/>
  <c r="AO157" i="139"/>
  <c r="AN157" i="139"/>
  <c r="AM157" i="139"/>
  <c r="AL157" i="139"/>
  <c r="AK157" i="139"/>
  <c r="O157" i="139"/>
  <c r="N157" i="139"/>
  <c r="M157" i="139"/>
  <c r="L157" i="139"/>
  <c r="B157" i="139"/>
  <c r="A157" i="139"/>
  <c r="BK156" i="139"/>
  <c r="BJ156" i="139"/>
  <c r="BI156" i="139"/>
  <c r="BH156" i="139"/>
  <c r="BG156" i="139"/>
  <c r="BF156" i="139"/>
  <c r="BE156" i="139"/>
  <c r="BD156" i="139"/>
  <c r="BC156" i="139"/>
  <c r="BB156" i="139"/>
  <c r="BA156" i="139"/>
  <c r="AZ156" i="139"/>
  <c r="AY156" i="139"/>
  <c r="AX156" i="139"/>
  <c r="AW156" i="139"/>
  <c r="AV156" i="139"/>
  <c r="AU156" i="139"/>
  <c r="AT156" i="139"/>
  <c r="AS156" i="139"/>
  <c r="AR156" i="139"/>
  <c r="AQ156" i="139"/>
  <c r="AP156" i="139"/>
  <c r="AO156" i="139"/>
  <c r="AN156" i="139"/>
  <c r="AM156" i="139"/>
  <c r="AL156" i="139"/>
  <c r="AK156" i="139"/>
  <c r="AF156" i="139"/>
  <c r="AE156" i="139"/>
  <c r="AC156" i="139"/>
  <c r="AB156" i="139"/>
  <c r="AA156" i="139"/>
  <c r="Z156" i="139"/>
  <c r="Y156" i="139"/>
  <c r="X156" i="139"/>
  <c r="W156" i="139"/>
  <c r="V156" i="139"/>
  <c r="U156" i="139"/>
  <c r="T156" i="139"/>
  <c r="S156" i="139"/>
  <c r="R156" i="139"/>
  <c r="O156" i="139"/>
  <c r="N156" i="139"/>
  <c r="M156" i="139"/>
  <c r="L156" i="139"/>
  <c r="B156" i="139"/>
  <c r="A156" i="139"/>
  <c r="AY155" i="139"/>
  <c r="AX155" i="139"/>
  <c r="AW155" i="139"/>
  <c r="AV155" i="139"/>
  <c r="AU155" i="139"/>
  <c r="AT155" i="139"/>
  <c r="AS155" i="139"/>
  <c r="AR155" i="139"/>
  <c r="AQ155" i="139"/>
  <c r="AP155" i="139"/>
  <c r="AO155" i="139"/>
  <c r="AN155" i="139"/>
  <c r="AM155" i="139"/>
  <c r="AL155" i="139"/>
  <c r="AK155" i="139"/>
  <c r="O155" i="139"/>
  <c r="N155" i="139"/>
  <c r="M155" i="139"/>
  <c r="L155" i="139"/>
  <c r="B155" i="139"/>
  <c r="A155" i="139"/>
  <c r="BK154" i="139"/>
  <c r="BJ154" i="139"/>
  <c r="BI154" i="139"/>
  <c r="BH154" i="139"/>
  <c r="BG154" i="139"/>
  <c r="BF154" i="139"/>
  <c r="BE154" i="139"/>
  <c r="BD154" i="139"/>
  <c r="BC154" i="139"/>
  <c r="BB154" i="139"/>
  <c r="BA154" i="139"/>
  <c r="AZ154" i="139"/>
  <c r="AY154" i="139"/>
  <c r="AX154" i="139"/>
  <c r="AW154" i="139"/>
  <c r="AV154" i="139"/>
  <c r="AU154" i="139"/>
  <c r="AT154" i="139"/>
  <c r="AS154" i="139"/>
  <c r="AR154" i="139"/>
  <c r="AQ154" i="139"/>
  <c r="AP154" i="139"/>
  <c r="AO154" i="139"/>
  <c r="AN154" i="139"/>
  <c r="AM154" i="139"/>
  <c r="AL154" i="139"/>
  <c r="AK154" i="139"/>
  <c r="AF154" i="139"/>
  <c r="AE154" i="139"/>
  <c r="AC154" i="139"/>
  <c r="AB154" i="139"/>
  <c r="AA154" i="139"/>
  <c r="Z154" i="139"/>
  <c r="Y154" i="139"/>
  <c r="X154" i="139"/>
  <c r="W154" i="139"/>
  <c r="V154" i="139"/>
  <c r="U154" i="139"/>
  <c r="T154" i="139"/>
  <c r="S154" i="139"/>
  <c r="R154" i="139"/>
  <c r="O154" i="139"/>
  <c r="N154" i="139"/>
  <c r="M154" i="139"/>
  <c r="L154" i="139"/>
  <c r="B154" i="139"/>
  <c r="A154" i="139"/>
  <c r="AY153" i="139"/>
  <c r="AX153" i="139"/>
  <c r="AW153" i="139"/>
  <c r="AV153" i="139"/>
  <c r="AU153" i="139"/>
  <c r="AT153" i="139"/>
  <c r="AS153" i="139"/>
  <c r="AR153" i="139"/>
  <c r="AQ153" i="139"/>
  <c r="AP153" i="139"/>
  <c r="AO153" i="139"/>
  <c r="AN153" i="139"/>
  <c r="AM153" i="139"/>
  <c r="AL153" i="139"/>
  <c r="AK153" i="139"/>
  <c r="O153" i="139"/>
  <c r="N153" i="139"/>
  <c r="M153" i="139"/>
  <c r="L153" i="139"/>
  <c r="B153" i="139"/>
  <c r="A153" i="139"/>
  <c r="BK152" i="139"/>
  <c r="BJ152" i="139"/>
  <c r="BI152" i="139"/>
  <c r="BH152" i="139"/>
  <c r="BG152" i="139"/>
  <c r="BF152" i="139"/>
  <c r="BE152" i="139"/>
  <c r="BD152" i="139"/>
  <c r="BC152" i="139"/>
  <c r="BB152" i="139"/>
  <c r="BA152" i="139"/>
  <c r="AZ152" i="139"/>
  <c r="AY152" i="139"/>
  <c r="AX152" i="139"/>
  <c r="AW152" i="139"/>
  <c r="AV152" i="139"/>
  <c r="AU152" i="139"/>
  <c r="AT152" i="139"/>
  <c r="AS152" i="139"/>
  <c r="AR152" i="139"/>
  <c r="AQ152" i="139"/>
  <c r="AP152" i="139"/>
  <c r="AO152" i="139"/>
  <c r="AN152" i="139"/>
  <c r="AM152" i="139"/>
  <c r="AL152" i="139"/>
  <c r="AK152" i="139"/>
  <c r="AF152" i="139"/>
  <c r="AE152" i="139"/>
  <c r="AC152" i="139"/>
  <c r="AB152" i="139"/>
  <c r="AA152" i="139"/>
  <c r="Z152" i="139"/>
  <c r="Y152" i="139"/>
  <c r="X152" i="139"/>
  <c r="W152" i="139"/>
  <c r="V152" i="139"/>
  <c r="U152" i="139"/>
  <c r="T152" i="139"/>
  <c r="S152" i="139"/>
  <c r="R152" i="139"/>
  <c r="O152" i="139"/>
  <c r="N152" i="139"/>
  <c r="M152" i="139"/>
  <c r="L152" i="139"/>
  <c r="B152" i="139"/>
  <c r="A152" i="139"/>
  <c r="AY151" i="139"/>
  <c r="AX151" i="139"/>
  <c r="AW151" i="139"/>
  <c r="AV151" i="139"/>
  <c r="AU151" i="139"/>
  <c r="AT151" i="139"/>
  <c r="AS151" i="139"/>
  <c r="AR151" i="139"/>
  <c r="AQ151" i="139"/>
  <c r="AP151" i="139"/>
  <c r="AO151" i="139"/>
  <c r="AN151" i="139"/>
  <c r="AM151" i="139"/>
  <c r="AL151" i="139"/>
  <c r="AK151" i="139"/>
  <c r="O151" i="139"/>
  <c r="N151" i="139"/>
  <c r="M151" i="139"/>
  <c r="L151" i="139"/>
  <c r="B151" i="139"/>
  <c r="A151" i="139"/>
  <c r="BK150" i="139"/>
  <c r="BJ150" i="139"/>
  <c r="BI150" i="139"/>
  <c r="BH150" i="139"/>
  <c r="BG150" i="139"/>
  <c r="BF150" i="139"/>
  <c r="BE150" i="139"/>
  <c r="BD150" i="139"/>
  <c r="BC150" i="139"/>
  <c r="BB150" i="139"/>
  <c r="BA150" i="139"/>
  <c r="AZ150" i="139"/>
  <c r="AY150" i="139"/>
  <c r="AX150" i="139"/>
  <c r="AW150" i="139"/>
  <c r="AV150" i="139"/>
  <c r="AU150" i="139"/>
  <c r="AT150" i="139"/>
  <c r="AS150" i="139"/>
  <c r="AR150" i="139"/>
  <c r="AQ150" i="139"/>
  <c r="AP150" i="139"/>
  <c r="AO150" i="139"/>
  <c r="AN150" i="139"/>
  <c r="AM150" i="139"/>
  <c r="AL150" i="139"/>
  <c r="AK150" i="139"/>
  <c r="AF150" i="139"/>
  <c r="AE150" i="139"/>
  <c r="AC150" i="139"/>
  <c r="AB150" i="139"/>
  <c r="AA150" i="139"/>
  <c r="Z150" i="139"/>
  <c r="Y150" i="139"/>
  <c r="X150" i="139"/>
  <c r="W150" i="139"/>
  <c r="V150" i="139"/>
  <c r="U150" i="139"/>
  <c r="T150" i="139"/>
  <c r="S150" i="139"/>
  <c r="R150" i="139"/>
  <c r="O150" i="139"/>
  <c r="N150" i="139"/>
  <c r="M150" i="139"/>
  <c r="L150" i="139"/>
  <c r="B150" i="139"/>
  <c r="A150" i="139"/>
  <c r="AY149" i="139"/>
  <c r="AX149" i="139"/>
  <c r="AW149" i="139"/>
  <c r="AV149" i="139"/>
  <c r="AU149" i="139"/>
  <c r="AT149" i="139"/>
  <c r="AS149" i="139"/>
  <c r="AR149" i="139"/>
  <c r="AQ149" i="139"/>
  <c r="AP149" i="139"/>
  <c r="AO149" i="139"/>
  <c r="AN149" i="139"/>
  <c r="AM149" i="139"/>
  <c r="AL149" i="139"/>
  <c r="AK149" i="139"/>
  <c r="O149" i="139"/>
  <c r="N149" i="139"/>
  <c r="M149" i="139"/>
  <c r="L149" i="139"/>
  <c r="B149" i="139"/>
  <c r="A149" i="139"/>
  <c r="BK148" i="139"/>
  <c r="BJ148" i="139"/>
  <c r="BI148" i="139"/>
  <c r="BH148" i="139"/>
  <c r="BG148" i="139"/>
  <c r="BF148" i="139"/>
  <c r="BE148" i="139"/>
  <c r="BD148" i="139"/>
  <c r="BC148" i="139"/>
  <c r="BB148" i="139"/>
  <c r="BA148" i="139"/>
  <c r="AZ148" i="139"/>
  <c r="AY148" i="139"/>
  <c r="AX148" i="139"/>
  <c r="AW148" i="139"/>
  <c r="AV148" i="139"/>
  <c r="AU148" i="139"/>
  <c r="AT148" i="139"/>
  <c r="AS148" i="139"/>
  <c r="AR148" i="139"/>
  <c r="AQ148" i="139"/>
  <c r="AP148" i="139"/>
  <c r="AO148" i="139"/>
  <c r="AN148" i="139"/>
  <c r="AM148" i="139"/>
  <c r="AL148" i="139"/>
  <c r="AK148" i="139"/>
  <c r="AF148" i="139"/>
  <c r="AE148" i="139"/>
  <c r="AC148" i="139"/>
  <c r="AB148" i="139"/>
  <c r="AA148" i="139"/>
  <c r="Z148" i="139"/>
  <c r="Y148" i="139"/>
  <c r="X148" i="139"/>
  <c r="W148" i="139"/>
  <c r="V148" i="139"/>
  <c r="U148" i="139"/>
  <c r="T148" i="139"/>
  <c r="S148" i="139"/>
  <c r="R148" i="139"/>
  <c r="O148" i="139"/>
  <c r="N148" i="139"/>
  <c r="M148" i="139"/>
  <c r="L148" i="139"/>
  <c r="B148" i="139"/>
  <c r="A148" i="139"/>
  <c r="AY147" i="139"/>
  <c r="AX147" i="139"/>
  <c r="AW147" i="139"/>
  <c r="AV147" i="139"/>
  <c r="AU147" i="139"/>
  <c r="AT147" i="139"/>
  <c r="AS147" i="139"/>
  <c r="AR147" i="139"/>
  <c r="AQ147" i="139"/>
  <c r="AP147" i="139"/>
  <c r="AO147" i="139"/>
  <c r="AN147" i="139"/>
  <c r="AM147" i="139"/>
  <c r="AL147" i="139"/>
  <c r="AK147" i="139"/>
  <c r="O147" i="139"/>
  <c r="N147" i="139"/>
  <c r="M147" i="139"/>
  <c r="L147" i="139"/>
  <c r="B147" i="139"/>
  <c r="A147" i="139"/>
  <c r="BK146" i="139"/>
  <c r="BJ146" i="139"/>
  <c r="BI146" i="139"/>
  <c r="BH146" i="139"/>
  <c r="BG146" i="139"/>
  <c r="BF146" i="139"/>
  <c r="BE146" i="139"/>
  <c r="BD146" i="139"/>
  <c r="BC146" i="139"/>
  <c r="BB146" i="139"/>
  <c r="BA146" i="139"/>
  <c r="AZ146" i="139"/>
  <c r="AY146" i="139"/>
  <c r="AX146" i="139"/>
  <c r="AW146" i="139"/>
  <c r="AV146" i="139"/>
  <c r="AU146" i="139"/>
  <c r="AT146" i="139"/>
  <c r="AS146" i="139"/>
  <c r="AR146" i="139"/>
  <c r="AQ146" i="139"/>
  <c r="AP146" i="139"/>
  <c r="AO146" i="139"/>
  <c r="AN146" i="139"/>
  <c r="AM146" i="139"/>
  <c r="AL146" i="139"/>
  <c r="AK146" i="139"/>
  <c r="AF146" i="139"/>
  <c r="AE146" i="139"/>
  <c r="AC146" i="139"/>
  <c r="AB146" i="139"/>
  <c r="AA146" i="139"/>
  <c r="Z146" i="139"/>
  <c r="Y146" i="139"/>
  <c r="X146" i="139"/>
  <c r="W146" i="139"/>
  <c r="V146" i="139"/>
  <c r="U146" i="139"/>
  <c r="T146" i="139"/>
  <c r="S146" i="139"/>
  <c r="R146" i="139"/>
  <c r="O146" i="139"/>
  <c r="N146" i="139"/>
  <c r="M146" i="139"/>
  <c r="L146" i="139"/>
  <c r="B146" i="139"/>
  <c r="A146" i="139"/>
  <c r="AY145" i="139"/>
  <c r="AX145" i="139"/>
  <c r="AW145" i="139"/>
  <c r="AV145" i="139"/>
  <c r="AU145" i="139"/>
  <c r="AT145" i="139"/>
  <c r="AS145" i="139"/>
  <c r="AR145" i="139"/>
  <c r="AQ145" i="139"/>
  <c r="AP145" i="139"/>
  <c r="AO145" i="139"/>
  <c r="AN145" i="139"/>
  <c r="AM145" i="139"/>
  <c r="AL145" i="139"/>
  <c r="AK145" i="139"/>
  <c r="O145" i="139"/>
  <c r="N145" i="139"/>
  <c r="M145" i="139"/>
  <c r="L145" i="139"/>
  <c r="B145" i="139"/>
  <c r="A145" i="139"/>
  <c r="BK144" i="139"/>
  <c r="BJ144" i="139"/>
  <c r="BI144" i="139"/>
  <c r="BH144" i="139"/>
  <c r="BG144" i="139"/>
  <c r="BF144" i="139"/>
  <c r="BE144" i="139"/>
  <c r="BD144" i="139"/>
  <c r="BC144" i="139"/>
  <c r="BB144" i="139"/>
  <c r="BA144" i="139"/>
  <c r="AZ144" i="139"/>
  <c r="AY144" i="139"/>
  <c r="AX144" i="139"/>
  <c r="AW144" i="139"/>
  <c r="AV144" i="139"/>
  <c r="AU144" i="139"/>
  <c r="AT144" i="139"/>
  <c r="AS144" i="139"/>
  <c r="AR144" i="139"/>
  <c r="AQ144" i="139"/>
  <c r="AP144" i="139"/>
  <c r="AO144" i="139"/>
  <c r="AN144" i="139"/>
  <c r="AM144" i="139"/>
  <c r="AL144" i="139"/>
  <c r="AK144" i="139"/>
  <c r="AF144" i="139"/>
  <c r="AE144" i="139"/>
  <c r="AC144" i="139"/>
  <c r="AB144" i="139"/>
  <c r="AA144" i="139"/>
  <c r="Z144" i="139"/>
  <c r="Y144" i="139"/>
  <c r="X144" i="139"/>
  <c r="W144" i="139"/>
  <c r="V144" i="139"/>
  <c r="U144" i="139"/>
  <c r="T144" i="139"/>
  <c r="S144" i="139"/>
  <c r="R144" i="139"/>
  <c r="O144" i="139"/>
  <c r="N144" i="139"/>
  <c r="M144" i="139"/>
  <c r="L144" i="139"/>
  <c r="B144" i="139"/>
  <c r="A144" i="139"/>
  <c r="AY143" i="139"/>
  <c r="AX143" i="139"/>
  <c r="AW143" i="139"/>
  <c r="AV143" i="139"/>
  <c r="AU143" i="139"/>
  <c r="AT143" i="139"/>
  <c r="AS143" i="139"/>
  <c r="AR143" i="139"/>
  <c r="AQ143" i="139"/>
  <c r="AP143" i="139"/>
  <c r="AO143" i="139"/>
  <c r="AN143" i="139"/>
  <c r="AM143" i="139"/>
  <c r="AL143" i="139"/>
  <c r="AK143" i="139"/>
  <c r="O143" i="139"/>
  <c r="N143" i="139"/>
  <c r="M143" i="139"/>
  <c r="L143" i="139"/>
  <c r="B143" i="139"/>
  <c r="A143" i="139"/>
  <c r="BK142" i="139"/>
  <c r="BJ142" i="139"/>
  <c r="BI142" i="139"/>
  <c r="BH142" i="139"/>
  <c r="BG142" i="139"/>
  <c r="BF142" i="139"/>
  <c r="BE142" i="139"/>
  <c r="BD142" i="139"/>
  <c r="BC142" i="139"/>
  <c r="BB142" i="139"/>
  <c r="BA142" i="139"/>
  <c r="AZ142" i="139"/>
  <c r="AY142" i="139"/>
  <c r="AX142" i="139"/>
  <c r="AW142" i="139"/>
  <c r="AV142" i="139"/>
  <c r="AU142" i="139"/>
  <c r="AT142" i="139"/>
  <c r="AS142" i="139"/>
  <c r="AR142" i="139"/>
  <c r="AQ142" i="139"/>
  <c r="AP142" i="139"/>
  <c r="AO142" i="139"/>
  <c r="AN142" i="139"/>
  <c r="AM142" i="139"/>
  <c r="AL142" i="139"/>
  <c r="AK142" i="139"/>
  <c r="AF142" i="139"/>
  <c r="AE142" i="139"/>
  <c r="AC142" i="139"/>
  <c r="AB142" i="139"/>
  <c r="AA142" i="139"/>
  <c r="Z142" i="139"/>
  <c r="Y142" i="139"/>
  <c r="X142" i="139"/>
  <c r="W142" i="139"/>
  <c r="V142" i="139"/>
  <c r="U142" i="139"/>
  <c r="T142" i="139"/>
  <c r="S142" i="139"/>
  <c r="R142" i="139"/>
  <c r="O142" i="139"/>
  <c r="N142" i="139"/>
  <c r="M142" i="139"/>
  <c r="L142" i="139"/>
  <c r="B142" i="139"/>
  <c r="A142" i="139"/>
  <c r="AY141" i="139"/>
  <c r="AX141" i="139"/>
  <c r="AW141" i="139"/>
  <c r="AV141" i="139"/>
  <c r="AU141" i="139"/>
  <c r="AT141" i="139"/>
  <c r="AS141" i="139"/>
  <c r="AR141" i="139"/>
  <c r="AQ141" i="139"/>
  <c r="AP141" i="139"/>
  <c r="AO141" i="139"/>
  <c r="AN141" i="139"/>
  <c r="AM141" i="139"/>
  <c r="AL141" i="139"/>
  <c r="AK141" i="139"/>
  <c r="O141" i="139"/>
  <c r="N141" i="139"/>
  <c r="M141" i="139"/>
  <c r="L141" i="139"/>
  <c r="B141" i="139"/>
  <c r="A141" i="139"/>
  <c r="BK140" i="139"/>
  <c r="BJ140" i="139"/>
  <c r="BI140" i="139"/>
  <c r="BH140" i="139"/>
  <c r="BG140" i="139"/>
  <c r="BF140" i="139"/>
  <c r="BE140" i="139"/>
  <c r="BD140" i="139"/>
  <c r="BC140" i="139"/>
  <c r="BB140" i="139"/>
  <c r="BA140" i="139"/>
  <c r="AZ140" i="139"/>
  <c r="AY140" i="139"/>
  <c r="AX140" i="139"/>
  <c r="AW140" i="139"/>
  <c r="AV140" i="139"/>
  <c r="AU140" i="139"/>
  <c r="AT140" i="139"/>
  <c r="AS140" i="139"/>
  <c r="AR140" i="139"/>
  <c r="AQ140" i="139"/>
  <c r="AP140" i="139"/>
  <c r="AO140" i="139"/>
  <c r="AN140" i="139"/>
  <c r="AM140" i="139"/>
  <c r="AL140" i="139"/>
  <c r="AK140" i="139"/>
  <c r="AF140" i="139"/>
  <c r="AE140" i="139"/>
  <c r="AC140" i="139"/>
  <c r="AB140" i="139"/>
  <c r="AA140" i="139"/>
  <c r="Z140" i="139"/>
  <c r="Y140" i="139"/>
  <c r="X140" i="139"/>
  <c r="W140" i="139"/>
  <c r="V140" i="139"/>
  <c r="U140" i="139"/>
  <c r="T140" i="139"/>
  <c r="S140" i="139"/>
  <c r="R140" i="139"/>
  <c r="O140" i="139"/>
  <c r="N140" i="139"/>
  <c r="M140" i="139"/>
  <c r="L140" i="139"/>
  <c r="B140" i="139"/>
  <c r="A140" i="139"/>
  <c r="AY139" i="139"/>
  <c r="AX139" i="139"/>
  <c r="AW139" i="139"/>
  <c r="AV139" i="139"/>
  <c r="AU139" i="139"/>
  <c r="AT139" i="139"/>
  <c r="AS139" i="139"/>
  <c r="AR139" i="139"/>
  <c r="AQ139" i="139"/>
  <c r="AP139" i="139"/>
  <c r="AO139" i="139"/>
  <c r="AN139" i="139"/>
  <c r="AM139" i="139"/>
  <c r="AL139" i="139"/>
  <c r="AK139" i="139"/>
  <c r="O139" i="139"/>
  <c r="N139" i="139"/>
  <c r="M139" i="139"/>
  <c r="L139" i="139"/>
  <c r="B139" i="139"/>
  <c r="A139" i="139"/>
  <c r="BK138" i="139"/>
  <c r="BJ138" i="139"/>
  <c r="BI138" i="139"/>
  <c r="BH138" i="139"/>
  <c r="BG138" i="139"/>
  <c r="BF138" i="139"/>
  <c r="BE138" i="139"/>
  <c r="BD138" i="139"/>
  <c r="BC138" i="139"/>
  <c r="BB138" i="139"/>
  <c r="BA138" i="139"/>
  <c r="AZ138" i="139"/>
  <c r="AY138" i="139"/>
  <c r="AX138" i="139"/>
  <c r="AW138" i="139"/>
  <c r="AV138" i="139"/>
  <c r="AU138" i="139"/>
  <c r="AT138" i="139"/>
  <c r="AS138" i="139"/>
  <c r="AR138" i="139"/>
  <c r="AQ138" i="139"/>
  <c r="AP138" i="139"/>
  <c r="AO138" i="139"/>
  <c r="AN138" i="139"/>
  <c r="AM138" i="139"/>
  <c r="AL138" i="139"/>
  <c r="AK138" i="139"/>
  <c r="AF138" i="139"/>
  <c r="AE138" i="139"/>
  <c r="AC138" i="139"/>
  <c r="AB138" i="139"/>
  <c r="AA138" i="139"/>
  <c r="Z138" i="139"/>
  <c r="Y138" i="139"/>
  <c r="X138" i="139"/>
  <c r="W138" i="139"/>
  <c r="V138" i="139"/>
  <c r="U138" i="139"/>
  <c r="T138" i="139"/>
  <c r="S138" i="139"/>
  <c r="R138" i="139"/>
  <c r="O138" i="139"/>
  <c r="N138" i="139"/>
  <c r="M138" i="139"/>
  <c r="L138" i="139"/>
  <c r="B138" i="139"/>
  <c r="A138" i="139"/>
  <c r="AY137" i="139"/>
  <c r="AX137" i="139"/>
  <c r="AW137" i="139"/>
  <c r="AV137" i="139"/>
  <c r="AU137" i="139"/>
  <c r="AT137" i="139"/>
  <c r="AS137" i="139"/>
  <c r="AR137" i="139"/>
  <c r="AQ137" i="139"/>
  <c r="AP137" i="139"/>
  <c r="AO137" i="139"/>
  <c r="AN137" i="139"/>
  <c r="AM137" i="139"/>
  <c r="AL137" i="139"/>
  <c r="AK137" i="139"/>
  <c r="O137" i="139"/>
  <c r="N137" i="139"/>
  <c r="M137" i="139"/>
  <c r="L137" i="139"/>
  <c r="B137" i="139"/>
  <c r="A137" i="139"/>
  <c r="BK136" i="139"/>
  <c r="BJ136" i="139"/>
  <c r="BI136" i="139"/>
  <c r="BH136" i="139"/>
  <c r="BG136" i="139"/>
  <c r="BF136" i="139"/>
  <c r="BE136" i="139"/>
  <c r="BD136" i="139"/>
  <c r="BC136" i="139"/>
  <c r="BB136" i="139"/>
  <c r="BA136" i="139"/>
  <c r="AZ136" i="139"/>
  <c r="AY136" i="139"/>
  <c r="AX136" i="139"/>
  <c r="AW136" i="139"/>
  <c r="AV136" i="139"/>
  <c r="AU136" i="139"/>
  <c r="AT136" i="139"/>
  <c r="AS136" i="139"/>
  <c r="AR136" i="139"/>
  <c r="AQ136" i="139"/>
  <c r="AP136" i="139"/>
  <c r="AO136" i="139"/>
  <c r="AN136" i="139"/>
  <c r="AM136" i="139"/>
  <c r="AL136" i="139"/>
  <c r="AK136" i="139"/>
  <c r="AF136" i="139"/>
  <c r="AE136" i="139"/>
  <c r="AC136" i="139"/>
  <c r="AB136" i="139"/>
  <c r="AA136" i="139"/>
  <c r="Z136" i="139"/>
  <c r="Y136" i="139"/>
  <c r="X136" i="139"/>
  <c r="W136" i="139"/>
  <c r="V136" i="139"/>
  <c r="U136" i="139"/>
  <c r="T136" i="139"/>
  <c r="S136" i="139"/>
  <c r="R136" i="139"/>
  <c r="O136" i="139"/>
  <c r="N136" i="139"/>
  <c r="M136" i="139"/>
  <c r="L136" i="139"/>
  <c r="B136" i="139"/>
  <c r="A136" i="139"/>
  <c r="AY135" i="139"/>
  <c r="AX135" i="139"/>
  <c r="AW135" i="139"/>
  <c r="AV135" i="139"/>
  <c r="AU135" i="139"/>
  <c r="AT135" i="139"/>
  <c r="AS135" i="139"/>
  <c r="AR135" i="139"/>
  <c r="AQ135" i="139"/>
  <c r="AP135" i="139"/>
  <c r="AO135" i="139"/>
  <c r="AN135" i="139"/>
  <c r="AM135" i="139"/>
  <c r="AL135" i="139"/>
  <c r="AK135" i="139"/>
  <c r="O135" i="139"/>
  <c r="N135" i="139"/>
  <c r="M135" i="139"/>
  <c r="L135" i="139"/>
  <c r="B135" i="139"/>
  <c r="A135" i="139"/>
  <c r="BK134" i="139"/>
  <c r="BJ134" i="139"/>
  <c r="BI134" i="139"/>
  <c r="BH134" i="139"/>
  <c r="BG134" i="139"/>
  <c r="BF134" i="139"/>
  <c r="BE134" i="139"/>
  <c r="BD134" i="139"/>
  <c r="BC134" i="139"/>
  <c r="BB134" i="139"/>
  <c r="BA134" i="139"/>
  <c r="AZ134" i="139"/>
  <c r="AY134" i="139"/>
  <c r="AX134" i="139"/>
  <c r="AW134" i="139"/>
  <c r="AV134" i="139"/>
  <c r="AU134" i="139"/>
  <c r="AT134" i="139"/>
  <c r="AS134" i="139"/>
  <c r="AR134" i="139"/>
  <c r="AQ134" i="139"/>
  <c r="AP134" i="139"/>
  <c r="AO134" i="139"/>
  <c r="AN134" i="139"/>
  <c r="AM134" i="139"/>
  <c r="AL134" i="139"/>
  <c r="AK134" i="139"/>
  <c r="AF134" i="139"/>
  <c r="AE134" i="139"/>
  <c r="AC134" i="139"/>
  <c r="AB134" i="139"/>
  <c r="AA134" i="139"/>
  <c r="Z134" i="139"/>
  <c r="Y134" i="139"/>
  <c r="X134" i="139"/>
  <c r="W134" i="139"/>
  <c r="V134" i="139"/>
  <c r="U134" i="139"/>
  <c r="T134" i="139"/>
  <c r="S134" i="139"/>
  <c r="R134" i="139"/>
  <c r="O134" i="139"/>
  <c r="N134" i="139"/>
  <c r="M134" i="139"/>
  <c r="L134" i="139"/>
  <c r="B134" i="139"/>
  <c r="A134" i="139"/>
  <c r="AY133" i="139"/>
  <c r="AX133" i="139"/>
  <c r="AW133" i="139"/>
  <c r="AV133" i="139"/>
  <c r="AU133" i="139"/>
  <c r="AT133" i="139"/>
  <c r="AS133" i="139"/>
  <c r="AR133" i="139"/>
  <c r="AQ133" i="139"/>
  <c r="AP133" i="139"/>
  <c r="AO133" i="139"/>
  <c r="AN133" i="139"/>
  <c r="AM133" i="139"/>
  <c r="AL133" i="139"/>
  <c r="AK133" i="139"/>
  <c r="O133" i="139"/>
  <c r="N133" i="139"/>
  <c r="M133" i="139"/>
  <c r="L133" i="139"/>
  <c r="B133" i="139"/>
  <c r="A133" i="139"/>
  <c r="BK132" i="139"/>
  <c r="BJ132" i="139"/>
  <c r="BI132" i="139"/>
  <c r="BH132" i="139"/>
  <c r="BG132" i="139"/>
  <c r="BF132" i="139"/>
  <c r="BE132" i="139"/>
  <c r="BD132" i="139"/>
  <c r="BC132" i="139"/>
  <c r="BB132" i="139"/>
  <c r="BA132" i="139"/>
  <c r="AZ132" i="139"/>
  <c r="AY132" i="139"/>
  <c r="AX132" i="139"/>
  <c r="AW132" i="139"/>
  <c r="AV132" i="139"/>
  <c r="AU132" i="139"/>
  <c r="AT132" i="139"/>
  <c r="AS132" i="139"/>
  <c r="AR132" i="139"/>
  <c r="AQ132" i="139"/>
  <c r="AP132" i="139"/>
  <c r="AO132" i="139"/>
  <c r="AN132" i="139"/>
  <c r="AM132" i="139"/>
  <c r="AL132" i="139"/>
  <c r="AK132" i="139"/>
  <c r="AF132" i="139"/>
  <c r="AE132" i="139"/>
  <c r="AC132" i="139"/>
  <c r="AB132" i="139"/>
  <c r="AA132" i="139"/>
  <c r="Z132" i="139"/>
  <c r="Y132" i="139"/>
  <c r="X132" i="139"/>
  <c r="W132" i="139"/>
  <c r="V132" i="139"/>
  <c r="U132" i="139"/>
  <c r="T132" i="139"/>
  <c r="S132" i="139"/>
  <c r="R132" i="139"/>
  <c r="O132" i="139"/>
  <c r="N132" i="139"/>
  <c r="M132" i="139"/>
  <c r="L132" i="139"/>
  <c r="B132" i="139"/>
  <c r="A132" i="139"/>
  <c r="AY131" i="139"/>
  <c r="AX131" i="139"/>
  <c r="AW131" i="139"/>
  <c r="AV131" i="139"/>
  <c r="AU131" i="139"/>
  <c r="AT131" i="139"/>
  <c r="AS131" i="139"/>
  <c r="AR131" i="139"/>
  <c r="AQ131" i="139"/>
  <c r="AP131" i="139"/>
  <c r="AO131" i="139"/>
  <c r="AN131" i="139"/>
  <c r="AM131" i="139"/>
  <c r="AL131" i="139"/>
  <c r="AK131" i="139"/>
  <c r="O131" i="139"/>
  <c r="N131" i="139"/>
  <c r="M131" i="139"/>
  <c r="L131" i="139"/>
  <c r="B131" i="139"/>
  <c r="A131" i="139"/>
  <c r="BK130" i="139"/>
  <c r="BJ130" i="139"/>
  <c r="BI130" i="139"/>
  <c r="BH130" i="139"/>
  <c r="BG130" i="139"/>
  <c r="BF130" i="139"/>
  <c r="BE130" i="139"/>
  <c r="BD130" i="139"/>
  <c r="BC130" i="139"/>
  <c r="BB130" i="139"/>
  <c r="BA130" i="139"/>
  <c r="AZ130" i="139"/>
  <c r="AY130" i="139"/>
  <c r="AX130" i="139"/>
  <c r="AW130" i="139"/>
  <c r="AV130" i="139"/>
  <c r="AU130" i="139"/>
  <c r="AT130" i="139"/>
  <c r="AS130" i="139"/>
  <c r="AR130" i="139"/>
  <c r="AQ130" i="139"/>
  <c r="AP130" i="139"/>
  <c r="AO130" i="139"/>
  <c r="AN130" i="139"/>
  <c r="AM130" i="139"/>
  <c r="AL130" i="139"/>
  <c r="AK130" i="139"/>
  <c r="AF130" i="139"/>
  <c r="AE130" i="139"/>
  <c r="AC130" i="139"/>
  <c r="AB130" i="139"/>
  <c r="AA130" i="139"/>
  <c r="Z130" i="139"/>
  <c r="Y130" i="139"/>
  <c r="X130" i="139"/>
  <c r="W130" i="139"/>
  <c r="V130" i="139"/>
  <c r="U130" i="139"/>
  <c r="T130" i="139"/>
  <c r="S130" i="139"/>
  <c r="R130" i="139"/>
  <c r="O130" i="139"/>
  <c r="N130" i="139"/>
  <c r="M130" i="139"/>
  <c r="L130" i="139"/>
  <c r="B130" i="139"/>
  <c r="A130" i="139"/>
  <c r="AY129" i="139"/>
  <c r="AX129" i="139"/>
  <c r="AW129" i="139"/>
  <c r="AV129" i="139"/>
  <c r="AU129" i="139"/>
  <c r="AT129" i="139"/>
  <c r="AS129" i="139"/>
  <c r="AR129" i="139"/>
  <c r="AQ129" i="139"/>
  <c r="AP129" i="139"/>
  <c r="AO129" i="139"/>
  <c r="AN129" i="139"/>
  <c r="AM129" i="139"/>
  <c r="AL129" i="139"/>
  <c r="AK129" i="139"/>
  <c r="O129" i="139"/>
  <c r="N129" i="139"/>
  <c r="M129" i="139"/>
  <c r="L129" i="139"/>
  <c r="B129" i="139"/>
  <c r="A129" i="139"/>
  <c r="BK128" i="139"/>
  <c r="BJ128" i="139"/>
  <c r="BI128" i="139"/>
  <c r="BH128" i="139"/>
  <c r="BG128" i="139"/>
  <c r="BF128" i="139"/>
  <c r="BE128" i="139"/>
  <c r="BD128" i="139"/>
  <c r="BC128" i="139"/>
  <c r="BB128" i="139"/>
  <c r="BA128" i="139"/>
  <c r="AZ128" i="139"/>
  <c r="AY128" i="139"/>
  <c r="AX128" i="139"/>
  <c r="AW128" i="139"/>
  <c r="AV128" i="139"/>
  <c r="AU128" i="139"/>
  <c r="AT128" i="139"/>
  <c r="AS128" i="139"/>
  <c r="AR128" i="139"/>
  <c r="AQ128" i="139"/>
  <c r="AP128" i="139"/>
  <c r="AO128" i="139"/>
  <c r="AN128" i="139"/>
  <c r="AM128" i="139"/>
  <c r="AL128" i="139"/>
  <c r="AK128" i="139"/>
  <c r="AF128" i="139"/>
  <c r="AE128" i="139"/>
  <c r="AC128" i="139"/>
  <c r="AB128" i="139"/>
  <c r="AA128" i="139"/>
  <c r="Z128" i="139"/>
  <c r="Y128" i="139"/>
  <c r="X128" i="139"/>
  <c r="W128" i="139"/>
  <c r="V128" i="139"/>
  <c r="U128" i="139"/>
  <c r="T128" i="139"/>
  <c r="S128" i="139"/>
  <c r="R128" i="139"/>
  <c r="O128" i="139"/>
  <c r="N128" i="139"/>
  <c r="M128" i="139"/>
  <c r="L128" i="139"/>
  <c r="B128" i="139"/>
  <c r="A128" i="139"/>
  <c r="AY127" i="139"/>
  <c r="AX127" i="139"/>
  <c r="AW127" i="139"/>
  <c r="AV127" i="139"/>
  <c r="AU127" i="139"/>
  <c r="AT127" i="139"/>
  <c r="AS127" i="139"/>
  <c r="AR127" i="139"/>
  <c r="AQ127" i="139"/>
  <c r="AP127" i="139"/>
  <c r="AO127" i="139"/>
  <c r="AN127" i="139"/>
  <c r="AM127" i="139"/>
  <c r="AL127" i="139"/>
  <c r="AK127" i="139"/>
  <c r="O127" i="139"/>
  <c r="N127" i="139"/>
  <c r="M127" i="139"/>
  <c r="L127" i="139"/>
  <c r="B127" i="139"/>
  <c r="A127" i="139"/>
  <c r="BK126" i="139"/>
  <c r="BJ126" i="139"/>
  <c r="BI126" i="139"/>
  <c r="BH126" i="139"/>
  <c r="BG126" i="139"/>
  <c r="BF126" i="139"/>
  <c r="BE126" i="139"/>
  <c r="BD126" i="139"/>
  <c r="BC126" i="139"/>
  <c r="BB126" i="139"/>
  <c r="BA126" i="139"/>
  <c r="AZ126" i="139"/>
  <c r="AY126" i="139"/>
  <c r="AX126" i="139"/>
  <c r="AW126" i="139"/>
  <c r="AV126" i="139"/>
  <c r="AU126" i="139"/>
  <c r="AT126" i="139"/>
  <c r="AS126" i="139"/>
  <c r="AR126" i="139"/>
  <c r="AQ126" i="139"/>
  <c r="AP126" i="139"/>
  <c r="AO126" i="139"/>
  <c r="AN126" i="139"/>
  <c r="AM126" i="139"/>
  <c r="AL126" i="139"/>
  <c r="AK126" i="139"/>
  <c r="AF126" i="139"/>
  <c r="AE126" i="139"/>
  <c r="AC126" i="139"/>
  <c r="AB126" i="139"/>
  <c r="AA126" i="139"/>
  <c r="Z126" i="139"/>
  <c r="Y126" i="139"/>
  <c r="X126" i="139"/>
  <c r="W126" i="139"/>
  <c r="V126" i="139"/>
  <c r="U126" i="139"/>
  <c r="T126" i="139"/>
  <c r="S126" i="139"/>
  <c r="R126" i="139"/>
  <c r="O126" i="139"/>
  <c r="N126" i="139"/>
  <c r="M126" i="139"/>
  <c r="L126" i="139"/>
  <c r="B126" i="139"/>
  <c r="A126" i="139"/>
  <c r="AY125" i="139"/>
  <c r="AX125" i="139"/>
  <c r="AW125" i="139"/>
  <c r="AV125" i="139"/>
  <c r="AU125" i="139"/>
  <c r="AT125" i="139"/>
  <c r="AS125" i="139"/>
  <c r="AR125" i="139"/>
  <c r="AQ125" i="139"/>
  <c r="AP125" i="139"/>
  <c r="AO125" i="139"/>
  <c r="AN125" i="139"/>
  <c r="AM125" i="139"/>
  <c r="AL125" i="139"/>
  <c r="AK125" i="139"/>
  <c r="O125" i="139"/>
  <c r="N125" i="139"/>
  <c r="M125" i="139"/>
  <c r="L125" i="139"/>
  <c r="B125" i="139"/>
  <c r="A125" i="139"/>
  <c r="BK124" i="139"/>
  <c r="BJ124" i="139"/>
  <c r="BI124" i="139"/>
  <c r="BH124" i="139"/>
  <c r="BG124" i="139"/>
  <c r="BF124" i="139"/>
  <c r="BE124" i="139"/>
  <c r="BD124" i="139"/>
  <c r="BC124" i="139"/>
  <c r="BB124" i="139"/>
  <c r="BA124" i="139"/>
  <c r="AZ124" i="139"/>
  <c r="AY124" i="139"/>
  <c r="AX124" i="139"/>
  <c r="AW124" i="139"/>
  <c r="AV124" i="139"/>
  <c r="AU124" i="139"/>
  <c r="AT124" i="139"/>
  <c r="AS124" i="139"/>
  <c r="AR124" i="139"/>
  <c r="AQ124" i="139"/>
  <c r="AP124" i="139"/>
  <c r="AO124" i="139"/>
  <c r="AN124" i="139"/>
  <c r="AM124" i="139"/>
  <c r="AL124" i="139"/>
  <c r="AK124" i="139"/>
  <c r="AF124" i="139"/>
  <c r="AE124" i="139"/>
  <c r="AC124" i="139"/>
  <c r="AB124" i="139"/>
  <c r="AA124" i="139"/>
  <c r="Z124" i="139"/>
  <c r="Y124" i="139"/>
  <c r="X124" i="139"/>
  <c r="W124" i="139"/>
  <c r="V124" i="139"/>
  <c r="U124" i="139"/>
  <c r="T124" i="139"/>
  <c r="S124" i="139"/>
  <c r="R124" i="139"/>
  <c r="O124" i="139"/>
  <c r="N124" i="139"/>
  <c r="M124" i="139"/>
  <c r="L124" i="139"/>
  <c r="B124" i="139"/>
  <c r="A124" i="139"/>
  <c r="AY123" i="139"/>
  <c r="AX123" i="139"/>
  <c r="AW123" i="139"/>
  <c r="AV123" i="139"/>
  <c r="AU123" i="139"/>
  <c r="AT123" i="139"/>
  <c r="AS123" i="139"/>
  <c r="AR123" i="139"/>
  <c r="AQ123" i="139"/>
  <c r="AP123" i="139"/>
  <c r="AO123" i="139"/>
  <c r="AN123" i="139"/>
  <c r="AM123" i="139"/>
  <c r="AL123" i="139"/>
  <c r="AK123" i="139"/>
  <c r="O123" i="139"/>
  <c r="N123" i="139"/>
  <c r="M123" i="139"/>
  <c r="L123" i="139"/>
  <c r="B123" i="139"/>
  <c r="A123" i="139"/>
  <c r="BK122" i="139"/>
  <c r="BJ122" i="139"/>
  <c r="BI122" i="139"/>
  <c r="BH122" i="139"/>
  <c r="BG122" i="139"/>
  <c r="BF122" i="139"/>
  <c r="BE122" i="139"/>
  <c r="BD122" i="139"/>
  <c r="BC122" i="139"/>
  <c r="BB122" i="139"/>
  <c r="BA122" i="139"/>
  <c r="AZ122" i="139"/>
  <c r="AY122" i="139"/>
  <c r="AX122" i="139"/>
  <c r="AW122" i="139"/>
  <c r="AV122" i="139"/>
  <c r="AU122" i="139"/>
  <c r="AT122" i="139"/>
  <c r="AS122" i="139"/>
  <c r="AR122" i="139"/>
  <c r="AQ122" i="139"/>
  <c r="AP122" i="139"/>
  <c r="AO122" i="139"/>
  <c r="AN122" i="139"/>
  <c r="AM122" i="139"/>
  <c r="AL122" i="139"/>
  <c r="AK122" i="139"/>
  <c r="AF122" i="139"/>
  <c r="AE122" i="139"/>
  <c r="AC122" i="139"/>
  <c r="AB122" i="139"/>
  <c r="AA122" i="139"/>
  <c r="Z122" i="139"/>
  <c r="Y122" i="139"/>
  <c r="X122" i="139"/>
  <c r="W122" i="139"/>
  <c r="V122" i="139"/>
  <c r="U122" i="139"/>
  <c r="T122" i="139"/>
  <c r="S122" i="139"/>
  <c r="R122" i="139"/>
  <c r="O122" i="139"/>
  <c r="N122" i="139"/>
  <c r="M122" i="139"/>
  <c r="L122" i="139"/>
  <c r="B122" i="139"/>
  <c r="A122" i="139"/>
  <c r="AY121" i="139"/>
  <c r="AX121" i="139"/>
  <c r="AW121" i="139"/>
  <c r="AV121" i="139"/>
  <c r="AU121" i="139"/>
  <c r="AT121" i="139"/>
  <c r="AS121" i="139"/>
  <c r="AR121" i="139"/>
  <c r="AQ121" i="139"/>
  <c r="AP121" i="139"/>
  <c r="AO121" i="139"/>
  <c r="AN121" i="139"/>
  <c r="AM121" i="139"/>
  <c r="AL121" i="139"/>
  <c r="AK121" i="139"/>
  <c r="O121" i="139"/>
  <c r="N121" i="139"/>
  <c r="M121" i="139"/>
  <c r="L121" i="139"/>
  <c r="B121" i="139"/>
  <c r="A121" i="139"/>
  <c r="BK120" i="139"/>
  <c r="BJ120" i="139"/>
  <c r="BI120" i="139"/>
  <c r="BH120" i="139"/>
  <c r="BG120" i="139"/>
  <c r="BF120" i="139"/>
  <c r="BE120" i="139"/>
  <c r="BD120" i="139"/>
  <c r="BC120" i="139"/>
  <c r="BB120" i="139"/>
  <c r="BA120" i="139"/>
  <c r="AZ120" i="139"/>
  <c r="AY120" i="139"/>
  <c r="AX120" i="139"/>
  <c r="AW120" i="139"/>
  <c r="AV120" i="139"/>
  <c r="AU120" i="139"/>
  <c r="AT120" i="139"/>
  <c r="AS120" i="139"/>
  <c r="AR120" i="139"/>
  <c r="AQ120" i="139"/>
  <c r="AP120" i="139"/>
  <c r="AO120" i="139"/>
  <c r="AN120" i="139"/>
  <c r="AM120" i="139"/>
  <c r="AL120" i="139"/>
  <c r="AK120" i="139"/>
  <c r="AF120" i="139"/>
  <c r="AE120" i="139"/>
  <c r="AC120" i="139"/>
  <c r="AB120" i="139"/>
  <c r="AA120" i="139"/>
  <c r="Z120" i="139"/>
  <c r="Y120" i="139"/>
  <c r="X120" i="139"/>
  <c r="W120" i="139"/>
  <c r="V120" i="139"/>
  <c r="U120" i="139"/>
  <c r="T120" i="139"/>
  <c r="S120" i="139"/>
  <c r="R120" i="139"/>
  <c r="O120" i="139"/>
  <c r="N120" i="139"/>
  <c r="M120" i="139"/>
  <c r="L120" i="139"/>
  <c r="B120" i="139"/>
  <c r="A120" i="139"/>
  <c r="AY119" i="139"/>
  <c r="AX119" i="139"/>
  <c r="AW119" i="139"/>
  <c r="AV119" i="139"/>
  <c r="AU119" i="139"/>
  <c r="AT119" i="139"/>
  <c r="AS119" i="139"/>
  <c r="AR119" i="139"/>
  <c r="AQ119" i="139"/>
  <c r="AP119" i="139"/>
  <c r="AO119" i="139"/>
  <c r="AN119" i="139"/>
  <c r="AM119" i="139"/>
  <c r="AL119" i="139"/>
  <c r="AK119" i="139"/>
  <c r="O119" i="139"/>
  <c r="N119" i="139"/>
  <c r="M119" i="139"/>
  <c r="L119" i="139"/>
  <c r="B119" i="139"/>
  <c r="A119" i="139"/>
  <c r="BK118" i="139"/>
  <c r="BJ118" i="139"/>
  <c r="BI118" i="139"/>
  <c r="BH118" i="139"/>
  <c r="BG118" i="139"/>
  <c r="BF118" i="139"/>
  <c r="BE118" i="139"/>
  <c r="BD118" i="139"/>
  <c r="BC118" i="139"/>
  <c r="BB118" i="139"/>
  <c r="BA118" i="139"/>
  <c r="AZ118" i="139"/>
  <c r="AY118" i="139"/>
  <c r="AX118" i="139"/>
  <c r="AW118" i="139"/>
  <c r="AV118" i="139"/>
  <c r="AU118" i="139"/>
  <c r="AT118" i="139"/>
  <c r="AS118" i="139"/>
  <c r="AR118" i="139"/>
  <c r="AQ118" i="139"/>
  <c r="AP118" i="139"/>
  <c r="AO118" i="139"/>
  <c r="AN118" i="139"/>
  <c r="AM118" i="139"/>
  <c r="AL118" i="139"/>
  <c r="AK118" i="139"/>
  <c r="AF118" i="139"/>
  <c r="AE118" i="139"/>
  <c r="AC118" i="139"/>
  <c r="AB118" i="139"/>
  <c r="AA118" i="139"/>
  <c r="Z118" i="139"/>
  <c r="Y118" i="139"/>
  <c r="X118" i="139"/>
  <c r="W118" i="139"/>
  <c r="V118" i="139"/>
  <c r="U118" i="139"/>
  <c r="T118" i="139"/>
  <c r="S118" i="139"/>
  <c r="R118" i="139"/>
  <c r="O118" i="139"/>
  <c r="N118" i="139"/>
  <c r="M118" i="139"/>
  <c r="L118" i="139"/>
  <c r="B118" i="139"/>
  <c r="A118" i="139"/>
  <c r="AY117" i="139"/>
  <c r="AX117" i="139"/>
  <c r="AW117" i="139"/>
  <c r="AV117" i="139"/>
  <c r="AU117" i="139"/>
  <c r="AT117" i="139"/>
  <c r="AS117" i="139"/>
  <c r="AR117" i="139"/>
  <c r="AQ117" i="139"/>
  <c r="AP117" i="139"/>
  <c r="AO117" i="139"/>
  <c r="AN117" i="139"/>
  <c r="AM117" i="139"/>
  <c r="AL117" i="139"/>
  <c r="AK117" i="139"/>
  <c r="O117" i="139"/>
  <c r="N117" i="139"/>
  <c r="M117" i="139"/>
  <c r="L117" i="139"/>
  <c r="B117" i="139"/>
  <c r="A117" i="139"/>
  <c r="BK116" i="139"/>
  <c r="BJ116" i="139"/>
  <c r="BI116" i="139"/>
  <c r="BH116" i="139"/>
  <c r="BG116" i="139"/>
  <c r="BF116" i="139"/>
  <c r="BE116" i="139"/>
  <c r="BD116" i="139"/>
  <c r="BC116" i="139"/>
  <c r="BB116" i="139"/>
  <c r="BA116" i="139"/>
  <c r="AZ116" i="139"/>
  <c r="AY116" i="139"/>
  <c r="AX116" i="139"/>
  <c r="AW116" i="139"/>
  <c r="AV116" i="139"/>
  <c r="AU116" i="139"/>
  <c r="AT116" i="139"/>
  <c r="AS116" i="139"/>
  <c r="AR116" i="139"/>
  <c r="AQ116" i="139"/>
  <c r="AP116" i="139"/>
  <c r="AO116" i="139"/>
  <c r="AN116" i="139"/>
  <c r="AM116" i="139"/>
  <c r="AL116" i="139"/>
  <c r="AK116" i="139"/>
  <c r="AF116" i="139"/>
  <c r="AE116" i="139"/>
  <c r="AC116" i="139"/>
  <c r="AB116" i="139"/>
  <c r="AA116" i="139"/>
  <c r="Z116" i="139"/>
  <c r="Y116" i="139"/>
  <c r="X116" i="139"/>
  <c r="W116" i="139"/>
  <c r="V116" i="139"/>
  <c r="U116" i="139"/>
  <c r="T116" i="139"/>
  <c r="S116" i="139"/>
  <c r="R116" i="139"/>
  <c r="O116" i="139"/>
  <c r="N116" i="139"/>
  <c r="M116" i="139"/>
  <c r="L116" i="139"/>
  <c r="B116" i="139"/>
  <c r="A116" i="139"/>
  <c r="AY115" i="139"/>
  <c r="AX115" i="139"/>
  <c r="AW115" i="139"/>
  <c r="AV115" i="139"/>
  <c r="AU115" i="139"/>
  <c r="AT115" i="139"/>
  <c r="AS115" i="139"/>
  <c r="AR115" i="139"/>
  <c r="AQ115" i="139"/>
  <c r="AP115" i="139"/>
  <c r="AO115" i="139"/>
  <c r="AN115" i="139"/>
  <c r="AM115" i="139"/>
  <c r="AL115" i="139"/>
  <c r="AK115" i="139"/>
  <c r="O115" i="139"/>
  <c r="N115" i="139"/>
  <c r="M115" i="139"/>
  <c r="L115" i="139"/>
  <c r="B115" i="139"/>
  <c r="A115" i="139"/>
  <c r="BK114" i="139"/>
  <c r="BJ114" i="139"/>
  <c r="BI114" i="139"/>
  <c r="BH114" i="139"/>
  <c r="BG114" i="139"/>
  <c r="BF114" i="139"/>
  <c r="BE114" i="139"/>
  <c r="BD114" i="139"/>
  <c r="BC114" i="139"/>
  <c r="BB114" i="139"/>
  <c r="BA114" i="139"/>
  <c r="AZ114" i="139"/>
  <c r="AY114" i="139"/>
  <c r="AX114" i="139"/>
  <c r="AW114" i="139"/>
  <c r="AV114" i="139"/>
  <c r="AU114" i="139"/>
  <c r="AT114" i="139"/>
  <c r="AS114" i="139"/>
  <c r="AR114" i="139"/>
  <c r="AQ114" i="139"/>
  <c r="AP114" i="139"/>
  <c r="AO114" i="139"/>
  <c r="AN114" i="139"/>
  <c r="AM114" i="139"/>
  <c r="AL114" i="139"/>
  <c r="AK114" i="139"/>
  <c r="AF114" i="139"/>
  <c r="AE114" i="139"/>
  <c r="AC114" i="139"/>
  <c r="AB114" i="139"/>
  <c r="AA114" i="139"/>
  <c r="Z114" i="139"/>
  <c r="Y114" i="139"/>
  <c r="X114" i="139"/>
  <c r="W114" i="139"/>
  <c r="V114" i="139"/>
  <c r="U114" i="139"/>
  <c r="T114" i="139"/>
  <c r="S114" i="139"/>
  <c r="R114" i="139"/>
  <c r="O114" i="139"/>
  <c r="N114" i="139"/>
  <c r="M114" i="139"/>
  <c r="L114" i="139"/>
  <c r="B114" i="139"/>
  <c r="A114" i="139"/>
  <c r="AY113" i="139"/>
  <c r="AX113" i="139"/>
  <c r="AW113" i="139"/>
  <c r="AV113" i="139"/>
  <c r="AU113" i="139"/>
  <c r="AT113" i="139"/>
  <c r="AS113" i="139"/>
  <c r="AR113" i="139"/>
  <c r="AQ113" i="139"/>
  <c r="AP113" i="139"/>
  <c r="AO113" i="139"/>
  <c r="AN113" i="139"/>
  <c r="AM113" i="139"/>
  <c r="AL113" i="139"/>
  <c r="AK113" i="139"/>
  <c r="O113" i="139"/>
  <c r="N113" i="139"/>
  <c r="M113" i="139"/>
  <c r="L113" i="139"/>
  <c r="B113" i="139"/>
  <c r="A113" i="139"/>
  <c r="BK112" i="139"/>
  <c r="BJ112" i="139"/>
  <c r="BI112" i="139"/>
  <c r="BH112" i="139"/>
  <c r="BG112" i="139"/>
  <c r="BF112" i="139"/>
  <c r="BE112" i="139"/>
  <c r="BD112" i="139"/>
  <c r="BC112" i="139"/>
  <c r="BB112" i="139"/>
  <c r="BA112" i="139"/>
  <c r="AZ112" i="139"/>
  <c r="AY112" i="139"/>
  <c r="AX112" i="139"/>
  <c r="AW112" i="139"/>
  <c r="AV112" i="139"/>
  <c r="AU112" i="139"/>
  <c r="AT112" i="139"/>
  <c r="AS112" i="139"/>
  <c r="AR112" i="139"/>
  <c r="AQ112" i="139"/>
  <c r="AP112" i="139"/>
  <c r="AO112" i="139"/>
  <c r="AN112" i="139"/>
  <c r="AM112" i="139"/>
  <c r="AL112" i="139"/>
  <c r="AK112" i="139"/>
  <c r="AF112" i="139"/>
  <c r="AE112" i="139"/>
  <c r="AC112" i="139"/>
  <c r="AB112" i="139"/>
  <c r="AA112" i="139"/>
  <c r="Z112" i="139"/>
  <c r="Y112" i="139"/>
  <c r="X112" i="139"/>
  <c r="W112" i="139"/>
  <c r="V112" i="139"/>
  <c r="U112" i="139"/>
  <c r="T112" i="139"/>
  <c r="S112" i="139"/>
  <c r="R112" i="139"/>
  <c r="O112" i="139"/>
  <c r="N112" i="139"/>
  <c r="M112" i="139"/>
  <c r="L112" i="139"/>
  <c r="B112" i="139"/>
  <c r="A112" i="139"/>
  <c r="AY111" i="139"/>
  <c r="AX111" i="139"/>
  <c r="AW111" i="139"/>
  <c r="AV111" i="139"/>
  <c r="AU111" i="139"/>
  <c r="AT111" i="139"/>
  <c r="AS111" i="139"/>
  <c r="AR111" i="139"/>
  <c r="AQ111" i="139"/>
  <c r="AP111" i="139"/>
  <c r="AO111" i="139"/>
  <c r="AN111" i="139"/>
  <c r="AM111" i="139"/>
  <c r="AL111" i="139"/>
  <c r="AK111" i="139"/>
  <c r="O111" i="139"/>
  <c r="N111" i="139"/>
  <c r="M111" i="139"/>
  <c r="L111" i="139"/>
  <c r="B111" i="139"/>
  <c r="A111" i="139"/>
  <c r="BK110" i="139"/>
  <c r="BJ110" i="139"/>
  <c r="BI110" i="139"/>
  <c r="BH110" i="139"/>
  <c r="BG110" i="139"/>
  <c r="BF110" i="139"/>
  <c r="BE110" i="139"/>
  <c r="BD110" i="139"/>
  <c r="BC110" i="139"/>
  <c r="BB110" i="139"/>
  <c r="BA110" i="139"/>
  <c r="AZ110" i="139"/>
  <c r="AY110" i="139"/>
  <c r="AX110" i="139"/>
  <c r="AW110" i="139"/>
  <c r="AV110" i="139"/>
  <c r="AU110" i="139"/>
  <c r="AT110" i="139"/>
  <c r="AS110" i="139"/>
  <c r="AR110" i="139"/>
  <c r="AQ110" i="139"/>
  <c r="AP110" i="139"/>
  <c r="AO110" i="139"/>
  <c r="AN110" i="139"/>
  <c r="AM110" i="139"/>
  <c r="AL110" i="139"/>
  <c r="AK110" i="139"/>
  <c r="AF110" i="139"/>
  <c r="AE110" i="139"/>
  <c r="AC110" i="139"/>
  <c r="AB110" i="139"/>
  <c r="AA110" i="139"/>
  <c r="Z110" i="139"/>
  <c r="Y110" i="139"/>
  <c r="X110" i="139"/>
  <c r="W110" i="139"/>
  <c r="V110" i="139"/>
  <c r="U110" i="139"/>
  <c r="T110" i="139"/>
  <c r="S110" i="139"/>
  <c r="R110" i="139"/>
  <c r="O110" i="139"/>
  <c r="N110" i="139"/>
  <c r="M110" i="139"/>
  <c r="L110" i="139"/>
  <c r="B110" i="139"/>
  <c r="A110" i="139"/>
  <c r="AY109" i="139"/>
  <c r="AX109" i="139"/>
  <c r="AW109" i="139"/>
  <c r="AV109" i="139"/>
  <c r="AU109" i="139"/>
  <c r="AT109" i="139"/>
  <c r="AS109" i="139"/>
  <c r="AR109" i="139"/>
  <c r="AQ109" i="139"/>
  <c r="AP109" i="139"/>
  <c r="AO109" i="139"/>
  <c r="AN109" i="139"/>
  <c r="AM109" i="139"/>
  <c r="AL109" i="139"/>
  <c r="AK109" i="139"/>
  <c r="O109" i="139"/>
  <c r="N109" i="139"/>
  <c r="M109" i="139"/>
  <c r="L109" i="139"/>
  <c r="B109" i="139"/>
  <c r="A109" i="139"/>
  <c r="BK108" i="139"/>
  <c r="BJ108" i="139"/>
  <c r="BI108" i="139"/>
  <c r="BH108" i="139"/>
  <c r="BG108" i="139"/>
  <c r="BF108" i="139"/>
  <c r="BE108" i="139"/>
  <c r="BD108" i="139"/>
  <c r="BC108" i="139"/>
  <c r="BB108" i="139"/>
  <c r="BA108" i="139"/>
  <c r="AZ108" i="139"/>
  <c r="AY108" i="139"/>
  <c r="AX108" i="139"/>
  <c r="AW108" i="139"/>
  <c r="AV108" i="139"/>
  <c r="AU108" i="139"/>
  <c r="AT108" i="139"/>
  <c r="AS108" i="139"/>
  <c r="AR108" i="139"/>
  <c r="AQ108" i="139"/>
  <c r="AP108" i="139"/>
  <c r="AO108" i="139"/>
  <c r="AN108" i="139"/>
  <c r="AM108" i="139"/>
  <c r="AL108" i="139"/>
  <c r="AK108" i="139"/>
  <c r="AF108" i="139"/>
  <c r="AE108" i="139"/>
  <c r="AC108" i="139"/>
  <c r="AB108" i="139"/>
  <c r="AA108" i="139"/>
  <c r="Z108" i="139"/>
  <c r="Y108" i="139"/>
  <c r="X108" i="139"/>
  <c r="W108" i="139"/>
  <c r="V108" i="139"/>
  <c r="U108" i="139"/>
  <c r="T108" i="139"/>
  <c r="S108" i="139"/>
  <c r="R108" i="139"/>
  <c r="O108" i="139"/>
  <c r="N108" i="139"/>
  <c r="M108" i="139"/>
  <c r="L108" i="139"/>
  <c r="B108" i="139"/>
  <c r="A108" i="139"/>
  <c r="AY107" i="139"/>
  <c r="AX107" i="139"/>
  <c r="AW107" i="139"/>
  <c r="AV107" i="139"/>
  <c r="AU107" i="139"/>
  <c r="AT107" i="139"/>
  <c r="AS107" i="139"/>
  <c r="AR107" i="139"/>
  <c r="AQ107" i="139"/>
  <c r="AP107" i="139"/>
  <c r="AO107" i="139"/>
  <c r="AN107" i="139"/>
  <c r="AM107" i="139"/>
  <c r="AL107" i="139"/>
  <c r="AK107" i="139"/>
  <c r="O107" i="139"/>
  <c r="N107" i="139"/>
  <c r="M107" i="139"/>
  <c r="L107" i="139"/>
  <c r="B107" i="139"/>
  <c r="A107" i="139"/>
  <c r="BK106" i="139"/>
  <c r="BJ106" i="139"/>
  <c r="BI106" i="139"/>
  <c r="BH106" i="139"/>
  <c r="BG106" i="139"/>
  <c r="BF106" i="139"/>
  <c r="BE106" i="139"/>
  <c r="BD106" i="139"/>
  <c r="BC106" i="139"/>
  <c r="BB106" i="139"/>
  <c r="BA106" i="139"/>
  <c r="AZ106" i="139"/>
  <c r="AY106" i="139"/>
  <c r="AX106" i="139"/>
  <c r="AW106" i="139"/>
  <c r="AV106" i="139"/>
  <c r="AU106" i="139"/>
  <c r="AT106" i="139"/>
  <c r="AS106" i="139"/>
  <c r="AR106" i="139"/>
  <c r="AQ106" i="139"/>
  <c r="AP106" i="139"/>
  <c r="AO106" i="139"/>
  <c r="AN106" i="139"/>
  <c r="AM106" i="139"/>
  <c r="AL106" i="139"/>
  <c r="AK106" i="139"/>
  <c r="AF106" i="139"/>
  <c r="AE106" i="139"/>
  <c r="AC106" i="139"/>
  <c r="AB106" i="139"/>
  <c r="AA106" i="139"/>
  <c r="Z106" i="139"/>
  <c r="Y106" i="139"/>
  <c r="X106" i="139"/>
  <c r="W106" i="139"/>
  <c r="V106" i="139"/>
  <c r="U106" i="139"/>
  <c r="T106" i="139"/>
  <c r="S106" i="139"/>
  <c r="R106" i="139"/>
  <c r="O106" i="139"/>
  <c r="N106" i="139"/>
  <c r="M106" i="139"/>
  <c r="L106" i="139"/>
  <c r="B106" i="139"/>
  <c r="A106" i="139"/>
  <c r="AY105" i="139"/>
  <c r="AX105" i="139"/>
  <c r="AW105" i="139"/>
  <c r="AV105" i="139"/>
  <c r="AU105" i="139"/>
  <c r="AT105" i="139"/>
  <c r="AS105" i="139"/>
  <c r="AR105" i="139"/>
  <c r="AQ105" i="139"/>
  <c r="AP105" i="139"/>
  <c r="AO105" i="139"/>
  <c r="AN105" i="139"/>
  <c r="AM105" i="139"/>
  <c r="AL105" i="139"/>
  <c r="AK105" i="139"/>
  <c r="O105" i="139"/>
  <c r="N105" i="139"/>
  <c r="M105" i="139"/>
  <c r="L105" i="139"/>
  <c r="B105" i="139"/>
  <c r="A105" i="139"/>
  <c r="BK104" i="139"/>
  <c r="BJ104" i="139"/>
  <c r="BI104" i="139"/>
  <c r="BH104" i="139"/>
  <c r="BG104" i="139"/>
  <c r="BF104" i="139"/>
  <c r="BE104" i="139"/>
  <c r="BD104" i="139"/>
  <c r="BC104" i="139"/>
  <c r="BB104" i="139"/>
  <c r="BA104" i="139"/>
  <c r="AZ104" i="139"/>
  <c r="AY104" i="139"/>
  <c r="AX104" i="139"/>
  <c r="AW104" i="139"/>
  <c r="AV104" i="139"/>
  <c r="AU104" i="139"/>
  <c r="AT104" i="139"/>
  <c r="AS104" i="139"/>
  <c r="AR104" i="139"/>
  <c r="AQ104" i="139"/>
  <c r="AP104" i="139"/>
  <c r="AO104" i="139"/>
  <c r="AN104" i="139"/>
  <c r="AM104" i="139"/>
  <c r="AL104" i="139"/>
  <c r="AK104" i="139"/>
  <c r="AF104" i="139"/>
  <c r="AE104" i="139"/>
  <c r="AC104" i="139"/>
  <c r="AB104" i="139"/>
  <c r="AA104" i="139"/>
  <c r="Z104" i="139"/>
  <c r="Y104" i="139"/>
  <c r="X104" i="139"/>
  <c r="W104" i="139"/>
  <c r="V104" i="139"/>
  <c r="U104" i="139"/>
  <c r="T104" i="139"/>
  <c r="S104" i="139"/>
  <c r="R104" i="139"/>
  <c r="O104" i="139"/>
  <c r="N104" i="139"/>
  <c r="M104" i="139"/>
  <c r="L104" i="139"/>
  <c r="B104" i="139"/>
  <c r="A104" i="139"/>
  <c r="AY103" i="139"/>
  <c r="AX103" i="139"/>
  <c r="AW103" i="139"/>
  <c r="AV103" i="139"/>
  <c r="AU103" i="139"/>
  <c r="AT103" i="139"/>
  <c r="AS103" i="139"/>
  <c r="AR103" i="139"/>
  <c r="AQ103" i="139"/>
  <c r="AP103" i="139"/>
  <c r="AO103" i="139"/>
  <c r="AN103" i="139"/>
  <c r="AM103" i="139"/>
  <c r="AL103" i="139"/>
  <c r="AK103" i="139"/>
  <c r="O103" i="139"/>
  <c r="N103" i="139"/>
  <c r="M103" i="139"/>
  <c r="L103" i="139"/>
  <c r="B103" i="139"/>
  <c r="A103" i="139"/>
  <c r="BK102" i="139"/>
  <c r="BJ102" i="139"/>
  <c r="BI102" i="139"/>
  <c r="BH102" i="139"/>
  <c r="BG102" i="139"/>
  <c r="BF102" i="139"/>
  <c r="BE102" i="139"/>
  <c r="BD102" i="139"/>
  <c r="BC102" i="139"/>
  <c r="BB102" i="139"/>
  <c r="BA102" i="139"/>
  <c r="AZ102" i="139"/>
  <c r="AY102" i="139"/>
  <c r="AX102" i="139"/>
  <c r="AW102" i="139"/>
  <c r="AV102" i="139"/>
  <c r="AU102" i="139"/>
  <c r="AT102" i="139"/>
  <c r="AS102" i="139"/>
  <c r="AR102" i="139"/>
  <c r="AQ102" i="139"/>
  <c r="AP102" i="139"/>
  <c r="AO102" i="139"/>
  <c r="AN102" i="139"/>
  <c r="AM102" i="139"/>
  <c r="AL102" i="139"/>
  <c r="AK102" i="139"/>
  <c r="AF102" i="139"/>
  <c r="AE102" i="139"/>
  <c r="AC102" i="139"/>
  <c r="AB102" i="139"/>
  <c r="AA102" i="139"/>
  <c r="Z102" i="139"/>
  <c r="Y102" i="139"/>
  <c r="X102" i="139"/>
  <c r="W102" i="139"/>
  <c r="V102" i="139"/>
  <c r="U102" i="139"/>
  <c r="T102" i="139"/>
  <c r="S102" i="139"/>
  <c r="R102" i="139"/>
  <c r="O102" i="139"/>
  <c r="N102" i="139"/>
  <c r="M102" i="139"/>
  <c r="L102" i="139"/>
  <c r="B102" i="139"/>
  <c r="A102" i="139"/>
  <c r="AY101" i="139"/>
  <c r="AX101" i="139"/>
  <c r="AW101" i="139"/>
  <c r="AV101" i="139"/>
  <c r="AU101" i="139"/>
  <c r="AT101" i="139"/>
  <c r="AS101" i="139"/>
  <c r="AR101" i="139"/>
  <c r="AQ101" i="139"/>
  <c r="AP101" i="139"/>
  <c r="AO101" i="139"/>
  <c r="AN101" i="139"/>
  <c r="AM101" i="139"/>
  <c r="AL101" i="139"/>
  <c r="AK101" i="139"/>
  <c r="O101" i="139"/>
  <c r="N101" i="139"/>
  <c r="M101" i="139"/>
  <c r="L101" i="139"/>
  <c r="B101" i="139"/>
  <c r="A101" i="139"/>
  <c r="BK100" i="139"/>
  <c r="BJ100" i="139"/>
  <c r="BI100" i="139"/>
  <c r="BH100" i="139"/>
  <c r="BG100" i="139"/>
  <c r="BF100" i="139"/>
  <c r="BE100" i="139"/>
  <c r="BD100" i="139"/>
  <c r="BC100" i="139"/>
  <c r="BB100" i="139"/>
  <c r="BA100" i="139"/>
  <c r="AZ100" i="139"/>
  <c r="AY100" i="139"/>
  <c r="AX100" i="139"/>
  <c r="AW100" i="139"/>
  <c r="AV100" i="139"/>
  <c r="AU100" i="139"/>
  <c r="AT100" i="139"/>
  <c r="AS100" i="139"/>
  <c r="AR100" i="139"/>
  <c r="AQ100" i="139"/>
  <c r="AP100" i="139"/>
  <c r="AO100" i="139"/>
  <c r="AN100" i="139"/>
  <c r="AM100" i="139"/>
  <c r="AL100" i="139"/>
  <c r="AK100" i="139"/>
  <c r="AF100" i="139"/>
  <c r="AE100" i="139"/>
  <c r="AC100" i="139"/>
  <c r="AB100" i="139"/>
  <c r="AA100" i="139"/>
  <c r="Z100" i="139"/>
  <c r="Y100" i="139"/>
  <c r="X100" i="139"/>
  <c r="W100" i="139"/>
  <c r="V100" i="139"/>
  <c r="U100" i="139"/>
  <c r="T100" i="139"/>
  <c r="S100" i="139"/>
  <c r="R100" i="139"/>
  <c r="O100" i="139"/>
  <c r="N100" i="139"/>
  <c r="M100" i="139"/>
  <c r="L100" i="139"/>
  <c r="B100" i="139"/>
  <c r="A100" i="139"/>
  <c r="AY99" i="139"/>
  <c r="AX99" i="139"/>
  <c r="AW99" i="139"/>
  <c r="AV99" i="139"/>
  <c r="AU99" i="139"/>
  <c r="AT99" i="139"/>
  <c r="AS99" i="139"/>
  <c r="AR99" i="139"/>
  <c r="AQ99" i="139"/>
  <c r="AP99" i="139"/>
  <c r="AO99" i="139"/>
  <c r="AN99" i="139"/>
  <c r="AM99" i="139"/>
  <c r="AL99" i="139"/>
  <c r="AK99" i="139"/>
  <c r="O99" i="139"/>
  <c r="N99" i="139"/>
  <c r="M99" i="139"/>
  <c r="L99" i="139"/>
  <c r="B99" i="139"/>
  <c r="A99" i="139"/>
  <c r="BK98" i="139"/>
  <c r="BJ98" i="139"/>
  <c r="BI98" i="139"/>
  <c r="BH98" i="139"/>
  <c r="BG98" i="139"/>
  <c r="BF98" i="139"/>
  <c r="BE98" i="139"/>
  <c r="BD98" i="139"/>
  <c r="BC98" i="139"/>
  <c r="BB98" i="139"/>
  <c r="BA98" i="139"/>
  <c r="AZ98" i="139"/>
  <c r="AY98" i="139"/>
  <c r="AX98" i="139"/>
  <c r="AW98" i="139"/>
  <c r="AV98" i="139"/>
  <c r="AU98" i="139"/>
  <c r="AT98" i="139"/>
  <c r="AS98" i="139"/>
  <c r="AR98" i="139"/>
  <c r="AQ98" i="139"/>
  <c r="AP98" i="139"/>
  <c r="AO98" i="139"/>
  <c r="AN98" i="139"/>
  <c r="AM98" i="139"/>
  <c r="AL98" i="139"/>
  <c r="AK98" i="139"/>
  <c r="AF98" i="139"/>
  <c r="AE98" i="139"/>
  <c r="AC98" i="139"/>
  <c r="AB98" i="139"/>
  <c r="AA98" i="139"/>
  <c r="Z98" i="139"/>
  <c r="Y98" i="139"/>
  <c r="X98" i="139"/>
  <c r="W98" i="139"/>
  <c r="V98" i="139"/>
  <c r="U98" i="139"/>
  <c r="T98" i="139"/>
  <c r="S98" i="139"/>
  <c r="R98" i="139"/>
  <c r="O98" i="139"/>
  <c r="N98" i="139"/>
  <c r="M98" i="139"/>
  <c r="L98" i="139"/>
  <c r="B98" i="139"/>
  <c r="A98" i="139"/>
  <c r="AY97" i="139"/>
  <c r="AX97" i="139"/>
  <c r="AW97" i="139"/>
  <c r="AV97" i="139"/>
  <c r="AU97" i="139"/>
  <c r="AT97" i="139"/>
  <c r="AS97" i="139"/>
  <c r="AR97" i="139"/>
  <c r="AQ97" i="139"/>
  <c r="AP97" i="139"/>
  <c r="AO97" i="139"/>
  <c r="AN97" i="139"/>
  <c r="AM97" i="139"/>
  <c r="AL97" i="139"/>
  <c r="AK97" i="139"/>
  <c r="O97" i="139"/>
  <c r="N97" i="139"/>
  <c r="M97" i="139"/>
  <c r="L97" i="139"/>
  <c r="B97" i="139"/>
  <c r="A97" i="139"/>
  <c r="BK96" i="139"/>
  <c r="BJ96" i="139"/>
  <c r="BI96" i="139"/>
  <c r="BH96" i="139"/>
  <c r="BG96" i="139"/>
  <c r="BF96" i="139"/>
  <c r="BE96" i="139"/>
  <c r="BD96" i="139"/>
  <c r="BC96" i="139"/>
  <c r="BB96" i="139"/>
  <c r="BA96" i="139"/>
  <c r="AZ96" i="139"/>
  <c r="AY96" i="139"/>
  <c r="AX96" i="139"/>
  <c r="AW96" i="139"/>
  <c r="AV96" i="139"/>
  <c r="AU96" i="139"/>
  <c r="AT96" i="139"/>
  <c r="AS96" i="139"/>
  <c r="AR96" i="139"/>
  <c r="AQ96" i="139"/>
  <c r="AP96" i="139"/>
  <c r="AO96" i="139"/>
  <c r="AN96" i="139"/>
  <c r="AM96" i="139"/>
  <c r="AL96" i="139"/>
  <c r="AK96" i="139"/>
  <c r="AF96" i="139"/>
  <c r="AE96" i="139"/>
  <c r="AC96" i="139"/>
  <c r="AB96" i="139"/>
  <c r="AA96" i="139"/>
  <c r="Z96" i="139"/>
  <c r="Y96" i="139"/>
  <c r="X96" i="139"/>
  <c r="W96" i="139"/>
  <c r="V96" i="139"/>
  <c r="U96" i="139"/>
  <c r="T96" i="139"/>
  <c r="S96" i="139"/>
  <c r="R96" i="139"/>
  <c r="O96" i="139"/>
  <c r="N96" i="139"/>
  <c r="M96" i="139"/>
  <c r="L96" i="139"/>
  <c r="B96" i="139"/>
  <c r="A96" i="139"/>
  <c r="AY95" i="139"/>
  <c r="AX95" i="139"/>
  <c r="AW95" i="139"/>
  <c r="AV95" i="139"/>
  <c r="AU95" i="139"/>
  <c r="AT95" i="139"/>
  <c r="AS95" i="139"/>
  <c r="AR95" i="139"/>
  <c r="AQ95" i="139"/>
  <c r="AP95" i="139"/>
  <c r="AO95" i="139"/>
  <c r="AN95" i="139"/>
  <c r="AM95" i="139"/>
  <c r="AL95" i="139"/>
  <c r="AK95" i="139"/>
  <c r="O95" i="139"/>
  <c r="N95" i="139"/>
  <c r="M95" i="139"/>
  <c r="L95" i="139"/>
  <c r="B95" i="139"/>
  <c r="A95" i="139"/>
  <c r="BK94" i="139"/>
  <c r="BJ94" i="139"/>
  <c r="BI94" i="139"/>
  <c r="BH94" i="139"/>
  <c r="BG94" i="139"/>
  <c r="BF94" i="139"/>
  <c r="BE94" i="139"/>
  <c r="BD94" i="139"/>
  <c r="BC94" i="139"/>
  <c r="BB94" i="139"/>
  <c r="BA94" i="139"/>
  <c r="AZ94" i="139"/>
  <c r="AY94" i="139"/>
  <c r="AX94" i="139"/>
  <c r="AW94" i="139"/>
  <c r="AV94" i="139"/>
  <c r="AU94" i="139"/>
  <c r="AT94" i="139"/>
  <c r="AS94" i="139"/>
  <c r="AR94" i="139"/>
  <c r="AQ94" i="139"/>
  <c r="AP94" i="139"/>
  <c r="AO94" i="139"/>
  <c r="AN94" i="139"/>
  <c r="AM94" i="139"/>
  <c r="AL94" i="139"/>
  <c r="AK94" i="139"/>
  <c r="AF94" i="139"/>
  <c r="AE94" i="139"/>
  <c r="AC94" i="139"/>
  <c r="AB94" i="139"/>
  <c r="AA94" i="139"/>
  <c r="Z94" i="139"/>
  <c r="Y94" i="139"/>
  <c r="X94" i="139"/>
  <c r="W94" i="139"/>
  <c r="V94" i="139"/>
  <c r="U94" i="139"/>
  <c r="T94" i="139"/>
  <c r="S94" i="139"/>
  <c r="R94" i="139"/>
  <c r="O94" i="139"/>
  <c r="N94" i="139"/>
  <c r="M94" i="139"/>
  <c r="L94" i="139"/>
  <c r="B94" i="139"/>
  <c r="A94" i="139"/>
  <c r="AY93" i="139"/>
  <c r="AX93" i="139"/>
  <c r="AW93" i="139"/>
  <c r="AV93" i="139"/>
  <c r="AU93" i="139"/>
  <c r="AT93" i="139"/>
  <c r="AS93" i="139"/>
  <c r="AR93" i="139"/>
  <c r="AQ93" i="139"/>
  <c r="AP93" i="139"/>
  <c r="AO93" i="139"/>
  <c r="AN93" i="139"/>
  <c r="AM93" i="139"/>
  <c r="AL93" i="139"/>
  <c r="AK93" i="139"/>
  <c r="O93" i="139"/>
  <c r="N93" i="139"/>
  <c r="M93" i="139"/>
  <c r="L93" i="139"/>
  <c r="B93" i="139"/>
  <c r="A93" i="139"/>
  <c r="BK92" i="139"/>
  <c r="BJ92" i="139"/>
  <c r="BI92" i="139"/>
  <c r="BH92" i="139"/>
  <c r="BG92" i="139"/>
  <c r="BF92" i="139"/>
  <c r="BE92" i="139"/>
  <c r="BD92" i="139"/>
  <c r="BC92" i="139"/>
  <c r="BB92" i="139"/>
  <c r="BA92" i="139"/>
  <c r="AZ92" i="139"/>
  <c r="AY92" i="139"/>
  <c r="AX92" i="139"/>
  <c r="AW92" i="139"/>
  <c r="AV92" i="139"/>
  <c r="AU92" i="139"/>
  <c r="AT92" i="139"/>
  <c r="AS92" i="139"/>
  <c r="AR92" i="139"/>
  <c r="AQ92" i="139"/>
  <c r="AP92" i="139"/>
  <c r="AO92" i="139"/>
  <c r="AN92" i="139"/>
  <c r="AM92" i="139"/>
  <c r="AL92" i="139"/>
  <c r="AK92" i="139"/>
  <c r="AF92" i="139"/>
  <c r="AE92" i="139"/>
  <c r="AC92" i="139"/>
  <c r="AB92" i="139"/>
  <c r="AA92" i="139"/>
  <c r="Z92" i="139"/>
  <c r="Y92" i="139"/>
  <c r="X92" i="139"/>
  <c r="W92" i="139"/>
  <c r="V92" i="139"/>
  <c r="U92" i="139"/>
  <c r="T92" i="139"/>
  <c r="S92" i="139"/>
  <c r="R92" i="139"/>
  <c r="O92" i="139"/>
  <c r="N92" i="139"/>
  <c r="M92" i="139"/>
  <c r="L92" i="139"/>
  <c r="B92" i="139"/>
  <c r="A92" i="139"/>
  <c r="AY91" i="139"/>
  <c r="AX91" i="139"/>
  <c r="AW91" i="139"/>
  <c r="AV91" i="139"/>
  <c r="AU91" i="139"/>
  <c r="AT91" i="139"/>
  <c r="AS91" i="139"/>
  <c r="AR91" i="139"/>
  <c r="AQ91" i="139"/>
  <c r="AP91" i="139"/>
  <c r="AO91" i="139"/>
  <c r="AN91" i="139"/>
  <c r="AM91" i="139"/>
  <c r="AL91" i="139"/>
  <c r="AK91" i="139"/>
  <c r="O91" i="139"/>
  <c r="N91" i="139"/>
  <c r="M91" i="139"/>
  <c r="L91" i="139"/>
  <c r="B91" i="139"/>
  <c r="A91" i="139"/>
  <c r="BK90" i="139"/>
  <c r="BJ90" i="139"/>
  <c r="BI90" i="139"/>
  <c r="BH90" i="139"/>
  <c r="BG90" i="139"/>
  <c r="BF90" i="139"/>
  <c r="BE90" i="139"/>
  <c r="BD90" i="139"/>
  <c r="BC90" i="139"/>
  <c r="BB90" i="139"/>
  <c r="BA90" i="139"/>
  <c r="AZ90" i="139"/>
  <c r="AY90" i="139"/>
  <c r="AX90" i="139"/>
  <c r="AW90" i="139"/>
  <c r="AV90" i="139"/>
  <c r="AU90" i="139"/>
  <c r="AT90" i="139"/>
  <c r="AS90" i="139"/>
  <c r="AR90" i="139"/>
  <c r="AQ90" i="139"/>
  <c r="AP90" i="139"/>
  <c r="AO90" i="139"/>
  <c r="AN90" i="139"/>
  <c r="AM90" i="139"/>
  <c r="AL90" i="139"/>
  <c r="AK90" i="139"/>
  <c r="AF90" i="139"/>
  <c r="AE90" i="139"/>
  <c r="AC90" i="139"/>
  <c r="AB90" i="139"/>
  <c r="AA90" i="139"/>
  <c r="Z90" i="139"/>
  <c r="Y90" i="139"/>
  <c r="X90" i="139"/>
  <c r="W90" i="139"/>
  <c r="V90" i="139"/>
  <c r="U90" i="139"/>
  <c r="T90" i="139"/>
  <c r="S90" i="139"/>
  <c r="R90" i="139"/>
  <c r="O90" i="139"/>
  <c r="N90" i="139"/>
  <c r="M90" i="139"/>
  <c r="L90" i="139"/>
  <c r="B90" i="139"/>
  <c r="A90" i="139"/>
  <c r="AY89" i="139"/>
  <c r="AX89" i="139"/>
  <c r="AW89" i="139"/>
  <c r="AV89" i="139"/>
  <c r="AU89" i="139"/>
  <c r="AT89" i="139"/>
  <c r="AS89" i="139"/>
  <c r="AR89" i="139"/>
  <c r="AQ89" i="139"/>
  <c r="AP89" i="139"/>
  <c r="AO89" i="139"/>
  <c r="AN89" i="139"/>
  <c r="AM89" i="139"/>
  <c r="AL89" i="139"/>
  <c r="AK89" i="139"/>
  <c r="O89" i="139"/>
  <c r="N89" i="139"/>
  <c r="M89" i="139"/>
  <c r="L89" i="139"/>
  <c r="B89" i="139"/>
  <c r="A89" i="139"/>
  <c r="BK88" i="139"/>
  <c r="BJ88" i="139"/>
  <c r="BI88" i="139"/>
  <c r="BH88" i="139"/>
  <c r="BG88" i="139"/>
  <c r="BF88" i="139"/>
  <c r="BE88" i="139"/>
  <c r="BD88" i="139"/>
  <c r="BC88" i="139"/>
  <c r="BB88" i="139"/>
  <c r="BA88" i="139"/>
  <c r="AZ88" i="139"/>
  <c r="AY88" i="139"/>
  <c r="AX88" i="139"/>
  <c r="AW88" i="139"/>
  <c r="AV88" i="139"/>
  <c r="AU88" i="139"/>
  <c r="AT88" i="139"/>
  <c r="AS88" i="139"/>
  <c r="AR88" i="139"/>
  <c r="AQ88" i="139"/>
  <c r="AP88" i="139"/>
  <c r="AO88" i="139"/>
  <c r="AN88" i="139"/>
  <c r="AM88" i="139"/>
  <c r="AL88" i="139"/>
  <c r="AK88" i="139"/>
  <c r="AF88" i="139"/>
  <c r="AE88" i="139"/>
  <c r="AC88" i="139"/>
  <c r="AB88" i="139"/>
  <c r="AA88" i="139"/>
  <c r="Z88" i="139"/>
  <c r="Y88" i="139"/>
  <c r="X88" i="139"/>
  <c r="W88" i="139"/>
  <c r="V88" i="139"/>
  <c r="U88" i="139"/>
  <c r="T88" i="139"/>
  <c r="S88" i="139"/>
  <c r="R88" i="139"/>
  <c r="O88" i="139"/>
  <c r="N88" i="139"/>
  <c r="M88" i="139"/>
  <c r="L88" i="139"/>
  <c r="B88" i="139"/>
  <c r="A88" i="139"/>
  <c r="AY87" i="139"/>
  <c r="AX87" i="139"/>
  <c r="AW87" i="139"/>
  <c r="AV87" i="139"/>
  <c r="AU87" i="139"/>
  <c r="AT87" i="139"/>
  <c r="AS87" i="139"/>
  <c r="AR87" i="139"/>
  <c r="AQ87" i="139"/>
  <c r="AP87" i="139"/>
  <c r="AO87" i="139"/>
  <c r="AN87" i="139"/>
  <c r="AM87" i="139"/>
  <c r="AL87" i="139"/>
  <c r="AK87" i="139"/>
  <c r="O87" i="139"/>
  <c r="N87" i="139"/>
  <c r="M87" i="139"/>
  <c r="L87" i="139"/>
  <c r="B87" i="139"/>
  <c r="A87" i="139"/>
  <c r="BK86" i="139"/>
  <c r="BJ86" i="139"/>
  <c r="BI86" i="139"/>
  <c r="BH86" i="139"/>
  <c r="BG86" i="139"/>
  <c r="BF86" i="139"/>
  <c r="BE86" i="139"/>
  <c r="BD86" i="139"/>
  <c r="BC86" i="139"/>
  <c r="BB86" i="139"/>
  <c r="BA86" i="139"/>
  <c r="AZ86" i="139"/>
  <c r="AY86" i="139"/>
  <c r="AX86" i="139"/>
  <c r="AW86" i="139"/>
  <c r="AV86" i="139"/>
  <c r="AU86" i="139"/>
  <c r="AT86" i="139"/>
  <c r="AS86" i="139"/>
  <c r="AR86" i="139"/>
  <c r="AQ86" i="139"/>
  <c r="AP86" i="139"/>
  <c r="AO86" i="139"/>
  <c r="AN86" i="139"/>
  <c r="AM86" i="139"/>
  <c r="AL86" i="139"/>
  <c r="AK86" i="139"/>
  <c r="AF86" i="139"/>
  <c r="AE86" i="139"/>
  <c r="AC86" i="139"/>
  <c r="AB86" i="139"/>
  <c r="AA86" i="139"/>
  <c r="Z86" i="139"/>
  <c r="Y86" i="139"/>
  <c r="X86" i="139"/>
  <c r="W86" i="139"/>
  <c r="V86" i="139"/>
  <c r="U86" i="139"/>
  <c r="T86" i="139"/>
  <c r="S86" i="139"/>
  <c r="R86" i="139"/>
  <c r="O86" i="139"/>
  <c r="N86" i="139"/>
  <c r="M86" i="139"/>
  <c r="L86" i="139"/>
  <c r="B86" i="139"/>
  <c r="A86" i="139"/>
  <c r="AY85" i="139"/>
  <c r="AX85" i="139"/>
  <c r="AW85" i="139"/>
  <c r="AV85" i="139"/>
  <c r="AU85" i="139"/>
  <c r="AT85" i="139"/>
  <c r="AS85" i="139"/>
  <c r="AR85" i="139"/>
  <c r="AQ85" i="139"/>
  <c r="AP85" i="139"/>
  <c r="AO85" i="139"/>
  <c r="AN85" i="139"/>
  <c r="AM85" i="139"/>
  <c r="AL85" i="139"/>
  <c r="AK85" i="139"/>
  <c r="O85" i="139"/>
  <c r="N85" i="139"/>
  <c r="M85" i="139"/>
  <c r="L85" i="139"/>
  <c r="B85" i="139"/>
  <c r="A85" i="139"/>
  <c r="BK84" i="139"/>
  <c r="BJ84" i="139"/>
  <c r="BI84" i="139"/>
  <c r="BH84" i="139"/>
  <c r="BG84" i="139"/>
  <c r="BF84" i="139"/>
  <c r="BE84" i="139"/>
  <c r="BD84" i="139"/>
  <c r="BC84" i="139"/>
  <c r="BB84" i="139"/>
  <c r="BA84" i="139"/>
  <c r="AZ84" i="139"/>
  <c r="AY84" i="139"/>
  <c r="AX84" i="139"/>
  <c r="AW84" i="139"/>
  <c r="AV84" i="139"/>
  <c r="AU84" i="139"/>
  <c r="AT84" i="139"/>
  <c r="AS84" i="139"/>
  <c r="AR84" i="139"/>
  <c r="AQ84" i="139"/>
  <c r="AP84" i="139"/>
  <c r="AO84" i="139"/>
  <c r="AN84" i="139"/>
  <c r="AM84" i="139"/>
  <c r="AL84" i="139"/>
  <c r="AK84" i="139"/>
  <c r="AF84" i="139"/>
  <c r="AE84" i="139"/>
  <c r="AC84" i="139"/>
  <c r="AB84" i="139"/>
  <c r="AA84" i="139"/>
  <c r="Z84" i="139"/>
  <c r="Y84" i="139"/>
  <c r="X84" i="139"/>
  <c r="W84" i="139"/>
  <c r="V84" i="139"/>
  <c r="U84" i="139"/>
  <c r="T84" i="139"/>
  <c r="S84" i="139"/>
  <c r="R84" i="139"/>
  <c r="O84" i="139"/>
  <c r="N84" i="139"/>
  <c r="M84" i="139"/>
  <c r="L84" i="139"/>
  <c r="B84" i="139"/>
  <c r="A84" i="139"/>
  <c r="AY83" i="139"/>
  <c r="AX83" i="139"/>
  <c r="AW83" i="139"/>
  <c r="AV83" i="139"/>
  <c r="AU83" i="139"/>
  <c r="AT83" i="139"/>
  <c r="AS83" i="139"/>
  <c r="AR83" i="139"/>
  <c r="AQ83" i="139"/>
  <c r="AP83" i="139"/>
  <c r="AO83" i="139"/>
  <c r="AN83" i="139"/>
  <c r="AM83" i="139"/>
  <c r="AL83" i="139"/>
  <c r="AK83" i="139"/>
  <c r="O83" i="139"/>
  <c r="N83" i="139"/>
  <c r="M83" i="139"/>
  <c r="L83" i="139"/>
  <c r="B83" i="139"/>
  <c r="A83" i="139"/>
  <c r="BK82" i="139"/>
  <c r="BJ82" i="139"/>
  <c r="BI82" i="139"/>
  <c r="BH82" i="139"/>
  <c r="BG82" i="139"/>
  <c r="BF82" i="139"/>
  <c r="BE82" i="139"/>
  <c r="BD82" i="139"/>
  <c r="BC82" i="139"/>
  <c r="BB82" i="139"/>
  <c r="BA82" i="139"/>
  <c r="AZ82" i="139"/>
  <c r="AY82" i="139"/>
  <c r="AX82" i="139"/>
  <c r="AW82" i="139"/>
  <c r="AV82" i="139"/>
  <c r="AU82" i="139"/>
  <c r="AT82" i="139"/>
  <c r="AS82" i="139"/>
  <c r="AR82" i="139"/>
  <c r="AQ82" i="139"/>
  <c r="AP82" i="139"/>
  <c r="AO82" i="139"/>
  <c r="AN82" i="139"/>
  <c r="AM82" i="139"/>
  <c r="AL82" i="139"/>
  <c r="AK82" i="139"/>
  <c r="AF82" i="139"/>
  <c r="AE82" i="139"/>
  <c r="AC82" i="139"/>
  <c r="AB82" i="139"/>
  <c r="AA82" i="139"/>
  <c r="Z82" i="139"/>
  <c r="Y82" i="139"/>
  <c r="X82" i="139"/>
  <c r="W82" i="139"/>
  <c r="V82" i="139"/>
  <c r="U82" i="139"/>
  <c r="T82" i="139"/>
  <c r="S82" i="139"/>
  <c r="R82" i="139"/>
  <c r="O82" i="139"/>
  <c r="N82" i="139"/>
  <c r="M82" i="139"/>
  <c r="L82" i="139"/>
  <c r="B82" i="139"/>
  <c r="A82" i="139"/>
  <c r="AY81" i="139"/>
  <c r="AX81" i="139"/>
  <c r="AW81" i="139"/>
  <c r="AV81" i="139"/>
  <c r="AU81" i="139"/>
  <c r="AT81" i="139"/>
  <c r="AS81" i="139"/>
  <c r="AR81" i="139"/>
  <c r="AQ81" i="139"/>
  <c r="AP81" i="139"/>
  <c r="AO81" i="139"/>
  <c r="AN81" i="139"/>
  <c r="AM81" i="139"/>
  <c r="AL81" i="139"/>
  <c r="AK81" i="139"/>
  <c r="O81" i="139"/>
  <c r="N81" i="139"/>
  <c r="M81" i="139"/>
  <c r="L81" i="139"/>
  <c r="B81" i="139"/>
  <c r="A81" i="139"/>
  <c r="BK80" i="139"/>
  <c r="BJ80" i="139"/>
  <c r="BI80" i="139"/>
  <c r="BH80" i="139"/>
  <c r="BG80" i="139"/>
  <c r="BF80" i="139"/>
  <c r="BE80" i="139"/>
  <c r="BD80" i="139"/>
  <c r="BC80" i="139"/>
  <c r="BB80" i="139"/>
  <c r="BA80" i="139"/>
  <c r="AZ80" i="139"/>
  <c r="AY80" i="139"/>
  <c r="AX80" i="139"/>
  <c r="AW80" i="139"/>
  <c r="AV80" i="139"/>
  <c r="AU80" i="139"/>
  <c r="AT80" i="139"/>
  <c r="AS80" i="139"/>
  <c r="AR80" i="139"/>
  <c r="AQ80" i="139"/>
  <c r="AP80" i="139"/>
  <c r="AO80" i="139"/>
  <c r="AN80" i="139"/>
  <c r="AM80" i="139"/>
  <c r="AL80" i="139"/>
  <c r="AK80" i="139"/>
  <c r="AF80" i="139"/>
  <c r="AE80" i="139"/>
  <c r="AC80" i="139"/>
  <c r="AB80" i="139"/>
  <c r="AA80" i="139"/>
  <c r="Z80" i="139"/>
  <c r="Y80" i="139"/>
  <c r="X80" i="139"/>
  <c r="W80" i="139"/>
  <c r="V80" i="139"/>
  <c r="U80" i="139"/>
  <c r="T80" i="139"/>
  <c r="S80" i="139"/>
  <c r="R80" i="139"/>
  <c r="O80" i="139"/>
  <c r="N80" i="139"/>
  <c r="M80" i="139"/>
  <c r="L80" i="139"/>
  <c r="B80" i="139"/>
  <c r="A80" i="139"/>
  <c r="AY79" i="139"/>
  <c r="AX79" i="139"/>
  <c r="AW79" i="139"/>
  <c r="AV79" i="139"/>
  <c r="AU79" i="139"/>
  <c r="AT79" i="139"/>
  <c r="AS79" i="139"/>
  <c r="AR79" i="139"/>
  <c r="AQ79" i="139"/>
  <c r="AP79" i="139"/>
  <c r="AO79" i="139"/>
  <c r="AN79" i="139"/>
  <c r="AM79" i="139"/>
  <c r="AL79" i="139"/>
  <c r="AK79" i="139"/>
  <c r="O79" i="139"/>
  <c r="N79" i="139"/>
  <c r="M79" i="139"/>
  <c r="L79" i="139"/>
  <c r="B79" i="139"/>
  <c r="A79" i="139"/>
  <c r="BK78" i="139"/>
  <c r="BJ78" i="139"/>
  <c r="BI78" i="139"/>
  <c r="BH78" i="139"/>
  <c r="BG78" i="139"/>
  <c r="BF78" i="139"/>
  <c r="BE78" i="139"/>
  <c r="BD78" i="139"/>
  <c r="BC78" i="139"/>
  <c r="BB78" i="139"/>
  <c r="BA78" i="139"/>
  <c r="AZ78" i="139"/>
  <c r="AY78" i="139"/>
  <c r="AX78" i="139"/>
  <c r="AW78" i="139"/>
  <c r="AV78" i="139"/>
  <c r="AU78" i="139"/>
  <c r="AT78" i="139"/>
  <c r="AS78" i="139"/>
  <c r="AR78" i="139"/>
  <c r="AQ78" i="139"/>
  <c r="AP78" i="139"/>
  <c r="AO78" i="139"/>
  <c r="AN78" i="139"/>
  <c r="AM78" i="139"/>
  <c r="AL78" i="139"/>
  <c r="AK78" i="139"/>
  <c r="AF78" i="139"/>
  <c r="AE78" i="139"/>
  <c r="AC78" i="139"/>
  <c r="AB78" i="139"/>
  <c r="AA78" i="139"/>
  <c r="Z78" i="139"/>
  <c r="Y78" i="139"/>
  <c r="X78" i="139"/>
  <c r="W78" i="139"/>
  <c r="V78" i="139"/>
  <c r="U78" i="139"/>
  <c r="T78" i="139"/>
  <c r="S78" i="139"/>
  <c r="R78" i="139"/>
  <c r="O78" i="139"/>
  <c r="N78" i="139"/>
  <c r="M78" i="139"/>
  <c r="L78" i="139"/>
  <c r="B78" i="139"/>
  <c r="A78" i="139"/>
  <c r="AY77" i="139"/>
  <c r="AX77" i="139"/>
  <c r="AW77" i="139"/>
  <c r="AV77" i="139"/>
  <c r="AU77" i="139"/>
  <c r="AT77" i="139"/>
  <c r="AS77" i="139"/>
  <c r="AR77" i="139"/>
  <c r="AQ77" i="139"/>
  <c r="AP77" i="139"/>
  <c r="AO77" i="139"/>
  <c r="AN77" i="139"/>
  <c r="AM77" i="139"/>
  <c r="AL77" i="139"/>
  <c r="AK77" i="139"/>
  <c r="O77" i="139"/>
  <c r="N77" i="139"/>
  <c r="M77" i="139"/>
  <c r="L77" i="139"/>
  <c r="B77" i="139"/>
  <c r="A77" i="139"/>
  <c r="BK76" i="139"/>
  <c r="BJ76" i="139"/>
  <c r="BI76" i="139"/>
  <c r="BH76" i="139"/>
  <c r="BG76" i="139"/>
  <c r="BF76" i="139"/>
  <c r="BE76" i="139"/>
  <c r="BD76" i="139"/>
  <c r="BC76" i="139"/>
  <c r="BB76" i="139"/>
  <c r="BA76" i="139"/>
  <c r="AZ76" i="139"/>
  <c r="AY76" i="139"/>
  <c r="AX76" i="139"/>
  <c r="AW76" i="139"/>
  <c r="AV76" i="139"/>
  <c r="AU76" i="139"/>
  <c r="AT76" i="139"/>
  <c r="AS76" i="139"/>
  <c r="AR76" i="139"/>
  <c r="AQ76" i="139"/>
  <c r="AP76" i="139"/>
  <c r="AO76" i="139"/>
  <c r="AN76" i="139"/>
  <c r="AM76" i="139"/>
  <c r="AL76" i="139"/>
  <c r="AK76" i="139"/>
  <c r="AF76" i="139"/>
  <c r="AE76" i="139"/>
  <c r="AC76" i="139"/>
  <c r="AB76" i="139"/>
  <c r="AA76" i="139"/>
  <c r="Z76" i="139"/>
  <c r="Y76" i="139"/>
  <c r="X76" i="139"/>
  <c r="W76" i="139"/>
  <c r="V76" i="139"/>
  <c r="U76" i="139"/>
  <c r="T76" i="139"/>
  <c r="S76" i="139"/>
  <c r="R76" i="139"/>
  <c r="O76" i="139"/>
  <c r="N76" i="139"/>
  <c r="M76" i="139"/>
  <c r="L76" i="139"/>
  <c r="B76" i="139"/>
  <c r="A76" i="139"/>
  <c r="AY75" i="139"/>
  <c r="AX75" i="139"/>
  <c r="AW75" i="139"/>
  <c r="AV75" i="139"/>
  <c r="AU75" i="139"/>
  <c r="AT75" i="139"/>
  <c r="AS75" i="139"/>
  <c r="AR75" i="139"/>
  <c r="AQ75" i="139"/>
  <c r="AP75" i="139"/>
  <c r="AO75" i="139"/>
  <c r="AN75" i="139"/>
  <c r="AM75" i="139"/>
  <c r="AL75" i="139"/>
  <c r="AK75" i="139"/>
  <c r="O75" i="139"/>
  <c r="N75" i="139"/>
  <c r="M75" i="139"/>
  <c r="L75" i="139"/>
  <c r="B75" i="139"/>
  <c r="A75" i="139"/>
  <c r="BK74" i="139"/>
  <c r="BJ74" i="139"/>
  <c r="BI74" i="139"/>
  <c r="BH74" i="139"/>
  <c r="BG74" i="139"/>
  <c r="BF74" i="139"/>
  <c r="BE74" i="139"/>
  <c r="BD74" i="139"/>
  <c r="BC74" i="139"/>
  <c r="BB74" i="139"/>
  <c r="BA74" i="139"/>
  <c r="AZ74" i="139"/>
  <c r="AY74" i="139"/>
  <c r="AX74" i="139"/>
  <c r="AW74" i="139"/>
  <c r="AV74" i="139"/>
  <c r="AU74" i="139"/>
  <c r="AT74" i="139"/>
  <c r="AS74" i="139"/>
  <c r="AR74" i="139"/>
  <c r="AQ74" i="139"/>
  <c r="AP74" i="139"/>
  <c r="AO74" i="139"/>
  <c r="AN74" i="139"/>
  <c r="AM74" i="139"/>
  <c r="AL74" i="139"/>
  <c r="AK74" i="139"/>
  <c r="AF74" i="139"/>
  <c r="AE74" i="139"/>
  <c r="AC74" i="139"/>
  <c r="AB74" i="139"/>
  <c r="AA74" i="139"/>
  <c r="Z74" i="139"/>
  <c r="Y74" i="139"/>
  <c r="X74" i="139"/>
  <c r="W74" i="139"/>
  <c r="V74" i="139"/>
  <c r="U74" i="139"/>
  <c r="T74" i="139"/>
  <c r="S74" i="139"/>
  <c r="R74" i="139"/>
  <c r="O74" i="139"/>
  <c r="N74" i="139"/>
  <c r="M74" i="139"/>
  <c r="L74" i="139"/>
  <c r="B74" i="139"/>
  <c r="A74" i="139"/>
  <c r="AY73" i="139"/>
  <c r="AX73" i="139"/>
  <c r="AW73" i="139"/>
  <c r="AV73" i="139"/>
  <c r="AU73" i="139"/>
  <c r="AT73" i="139"/>
  <c r="AS73" i="139"/>
  <c r="AR73" i="139"/>
  <c r="AQ73" i="139"/>
  <c r="AP73" i="139"/>
  <c r="AO73" i="139"/>
  <c r="AN73" i="139"/>
  <c r="AM73" i="139"/>
  <c r="AL73" i="139"/>
  <c r="AK73" i="139"/>
  <c r="O73" i="139"/>
  <c r="N73" i="139"/>
  <c r="M73" i="139"/>
  <c r="L73" i="139"/>
  <c r="B73" i="139"/>
  <c r="A73" i="139"/>
  <c r="BK72" i="139"/>
  <c r="BJ72" i="139"/>
  <c r="BI72" i="139"/>
  <c r="BH72" i="139"/>
  <c r="BG72" i="139"/>
  <c r="BF72" i="139"/>
  <c r="BE72" i="139"/>
  <c r="BD72" i="139"/>
  <c r="BC72" i="139"/>
  <c r="BB72" i="139"/>
  <c r="BA72" i="139"/>
  <c r="AZ72" i="139"/>
  <c r="AY72" i="139"/>
  <c r="AX72" i="139"/>
  <c r="AW72" i="139"/>
  <c r="AV72" i="139"/>
  <c r="AU72" i="139"/>
  <c r="AT72" i="139"/>
  <c r="AS72" i="139"/>
  <c r="AR72" i="139"/>
  <c r="AQ72" i="139"/>
  <c r="AP72" i="139"/>
  <c r="AO72" i="139"/>
  <c r="AN72" i="139"/>
  <c r="AM72" i="139"/>
  <c r="AL72" i="139"/>
  <c r="AK72" i="139"/>
  <c r="AF72" i="139"/>
  <c r="AE72" i="139"/>
  <c r="AC72" i="139"/>
  <c r="AB72" i="139"/>
  <c r="AA72" i="139"/>
  <c r="Z72" i="139"/>
  <c r="Y72" i="139"/>
  <c r="X72" i="139"/>
  <c r="W72" i="139"/>
  <c r="V72" i="139"/>
  <c r="U72" i="139"/>
  <c r="T72" i="139"/>
  <c r="S72" i="139"/>
  <c r="R72" i="139"/>
  <c r="O72" i="139"/>
  <c r="N72" i="139"/>
  <c r="M72" i="139"/>
  <c r="L72" i="139"/>
  <c r="B72" i="139"/>
  <c r="A72" i="139"/>
  <c r="AY71" i="139"/>
  <c r="AX71" i="139"/>
  <c r="AW71" i="139"/>
  <c r="AV71" i="139"/>
  <c r="AU71" i="139"/>
  <c r="AT71" i="139"/>
  <c r="AS71" i="139"/>
  <c r="AR71" i="139"/>
  <c r="AQ71" i="139"/>
  <c r="AP71" i="139"/>
  <c r="AO71" i="139"/>
  <c r="AN71" i="139"/>
  <c r="AM71" i="139"/>
  <c r="AL71" i="139"/>
  <c r="AK71" i="139"/>
  <c r="O71" i="139"/>
  <c r="N71" i="139"/>
  <c r="M71" i="139"/>
  <c r="L71" i="139"/>
  <c r="B71" i="139"/>
  <c r="A71" i="139"/>
  <c r="BK70" i="139"/>
  <c r="BJ70" i="139"/>
  <c r="BI70" i="139"/>
  <c r="BH70" i="139"/>
  <c r="BG70" i="139"/>
  <c r="BF70" i="139"/>
  <c r="BE70" i="139"/>
  <c r="BD70" i="139"/>
  <c r="BC70" i="139"/>
  <c r="BB70" i="139"/>
  <c r="BA70" i="139"/>
  <c r="AZ70" i="139"/>
  <c r="AY70" i="139"/>
  <c r="AX70" i="139"/>
  <c r="AW70" i="139"/>
  <c r="AV70" i="139"/>
  <c r="AU70" i="139"/>
  <c r="AT70" i="139"/>
  <c r="AS70" i="139"/>
  <c r="AR70" i="139"/>
  <c r="AQ70" i="139"/>
  <c r="AP70" i="139"/>
  <c r="AO70" i="139"/>
  <c r="AN70" i="139"/>
  <c r="AM70" i="139"/>
  <c r="AL70" i="139"/>
  <c r="AK70" i="139"/>
  <c r="AF70" i="139"/>
  <c r="AE70" i="139"/>
  <c r="AC70" i="139"/>
  <c r="AB70" i="139"/>
  <c r="AA70" i="139"/>
  <c r="Z70" i="139"/>
  <c r="Y70" i="139"/>
  <c r="X70" i="139"/>
  <c r="W70" i="139"/>
  <c r="V70" i="139"/>
  <c r="U70" i="139"/>
  <c r="T70" i="139"/>
  <c r="S70" i="139"/>
  <c r="R70" i="139"/>
  <c r="O70" i="139"/>
  <c r="N70" i="139"/>
  <c r="M70" i="139"/>
  <c r="L70" i="139"/>
  <c r="B70" i="139"/>
  <c r="A70" i="139"/>
  <c r="AY69" i="139"/>
  <c r="AX69" i="139"/>
  <c r="AW69" i="139"/>
  <c r="AV69" i="139"/>
  <c r="AU69" i="139"/>
  <c r="AT69" i="139"/>
  <c r="AS69" i="139"/>
  <c r="AR69" i="139"/>
  <c r="AQ69" i="139"/>
  <c r="AP69" i="139"/>
  <c r="AO69" i="139"/>
  <c r="AN69" i="139"/>
  <c r="AM69" i="139"/>
  <c r="AL69" i="139"/>
  <c r="AK69" i="139"/>
  <c r="O69" i="139"/>
  <c r="N69" i="139"/>
  <c r="M69" i="139"/>
  <c r="L69" i="139"/>
  <c r="B69" i="139"/>
  <c r="A69" i="139"/>
  <c r="BK68" i="139"/>
  <c r="BJ68" i="139"/>
  <c r="BI68" i="139"/>
  <c r="BH68" i="139"/>
  <c r="BG68" i="139"/>
  <c r="BF68" i="139"/>
  <c r="BE68" i="139"/>
  <c r="BD68" i="139"/>
  <c r="BC68" i="139"/>
  <c r="BB68" i="139"/>
  <c r="BA68" i="139"/>
  <c r="AZ68" i="139"/>
  <c r="AY68" i="139"/>
  <c r="AX68" i="139"/>
  <c r="AW68" i="139"/>
  <c r="AV68" i="139"/>
  <c r="AU68" i="139"/>
  <c r="AT68" i="139"/>
  <c r="AS68" i="139"/>
  <c r="AR68" i="139"/>
  <c r="AQ68" i="139"/>
  <c r="AP68" i="139"/>
  <c r="AO68" i="139"/>
  <c r="AN68" i="139"/>
  <c r="AM68" i="139"/>
  <c r="AL68" i="139"/>
  <c r="AK68" i="139"/>
  <c r="AF68" i="139"/>
  <c r="AE68" i="139"/>
  <c r="AC68" i="139"/>
  <c r="AB68" i="139"/>
  <c r="AA68" i="139"/>
  <c r="Z68" i="139"/>
  <c r="Y68" i="139"/>
  <c r="X68" i="139"/>
  <c r="W68" i="139"/>
  <c r="V68" i="139"/>
  <c r="U68" i="139"/>
  <c r="T68" i="139"/>
  <c r="S68" i="139"/>
  <c r="R68" i="139"/>
  <c r="O68" i="139"/>
  <c r="N68" i="139"/>
  <c r="M68" i="139"/>
  <c r="L68" i="139"/>
  <c r="B68" i="139"/>
  <c r="A68" i="139"/>
  <c r="AY67" i="139"/>
  <c r="AX67" i="139"/>
  <c r="AW67" i="139"/>
  <c r="AV67" i="139"/>
  <c r="AU67" i="139"/>
  <c r="AT67" i="139"/>
  <c r="AS67" i="139"/>
  <c r="AR67" i="139"/>
  <c r="AQ67" i="139"/>
  <c r="AP67" i="139"/>
  <c r="AO67" i="139"/>
  <c r="AN67" i="139"/>
  <c r="AM67" i="139"/>
  <c r="AL67" i="139"/>
  <c r="AK67" i="139"/>
  <c r="O67" i="139"/>
  <c r="N67" i="139"/>
  <c r="M67" i="139"/>
  <c r="L67" i="139"/>
  <c r="B67" i="139"/>
  <c r="A67" i="139"/>
  <c r="BK66" i="139"/>
  <c r="BJ66" i="139"/>
  <c r="BI66" i="139"/>
  <c r="BH66" i="139"/>
  <c r="BG66" i="139"/>
  <c r="BF66" i="139"/>
  <c r="BE66" i="139"/>
  <c r="BD66" i="139"/>
  <c r="BC66" i="139"/>
  <c r="BB66" i="139"/>
  <c r="BA66" i="139"/>
  <c r="AZ66" i="139"/>
  <c r="AY66" i="139"/>
  <c r="AX66" i="139"/>
  <c r="AW66" i="139"/>
  <c r="AV66" i="139"/>
  <c r="AU66" i="139"/>
  <c r="AT66" i="139"/>
  <c r="AS66" i="139"/>
  <c r="AR66" i="139"/>
  <c r="AQ66" i="139"/>
  <c r="AP66" i="139"/>
  <c r="AO66" i="139"/>
  <c r="AN66" i="139"/>
  <c r="AM66" i="139"/>
  <c r="AL66" i="139"/>
  <c r="AK66" i="139"/>
  <c r="AF66" i="139"/>
  <c r="AE66" i="139"/>
  <c r="AC66" i="139"/>
  <c r="AB66" i="139"/>
  <c r="AA66" i="139"/>
  <c r="Z66" i="139"/>
  <c r="Y66" i="139"/>
  <c r="X66" i="139"/>
  <c r="W66" i="139"/>
  <c r="V66" i="139"/>
  <c r="U66" i="139"/>
  <c r="T66" i="139"/>
  <c r="S66" i="139"/>
  <c r="R66" i="139"/>
  <c r="O66" i="139"/>
  <c r="N66" i="139"/>
  <c r="M66" i="139"/>
  <c r="L66" i="139"/>
  <c r="B66" i="139"/>
  <c r="A66" i="139"/>
  <c r="AK65" i="139"/>
  <c r="BD64" i="139"/>
  <c r="BB64" i="139"/>
  <c r="AK64" i="139"/>
  <c r="AC64" i="139"/>
  <c r="AB64" i="139"/>
  <c r="AE64" i="139" s="1"/>
  <c r="T64" i="139"/>
  <c r="AK63" i="139"/>
  <c r="BD62" i="139"/>
  <c r="BB62" i="139"/>
  <c r="AK62" i="139"/>
  <c r="BG62" i="139" s="1"/>
  <c r="AC62" i="139"/>
  <c r="AB62" i="139"/>
  <c r="AE62" i="139" s="1"/>
  <c r="T62" i="139"/>
  <c r="AK61" i="139"/>
  <c r="BD60" i="139"/>
  <c r="BB60" i="139"/>
  <c r="AK60" i="139"/>
  <c r="AC60" i="139"/>
  <c r="AB60" i="139"/>
  <c r="AE60" i="139" s="1"/>
  <c r="T60" i="139"/>
  <c r="AK59" i="139"/>
  <c r="BD58" i="139"/>
  <c r="BB58" i="139"/>
  <c r="AK58" i="139"/>
  <c r="BG58" i="139" s="1"/>
  <c r="AC58" i="139"/>
  <c r="AB58" i="139"/>
  <c r="AE58" i="139" s="1"/>
  <c r="T58" i="139"/>
  <c r="AK57" i="139"/>
  <c r="BD56" i="139"/>
  <c r="BB56" i="139"/>
  <c r="AK56" i="139"/>
  <c r="AC56" i="139"/>
  <c r="AB56" i="139"/>
  <c r="AE56" i="139" s="1"/>
  <c r="T56" i="139"/>
  <c r="AK55" i="139"/>
  <c r="BD54" i="139"/>
  <c r="BB54" i="139"/>
  <c r="AK54" i="139"/>
  <c r="BG54" i="139" s="1"/>
  <c r="AC54" i="139"/>
  <c r="AB54" i="139"/>
  <c r="AE54" i="139" s="1"/>
  <c r="T54" i="139"/>
  <c r="AK53" i="139"/>
  <c r="BD52" i="139"/>
  <c r="BB52" i="139"/>
  <c r="AK52" i="139"/>
  <c r="AC52" i="139"/>
  <c r="AB52" i="139"/>
  <c r="AE52" i="139" s="1"/>
  <c r="T52" i="139"/>
  <c r="AK51" i="139"/>
  <c r="BD50" i="139"/>
  <c r="BB50" i="139"/>
  <c r="AK50" i="139"/>
  <c r="BG50" i="139" s="1"/>
  <c r="AC50" i="139"/>
  <c r="AB50" i="139"/>
  <c r="AE50" i="139" s="1"/>
  <c r="T50" i="139"/>
  <c r="AK49" i="139"/>
  <c r="BD48" i="139"/>
  <c r="BB48" i="139"/>
  <c r="AK48" i="139"/>
  <c r="AC48" i="139"/>
  <c r="AB48" i="139"/>
  <c r="AE48" i="139" s="1"/>
  <c r="T48" i="139"/>
  <c r="AK47" i="139"/>
  <c r="BD46" i="139"/>
  <c r="BB46" i="139"/>
  <c r="AK46" i="139"/>
  <c r="BG46" i="139" s="1"/>
  <c r="AC46" i="139"/>
  <c r="AB46" i="139"/>
  <c r="T46" i="139"/>
  <c r="AK45" i="139"/>
  <c r="BD44" i="139"/>
  <c r="BB44" i="139"/>
  <c r="AK44" i="139"/>
  <c r="BG44" i="139" s="1"/>
  <c r="AC44" i="139"/>
  <c r="AB44" i="139"/>
  <c r="AE44" i="139" s="1"/>
  <c r="T44" i="139"/>
  <c r="AK43" i="139"/>
  <c r="BG42" i="139"/>
  <c r="BD42" i="139"/>
  <c r="BB42" i="139"/>
  <c r="AK42" i="139"/>
  <c r="AE42" i="139"/>
  <c r="AC42" i="139"/>
  <c r="AB42" i="139"/>
  <c r="T42" i="139"/>
  <c r="AK41" i="139"/>
  <c r="BD40" i="139"/>
  <c r="BB40" i="139"/>
  <c r="AK40" i="139"/>
  <c r="BG40" i="139" s="1"/>
  <c r="AC40" i="139"/>
  <c r="AB40" i="139"/>
  <c r="AE40" i="139" s="1"/>
  <c r="T40" i="139"/>
  <c r="AK39" i="139"/>
  <c r="BG38" i="139"/>
  <c r="BD38" i="139"/>
  <c r="BB38" i="139"/>
  <c r="AK38" i="139"/>
  <c r="AE38" i="139"/>
  <c r="AC38" i="139"/>
  <c r="AB38" i="139"/>
  <c r="T38" i="139"/>
  <c r="AK37" i="139"/>
  <c r="BD36" i="139"/>
  <c r="BB36" i="139"/>
  <c r="AK36" i="139"/>
  <c r="BG36" i="139" s="1"/>
  <c r="AC36" i="139"/>
  <c r="AB36" i="139"/>
  <c r="T36" i="139"/>
  <c r="AK35" i="139"/>
  <c r="BD34" i="139"/>
  <c r="BB34" i="139"/>
  <c r="AK34" i="139"/>
  <c r="AE34" i="139"/>
  <c r="AC34" i="139"/>
  <c r="AB34" i="139"/>
  <c r="T34" i="139"/>
  <c r="AK33" i="139"/>
  <c r="BF32" i="139"/>
  <c r="BD32" i="139"/>
  <c r="BB32" i="139"/>
  <c r="AK32" i="139"/>
  <c r="BG32" i="139" s="1"/>
  <c r="AC32" i="139"/>
  <c r="AB32" i="139"/>
  <c r="AE32" i="139" s="1"/>
  <c r="T32" i="139"/>
  <c r="AK31" i="139"/>
  <c r="BD30" i="139"/>
  <c r="BB30" i="139"/>
  <c r="AK30" i="139"/>
  <c r="BG30" i="139" s="1"/>
  <c r="AC30" i="139"/>
  <c r="AB30" i="139"/>
  <c r="AE30" i="139" s="1"/>
  <c r="T30" i="139"/>
  <c r="C29" i="139"/>
  <c r="BF28" i="139"/>
  <c r="BD28" i="139"/>
  <c r="BB28" i="139"/>
  <c r="AK28" i="139"/>
  <c r="BG28" i="139" s="1"/>
  <c r="AC28" i="139"/>
  <c r="AE28" i="139" s="1"/>
  <c r="T28" i="139"/>
  <c r="C27" i="139"/>
  <c r="BF26" i="139"/>
  <c r="BD26" i="139"/>
  <c r="BB26" i="139"/>
  <c r="BE26" i="139" s="1"/>
  <c r="AK26" i="139"/>
  <c r="BG26" i="139" s="1"/>
  <c r="AE26" i="139"/>
  <c r="AC26" i="139"/>
  <c r="T26" i="139"/>
  <c r="C25" i="139"/>
  <c r="BF24" i="139"/>
  <c r="BD24" i="139"/>
  <c r="BB24" i="139"/>
  <c r="AK24" i="139"/>
  <c r="BG24" i="139" s="1"/>
  <c r="AC24" i="139"/>
  <c r="AE24" i="139" s="1"/>
  <c r="T24" i="139"/>
  <c r="C23" i="139"/>
  <c r="BF22" i="139"/>
  <c r="BD22" i="139"/>
  <c r="BB22" i="139"/>
  <c r="AK22" i="139"/>
  <c r="BG22" i="139" s="1"/>
  <c r="AE22" i="139"/>
  <c r="AC22" i="139"/>
  <c r="T22" i="139"/>
  <c r="C21" i="139"/>
  <c r="BF20" i="139"/>
  <c r="BD20" i="139"/>
  <c r="BB20" i="139"/>
  <c r="AK20" i="139"/>
  <c r="BG20" i="139" s="1"/>
  <c r="AC20" i="139"/>
  <c r="AE20" i="139" s="1"/>
  <c r="T20" i="139"/>
  <c r="AK19" i="139"/>
  <c r="BF18" i="139"/>
  <c r="BD18" i="139"/>
  <c r="BB18" i="139"/>
  <c r="BE18" i="139" s="1"/>
  <c r="AK18" i="139"/>
  <c r="AC18" i="139"/>
  <c r="AE18" i="139" s="1"/>
  <c r="T18" i="139"/>
  <c r="A18" i="139"/>
  <c r="A19" i="139" s="1"/>
  <c r="A20" i="139" s="1"/>
  <c r="B20" i="139" s="1"/>
  <c r="J12" i="139"/>
  <c r="F12" i="139"/>
  <c r="AA11" i="139"/>
  <c r="J11" i="139"/>
  <c r="F11" i="139"/>
  <c r="AA10" i="139"/>
  <c r="AF9" i="139"/>
  <c r="AC9" i="139"/>
  <c r="Q9" i="139"/>
  <c r="Q10" i="139" s="1"/>
  <c r="J9" i="139"/>
  <c r="AH12" i="139" s="1"/>
  <c r="F9" i="139"/>
  <c r="L26" i="139" s="1"/>
  <c r="AF8" i="139"/>
  <c r="L28" i="139" s="1"/>
  <c r="AC8" i="139"/>
  <c r="AF6" i="139"/>
  <c r="C2" i="139"/>
  <c r="BG18" i="140" l="1"/>
  <c r="X18" i="140" s="1"/>
  <c r="M18" i="140"/>
  <c r="AN18" i="140" s="1"/>
  <c r="BI18" i="140"/>
  <c r="M33" i="140"/>
  <c r="AP18" i="140"/>
  <c r="AQ18" i="140" s="1"/>
  <c r="X20" i="140"/>
  <c r="X22" i="140"/>
  <c r="X24" i="140"/>
  <c r="X26" i="140"/>
  <c r="X28" i="140"/>
  <c r="M49" i="140"/>
  <c r="U64" i="140"/>
  <c r="U60" i="140"/>
  <c r="U56" i="140"/>
  <c r="U52" i="140"/>
  <c r="U58" i="140"/>
  <c r="U44" i="140"/>
  <c r="U40" i="140"/>
  <c r="U36" i="140"/>
  <c r="U46" i="140"/>
  <c r="BI46" i="140" s="1"/>
  <c r="U62" i="140"/>
  <c r="U54" i="140"/>
  <c r="U48" i="140"/>
  <c r="U50" i="140"/>
  <c r="U30" i="140"/>
  <c r="U42" i="140"/>
  <c r="U34" i="140"/>
  <c r="U38" i="140"/>
  <c r="U32" i="140"/>
  <c r="L19" i="140"/>
  <c r="AL19" i="140" s="1"/>
  <c r="W24" i="140"/>
  <c r="W26" i="140"/>
  <c r="W28" i="140"/>
  <c r="M37" i="140"/>
  <c r="BG44" i="140"/>
  <c r="M44" i="140"/>
  <c r="M64" i="140"/>
  <c r="M60" i="140"/>
  <c r="M56" i="140"/>
  <c r="AP56" i="140"/>
  <c r="AQ56" i="140" s="1"/>
  <c r="M62" i="140"/>
  <c r="M58" i="140"/>
  <c r="AO58" i="140" s="1"/>
  <c r="M63" i="140"/>
  <c r="M59" i="140"/>
  <c r="AP55" i="140"/>
  <c r="AQ55" i="140" s="1"/>
  <c r="M55" i="140"/>
  <c r="AO55" i="140" s="1"/>
  <c r="M48" i="140"/>
  <c r="AP47" i="140"/>
  <c r="AQ47" i="140" s="1"/>
  <c r="M50" i="140"/>
  <c r="AP35" i="140"/>
  <c r="AQ35" i="140" s="1"/>
  <c r="M52" i="140"/>
  <c r="AP46" i="140"/>
  <c r="AQ46" i="140" s="1"/>
  <c r="M32" i="140"/>
  <c r="AO32" i="140" s="1"/>
  <c r="M47" i="140"/>
  <c r="AO47" i="140" s="1"/>
  <c r="M40" i="140"/>
  <c r="M46" i="140"/>
  <c r="M34" i="140"/>
  <c r="BG34" i="140"/>
  <c r="BI42" i="140"/>
  <c r="L19" i="139"/>
  <c r="AL19" i="139" s="1"/>
  <c r="AO64" i="140"/>
  <c r="AO60" i="140"/>
  <c r="AO52" i="140"/>
  <c r="AO48" i="140"/>
  <c r="AO62" i="140"/>
  <c r="AO50" i="140"/>
  <c r="AO46" i="140"/>
  <c r="AO37" i="140"/>
  <c r="AO33" i="140"/>
  <c r="AO44" i="140"/>
  <c r="AO40" i="140"/>
  <c r="AO59" i="140"/>
  <c r="AO49" i="140"/>
  <c r="AO34" i="140"/>
  <c r="AO63" i="140"/>
  <c r="AS46" i="140"/>
  <c r="AU46" i="140" s="1"/>
  <c r="AS52" i="140"/>
  <c r="AU52" i="140" s="1"/>
  <c r="AS48" i="140"/>
  <c r="AU48" i="140" s="1"/>
  <c r="AS35" i="140"/>
  <c r="AU35" i="140" s="1"/>
  <c r="AS38" i="140"/>
  <c r="AU38" i="140" s="1"/>
  <c r="AS57" i="140"/>
  <c r="AU57" i="140" s="1"/>
  <c r="AS61" i="140"/>
  <c r="AU61" i="140" s="1"/>
  <c r="AS32" i="140"/>
  <c r="AU32" i="140" s="1"/>
  <c r="AS44" i="140"/>
  <c r="AU44" i="140" s="1"/>
  <c r="M19" i="140"/>
  <c r="AO19" i="140" s="1"/>
  <c r="W20" i="140"/>
  <c r="W22" i="140"/>
  <c r="AK25" i="140"/>
  <c r="L25" i="140" s="1"/>
  <c r="AK27" i="140"/>
  <c r="L27" i="140" s="1"/>
  <c r="AK29" i="140"/>
  <c r="M29" i="140" s="1"/>
  <c r="M31" i="140"/>
  <c r="AO38" i="140"/>
  <c r="AS45" i="140"/>
  <c r="AU45" i="140" s="1"/>
  <c r="BE54" i="140"/>
  <c r="BI54" i="140" s="1"/>
  <c r="AS18" i="140"/>
  <c r="AU18" i="140" s="1"/>
  <c r="L20" i="140"/>
  <c r="AS20" i="140" s="1"/>
  <c r="AU20" i="140" s="1"/>
  <c r="L22" i="140"/>
  <c r="AS22" i="140" s="1"/>
  <c r="AU22" i="140" s="1"/>
  <c r="L24" i="140"/>
  <c r="AP24" i="140" s="1"/>
  <c r="AQ24" i="140" s="1"/>
  <c r="L26" i="140"/>
  <c r="AP26" i="140" s="1"/>
  <c r="AQ26" i="140" s="1"/>
  <c r="L28" i="140"/>
  <c r="AS28" i="140" s="1"/>
  <c r="AU28" i="140" s="1"/>
  <c r="L30" i="140"/>
  <c r="AS30" i="140" s="1"/>
  <c r="AU30" i="140" s="1"/>
  <c r="M42" i="140"/>
  <c r="M54" i="140"/>
  <c r="AO54" i="140" s="1"/>
  <c r="L33" i="139"/>
  <c r="L64" i="140"/>
  <c r="AL64" i="140" s="1"/>
  <c r="L60" i="140"/>
  <c r="AS60" i="140" s="1"/>
  <c r="AU60" i="140" s="1"/>
  <c r="L56" i="140"/>
  <c r="AS56" i="140" s="1"/>
  <c r="AU56" i="140" s="1"/>
  <c r="L52" i="140"/>
  <c r="AP52" i="140" s="1"/>
  <c r="AQ52" i="140" s="1"/>
  <c r="L48" i="140"/>
  <c r="AP48" i="140" s="1"/>
  <c r="AQ48" i="140" s="1"/>
  <c r="L65" i="140"/>
  <c r="AP65" i="140" s="1"/>
  <c r="AQ65" i="140" s="1"/>
  <c r="BF64" i="140"/>
  <c r="W64" i="140" s="1"/>
  <c r="L61" i="140"/>
  <c r="AP61" i="140" s="1"/>
  <c r="AQ61" i="140" s="1"/>
  <c r="BF60" i="140"/>
  <c r="L57" i="140"/>
  <c r="AP57" i="140" s="1"/>
  <c r="AQ57" i="140" s="1"/>
  <c r="BF56" i="140"/>
  <c r="L53" i="140"/>
  <c r="AP53" i="140" s="1"/>
  <c r="AQ53" i="140" s="1"/>
  <c r="BF52" i="140"/>
  <c r="L62" i="140"/>
  <c r="AP62" i="140" s="1"/>
  <c r="AQ62" i="140" s="1"/>
  <c r="L58" i="140"/>
  <c r="AS58" i="140" s="1"/>
  <c r="AU58" i="140" s="1"/>
  <c r="BF58" i="140"/>
  <c r="W58" i="140" s="1"/>
  <c r="L54" i="140"/>
  <c r="AS54" i="140" s="1"/>
  <c r="AU54" i="140" s="1"/>
  <c r="L44" i="140"/>
  <c r="AP44" i="140" s="1"/>
  <c r="AQ44" i="140" s="1"/>
  <c r="L40" i="140"/>
  <c r="AP40" i="140" s="1"/>
  <c r="AQ40" i="140" s="1"/>
  <c r="L36" i="140"/>
  <c r="AP36" i="140" s="1"/>
  <c r="AQ36" i="140" s="1"/>
  <c r="L63" i="140"/>
  <c r="AP63" i="140" s="1"/>
  <c r="AQ63" i="140" s="1"/>
  <c r="BF50" i="140"/>
  <c r="W50" i="140" s="1"/>
  <c r="L49" i="140"/>
  <c r="AL49" i="140" s="1"/>
  <c r="L45" i="140"/>
  <c r="AP45" i="140" s="1"/>
  <c r="AQ45" i="140" s="1"/>
  <c r="BF44" i="140"/>
  <c r="L41" i="140"/>
  <c r="AP41" i="140" s="1"/>
  <c r="AQ41" i="140" s="1"/>
  <c r="BF40" i="140"/>
  <c r="L37" i="140"/>
  <c r="AS37" i="140" s="1"/>
  <c r="AU37" i="140" s="1"/>
  <c r="BF36" i="140"/>
  <c r="L33" i="140"/>
  <c r="AL33" i="140" s="1"/>
  <c r="BF62" i="140"/>
  <c r="L55" i="140"/>
  <c r="AS55" i="140" s="1"/>
  <c r="AU55" i="140" s="1"/>
  <c r="L51" i="140"/>
  <c r="AS51" i="140" s="1"/>
  <c r="AU51" i="140" s="1"/>
  <c r="L50" i="140"/>
  <c r="AS50" i="140" s="1"/>
  <c r="AU50" i="140" s="1"/>
  <c r="BF46" i="140"/>
  <c r="W46" i="140" s="1"/>
  <c r="L42" i="140"/>
  <c r="AP42" i="140" s="1"/>
  <c r="AQ42" i="140" s="1"/>
  <c r="L38" i="140"/>
  <c r="AP38" i="140" s="1"/>
  <c r="AQ38" i="140" s="1"/>
  <c r="L34" i="140"/>
  <c r="AL34" i="140" s="1"/>
  <c r="L31" i="140"/>
  <c r="AS31" i="140" s="1"/>
  <c r="AU31" i="140" s="1"/>
  <c r="BF30" i="140"/>
  <c r="W30" i="140" s="1"/>
  <c r="BE28" i="140"/>
  <c r="BI28" i="140" s="1"/>
  <c r="BE26" i="140"/>
  <c r="BI26" i="140" s="1"/>
  <c r="BE24" i="140"/>
  <c r="BI24" i="140" s="1"/>
  <c r="L59" i="140"/>
  <c r="AP59" i="140" s="1"/>
  <c r="AQ59" i="140" s="1"/>
  <c r="BF48" i="140"/>
  <c r="W48" i="140" s="1"/>
  <c r="L43" i="140"/>
  <c r="AP43" i="140" s="1"/>
  <c r="AQ43" i="140" s="1"/>
  <c r="BF34" i="140"/>
  <c r="BE34" i="140"/>
  <c r="BI34" i="140" s="1"/>
  <c r="L39" i="140"/>
  <c r="AP39" i="140" s="1"/>
  <c r="AQ39" i="140" s="1"/>
  <c r="L32" i="140"/>
  <c r="AP32" i="140" s="1"/>
  <c r="AQ32" i="140" s="1"/>
  <c r="L47" i="140"/>
  <c r="AS47" i="140" s="1"/>
  <c r="AU47" i="140" s="1"/>
  <c r="BF42" i="140"/>
  <c r="AL63" i="140"/>
  <c r="AL59" i="140"/>
  <c r="AL55" i="140"/>
  <c r="AL47" i="140"/>
  <c r="AL58" i="140"/>
  <c r="AL61" i="140"/>
  <c r="AL57" i="140"/>
  <c r="AL53" i="140"/>
  <c r="AL46" i="140"/>
  <c r="AL35" i="140"/>
  <c r="AL52" i="140"/>
  <c r="AL42" i="140"/>
  <c r="AL38" i="140"/>
  <c r="AL48" i="140"/>
  <c r="AL60" i="140"/>
  <c r="AL45" i="140"/>
  <c r="AL41" i="140"/>
  <c r="AL37" i="140"/>
  <c r="AL32" i="140"/>
  <c r="AL50" i="140"/>
  <c r="AL31" i="140"/>
  <c r="AL26" i="140"/>
  <c r="AL24" i="140"/>
  <c r="AL30" i="140"/>
  <c r="AF12" i="140"/>
  <c r="AL18" i="140"/>
  <c r="M20" i="140"/>
  <c r="M22" i="140"/>
  <c r="M24" i="140"/>
  <c r="AO24" i="140" s="1"/>
  <c r="M26" i="140"/>
  <c r="AO26" i="140" s="1"/>
  <c r="M28" i="140"/>
  <c r="AO28" i="140" s="1"/>
  <c r="M30" i="140"/>
  <c r="BE32" i="140"/>
  <c r="BI32" i="140" s="1"/>
  <c r="BF54" i="140"/>
  <c r="W54" i="140" s="1"/>
  <c r="BI36" i="140"/>
  <c r="J10" i="139"/>
  <c r="AS19" i="140"/>
  <c r="AU19" i="140" s="1"/>
  <c r="L21" i="140"/>
  <c r="AL21" i="140" s="1"/>
  <c r="L23" i="140"/>
  <c r="AL23" i="140" s="1"/>
  <c r="BE30" i="140"/>
  <c r="BI30" i="140" s="1"/>
  <c r="BF32" i="140"/>
  <c r="AE34" i="140"/>
  <c r="AS40" i="140"/>
  <c r="AU40" i="140" s="1"/>
  <c r="AF12" i="139"/>
  <c r="L18" i="139"/>
  <c r="AS18" i="139" s="1"/>
  <c r="BE20" i="139"/>
  <c r="BE22" i="139"/>
  <c r="BE24" i="139"/>
  <c r="BE28" i="139"/>
  <c r="BE34" i="139"/>
  <c r="A19" i="140"/>
  <c r="B19" i="140" s="1"/>
  <c r="BE20" i="140"/>
  <c r="BI20" i="140" s="1"/>
  <c r="M21" i="140"/>
  <c r="BE22" i="140"/>
  <c r="BI22" i="140" s="1"/>
  <c r="M23" i="140"/>
  <c r="AP31" i="140"/>
  <c r="AQ31" i="140" s="1"/>
  <c r="BE38" i="140"/>
  <c r="M51" i="140"/>
  <c r="BE56" i="140"/>
  <c r="BI56" i="140" s="1"/>
  <c r="W60" i="140"/>
  <c r="X60" i="140"/>
  <c r="M35" i="140"/>
  <c r="AO35" i="140" s="1"/>
  <c r="M41" i="140"/>
  <c r="AO41" i="140" s="1"/>
  <c r="BE64" i="140"/>
  <c r="M36" i="140"/>
  <c r="M39" i="140"/>
  <c r="BE40" i="140"/>
  <c r="BI40" i="140" s="1"/>
  <c r="X58" i="140"/>
  <c r="M45" i="140"/>
  <c r="M61" i="140"/>
  <c r="M38" i="140"/>
  <c r="AE42" i="140"/>
  <c r="M43" i="140"/>
  <c r="AO43" i="140" s="1"/>
  <c r="BE44" i="140"/>
  <c r="BI44" i="140" s="1"/>
  <c r="BE62" i="140"/>
  <c r="BI62" i="140" s="1"/>
  <c r="BG38" i="140"/>
  <c r="BG42" i="140"/>
  <c r="X48" i="140"/>
  <c r="X54" i="140"/>
  <c r="M57" i="140"/>
  <c r="AO57" i="140" s="1"/>
  <c r="X46" i="140"/>
  <c r="BE50" i="140"/>
  <c r="BI50" i="140" s="1"/>
  <c r="X64" i="140"/>
  <c r="X52" i="140"/>
  <c r="W56" i="140"/>
  <c r="X56" i="140"/>
  <c r="BE58" i="140"/>
  <c r="BI58" i="140" s="1"/>
  <c r="BE60" i="140"/>
  <c r="BI60" i="140" s="1"/>
  <c r="X62" i="140"/>
  <c r="BE48" i="140"/>
  <c r="BI48" i="140" s="1"/>
  <c r="W52" i="140"/>
  <c r="BE52" i="140"/>
  <c r="BI52" i="140" s="1"/>
  <c r="M53" i="140"/>
  <c r="AO53" i="140" s="1"/>
  <c r="M65" i="140"/>
  <c r="AO65" i="140" s="1"/>
  <c r="W62" i="140"/>
  <c r="L24" i="139"/>
  <c r="L22" i="139"/>
  <c r="AL22" i="139" s="1"/>
  <c r="B19" i="139"/>
  <c r="B18" i="139"/>
  <c r="BE30" i="139"/>
  <c r="AP48" i="139"/>
  <c r="AQ48" i="139" s="1"/>
  <c r="AP40" i="139"/>
  <c r="AQ40" i="139" s="1"/>
  <c r="M58" i="139"/>
  <c r="M36" i="139"/>
  <c r="BJ20" i="139"/>
  <c r="AK23" i="139"/>
  <c r="L23" i="139" s="1"/>
  <c r="AS23" i="139" s="1"/>
  <c r="AU23" i="139" s="1"/>
  <c r="AK25" i="139"/>
  <c r="L25" i="139" s="1"/>
  <c r="AL25" i="139" s="1"/>
  <c r="M61" i="139"/>
  <c r="AK21" i="139"/>
  <c r="L21" i="139" s="1"/>
  <c r="AS21" i="139" s="1"/>
  <c r="AU21" i="139" s="1"/>
  <c r="A21" i="139"/>
  <c r="B21" i="139" s="1"/>
  <c r="M21" i="139"/>
  <c r="AM21" i="139" s="1"/>
  <c r="L20" i="139"/>
  <c r="AL20" i="139" s="1"/>
  <c r="M22" i="139"/>
  <c r="AO58" i="139"/>
  <c r="L30" i="139"/>
  <c r="AS30" i="139" s="1"/>
  <c r="AU30" i="139" s="1"/>
  <c r="BG18" i="139"/>
  <c r="M18" i="139"/>
  <c r="W28" i="139"/>
  <c r="M30" i="139"/>
  <c r="AK27" i="139"/>
  <c r="L27" i="139" s="1"/>
  <c r="AL27" i="139" s="1"/>
  <c r="BJ62" i="139"/>
  <c r="BJ58" i="139"/>
  <c r="BJ54" i="139"/>
  <c r="BJ50" i="139"/>
  <c r="BJ46" i="139"/>
  <c r="BJ64" i="139"/>
  <c r="BJ60" i="139"/>
  <c r="BJ56" i="139"/>
  <c r="BJ52" i="139"/>
  <c r="BJ48" i="139"/>
  <c r="BJ44" i="139"/>
  <c r="BJ40" i="139"/>
  <c r="BJ36" i="139"/>
  <c r="BJ32" i="139"/>
  <c r="BJ42" i="139"/>
  <c r="BJ38" i="139"/>
  <c r="BJ30" i="139"/>
  <c r="BJ24" i="139"/>
  <c r="BJ28" i="139"/>
  <c r="BJ18" i="139"/>
  <c r="BJ26" i="139"/>
  <c r="W26" i="139"/>
  <c r="AK29" i="139"/>
  <c r="L29" i="139" s="1"/>
  <c r="AL29" i="139" s="1"/>
  <c r="F10" i="139"/>
  <c r="AP54" i="139" s="1"/>
  <c r="AQ54" i="139" s="1"/>
  <c r="AH11" i="139"/>
  <c r="AF11" i="139" s="1"/>
  <c r="AE36" i="139"/>
  <c r="AS54" i="139"/>
  <c r="AU54" i="139" s="1"/>
  <c r="AS41" i="139"/>
  <c r="AU41" i="139" s="1"/>
  <c r="AS33" i="139"/>
  <c r="AU33" i="139" s="1"/>
  <c r="AS24" i="139"/>
  <c r="AU24" i="139" s="1"/>
  <c r="AS26" i="139"/>
  <c r="AU26" i="139" s="1"/>
  <c r="AS28" i="139"/>
  <c r="AU28" i="139" s="1"/>
  <c r="M34" i="139"/>
  <c r="BE42" i="139"/>
  <c r="AL26" i="139"/>
  <c r="AL28" i="139"/>
  <c r="BE38" i="139"/>
  <c r="AL57" i="139"/>
  <c r="AL64" i="139"/>
  <c r="AL44" i="139"/>
  <c r="AL18" i="139"/>
  <c r="W42" i="139"/>
  <c r="M46" i="139"/>
  <c r="AO46" i="139" s="1"/>
  <c r="AS60" i="139"/>
  <c r="AU60" i="139" s="1"/>
  <c r="L64" i="139"/>
  <c r="AS64" i="139" s="1"/>
  <c r="AU64" i="139" s="1"/>
  <c r="L60" i="139"/>
  <c r="AL60" i="139" s="1"/>
  <c r="L56" i="139"/>
  <c r="AL56" i="139" s="1"/>
  <c r="L52" i="139"/>
  <c r="AS52" i="139" s="1"/>
  <c r="AU52" i="139" s="1"/>
  <c r="L48" i="139"/>
  <c r="AS48" i="139" s="1"/>
  <c r="AU48" i="139" s="1"/>
  <c r="L65" i="139"/>
  <c r="AS65" i="139" s="1"/>
  <c r="AU65" i="139" s="1"/>
  <c r="BF64" i="139"/>
  <c r="L61" i="139"/>
  <c r="AS61" i="139" s="1"/>
  <c r="AU61" i="139" s="1"/>
  <c r="BF60" i="139"/>
  <c r="L57" i="139"/>
  <c r="AS57" i="139" s="1"/>
  <c r="AU57" i="139" s="1"/>
  <c r="BF56" i="139"/>
  <c r="L53" i="139"/>
  <c r="AS53" i="139" s="1"/>
  <c r="AU53" i="139" s="1"/>
  <c r="BF52" i="139"/>
  <c r="L49" i="139"/>
  <c r="AL49" i="139" s="1"/>
  <c r="BF48" i="139"/>
  <c r="L62" i="139"/>
  <c r="AL62" i="139" s="1"/>
  <c r="L58" i="139"/>
  <c r="AL58" i="139" s="1"/>
  <c r="L54" i="139"/>
  <c r="AL54" i="139" s="1"/>
  <c r="L50" i="139"/>
  <c r="AL50" i="139" s="1"/>
  <c r="L46" i="139"/>
  <c r="AS46" i="139" s="1"/>
  <c r="AU46" i="139" s="1"/>
  <c r="L63" i="139"/>
  <c r="AS63" i="139" s="1"/>
  <c r="AU63" i="139" s="1"/>
  <c r="BF62" i="139"/>
  <c r="W62" i="139" s="1"/>
  <c r="L59" i="139"/>
  <c r="AS59" i="139" s="1"/>
  <c r="AU59" i="139" s="1"/>
  <c r="BF58" i="139"/>
  <c r="W58" i="139" s="1"/>
  <c r="L55" i="139"/>
  <c r="AS55" i="139" s="1"/>
  <c r="AU55" i="139" s="1"/>
  <c r="BF54" i="139"/>
  <c r="L51" i="139"/>
  <c r="AS51" i="139" s="1"/>
  <c r="AU51" i="139" s="1"/>
  <c r="BF50" i="139"/>
  <c r="W50" i="139" s="1"/>
  <c r="L47" i="139"/>
  <c r="AS47" i="139" s="1"/>
  <c r="AU47" i="139" s="1"/>
  <c r="BF46" i="139"/>
  <c r="X46" i="139" s="1"/>
  <c r="L43" i="139"/>
  <c r="AS43" i="139" s="1"/>
  <c r="AU43" i="139" s="1"/>
  <c r="BF42" i="139"/>
  <c r="X42" i="139" s="1"/>
  <c r="L39" i="139"/>
  <c r="AS39" i="139" s="1"/>
  <c r="AU39" i="139" s="1"/>
  <c r="BF38" i="139"/>
  <c r="L35" i="139"/>
  <c r="AS35" i="139" s="1"/>
  <c r="AU35" i="139" s="1"/>
  <c r="BF34" i="139"/>
  <c r="L31" i="139"/>
  <c r="AL31" i="139" s="1"/>
  <c r="BF30" i="139"/>
  <c r="W30" i="139" s="1"/>
  <c r="BE58" i="139"/>
  <c r="BE50" i="139"/>
  <c r="L44" i="139"/>
  <c r="AS44" i="139" s="1"/>
  <c r="AU44" i="139" s="1"/>
  <c r="L40" i="139"/>
  <c r="AS40" i="139" s="1"/>
  <c r="AU40" i="139" s="1"/>
  <c r="L36" i="139"/>
  <c r="AS36" i="139" s="1"/>
  <c r="AU36" i="139" s="1"/>
  <c r="L32" i="139"/>
  <c r="AL32" i="139" s="1"/>
  <c r="L45" i="139"/>
  <c r="AL45" i="139" s="1"/>
  <c r="BF44" i="139"/>
  <c r="W44" i="139" s="1"/>
  <c r="L41" i="139"/>
  <c r="AP41" i="139" s="1"/>
  <c r="AQ41" i="139" s="1"/>
  <c r="BF40" i="139"/>
  <c r="W40" i="139" s="1"/>
  <c r="L37" i="139"/>
  <c r="AS37" i="139" s="1"/>
  <c r="AU37" i="139" s="1"/>
  <c r="BF36" i="139"/>
  <c r="BE62" i="139"/>
  <c r="BE54" i="139"/>
  <c r="BE46" i="139"/>
  <c r="BE44" i="139"/>
  <c r="BE40" i="139"/>
  <c r="BE36" i="139"/>
  <c r="BG34" i="139"/>
  <c r="X38" i="139"/>
  <c r="W38" i="139"/>
  <c r="X40" i="139"/>
  <c r="L42" i="139"/>
  <c r="AS42" i="139" s="1"/>
  <c r="AU42" i="139" s="1"/>
  <c r="AL24" i="139"/>
  <c r="AS19" i="139"/>
  <c r="AU19" i="139" s="1"/>
  <c r="BE32" i="139"/>
  <c r="AL33" i="139"/>
  <c r="L34" i="139"/>
  <c r="AS34" i="139" s="1"/>
  <c r="AU34" i="139" s="1"/>
  <c r="L38" i="139"/>
  <c r="AL38" i="139" s="1"/>
  <c r="M38" i="139"/>
  <c r="AE46" i="139"/>
  <c r="M48" i="139"/>
  <c r="BG48" i="139"/>
  <c r="M51" i="139"/>
  <c r="M56" i="139"/>
  <c r="AO56" i="139" s="1"/>
  <c r="BG56" i="139"/>
  <c r="M59" i="139"/>
  <c r="AO59" i="139" s="1"/>
  <c r="M64" i="139"/>
  <c r="AO64" i="139" s="1"/>
  <c r="BG64" i="139"/>
  <c r="BE52" i="139"/>
  <c r="X54" i="139"/>
  <c r="BE60" i="139"/>
  <c r="M49" i="139"/>
  <c r="AO49" i="139" s="1"/>
  <c r="M57" i="139"/>
  <c r="M65" i="139"/>
  <c r="AO65" i="139" s="1"/>
  <c r="M47" i="139"/>
  <c r="AO47" i="139" s="1"/>
  <c r="BG52" i="139"/>
  <c r="M55" i="139"/>
  <c r="AO55" i="139" s="1"/>
  <c r="M60" i="139"/>
  <c r="AO60" i="139" s="1"/>
  <c r="BG60" i="139"/>
  <c r="M63" i="139"/>
  <c r="BE48" i="139"/>
  <c r="W54" i="139"/>
  <c r="BE56" i="139"/>
  <c r="X58" i="139"/>
  <c r="BE64" i="139"/>
  <c r="L29" i="140" l="1"/>
  <c r="AS29" i="140" s="1"/>
  <c r="AU29" i="140" s="1"/>
  <c r="M25" i="140"/>
  <c r="AO25" i="140" s="1"/>
  <c r="AL22" i="140"/>
  <c r="AM21" i="140"/>
  <c r="W18" i="140"/>
  <c r="AO18" i="140"/>
  <c r="AM18" i="140"/>
  <c r="AM29" i="140"/>
  <c r="AL28" i="140"/>
  <c r="AP28" i="140"/>
  <c r="AQ28" i="140" s="1"/>
  <c r="AS27" i="140"/>
  <c r="AU27" i="140" s="1"/>
  <c r="AL27" i="140"/>
  <c r="M27" i="140"/>
  <c r="AN27" i="140" s="1"/>
  <c r="AS25" i="140"/>
  <c r="AU25" i="140" s="1"/>
  <c r="AL25" i="140"/>
  <c r="AP23" i="140"/>
  <c r="AQ23" i="140" s="1"/>
  <c r="AR23" i="140" s="1"/>
  <c r="AM23" i="140"/>
  <c r="AS23" i="140"/>
  <c r="AU23" i="140" s="1"/>
  <c r="AO23" i="140"/>
  <c r="AO21" i="140"/>
  <c r="AL20" i="140"/>
  <c r="AP20" i="140"/>
  <c r="AQ20" i="140" s="1"/>
  <c r="AR20" i="140" s="1"/>
  <c r="AP19" i="140"/>
  <c r="AQ19" i="140" s="1"/>
  <c r="AW19" i="140" s="1"/>
  <c r="AR39" i="140"/>
  <c r="AW39" i="140"/>
  <c r="AW26" i="140"/>
  <c r="AR26" i="140"/>
  <c r="AW45" i="140"/>
  <c r="AR45" i="140"/>
  <c r="AW61" i="140"/>
  <c r="AR61" i="140"/>
  <c r="AR43" i="140"/>
  <c r="AW43" i="140"/>
  <c r="AR62" i="140"/>
  <c r="AW62" i="140"/>
  <c r="AW65" i="140"/>
  <c r="AR65" i="140"/>
  <c r="AW24" i="140"/>
  <c r="AR24" i="140"/>
  <c r="AR38" i="140"/>
  <c r="AW38" i="140"/>
  <c r="AR63" i="140"/>
  <c r="AW63" i="140"/>
  <c r="AW48" i="140"/>
  <c r="AR48" i="140"/>
  <c r="AR59" i="140"/>
  <c r="AW59" i="140"/>
  <c r="AR42" i="140"/>
  <c r="AW42" i="140"/>
  <c r="AW36" i="140"/>
  <c r="AR36" i="140"/>
  <c r="AW53" i="140"/>
  <c r="AR53" i="140"/>
  <c r="AW52" i="140"/>
  <c r="AR52" i="140"/>
  <c r="AW40" i="140"/>
  <c r="AR40" i="140"/>
  <c r="AR32" i="140"/>
  <c r="AW32" i="140"/>
  <c r="AW41" i="140"/>
  <c r="AR41" i="140"/>
  <c r="AW44" i="140"/>
  <c r="AR44" i="140"/>
  <c r="AW57" i="140"/>
  <c r="AR57" i="140"/>
  <c r="AS38" i="139"/>
  <c r="AU38" i="139" s="1"/>
  <c r="AR47" i="140"/>
  <c r="AW47" i="140"/>
  <c r="AL42" i="139"/>
  <c r="AL61" i="139"/>
  <c r="AS56" i="139"/>
  <c r="AU56" i="139" s="1"/>
  <c r="AS58" i="139"/>
  <c r="AU58" i="139" s="1"/>
  <c r="X28" i="139"/>
  <c r="AP44" i="139"/>
  <c r="AQ44" i="139" s="1"/>
  <c r="AW44" i="139" s="1"/>
  <c r="AN36" i="140"/>
  <c r="AM36" i="140"/>
  <c r="BI38" i="140"/>
  <c r="AM27" i="140"/>
  <c r="AL56" i="140"/>
  <c r="AL65" i="140"/>
  <c r="X36" i="140"/>
  <c r="W36" i="140"/>
  <c r="AL36" i="140"/>
  <c r="AP27" i="140"/>
  <c r="AQ27" i="140" s="1"/>
  <c r="AP25" i="140"/>
  <c r="AQ25" i="140" s="1"/>
  <c r="AS26" i="140"/>
  <c r="AU26" i="140" s="1"/>
  <c r="AS34" i="140"/>
  <c r="AU34" i="140" s="1"/>
  <c r="AS42" i="140"/>
  <c r="AU42" i="140" s="1"/>
  <c r="AM34" i="140"/>
  <c r="AN34" i="140"/>
  <c r="AP34" i="140"/>
  <c r="AQ34" i="140" s="1"/>
  <c r="AP58" i="140"/>
  <c r="AQ58" i="140" s="1"/>
  <c r="AN48" i="140"/>
  <c r="AM48" i="140"/>
  <c r="AM59" i="140"/>
  <c r="AN59" i="140"/>
  <c r="AP60" i="140"/>
  <c r="AQ60" i="140" s="1"/>
  <c r="AN60" i="140"/>
  <c r="AM60" i="140"/>
  <c r="AN20" i="140"/>
  <c r="AM20" i="140"/>
  <c r="W34" i="140"/>
  <c r="X34" i="140"/>
  <c r="AN56" i="140"/>
  <c r="AM56" i="140"/>
  <c r="X62" i="139"/>
  <c r="AL35" i="139"/>
  <c r="AS62" i="139"/>
  <c r="AU62" i="139" s="1"/>
  <c r="M45" i="139"/>
  <c r="AO45" i="139" s="1"/>
  <c r="X42" i="140"/>
  <c r="W42" i="140"/>
  <c r="AM38" i="140"/>
  <c r="AN38" i="140"/>
  <c r="BI64" i="140"/>
  <c r="AU18" i="139"/>
  <c r="X32" i="140"/>
  <c r="W32" i="140"/>
  <c r="AN24" i="140"/>
  <c r="AM24" i="140"/>
  <c r="AL54" i="140"/>
  <c r="AM54" i="140"/>
  <c r="AN54" i="140"/>
  <c r="AP22" i="140"/>
  <c r="AQ22" i="140" s="1"/>
  <c r="AN19" i="140"/>
  <c r="AS41" i="140"/>
  <c r="AU41" i="140" s="1"/>
  <c r="AS49" i="140"/>
  <c r="AU49" i="140" s="1"/>
  <c r="AS59" i="140"/>
  <c r="AU59" i="140" s="1"/>
  <c r="AW46" i="140"/>
  <c r="AR46" i="140"/>
  <c r="AM50" i="140"/>
  <c r="AN50" i="140"/>
  <c r="AP33" i="140"/>
  <c r="AQ33" i="140" s="1"/>
  <c r="AP64" i="140"/>
  <c r="AQ64" i="140" s="1"/>
  <c r="AN64" i="140"/>
  <c r="AM64" i="140"/>
  <c r="AN23" i="140"/>
  <c r="AS24" i="140"/>
  <c r="AU24" i="140" s="1"/>
  <c r="AS62" i="140"/>
  <c r="AU62" i="140" s="1"/>
  <c r="AR55" i="140"/>
  <c r="AW55" i="140"/>
  <c r="AL36" i="139"/>
  <c r="AL37" i="139"/>
  <c r="AL41" i="139"/>
  <c r="AP45" i="139"/>
  <c r="AQ45" i="139" s="1"/>
  <c r="AN53" i="140"/>
  <c r="AM53" i="140"/>
  <c r="X38" i="140"/>
  <c r="W38" i="140"/>
  <c r="AN61" i="140"/>
  <c r="AM61" i="140"/>
  <c r="BJ34" i="139"/>
  <c r="BJ22" i="139"/>
  <c r="AP21" i="140"/>
  <c r="AQ21" i="140" s="1"/>
  <c r="AL39" i="140"/>
  <c r="W40" i="140"/>
  <c r="X40" i="140"/>
  <c r="AN31" i="140"/>
  <c r="AM31" i="140"/>
  <c r="AS64" i="140"/>
  <c r="AU64" i="140" s="1"/>
  <c r="AS63" i="140"/>
  <c r="AU63" i="140" s="1"/>
  <c r="AO31" i="140"/>
  <c r="AO61" i="140"/>
  <c r="AM52" i="140"/>
  <c r="AN52" i="140"/>
  <c r="AP50" i="140"/>
  <c r="AQ50" i="140" s="1"/>
  <c r="AP37" i="140"/>
  <c r="AQ37" i="140" s="1"/>
  <c r="AM63" i="140"/>
  <c r="AN63" i="140"/>
  <c r="AP49" i="140"/>
  <c r="AQ49" i="140" s="1"/>
  <c r="A20" i="140"/>
  <c r="X30" i="140"/>
  <c r="AO20" i="140"/>
  <c r="AR56" i="140"/>
  <c r="AW56" i="140"/>
  <c r="AL40" i="139"/>
  <c r="AL47" i="139"/>
  <c r="AL34" i="139"/>
  <c r="M19" i="139"/>
  <c r="AO19" i="139" s="1"/>
  <c r="AN45" i="140"/>
  <c r="AM45" i="140"/>
  <c r="AN30" i="140"/>
  <c r="AM30" i="140"/>
  <c r="BJ62" i="140"/>
  <c r="BJ58" i="140"/>
  <c r="BJ54" i="140"/>
  <c r="BJ60" i="140"/>
  <c r="BJ46" i="140"/>
  <c r="BJ42" i="140"/>
  <c r="BJ38" i="140"/>
  <c r="BJ34" i="140"/>
  <c r="BJ64" i="140"/>
  <c r="BJ48" i="140"/>
  <c r="BJ50" i="140"/>
  <c r="BJ56" i="140"/>
  <c r="BJ36" i="140"/>
  <c r="BJ32" i="140"/>
  <c r="BJ28" i="140"/>
  <c r="BJ26" i="140"/>
  <c r="BJ24" i="140"/>
  <c r="BJ22" i="140"/>
  <c r="BJ20" i="140"/>
  <c r="BJ52" i="140"/>
  <c r="BJ44" i="140"/>
  <c r="BJ30" i="140"/>
  <c r="BJ18" i="140"/>
  <c r="BJ40" i="140"/>
  <c r="AL43" i="140"/>
  <c r="AL62" i="140"/>
  <c r="AM42" i="140"/>
  <c r="AN42" i="140"/>
  <c r="AS36" i="140"/>
  <c r="AU36" i="140" s="1"/>
  <c r="AS53" i="140"/>
  <c r="AU53" i="140" s="1"/>
  <c r="AS39" i="140"/>
  <c r="AU39" i="140" s="1"/>
  <c r="AO42" i="140"/>
  <c r="AM46" i="140"/>
  <c r="AN46" i="140"/>
  <c r="AP54" i="140"/>
  <c r="AQ54" i="140" s="1"/>
  <c r="AP51" i="140"/>
  <c r="AQ51" i="140" s="1"/>
  <c r="AW18" i="140"/>
  <c r="AR18" i="140"/>
  <c r="AM33" i="140"/>
  <c r="AN33" i="140"/>
  <c r="AN21" i="140"/>
  <c r="AN32" i="140"/>
  <c r="AM32" i="140"/>
  <c r="AL51" i="139"/>
  <c r="X50" i="140"/>
  <c r="AW31" i="140"/>
  <c r="AR31" i="140"/>
  <c r="AW28" i="140"/>
  <c r="AR28" i="140"/>
  <c r="AN22" i="140"/>
  <c r="AM22" i="140"/>
  <c r="AW20" i="140"/>
  <c r="AO22" i="140"/>
  <c r="AS43" i="140"/>
  <c r="AU43" i="140" s="1"/>
  <c r="AO45" i="140"/>
  <c r="AN40" i="140"/>
  <c r="AM40" i="140"/>
  <c r="AP30" i="140"/>
  <c r="AQ30" i="140" s="1"/>
  <c r="AN58" i="140"/>
  <c r="AM58" i="140"/>
  <c r="AN44" i="140"/>
  <c r="AM44" i="140"/>
  <c r="AM19" i="140"/>
  <c r="AN49" i="140"/>
  <c r="AM49" i="140"/>
  <c r="AN26" i="140"/>
  <c r="AM26" i="140"/>
  <c r="AL48" i="139"/>
  <c r="AL55" i="139"/>
  <c r="AS49" i="139"/>
  <c r="AU49" i="139" s="1"/>
  <c r="AP64" i="139"/>
  <c r="AQ64" i="139" s="1"/>
  <c r="AL21" i="139"/>
  <c r="AP35" i="139"/>
  <c r="AQ35" i="139" s="1"/>
  <c r="AP61" i="139"/>
  <c r="AQ61" i="139" s="1"/>
  <c r="AN57" i="140"/>
  <c r="AM57" i="140"/>
  <c r="AN43" i="140"/>
  <c r="AM43" i="140"/>
  <c r="AN41" i="140"/>
  <c r="AM41" i="140"/>
  <c r="AS21" i="140"/>
  <c r="AU21" i="140" s="1"/>
  <c r="AN28" i="140"/>
  <c r="AM28" i="140"/>
  <c r="AL40" i="140"/>
  <c r="AL51" i="140"/>
  <c r="AL44" i="140"/>
  <c r="AO29" i="140"/>
  <c r="AS33" i="140"/>
  <c r="AU33" i="140" s="1"/>
  <c r="AS65" i="140"/>
  <c r="AU65" i="140" s="1"/>
  <c r="AO56" i="140"/>
  <c r="AW35" i="140"/>
  <c r="AR35" i="140"/>
  <c r="AN62" i="140"/>
  <c r="AM62" i="140"/>
  <c r="X44" i="140"/>
  <c r="W44" i="140"/>
  <c r="AS50" i="139"/>
  <c r="AU50" i="139" s="1"/>
  <c r="AN65" i="140"/>
  <c r="AM65" i="140"/>
  <c r="AN39" i="140"/>
  <c r="AM39" i="140"/>
  <c r="AN35" i="140"/>
  <c r="AM35" i="140"/>
  <c r="AN51" i="140"/>
  <c r="AM51" i="140"/>
  <c r="AO51" i="140"/>
  <c r="AO36" i="140"/>
  <c r="AO39" i="140"/>
  <c r="AO30" i="140"/>
  <c r="AN47" i="140"/>
  <c r="AM47" i="140"/>
  <c r="AM55" i="140"/>
  <c r="AN55" i="140"/>
  <c r="AM37" i="140"/>
  <c r="AN37" i="140"/>
  <c r="AP25" i="139"/>
  <c r="AQ25" i="139" s="1"/>
  <c r="AR25" i="139" s="1"/>
  <c r="AT25" i="139" s="1"/>
  <c r="AL23" i="139"/>
  <c r="AP23" i="139"/>
  <c r="AQ23" i="139" s="1"/>
  <c r="AW23" i="139" s="1"/>
  <c r="M29" i="139"/>
  <c r="AM29" i="139" s="1"/>
  <c r="AS22" i="139"/>
  <c r="AU22" i="139" s="1"/>
  <c r="AS20" i="139"/>
  <c r="AU20" i="139" s="1"/>
  <c r="AN21" i="139"/>
  <c r="AR41" i="139"/>
  <c r="AW41" i="139"/>
  <c r="AR64" i="139"/>
  <c r="AW64" i="139"/>
  <c r="W60" i="139"/>
  <c r="X60" i="139"/>
  <c r="X44" i="139"/>
  <c r="AL53" i="139"/>
  <c r="AN30" i="139"/>
  <c r="AM30" i="139"/>
  <c r="AN18" i="139"/>
  <c r="AM18" i="139"/>
  <c r="AO18" i="139"/>
  <c r="AN61" i="139"/>
  <c r="AM61" i="139"/>
  <c r="AN36" i="139"/>
  <c r="AM36" i="139"/>
  <c r="AN58" i="139"/>
  <c r="AM58" i="139"/>
  <c r="AP42" i="139"/>
  <c r="AQ42" i="139" s="1"/>
  <c r="AP59" i="139"/>
  <c r="AQ59" i="139" s="1"/>
  <c r="AP53" i="139"/>
  <c r="AQ53" i="139" s="1"/>
  <c r="AR45" i="139"/>
  <c r="AW45" i="139"/>
  <c r="AM60" i="139"/>
  <c r="AN60" i="139"/>
  <c r="AN65" i="139"/>
  <c r="AM65" i="139"/>
  <c r="W56" i="139"/>
  <c r="X56" i="139"/>
  <c r="AM34" i="139"/>
  <c r="AN34" i="139"/>
  <c r="AS45" i="139"/>
  <c r="AU45" i="139" s="1"/>
  <c r="AN29" i="139"/>
  <c r="AS29" i="139"/>
  <c r="AU29" i="139" s="1"/>
  <c r="W18" i="139"/>
  <c r="X18" i="139"/>
  <c r="AP32" i="139"/>
  <c r="AQ32" i="139" s="1"/>
  <c r="AW40" i="139"/>
  <c r="AR40" i="139"/>
  <c r="AN45" i="139"/>
  <c r="AM45" i="139"/>
  <c r="AP50" i="139"/>
  <c r="AQ50" i="139" s="1"/>
  <c r="AP63" i="139"/>
  <c r="AQ63" i="139" s="1"/>
  <c r="AP57" i="139"/>
  <c r="AQ57" i="139" s="1"/>
  <c r="AM51" i="139"/>
  <c r="AN51" i="139"/>
  <c r="AM38" i="139"/>
  <c r="AN38" i="139"/>
  <c r="W34" i="139"/>
  <c r="X34" i="139"/>
  <c r="AL39" i="139"/>
  <c r="AL52" i="139"/>
  <c r="AL65" i="139"/>
  <c r="AL59" i="139"/>
  <c r="X32" i="139"/>
  <c r="AP29" i="139"/>
  <c r="AQ29" i="139" s="1"/>
  <c r="X26" i="139"/>
  <c r="AP27" i="139"/>
  <c r="AQ27" i="139" s="1"/>
  <c r="W24" i="139"/>
  <c r="AO36" i="139"/>
  <c r="AO34" i="139"/>
  <c r="AO51" i="139"/>
  <c r="M35" i="139"/>
  <c r="W20" i="139"/>
  <c r="M25" i="139"/>
  <c r="M32" i="139"/>
  <c r="M40" i="139"/>
  <c r="M33" i="139"/>
  <c r="M54" i="139"/>
  <c r="AP58" i="139"/>
  <c r="AQ58" i="139" s="1"/>
  <c r="AP52" i="139"/>
  <c r="AQ52" i="139" s="1"/>
  <c r="AP65" i="139"/>
  <c r="AQ65" i="139" s="1"/>
  <c r="AW61" i="139"/>
  <c r="AR61" i="139"/>
  <c r="X50" i="139"/>
  <c r="W52" i="139"/>
  <c r="X52" i="139"/>
  <c r="AN57" i="139"/>
  <c r="AM57" i="139"/>
  <c r="M53" i="139"/>
  <c r="W32" i="139"/>
  <c r="W36" i="139"/>
  <c r="AL43" i="139"/>
  <c r="AL63" i="139"/>
  <c r="AS31" i="139"/>
  <c r="AU31" i="139" s="1"/>
  <c r="X24" i="139"/>
  <c r="AO30" i="139"/>
  <c r="AO38" i="139"/>
  <c r="X20" i="139"/>
  <c r="A22" i="139"/>
  <c r="AS25" i="139"/>
  <c r="AU25" i="139" s="1"/>
  <c r="AP43" i="139"/>
  <c r="AQ43" i="139" s="1"/>
  <c r="AP36" i="139"/>
  <c r="AQ36" i="139" s="1"/>
  <c r="AP33" i="139"/>
  <c r="AQ33" i="139" s="1"/>
  <c r="M62" i="139"/>
  <c r="AP62" i="139"/>
  <c r="AQ62" i="139" s="1"/>
  <c r="AP56" i="139"/>
  <c r="AQ56" i="139" s="1"/>
  <c r="AM55" i="139"/>
  <c r="AN55" i="139"/>
  <c r="AN19" i="139"/>
  <c r="AM19" i="139"/>
  <c r="M52" i="139"/>
  <c r="W64" i="139"/>
  <c r="X64" i="139"/>
  <c r="W48" i="139"/>
  <c r="X48" i="139"/>
  <c r="M42" i="139"/>
  <c r="X36" i="139"/>
  <c r="AL46" i="139"/>
  <c r="W46" i="139"/>
  <c r="AL30" i="139"/>
  <c r="W22" i="139"/>
  <c r="M27" i="139"/>
  <c r="AO21" i="139"/>
  <c r="AP24" i="139"/>
  <c r="AQ24" i="139" s="1"/>
  <c r="M31" i="139"/>
  <c r="M43" i="139"/>
  <c r="M37" i="139"/>
  <c r="AP30" i="139"/>
  <c r="AQ30" i="139" s="1"/>
  <c r="AP47" i="139"/>
  <c r="AQ47" i="139" s="1"/>
  <c r="AP60" i="139"/>
  <c r="AQ60" i="139" s="1"/>
  <c r="AS32" i="139"/>
  <c r="AU32" i="139" s="1"/>
  <c r="AW54" i="139"/>
  <c r="AR54" i="139"/>
  <c r="AM63" i="139"/>
  <c r="AN63" i="139"/>
  <c r="AM47" i="139"/>
  <c r="AN47" i="139"/>
  <c r="AM64" i="139"/>
  <c r="AN64" i="139"/>
  <c r="AM48" i="139"/>
  <c r="AN48" i="139"/>
  <c r="X22" i="139"/>
  <c r="AS27" i="139"/>
  <c r="AU27" i="139" s="1"/>
  <c r="M20" i="139"/>
  <c r="AO63" i="139"/>
  <c r="AO57" i="139"/>
  <c r="M24" i="139"/>
  <c r="AP39" i="139"/>
  <c r="AQ39" i="139" s="1"/>
  <c r="AP46" i="139"/>
  <c r="AQ46" i="139" s="1"/>
  <c r="AP37" i="139"/>
  <c r="AQ37" i="139" s="1"/>
  <c r="AP34" i="139"/>
  <c r="AQ34" i="139" s="1"/>
  <c r="AP51" i="139"/>
  <c r="AQ51" i="139" s="1"/>
  <c r="X30" i="139"/>
  <c r="AM56" i="139"/>
  <c r="AN56" i="139"/>
  <c r="AN22" i="139"/>
  <c r="AM22" i="139"/>
  <c r="AW35" i="139"/>
  <c r="AR35" i="139"/>
  <c r="AR48" i="139"/>
  <c r="AW48" i="139"/>
  <c r="AN49" i="139"/>
  <c r="AM49" i="139"/>
  <c r="AM59" i="139"/>
  <c r="AN59" i="139"/>
  <c r="BI40" i="139"/>
  <c r="AM46" i="139"/>
  <c r="AN46" i="139"/>
  <c r="U64" i="139"/>
  <c r="BI64" i="139" s="1"/>
  <c r="U60" i="139"/>
  <c r="BI60" i="139" s="1"/>
  <c r="U56" i="139"/>
  <c r="BI56" i="139" s="1"/>
  <c r="U52" i="139"/>
  <c r="BI52" i="139" s="1"/>
  <c r="U48" i="139"/>
  <c r="BI48" i="139" s="1"/>
  <c r="U62" i="139"/>
  <c r="BI62" i="139" s="1"/>
  <c r="U58" i="139"/>
  <c r="BI58" i="139" s="1"/>
  <c r="U54" i="139"/>
  <c r="BI54" i="139" s="1"/>
  <c r="U50" i="139"/>
  <c r="BI50" i="139" s="1"/>
  <c r="U42" i="139"/>
  <c r="BI42" i="139" s="1"/>
  <c r="U38" i="139"/>
  <c r="BI38" i="139" s="1"/>
  <c r="U34" i="139"/>
  <c r="BI34" i="139" s="1"/>
  <c r="U30" i="139"/>
  <c r="BI30" i="139" s="1"/>
  <c r="U44" i="139"/>
  <c r="BI44" i="139" s="1"/>
  <c r="U40" i="139"/>
  <c r="U46" i="139"/>
  <c r="BI46" i="139" s="1"/>
  <c r="U36" i="139"/>
  <c r="BI36" i="139" s="1"/>
  <c r="U32" i="139"/>
  <c r="BI32" i="139" s="1"/>
  <c r="M39" i="139"/>
  <c r="AP31" i="139"/>
  <c r="AQ31" i="139" s="1"/>
  <c r="AP28" i="139"/>
  <c r="AQ28" i="139" s="1"/>
  <c r="M28" i="139"/>
  <c r="AP22" i="139"/>
  <c r="AQ22" i="139" s="1"/>
  <c r="U22" i="139"/>
  <c r="BI22" i="139" s="1"/>
  <c r="AP21" i="139"/>
  <c r="AQ21" i="139" s="1"/>
  <c r="U20" i="139"/>
  <c r="BI20" i="139" s="1"/>
  <c r="M26" i="139"/>
  <c r="AP18" i="139"/>
  <c r="AQ18" i="139" s="1"/>
  <c r="AP20" i="139"/>
  <c r="AQ20" i="139" s="1"/>
  <c r="U24" i="139"/>
  <c r="BI24" i="139" s="1"/>
  <c r="AP19" i="139"/>
  <c r="AQ19" i="139" s="1"/>
  <c r="U26" i="139"/>
  <c r="BI26" i="139" s="1"/>
  <c r="U18" i="139"/>
  <c r="BI18" i="139" s="1"/>
  <c r="U28" i="139"/>
  <c r="BI28" i="139" s="1"/>
  <c r="AP26" i="139"/>
  <c r="AQ26" i="139" s="1"/>
  <c r="AO22" i="139"/>
  <c r="AO48" i="139"/>
  <c r="AO61" i="139"/>
  <c r="M23" i="139"/>
  <c r="M44" i="139"/>
  <c r="M50" i="139"/>
  <c r="M41" i="139"/>
  <c r="AP38" i="139"/>
  <c r="AQ38" i="139" s="1"/>
  <c r="AP55" i="139"/>
  <c r="AQ55" i="139" s="1"/>
  <c r="AP49" i="139"/>
  <c r="AQ49" i="139" s="1"/>
  <c r="AP29" i="140" l="1"/>
  <c r="AQ29" i="140" s="1"/>
  <c r="AW23" i="140"/>
  <c r="AL29" i="140"/>
  <c r="AN29" i="140"/>
  <c r="AO27" i="140"/>
  <c r="AM25" i="140"/>
  <c r="AN25" i="140"/>
  <c r="AR19" i="140"/>
  <c r="AT19" i="140" s="1"/>
  <c r="AV19" i="140" s="1"/>
  <c r="N19" i="140" s="1"/>
  <c r="AW37" i="140"/>
  <c r="AR37" i="140"/>
  <c r="AX36" i="140"/>
  <c r="AY36" i="140" s="1"/>
  <c r="O36" i="140" s="1"/>
  <c r="AT36" i="140"/>
  <c r="AV36" i="140" s="1"/>
  <c r="N36" i="140" s="1"/>
  <c r="AT23" i="140"/>
  <c r="AV23" i="140" s="1"/>
  <c r="N23" i="140" s="1"/>
  <c r="AX23" i="140"/>
  <c r="AY23" i="140" s="1"/>
  <c r="O23" i="140" s="1"/>
  <c r="AT31" i="140"/>
  <c r="AV31" i="140" s="1"/>
  <c r="O31" i="140" s="1"/>
  <c r="AX31" i="140"/>
  <c r="AX56" i="140"/>
  <c r="AY56" i="140" s="1"/>
  <c r="O56" i="140" s="1"/>
  <c r="S56" i="140" s="1"/>
  <c r="BA56" i="140" s="1"/>
  <c r="AT56" i="140"/>
  <c r="AV56" i="140" s="1"/>
  <c r="N56" i="140" s="1"/>
  <c r="AW50" i="140"/>
  <c r="AR50" i="140"/>
  <c r="AR64" i="140"/>
  <c r="AW64" i="140"/>
  <c r="AR25" i="140"/>
  <c r="AW25" i="140"/>
  <c r="AT32" i="140"/>
  <c r="AV32" i="140" s="1"/>
  <c r="N32" i="140" s="1"/>
  <c r="AX32" i="140"/>
  <c r="AY32" i="140" s="1"/>
  <c r="O32" i="140" s="1"/>
  <c r="AX65" i="140"/>
  <c r="AY65" i="140" s="1"/>
  <c r="N65" i="140" s="1"/>
  <c r="AT65" i="140"/>
  <c r="AV65" i="140" s="1"/>
  <c r="O65" i="140" s="1"/>
  <c r="N59" i="140"/>
  <c r="AT38" i="140"/>
  <c r="AV38" i="140" s="1"/>
  <c r="N38" i="140" s="1"/>
  <c r="AX38" i="140"/>
  <c r="AY31" i="140"/>
  <c r="AT18" i="140"/>
  <c r="AV18" i="140" s="1"/>
  <c r="N18" i="140" s="1"/>
  <c r="AX18" i="140"/>
  <c r="AY18" i="140" s="1"/>
  <c r="O18" i="140" s="1"/>
  <c r="AW33" i="140"/>
  <c r="AR33" i="140"/>
  <c r="AR58" i="140"/>
  <c r="AW58" i="140"/>
  <c r="AR27" i="140"/>
  <c r="AW27" i="140"/>
  <c r="AX57" i="140"/>
  <c r="AT57" i="140"/>
  <c r="AV57" i="140" s="1"/>
  <c r="O57" i="140" s="1"/>
  <c r="AX48" i="140"/>
  <c r="AT48" i="140"/>
  <c r="AV48" i="140" s="1"/>
  <c r="N48" i="140" s="1"/>
  <c r="AT26" i="140"/>
  <c r="AV26" i="140" s="1"/>
  <c r="N26" i="140" s="1"/>
  <c r="AX26" i="140"/>
  <c r="AY26" i="140" s="1"/>
  <c r="O26" i="140" s="1"/>
  <c r="AT35" i="140"/>
  <c r="AV35" i="140" s="1"/>
  <c r="O35" i="140" s="1"/>
  <c r="AX35" i="140"/>
  <c r="AT55" i="140"/>
  <c r="AV55" i="140" s="1"/>
  <c r="O55" i="140" s="1"/>
  <c r="AX55" i="140"/>
  <c r="AY55" i="140" s="1"/>
  <c r="N55" i="140" s="1"/>
  <c r="AR22" i="140"/>
  <c r="AW22" i="140"/>
  <c r="AR34" i="140"/>
  <c r="AW34" i="140"/>
  <c r="AR29" i="140"/>
  <c r="AW29" i="140"/>
  <c r="AY57" i="140"/>
  <c r="N57" i="140" s="1"/>
  <c r="AT42" i="140"/>
  <c r="AV42" i="140" s="1"/>
  <c r="N42" i="140" s="1"/>
  <c r="AX42" i="140"/>
  <c r="AY42" i="140" s="1"/>
  <c r="O42" i="140" s="1"/>
  <c r="S42" i="140" s="1"/>
  <c r="BA42" i="140" s="1"/>
  <c r="AY48" i="140"/>
  <c r="O48" i="140" s="1"/>
  <c r="AY62" i="140"/>
  <c r="O62" i="140" s="1"/>
  <c r="S62" i="140" s="1"/>
  <c r="BA62" i="140" s="1"/>
  <c r="AY35" i="140"/>
  <c r="N35" i="140" s="1"/>
  <c r="AT20" i="140"/>
  <c r="AV20" i="140" s="1"/>
  <c r="N20" i="140" s="1"/>
  <c r="AX20" i="140"/>
  <c r="AY20" i="140" s="1"/>
  <c r="O20" i="140" s="1"/>
  <c r="AR51" i="140"/>
  <c r="AW51" i="140"/>
  <c r="B20" i="140"/>
  <c r="A21" i="140"/>
  <c r="AX44" i="140"/>
  <c r="AY44" i="140" s="1"/>
  <c r="O44" i="140" s="1"/>
  <c r="S44" i="140" s="1"/>
  <c r="BA44" i="140" s="1"/>
  <c r="AT44" i="140"/>
  <c r="AV44" i="140" s="1"/>
  <c r="N44" i="140" s="1"/>
  <c r="AX40" i="140"/>
  <c r="AT40" i="140"/>
  <c r="AV40" i="140" s="1"/>
  <c r="N40" i="140" s="1"/>
  <c r="AX52" i="140"/>
  <c r="AT52" i="140"/>
  <c r="AV52" i="140" s="1"/>
  <c r="N52" i="140" s="1"/>
  <c r="AY59" i="140"/>
  <c r="AT24" i="140"/>
  <c r="AV24" i="140" s="1"/>
  <c r="N24" i="140" s="1"/>
  <c r="AX24" i="140"/>
  <c r="AY24" i="140" s="1"/>
  <c r="O24" i="140" s="1"/>
  <c r="AT62" i="140"/>
  <c r="AV62" i="140" s="1"/>
  <c r="N62" i="140" s="1"/>
  <c r="AX62" i="140"/>
  <c r="AX61" i="140"/>
  <c r="AT61" i="140"/>
  <c r="AV61" i="140" s="1"/>
  <c r="O61" i="140" s="1"/>
  <c r="AT28" i="140"/>
  <c r="AV28" i="140" s="1"/>
  <c r="N28" i="140" s="1"/>
  <c r="AX28" i="140"/>
  <c r="AY28" i="140" s="1"/>
  <c r="O28" i="140" s="1"/>
  <c r="AR44" i="139"/>
  <c r="AW30" i="140"/>
  <c r="AR30" i="140"/>
  <c r="AR54" i="140"/>
  <c r="AW54" i="140"/>
  <c r="AR49" i="140"/>
  <c r="AW49" i="140"/>
  <c r="N31" i="140"/>
  <c r="AR21" i="140"/>
  <c r="AW21" i="140"/>
  <c r="AX46" i="140"/>
  <c r="AY46" i="140" s="1"/>
  <c r="O46" i="140" s="1"/>
  <c r="S46" i="140" s="1"/>
  <c r="BA46" i="140" s="1"/>
  <c r="AT46" i="140"/>
  <c r="AV46" i="140" s="1"/>
  <c r="N46" i="140" s="1"/>
  <c r="AR60" i="140"/>
  <c r="AW60" i="140"/>
  <c r="AY40" i="140"/>
  <c r="O40" i="140" s="1"/>
  <c r="S40" i="140" s="1"/>
  <c r="BA40" i="140" s="1"/>
  <c r="AY52" i="140"/>
  <c r="O52" i="140" s="1"/>
  <c r="S52" i="140" s="1"/>
  <c r="BA52" i="140" s="1"/>
  <c r="AT59" i="140"/>
  <c r="AV59" i="140" s="1"/>
  <c r="O59" i="140" s="1"/>
  <c r="AX59" i="140"/>
  <c r="AT63" i="140"/>
  <c r="AV63" i="140" s="1"/>
  <c r="O63" i="140" s="1"/>
  <c r="AX63" i="140"/>
  <c r="AY63" i="140" s="1"/>
  <c r="N63" i="140" s="1"/>
  <c r="AY61" i="140"/>
  <c r="N61" i="140" s="1"/>
  <c r="AT39" i="140"/>
  <c r="AV39" i="140" s="1"/>
  <c r="O39" i="140" s="1"/>
  <c r="AX39" i="140"/>
  <c r="AY39" i="140" s="1"/>
  <c r="N39" i="140" s="1"/>
  <c r="AT47" i="140"/>
  <c r="AV47" i="140" s="1"/>
  <c r="O47" i="140" s="1"/>
  <c r="AX47" i="140"/>
  <c r="AY47" i="140" s="1"/>
  <c r="N47" i="140" s="1"/>
  <c r="AX41" i="140"/>
  <c r="AY41" i="140" s="1"/>
  <c r="N41" i="140" s="1"/>
  <c r="AT41" i="140"/>
  <c r="AV41" i="140" s="1"/>
  <c r="O41" i="140" s="1"/>
  <c r="AX53" i="140"/>
  <c r="AY53" i="140" s="1"/>
  <c r="N53" i="140" s="1"/>
  <c r="AT53" i="140"/>
  <c r="AV53" i="140" s="1"/>
  <c r="O53" i="140" s="1"/>
  <c r="AY38" i="140"/>
  <c r="O38" i="140" s="1"/>
  <c r="S38" i="140" s="1"/>
  <c r="BA38" i="140" s="1"/>
  <c r="AT43" i="140"/>
  <c r="AV43" i="140" s="1"/>
  <c r="O43" i="140" s="1"/>
  <c r="AX43" i="140"/>
  <c r="AY43" i="140" s="1"/>
  <c r="N43" i="140" s="1"/>
  <c r="AX45" i="140"/>
  <c r="AY45" i="140" s="1"/>
  <c r="N45" i="140" s="1"/>
  <c r="AT45" i="140"/>
  <c r="AV45" i="140" s="1"/>
  <c r="O45" i="140" s="1"/>
  <c r="AX25" i="139"/>
  <c r="AW25" i="139"/>
  <c r="AY25" i="139" s="1"/>
  <c r="AR23" i="139"/>
  <c r="AO29" i="139"/>
  <c r="AV25" i="139"/>
  <c r="N25" i="139" s="1"/>
  <c r="AW49" i="139"/>
  <c r="AR49" i="139"/>
  <c r="AR19" i="139"/>
  <c r="AW19" i="139"/>
  <c r="AW22" i="139"/>
  <c r="AR22" i="139"/>
  <c r="AW39" i="139"/>
  <c r="AR39" i="139"/>
  <c r="AR60" i="139"/>
  <c r="AW60" i="139"/>
  <c r="AM27" i="139"/>
  <c r="AN27" i="139"/>
  <c r="AO27" i="139"/>
  <c r="AM42" i="139"/>
  <c r="AN42" i="139"/>
  <c r="AO42" i="139"/>
  <c r="AR33" i="139"/>
  <c r="AW33" i="139"/>
  <c r="AN54" i="139"/>
  <c r="AM54" i="139"/>
  <c r="AO54" i="139"/>
  <c r="O54" i="139" s="1"/>
  <c r="AR29" i="139"/>
  <c r="AW29" i="139"/>
  <c r="AR63" i="139"/>
  <c r="AW63" i="139"/>
  <c r="AY64" i="139"/>
  <c r="O64" i="139" s="1"/>
  <c r="AR55" i="139"/>
  <c r="AW55" i="139"/>
  <c r="AN28" i="139"/>
  <c r="AM28" i="139"/>
  <c r="AO28" i="139"/>
  <c r="AN24" i="139"/>
  <c r="AM24" i="139"/>
  <c r="AO24" i="139"/>
  <c r="AR47" i="139"/>
  <c r="AW47" i="139"/>
  <c r="AW36" i="139"/>
  <c r="AR36" i="139"/>
  <c r="AM33" i="139"/>
  <c r="AN33" i="139"/>
  <c r="AO33" i="139"/>
  <c r="AW50" i="139"/>
  <c r="AR50" i="139"/>
  <c r="AX45" i="139"/>
  <c r="AY45" i="139" s="1"/>
  <c r="N45" i="139" s="1"/>
  <c r="AT45" i="139"/>
  <c r="AV45" i="139" s="1"/>
  <c r="O45" i="139" s="1"/>
  <c r="AX64" i="139"/>
  <c r="AT64" i="139"/>
  <c r="AV64" i="139" s="1"/>
  <c r="N64" i="139" s="1"/>
  <c r="AW38" i="139"/>
  <c r="AR38" i="139"/>
  <c r="AW20" i="139"/>
  <c r="AR20" i="139"/>
  <c r="AW28" i="139"/>
  <c r="AR28" i="139"/>
  <c r="AR30" i="139"/>
  <c r="AW30" i="139"/>
  <c r="AW43" i="139"/>
  <c r="AR43" i="139"/>
  <c r="AX61" i="139"/>
  <c r="AY61" i="139" s="1"/>
  <c r="N61" i="139" s="1"/>
  <c r="AT61" i="139"/>
  <c r="AV61" i="139" s="1"/>
  <c r="O61" i="139" s="1"/>
  <c r="AN40" i="139"/>
  <c r="AM40" i="139"/>
  <c r="AO40" i="139"/>
  <c r="AN41" i="139"/>
  <c r="AM41" i="139"/>
  <c r="AO41" i="139"/>
  <c r="AR18" i="139"/>
  <c r="AW18" i="139"/>
  <c r="AW31" i="139"/>
  <c r="AR31" i="139"/>
  <c r="AX48" i="139"/>
  <c r="AY48" i="139" s="1"/>
  <c r="O48" i="139" s="1"/>
  <c r="AT48" i="139"/>
  <c r="AV48" i="139" s="1"/>
  <c r="N48" i="139" s="1"/>
  <c r="AN37" i="139"/>
  <c r="AM37" i="139"/>
  <c r="AO37" i="139"/>
  <c r="AN53" i="139"/>
  <c r="AM53" i="139"/>
  <c r="AO53" i="139"/>
  <c r="AN32" i="139"/>
  <c r="AM32" i="139"/>
  <c r="AO32" i="139"/>
  <c r="AW53" i="139"/>
  <c r="AR53" i="139"/>
  <c r="AN50" i="139"/>
  <c r="AM50" i="139"/>
  <c r="AO50" i="139"/>
  <c r="AW26" i="139"/>
  <c r="AR26" i="139"/>
  <c r="AN26" i="139"/>
  <c r="AM26" i="139"/>
  <c r="AO26" i="139"/>
  <c r="AN39" i="139"/>
  <c r="AM39" i="139"/>
  <c r="AO39" i="139"/>
  <c r="AT35" i="139"/>
  <c r="AV35" i="139" s="1"/>
  <c r="O35" i="139" s="1"/>
  <c r="AX35" i="139"/>
  <c r="AY35" i="139" s="1"/>
  <c r="AR51" i="139"/>
  <c r="AW51" i="139"/>
  <c r="AT54" i="139"/>
  <c r="AV54" i="139" s="1"/>
  <c r="N54" i="139" s="1"/>
  <c r="AX54" i="139"/>
  <c r="AN43" i="139"/>
  <c r="AM43" i="139"/>
  <c r="AO43" i="139"/>
  <c r="B22" i="139"/>
  <c r="A23" i="139"/>
  <c r="AO25" i="139"/>
  <c r="AM25" i="139"/>
  <c r="AN25" i="139"/>
  <c r="AW27" i="139"/>
  <c r="AR27" i="139"/>
  <c r="AT40" i="139"/>
  <c r="AV40" i="139" s="1"/>
  <c r="N40" i="139" s="1"/>
  <c r="AX40" i="139"/>
  <c r="AY40" i="139" s="1"/>
  <c r="AR59" i="139"/>
  <c r="AW59" i="139"/>
  <c r="AT44" i="139"/>
  <c r="AV44" i="139" s="1"/>
  <c r="N44" i="139" s="1"/>
  <c r="AX44" i="139"/>
  <c r="AX41" i="139"/>
  <c r="AY41" i="139" s="1"/>
  <c r="AT41" i="139"/>
  <c r="AV41" i="139" s="1"/>
  <c r="O41" i="139" s="1"/>
  <c r="AN44" i="139"/>
  <c r="AM44" i="139"/>
  <c r="AO44" i="139"/>
  <c r="AW34" i="139"/>
  <c r="AR34" i="139"/>
  <c r="AN20" i="139"/>
  <c r="AM20" i="139"/>
  <c r="AO20" i="139"/>
  <c r="AY54" i="139"/>
  <c r="AM31" i="139"/>
  <c r="AN31" i="139"/>
  <c r="AO31" i="139"/>
  <c r="AM52" i="139"/>
  <c r="AN52" i="139"/>
  <c r="AO52" i="139"/>
  <c r="AR56" i="139"/>
  <c r="AW56" i="139"/>
  <c r="AW65" i="139"/>
  <c r="AR65" i="139"/>
  <c r="AW42" i="139"/>
  <c r="AR42" i="139"/>
  <c r="AY44" i="139"/>
  <c r="AM23" i="139"/>
  <c r="AO23" i="139"/>
  <c r="AN23" i="139"/>
  <c r="AW21" i="139"/>
  <c r="AR21" i="139"/>
  <c r="AR37" i="139"/>
  <c r="AW37" i="139"/>
  <c r="AW24" i="139"/>
  <c r="AR24" i="139"/>
  <c r="AW62" i="139"/>
  <c r="AR62" i="139"/>
  <c r="AR52" i="139"/>
  <c r="AW52" i="139"/>
  <c r="AR32" i="139"/>
  <c r="AW32" i="139"/>
  <c r="AT23" i="139"/>
  <c r="AV23" i="139" s="1"/>
  <c r="N23" i="139" s="1"/>
  <c r="AX23" i="139"/>
  <c r="AY23" i="139" s="1"/>
  <c r="AW46" i="139"/>
  <c r="AR46" i="139"/>
  <c r="AN62" i="139"/>
  <c r="AM62" i="139"/>
  <c r="AO62" i="139"/>
  <c r="AW58" i="139"/>
  <c r="AR58" i="139"/>
  <c r="AN35" i="139"/>
  <c r="AM35" i="139"/>
  <c r="AO35" i="139"/>
  <c r="AW57" i="139"/>
  <c r="AR57" i="139"/>
  <c r="AX19" i="140" l="1"/>
  <c r="AY19" i="140" s="1"/>
  <c r="O19" i="140" s="1"/>
  <c r="AJ19" i="140" s="1"/>
  <c r="Q24" i="140"/>
  <c r="AJ24" i="140"/>
  <c r="Q20" i="140"/>
  <c r="AJ20" i="140"/>
  <c r="S36" i="140"/>
  <c r="BA36" i="140" s="1"/>
  <c r="Q18" i="140"/>
  <c r="AJ18" i="140"/>
  <c r="S48" i="140"/>
  <c r="BA48" i="140" s="1"/>
  <c r="Q26" i="140"/>
  <c r="AJ26" i="140"/>
  <c r="Q28" i="140"/>
  <c r="AJ28" i="140"/>
  <c r="R42" i="140"/>
  <c r="AT22" i="140"/>
  <c r="AV22" i="140" s="1"/>
  <c r="N22" i="140" s="1"/>
  <c r="R22" i="140" s="1"/>
  <c r="AX22" i="140"/>
  <c r="AY22" i="140" s="1"/>
  <c r="O22" i="140" s="1"/>
  <c r="AX33" i="140"/>
  <c r="AT33" i="140"/>
  <c r="AV33" i="140" s="1"/>
  <c r="O33" i="140" s="1"/>
  <c r="S32" i="140" s="1"/>
  <c r="BA32" i="140" s="1"/>
  <c r="BC18" i="140"/>
  <c r="BH18" i="140" s="1"/>
  <c r="V18" i="140" s="1"/>
  <c r="Y18" i="140" s="1"/>
  <c r="R18" i="140"/>
  <c r="AZ18" i="140"/>
  <c r="AT25" i="140"/>
  <c r="AV25" i="140" s="1"/>
  <c r="N25" i="140" s="1"/>
  <c r="R24" i="140" s="1"/>
  <c r="AX25" i="140"/>
  <c r="AY25" i="140" s="1"/>
  <c r="O25" i="140" s="1"/>
  <c r="R46" i="140"/>
  <c r="AT51" i="140"/>
  <c r="AV51" i="140" s="1"/>
  <c r="O51" i="140" s="1"/>
  <c r="AX51" i="140"/>
  <c r="AT58" i="140"/>
  <c r="AV58" i="140" s="1"/>
  <c r="N58" i="140" s="1"/>
  <c r="R58" i="140" s="1"/>
  <c r="AX58" i="140"/>
  <c r="AT54" i="140"/>
  <c r="AV54" i="140" s="1"/>
  <c r="N54" i="140" s="1"/>
  <c r="R54" i="140" s="1"/>
  <c r="AX54" i="140"/>
  <c r="AY54" i="140" s="1"/>
  <c r="O54" i="140" s="1"/>
  <c r="S54" i="140" s="1"/>
  <c r="BA54" i="140" s="1"/>
  <c r="A22" i="140"/>
  <c r="B21" i="140"/>
  <c r="BC20" i="140"/>
  <c r="BH20" i="140" s="1"/>
  <c r="V20" i="140" s="1"/>
  <c r="Y20" i="140" s="1"/>
  <c r="AY33" i="140"/>
  <c r="N33" i="140" s="1"/>
  <c r="R32" i="140" s="1"/>
  <c r="AX37" i="140"/>
  <c r="AT37" i="140"/>
  <c r="AV37" i="140" s="1"/>
  <c r="O37" i="140" s="1"/>
  <c r="AT21" i="140"/>
  <c r="AV21" i="140" s="1"/>
  <c r="N21" i="140" s="1"/>
  <c r="AZ20" i="140" s="1"/>
  <c r="AX21" i="140"/>
  <c r="AY21" i="140" s="1"/>
  <c r="O21" i="140" s="1"/>
  <c r="AX30" i="140"/>
  <c r="AT30" i="140"/>
  <c r="AV30" i="140" s="1"/>
  <c r="N30" i="140" s="1"/>
  <c r="R30" i="140" s="1"/>
  <c r="R52" i="140"/>
  <c r="AX64" i="140"/>
  <c r="AY64" i="140" s="1"/>
  <c r="O64" i="140" s="1"/>
  <c r="S64" i="140" s="1"/>
  <c r="BA64" i="140" s="1"/>
  <c r="AT64" i="140"/>
  <c r="AV64" i="140" s="1"/>
  <c r="N64" i="140" s="1"/>
  <c r="R64" i="140" s="1"/>
  <c r="AY37" i="140"/>
  <c r="N37" i="140" s="1"/>
  <c r="R36" i="140" s="1"/>
  <c r="AY30" i="140"/>
  <c r="O30" i="140" s="1"/>
  <c r="S30" i="140" s="1"/>
  <c r="BA30" i="140" s="1"/>
  <c r="AJ23" i="140"/>
  <c r="Q23" i="140"/>
  <c r="AT50" i="140"/>
  <c r="AV50" i="140" s="1"/>
  <c r="N50" i="140" s="1"/>
  <c r="AX50" i="140"/>
  <c r="AY50" i="140" s="1"/>
  <c r="O50" i="140" s="1"/>
  <c r="S50" i="140" s="1"/>
  <c r="BA50" i="140" s="1"/>
  <c r="O44" i="139"/>
  <c r="S44" i="139" s="1"/>
  <c r="BA44" i="139" s="1"/>
  <c r="R40" i="140"/>
  <c r="AT29" i="140"/>
  <c r="AV29" i="140" s="1"/>
  <c r="N29" i="140" s="1"/>
  <c r="R28" i="140" s="1"/>
  <c r="AX29" i="140"/>
  <c r="AY29" i="140" s="1"/>
  <c r="O29" i="140" s="1"/>
  <c r="AX49" i="140"/>
  <c r="AY49" i="140" s="1"/>
  <c r="N49" i="140" s="1"/>
  <c r="R48" i="140" s="1"/>
  <c r="AT49" i="140"/>
  <c r="AV49" i="140" s="1"/>
  <c r="O49" i="140" s="1"/>
  <c r="R62" i="140"/>
  <c r="AT27" i="140"/>
  <c r="AV27" i="140" s="1"/>
  <c r="N27" i="140" s="1"/>
  <c r="R26" i="140" s="1"/>
  <c r="AX27" i="140"/>
  <c r="AY27" i="140" s="1"/>
  <c r="O27" i="140" s="1"/>
  <c r="R38" i="140"/>
  <c r="R56" i="140"/>
  <c r="N35" i="139"/>
  <c r="AX60" i="140"/>
  <c r="AY60" i="140" s="1"/>
  <c r="O60" i="140" s="1"/>
  <c r="S60" i="140" s="1"/>
  <c r="BA60" i="140" s="1"/>
  <c r="AT60" i="140"/>
  <c r="AV60" i="140" s="1"/>
  <c r="N60" i="140" s="1"/>
  <c r="R60" i="140" s="1"/>
  <c r="R44" i="140"/>
  <c r="AY51" i="140"/>
  <c r="N51" i="140" s="1"/>
  <c r="AT34" i="140"/>
  <c r="AV34" i="140" s="1"/>
  <c r="N34" i="140" s="1"/>
  <c r="R34" i="140" s="1"/>
  <c r="AX34" i="140"/>
  <c r="AY34" i="140" s="1"/>
  <c r="O34" i="140" s="1"/>
  <c r="S34" i="140" s="1"/>
  <c r="BA34" i="140" s="1"/>
  <c r="AY58" i="140"/>
  <c r="O58" i="140" s="1"/>
  <c r="S58" i="140" s="1"/>
  <c r="BA58" i="140" s="1"/>
  <c r="O25" i="139"/>
  <c r="AJ25" i="139" s="1"/>
  <c r="AX52" i="139"/>
  <c r="AT52" i="139"/>
  <c r="AV52" i="139" s="1"/>
  <c r="N52" i="139" s="1"/>
  <c r="AX65" i="139"/>
  <c r="AT65" i="139"/>
  <c r="AV65" i="139" s="1"/>
  <c r="O65" i="139" s="1"/>
  <c r="S64" i="139" s="1"/>
  <c r="BA64" i="139" s="1"/>
  <c r="AX53" i="139"/>
  <c r="AY53" i="139" s="1"/>
  <c r="N53" i="139" s="1"/>
  <c r="AT53" i="139"/>
  <c r="AV53" i="139" s="1"/>
  <c r="O53" i="139" s="1"/>
  <c r="AY47" i="139"/>
  <c r="N47" i="139" s="1"/>
  <c r="AX46" i="139"/>
  <c r="AT46" i="139"/>
  <c r="AV46" i="139" s="1"/>
  <c r="N46" i="139" s="1"/>
  <c r="AT62" i="139"/>
  <c r="AV62" i="139" s="1"/>
  <c r="N62" i="139" s="1"/>
  <c r="AX62" i="139"/>
  <c r="AY62" i="139" s="1"/>
  <c r="O62" i="139" s="1"/>
  <c r="AY65" i="139"/>
  <c r="N65" i="139" s="1"/>
  <c r="R64" i="139" s="1"/>
  <c r="AT59" i="139"/>
  <c r="AV59" i="139" s="1"/>
  <c r="O59" i="139" s="1"/>
  <c r="AX59" i="139"/>
  <c r="AY59" i="139" s="1"/>
  <c r="N59" i="139" s="1"/>
  <c r="B23" i="139"/>
  <c r="A24" i="139"/>
  <c r="AT51" i="139"/>
  <c r="AV51" i="139" s="1"/>
  <c r="O51" i="139" s="1"/>
  <c r="AX51" i="139"/>
  <c r="AY51" i="139" s="1"/>
  <c r="N51" i="139" s="1"/>
  <c r="AT18" i="139"/>
  <c r="AV18" i="139" s="1"/>
  <c r="N18" i="139" s="1"/>
  <c r="AX18" i="139"/>
  <c r="AY18" i="139" s="1"/>
  <c r="O18" i="139" s="1"/>
  <c r="Q18" i="139" s="1"/>
  <c r="AX20" i="139"/>
  <c r="AT20" i="139"/>
  <c r="AV20" i="139" s="1"/>
  <c r="N20" i="139" s="1"/>
  <c r="AT50" i="139"/>
  <c r="AV50" i="139" s="1"/>
  <c r="N50" i="139" s="1"/>
  <c r="AX50" i="139"/>
  <c r="AY50" i="139" s="1"/>
  <c r="O50" i="139" s="1"/>
  <c r="AT47" i="139"/>
  <c r="AV47" i="139" s="1"/>
  <c r="O47" i="139" s="1"/>
  <c r="AX47" i="139"/>
  <c r="AT55" i="139"/>
  <c r="AV55" i="139" s="1"/>
  <c r="O55" i="139" s="1"/>
  <c r="S54" i="139" s="1"/>
  <c r="BA54" i="139" s="1"/>
  <c r="AX55" i="139"/>
  <c r="AY55" i="139" s="1"/>
  <c r="N55" i="139" s="1"/>
  <c r="R54" i="139" s="1"/>
  <c r="AY46" i="139"/>
  <c r="O46" i="139" s="1"/>
  <c r="O23" i="139"/>
  <c r="AT26" i="139"/>
  <c r="AV26" i="139" s="1"/>
  <c r="N26" i="139" s="1"/>
  <c r="AX26" i="139"/>
  <c r="AY26" i="139" s="1"/>
  <c r="O26" i="139" s="1"/>
  <c r="N41" i="139"/>
  <c r="R40" i="139" s="1"/>
  <c r="AT43" i="139"/>
  <c r="AV43" i="139" s="1"/>
  <c r="O43" i="139" s="1"/>
  <c r="AX43" i="139"/>
  <c r="AY20" i="139"/>
  <c r="O20" i="139" s="1"/>
  <c r="AX19" i="139"/>
  <c r="AY19" i="139" s="1"/>
  <c r="O19" i="139" s="1"/>
  <c r="AT19" i="139"/>
  <c r="AV19" i="139" s="1"/>
  <c r="N19" i="139" s="1"/>
  <c r="AT24" i="139"/>
  <c r="AV24" i="139" s="1"/>
  <c r="N24" i="139" s="1"/>
  <c r="R24" i="139" s="1"/>
  <c r="AX24" i="139"/>
  <c r="AY24" i="139" s="1"/>
  <c r="O24" i="139" s="1"/>
  <c r="AX56" i="139"/>
  <c r="AY56" i="139" s="1"/>
  <c r="O56" i="139" s="1"/>
  <c r="AT56" i="139"/>
  <c r="AV56" i="139" s="1"/>
  <c r="N56" i="139" s="1"/>
  <c r="AY43" i="139"/>
  <c r="N43" i="139" s="1"/>
  <c r="AX38" i="139"/>
  <c r="AT38" i="139"/>
  <c r="AV38" i="139" s="1"/>
  <c r="N38" i="139" s="1"/>
  <c r="AX49" i="139"/>
  <c r="AT49" i="139"/>
  <c r="AV49" i="139" s="1"/>
  <c r="O49" i="139" s="1"/>
  <c r="S48" i="139" s="1"/>
  <c r="BA48" i="139" s="1"/>
  <c r="AT58" i="139"/>
  <c r="AV58" i="139" s="1"/>
  <c r="N58" i="139" s="1"/>
  <c r="AX58" i="139"/>
  <c r="AY58" i="139" s="1"/>
  <c r="O58" i="139" s="1"/>
  <c r="AT27" i="139"/>
  <c r="AV27" i="139" s="1"/>
  <c r="N27" i="139" s="1"/>
  <c r="AX27" i="139"/>
  <c r="AY27" i="139" s="1"/>
  <c r="O27" i="139" s="1"/>
  <c r="AY38" i="139"/>
  <c r="O38" i="139" s="1"/>
  <c r="AY63" i="139"/>
  <c r="N63" i="139" s="1"/>
  <c r="AX33" i="139"/>
  <c r="AY33" i="139" s="1"/>
  <c r="N33" i="139" s="1"/>
  <c r="AT33" i="139"/>
  <c r="AV33" i="139" s="1"/>
  <c r="O33" i="139" s="1"/>
  <c r="AX60" i="139"/>
  <c r="AY60" i="139" s="1"/>
  <c r="O60" i="139" s="1"/>
  <c r="S60" i="139" s="1"/>
  <c r="BA60" i="139" s="1"/>
  <c r="AT60" i="139"/>
  <c r="AV60" i="139" s="1"/>
  <c r="N60" i="139" s="1"/>
  <c r="R60" i="139" s="1"/>
  <c r="AY49" i="139"/>
  <c r="N49" i="139" s="1"/>
  <c r="R48" i="139" s="1"/>
  <c r="AX42" i="139"/>
  <c r="AY42" i="139" s="1"/>
  <c r="O42" i="139" s="1"/>
  <c r="AT42" i="139"/>
  <c r="AV42" i="139" s="1"/>
  <c r="N42" i="139" s="1"/>
  <c r="O40" i="139"/>
  <c r="S40" i="139" s="1"/>
  <c r="BA40" i="139" s="1"/>
  <c r="AX30" i="139"/>
  <c r="AY30" i="139" s="1"/>
  <c r="O30" i="139" s="1"/>
  <c r="S30" i="139" s="1"/>
  <c r="BA30" i="139" s="1"/>
  <c r="AT30" i="139"/>
  <c r="AV30" i="139" s="1"/>
  <c r="N30" i="139" s="1"/>
  <c r="AT63" i="139"/>
  <c r="AV63" i="139" s="1"/>
  <c r="O63" i="139" s="1"/>
  <c r="AX63" i="139"/>
  <c r="AT39" i="139"/>
  <c r="AV39" i="139" s="1"/>
  <c r="O39" i="139" s="1"/>
  <c r="AX39" i="139"/>
  <c r="AT32" i="139"/>
  <c r="AV32" i="139" s="1"/>
  <c r="N32" i="139" s="1"/>
  <c r="AX32" i="139"/>
  <c r="AY32" i="139" s="1"/>
  <c r="O32" i="139" s="1"/>
  <c r="S32" i="139" s="1"/>
  <c r="BA32" i="139" s="1"/>
  <c r="AX37" i="139"/>
  <c r="AY37" i="139" s="1"/>
  <c r="N37" i="139" s="1"/>
  <c r="AT37" i="139"/>
  <c r="AV37" i="139" s="1"/>
  <c r="O37" i="139" s="1"/>
  <c r="AX34" i="139"/>
  <c r="AY34" i="139" s="1"/>
  <c r="O34" i="139" s="1"/>
  <c r="S34" i="139" s="1"/>
  <c r="BA34" i="139" s="1"/>
  <c r="AT34" i="139"/>
  <c r="AV34" i="139" s="1"/>
  <c r="N34" i="139" s="1"/>
  <c r="R34" i="139" s="1"/>
  <c r="AX31" i="139"/>
  <c r="AY31" i="139" s="1"/>
  <c r="N31" i="139" s="1"/>
  <c r="AT31" i="139"/>
  <c r="AV31" i="139" s="1"/>
  <c r="O31" i="139" s="1"/>
  <c r="AT36" i="139"/>
  <c r="AV36" i="139" s="1"/>
  <c r="N36" i="139" s="1"/>
  <c r="AX36" i="139"/>
  <c r="AY39" i="139"/>
  <c r="N39" i="139" s="1"/>
  <c r="AX57" i="139"/>
  <c r="AY57" i="139" s="1"/>
  <c r="N57" i="139" s="1"/>
  <c r="AT57" i="139"/>
  <c r="AV57" i="139" s="1"/>
  <c r="O57" i="139" s="1"/>
  <c r="AY52" i="139"/>
  <c r="O52" i="139" s="1"/>
  <c r="S52" i="139" s="1"/>
  <c r="BA52" i="139" s="1"/>
  <c r="AT21" i="139"/>
  <c r="AV21" i="139" s="1"/>
  <c r="N21" i="139" s="1"/>
  <c r="AX21" i="139"/>
  <c r="AY21" i="139" s="1"/>
  <c r="O21" i="139" s="1"/>
  <c r="R44" i="139"/>
  <c r="AT28" i="139"/>
  <c r="AV28" i="139" s="1"/>
  <c r="O28" i="139" s="1"/>
  <c r="AX28" i="139"/>
  <c r="AY28" i="139" s="1"/>
  <c r="AY36" i="139"/>
  <c r="O36" i="139" s="1"/>
  <c r="AT29" i="139"/>
  <c r="AV29" i="139" s="1"/>
  <c r="N29" i="139" s="1"/>
  <c r="AX29" i="139"/>
  <c r="AY29" i="139" s="1"/>
  <c r="O29" i="139" s="1"/>
  <c r="AX22" i="139"/>
  <c r="AY22" i="139" s="1"/>
  <c r="O22" i="139" s="1"/>
  <c r="AT22" i="139"/>
  <c r="AV22" i="139" s="1"/>
  <c r="N22" i="139" s="1"/>
  <c r="R22" i="139" s="1"/>
  <c r="BA18" i="140" l="1"/>
  <c r="Q19" i="140"/>
  <c r="S18" i="140"/>
  <c r="R20" i="140"/>
  <c r="AZ26" i="140"/>
  <c r="BC32" i="140"/>
  <c r="BH32" i="140" s="1"/>
  <c r="V32" i="140" s="1"/>
  <c r="Y32" i="140" s="1"/>
  <c r="Z32" i="140" s="1"/>
  <c r="BK32" i="140" s="1"/>
  <c r="AA32" i="140" s="1"/>
  <c r="AF32" i="140" s="1"/>
  <c r="AZ32" i="140"/>
  <c r="AJ21" i="140"/>
  <c r="Q21" i="140"/>
  <c r="BA20" i="140"/>
  <c r="S20" i="140"/>
  <c r="BC48" i="140"/>
  <c r="BH48" i="140" s="1"/>
  <c r="V48" i="140" s="1"/>
  <c r="Y48" i="140" s="1"/>
  <c r="Z48" i="140" s="1"/>
  <c r="BK48" i="140" s="1"/>
  <c r="AA48" i="140" s="1"/>
  <c r="AF48" i="140" s="1"/>
  <c r="AZ48" i="140"/>
  <c r="S22" i="140"/>
  <c r="BA22" i="140" s="1"/>
  <c r="Q22" i="140"/>
  <c r="AJ22" i="140"/>
  <c r="BC36" i="140"/>
  <c r="BH36" i="140" s="1"/>
  <c r="V36" i="140" s="1"/>
  <c r="Y36" i="140" s="1"/>
  <c r="Z36" i="140" s="1"/>
  <c r="BK36" i="140" s="1"/>
  <c r="AA36" i="140" s="1"/>
  <c r="AF36" i="140" s="1"/>
  <c r="AZ36" i="140"/>
  <c r="AJ27" i="140"/>
  <c r="Q27" i="140"/>
  <c r="S26" i="140"/>
  <c r="BA26" i="140" s="1"/>
  <c r="BC62" i="140"/>
  <c r="BH62" i="140" s="1"/>
  <c r="V62" i="140" s="1"/>
  <c r="Y62" i="140" s="1"/>
  <c r="Z62" i="140" s="1"/>
  <c r="BK62" i="140" s="1"/>
  <c r="AA62" i="140" s="1"/>
  <c r="AF62" i="140" s="1"/>
  <c r="AZ62" i="140"/>
  <c r="BC40" i="140"/>
  <c r="BH40" i="140" s="1"/>
  <c r="V40" i="140" s="1"/>
  <c r="Y40" i="140" s="1"/>
  <c r="Z40" i="140" s="1"/>
  <c r="BK40" i="140" s="1"/>
  <c r="AA40" i="140" s="1"/>
  <c r="AF40" i="140" s="1"/>
  <c r="AZ40" i="140"/>
  <c r="AZ28" i="140"/>
  <c r="AJ29" i="140"/>
  <c r="Q29" i="140"/>
  <c r="AJ8" i="140"/>
  <c r="Z18" i="140"/>
  <c r="BK18" i="140" s="1"/>
  <c r="AA18" i="140" s="1"/>
  <c r="AF18" i="140" s="1"/>
  <c r="BC38" i="140"/>
  <c r="BH38" i="140" s="1"/>
  <c r="V38" i="140" s="1"/>
  <c r="Y38" i="140" s="1"/>
  <c r="Z38" i="140" s="1"/>
  <c r="BK38" i="140" s="1"/>
  <c r="AA38" i="140" s="1"/>
  <c r="AF38" i="140" s="1"/>
  <c r="AZ38" i="140"/>
  <c r="AZ64" i="140"/>
  <c r="BC64" i="140"/>
  <c r="BH64" i="140" s="1"/>
  <c r="V64" i="140" s="1"/>
  <c r="Y64" i="140" s="1"/>
  <c r="Z64" i="140" s="1"/>
  <c r="BK64" i="140" s="1"/>
  <c r="AA64" i="140" s="1"/>
  <c r="AF64" i="140" s="1"/>
  <c r="BC34" i="140"/>
  <c r="BH34" i="140" s="1"/>
  <c r="V34" i="140" s="1"/>
  <c r="Y34" i="140" s="1"/>
  <c r="Z34" i="140" s="1"/>
  <c r="BK34" i="140" s="1"/>
  <c r="AA34" i="140" s="1"/>
  <c r="AF34" i="140" s="1"/>
  <c r="AZ34" i="140"/>
  <c r="R50" i="140"/>
  <c r="AZ24" i="140"/>
  <c r="BC58" i="140"/>
  <c r="BH58" i="140" s="1"/>
  <c r="V58" i="140" s="1"/>
  <c r="Y58" i="140" s="1"/>
  <c r="Z58" i="140" s="1"/>
  <c r="BK58" i="140" s="1"/>
  <c r="AA58" i="140" s="1"/>
  <c r="AF58" i="140" s="1"/>
  <c r="AZ58" i="140"/>
  <c r="BC52" i="140"/>
  <c r="BH52" i="140" s="1"/>
  <c r="V52" i="140" s="1"/>
  <c r="Y52" i="140" s="1"/>
  <c r="Z52" i="140" s="1"/>
  <c r="BK52" i="140" s="1"/>
  <c r="AA52" i="140" s="1"/>
  <c r="AF52" i="140" s="1"/>
  <c r="AZ52" i="140"/>
  <c r="B22" i="140"/>
  <c r="A23" i="140"/>
  <c r="BC46" i="140"/>
  <c r="BH46" i="140" s="1"/>
  <c r="V46" i="140" s="1"/>
  <c r="Y46" i="140" s="1"/>
  <c r="Z46" i="140" s="1"/>
  <c r="BK46" i="140" s="1"/>
  <c r="AA46" i="140" s="1"/>
  <c r="AF46" i="140" s="1"/>
  <c r="AZ46" i="140"/>
  <c r="AZ56" i="140"/>
  <c r="BC56" i="140"/>
  <c r="BH56" i="140" s="1"/>
  <c r="V56" i="140" s="1"/>
  <c r="Y56" i="140" s="1"/>
  <c r="Z56" i="140" s="1"/>
  <c r="BK56" i="140" s="1"/>
  <c r="AA56" i="140" s="1"/>
  <c r="AF56" i="140" s="1"/>
  <c r="AJ25" i="140"/>
  <c r="Q25" i="140"/>
  <c r="BC44" i="140"/>
  <c r="BH44" i="140" s="1"/>
  <c r="V44" i="140" s="1"/>
  <c r="Y44" i="140" s="1"/>
  <c r="Z44" i="140" s="1"/>
  <c r="BK44" i="140" s="1"/>
  <c r="AA44" i="140" s="1"/>
  <c r="AF44" i="140" s="1"/>
  <c r="AZ44" i="140"/>
  <c r="BC30" i="140"/>
  <c r="BH30" i="140" s="1"/>
  <c r="V30" i="140" s="1"/>
  <c r="Y30" i="140" s="1"/>
  <c r="Z30" i="140" s="1"/>
  <c r="BK30" i="140" s="1"/>
  <c r="AA30" i="140" s="1"/>
  <c r="AF30" i="140" s="1"/>
  <c r="AZ30" i="140"/>
  <c r="AZ22" i="140"/>
  <c r="S28" i="140"/>
  <c r="BA28" i="140" s="1"/>
  <c r="AA20" i="140"/>
  <c r="AF20" i="140" s="1"/>
  <c r="Z20" i="140"/>
  <c r="BK20" i="140" s="1"/>
  <c r="N28" i="139"/>
  <c r="AZ60" i="140"/>
  <c r="BC60" i="140"/>
  <c r="BH60" i="140" s="1"/>
  <c r="V60" i="140" s="1"/>
  <c r="Y60" i="140" s="1"/>
  <c r="Z60" i="140" s="1"/>
  <c r="BK60" i="140" s="1"/>
  <c r="AA60" i="140" s="1"/>
  <c r="AF60" i="140" s="1"/>
  <c r="BC54" i="140"/>
  <c r="BH54" i="140" s="1"/>
  <c r="V54" i="140" s="1"/>
  <c r="Y54" i="140" s="1"/>
  <c r="Z54" i="140" s="1"/>
  <c r="BK54" i="140" s="1"/>
  <c r="AA54" i="140" s="1"/>
  <c r="AF54" i="140" s="1"/>
  <c r="AZ54" i="140"/>
  <c r="BC42" i="140"/>
  <c r="BH42" i="140" s="1"/>
  <c r="V42" i="140" s="1"/>
  <c r="Y42" i="140" s="1"/>
  <c r="Z42" i="140" s="1"/>
  <c r="BK42" i="140" s="1"/>
  <c r="AA42" i="140" s="1"/>
  <c r="AF42" i="140" s="1"/>
  <c r="AZ42" i="140"/>
  <c r="S24" i="140"/>
  <c r="BA24" i="140" s="1"/>
  <c r="S58" i="139"/>
  <c r="BA58" i="139" s="1"/>
  <c r="S50" i="139"/>
  <c r="BA50" i="139" s="1"/>
  <c r="S62" i="139"/>
  <c r="BA62" i="139" s="1"/>
  <c r="S42" i="139"/>
  <c r="BA42" i="139" s="1"/>
  <c r="S38" i="139"/>
  <c r="BA38" i="139" s="1"/>
  <c r="S56" i="139"/>
  <c r="BA56" i="139" s="1"/>
  <c r="S36" i="139"/>
  <c r="BA36" i="139" s="1"/>
  <c r="R28" i="139"/>
  <c r="AZ28" i="139" s="1"/>
  <c r="Q25" i="139"/>
  <c r="AZ48" i="139"/>
  <c r="BC48" i="139"/>
  <c r="BH48" i="139" s="1"/>
  <c r="V48" i="139" s="1"/>
  <c r="Y48" i="139" s="1"/>
  <c r="Z48" i="139" s="1"/>
  <c r="BK48" i="139" s="1"/>
  <c r="AA48" i="139" s="1"/>
  <c r="AF48" i="139" s="1"/>
  <c r="AJ27" i="139"/>
  <c r="Q27" i="139"/>
  <c r="Q24" i="139"/>
  <c r="S24" i="139"/>
  <c r="BA24" i="139" s="1"/>
  <c r="AJ24" i="139"/>
  <c r="Q26" i="139"/>
  <c r="S26" i="139"/>
  <c r="BA26" i="139" s="1"/>
  <c r="AJ26" i="139"/>
  <c r="S20" i="139"/>
  <c r="BA20" i="139"/>
  <c r="AJ20" i="139"/>
  <c r="Q20" i="139"/>
  <c r="S22" i="139"/>
  <c r="BA22" i="139" s="1"/>
  <c r="AJ22" i="139"/>
  <c r="Q22" i="139"/>
  <c r="AJ21" i="139"/>
  <c r="Q21" i="139"/>
  <c r="AJ29" i="139"/>
  <c r="Q29" i="139"/>
  <c r="S18" i="139"/>
  <c r="AJ18" i="139"/>
  <c r="BA18" i="139"/>
  <c r="BC40" i="139"/>
  <c r="BH40" i="139" s="1"/>
  <c r="V40" i="139" s="1"/>
  <c r="Y40" i="139" s="1"/>
  <c r="Z40" i="139" s="1"/>
  <c r="BK40" i="139" s="1"/>
  <c r="AA40" i="139" s="1"/>
  <c r="AF40" i="139" s="1"/>
  <c r="AZ40" i="139"/>
  <c r="AZ22" i="139"/>
  <c r="R30" i="139"/>
  <c r="R50" i="139"/>
  <c r="R46" i="139"/>
  <c r="R56" i="139"/>
  <c r="R38" i="139"/>
  <c r="BC54" i="139"/>
  <c r="BH54" i="139" s="1"/>
  <c r="V54" i="139" s="1"/>
  <c r="Y54" i="139" s="1"/>
  <c r="Z54" i="139" s="1"/>
  <c r="BK54" i="139" s="1"/>
  <c r="AA54" i="139" s="1"/>
  <c r="AF54" i="139" s="1"/>
  <c r="AZ54" i="139"/>
  <c r="BC34" i="139"/>
  <c r="BH34" i="139" s="1"/>
  <c r="V34" i="139" s="1"/>
  <c r="Y34" i="139" s="1"/>
  <c r="Z34" i="139" s="1"/>
  <c r="BK34" i="139" s="1"/>
  <c r="AA34" i="139" s="1"/>
  <c r="AF34" i="139" s="1"/>
  <c r="AZ34" i="139"/>
  <c r="R58" i="139"/>
  <c r="AZ24" i="139"/>
  <c r="S46" i="139"/>
  <c r="BA46" i="139" s="1"/>
  <c r="BC20" i="139"/>
  <c r="BH20" i="139" s="1"/>
  <c r="V20" i="139" s="1"/>
  <c r="Y20" i="139" s="1"/>
  <c r="R20" i="139"/>
  <c r="AZ20" i="139"/>
  <c r="B24" i="139"/>
  <c r="A25" i="139"/>
  <c r="BC44" i="139"/>
  <c r="BH44" i="139" s="1"/>
  <c r="V44" i="139" s="1"/>
  <c r="Y44" i="139" s="1"/>
  <c r="Z44" i="139" s="1"/>
  <c r="BK44" i="139" s="1"/>
  <c r="AA44" i="139" s="1"/>
  <c r="AF44" i="139" s="1"/>
  <c r="AZ44" i="139"/>
  <c r="AZ60" i="139"/>
  <c r="BC60" i="139"/>
  <c r="BH60" i="139" s="1"/>
  <c r="V60" i="139" s="1"/>
  <c r="Y60" i="139" s="1"/>
  <c r="Z60" i="139" s="1"/>
  <c r="BK60" i="139" s="1"/>
  <c r="AA60" i="139" s="1"/>
  <c r="AF60" i="139" s="1"/>
  <c r="AJ19" i="139"/>
  <c r="Q19" i="139"/>
  <c r="R52" i="139"/>
  <c r="Q28" i="139"/>
  <c r="S28" i="139"/>
  <c r="BA28" i="139" s="1"/>
  <c r="AJ28" i="139"/>
  <c r="AZ64" i="139"/>
  <c r="BC64" i="139"/>
  <c r="BH64" i="139" s="1"/>
  <c r="V64" i="139" s="1"/>
  <c r="Y64" i="139" s="1"/>
  <c r="Z64" i="139" s="1"/>
  <c r="BK64" i="139" s="1"/>
  <c r="AA64" i="139" s="1"/>
  <c r="AF64" i="139" s="1"/>
  <c r="AJ23" i="139"/>
  <c r="Q23" i="139"/>
  <c r="R32" i="139"/>
  <c r="R62" i="139"/>
  <c r="R42" i="139"/>
  <c r="BC18" i="139"/>
  <c r="BH18" i="139" s="1"/>
  <c r="V18" i="139" s="1"/>
  <c r="Y18" i="139" s="1"/>
  <c r="R18" i="139"/>
  <c r="AZ18" i="139"/>
  <c r="R36" i="139"/>
  <c r="R26" i="139"/>
  <c r="BC22" i="140" l="1"/>
  <c r="BH22" i="140" s="1"/>
  <c r="V22" i="140" s="1"/>
  <c r="Y22" i="140" s="1"/>
  <c r="Z22" i="140" s="1"/>
  <c r="BK22" i="140" s="1"/>
  <c r="AA22" i="140" s="1"/>
  <c r="AF22" i="140" s="1"/>
  <c r="BC26" i="140"/>
  <c r="BH26" i="140" s="1"/>
  <c r="V26" i="140" s="1"/>
  <c r="Y26" i="140" s="1"/>
  <c r="Z26" i="140" s="1"/>
  <c r="BK26" i="140" s="1"/>
  <c r="BC28" i="140"/>
  <c r="BH28" i="140" s="1"/>
  <c r="V28" i="140" s="1"/>
  <c r="Y28" i="140" s="1"/>
  <c r="BC24" i="140"/>
  <c r="BH24" i="140" s="1"/>
  <c r="V24" i="140" s="1"/>
  <c r="Y24" i="140" s="1"/>
  <c r="A24" i="140"/>
  <c r="B23" i="140"/>
  <c r="BC50" i="140"/>
  <c r="BH50" i="140" s="1"/>
  <c r="V50" i="140" s="1"/>
  <c r="Y50" i="140" s="1"/>
  <c r="Z50" i="140" s="1"/>
  <c r="BK50" i="140" s="1"/>
  <c r="AA50" i="140" s="1"/>
  <c r="AF50" i="140" s="1"/>
  <c r="AZ50" i="140"/>
  <c r="BC24" i="139"/>
  <c r="BH24" i="139" s="1"/>
  <c r="V24" i="139" s="1"/>
  <c r="Y24" i="139" s="1"/>
  <c r="Z24" i="139" s="1"/>
  <c r="BK24" i="139" s="1"/>
  <c r="AA24" i="139" s="1"/>
  <c r="AF24" i="139" s="1"/>
  <c r="BC22" i="139"/>
  <c r="BH22" i="139" s="1"/>
  <c r="V22" i="139" s="1"/>
  <c r="Y22" i="139" s="1"/>
  <c r="Z22" i="139" s="1"/>
  <c r="BK22" i="139" s="1"/>
  <c r="AA22" i="139" s="1"/>
  <c r="AF22" i="139" s="1"/>
  <c r="AZ52" i="139"/>
  <c r="BC52" i="139"/>
  <c r="BH52" i="139" s="1"/>
  <c r="V52" i="139" s="1"/>
  <c r="Y52" i="139" s="1"/>
  <c r="Z52" i="139" s="1"/>
  <c r="BK52" i="139" s="1"/>
  <c r="AA52" i="139" s="1"/>
  <c r="AF52" i="139" s="1"/>
  <c r="BC26" i="139"/>
  <c r="BH26" i="139" s="1"/>
  <c r="V26" i="139" s="1"/>
  <c r="Y26" i="139" s="1"/>
  <c r="AZ26" i="139"/>
  <c r="BC50" i="139"/>
  <c r="BH50" i="139" s="1"/>
  <c r="V50" i="139" s="1"/>
  <c r="Y50" i="139" s="1"/>
  <c r="Z50" i="139" s="1"/>
  <c r="BK50" i="139" s="1"/>
  <c r="AA50" i="139" s="1"/>
  <c r="AF50" i="139" s="1"/>
  <c r="AZ50" i="139"/>
  <c r="BC46" i="139"/>
  <c r="BH46" i="139" s="1"/>
  <c r="V46" i="139" s="1"/>
  <c r="Y46" i="139" s="1"/>
  <c r="Z46" i="139" s="1"/>
  <c r="BK46" i="139" s="1"/>
  <c r="AA46" i="139" s="1"/>
  <c r="AF46" i="139" s="1"/>
  <c r="AZ46" i="139"/>
  <c r="BC36" i="139"/>
  <c r="BH36" i="139" s="1"/>
  <c r="V36" i="139" s="1"/>
  <c r="Y36" i="139" s="1"/>
  <c r="Z36" i="139" s="1"/>
  <c r="BK36" i="139" s="1"/>
  <c r="AA36" i="139" s="1"/>
  <c r="AF36" i="139" s="1"/>
  <c r="AZ36" i="139"/>
  <c r="AZ30" i="139"/>
  <c r="BC30" i="139"/>
  <c r="BH30" i="139" s="1"/>
  <c r="V30" i="139" s="1"/>
  <c r="Y30" i="139" s="1"/>
  <c r="Z30" i="139" s="1"/>
  <c r="BK30" i="139" s="1"/>
  <c r="AA30" i="139" s="1"/>
  <c r="AF30" i="139" s="1"/>
  <c r="Z20" i="139"/>
  <c r="BK20" i="139" s="1"/>
  <c r="AA20" i="139" s="1"/>
  <c r="AF20" i="139" s="1"/>
  <c r="BC32" i="139"/>
  <c r="BH32" i="139" s="1"/>
  <c r="V32" i="139" s="1"/>
  <c r="Y32" i="139" s="1"/>
  <c r="Z32" i="139" s="1"/>
  <c r="BK32" i="139" s="1"/>
  <c r="AA32" i="139" s="1"/>
  <c r="AF32" i="139" s="1"/>
  <c r="AZ32" i="139"/>
  <c r="BC38" i="139"/>
  <c r="BH38" i="139" s="1"/>
  <c r="V38" i="139" s="1"/>
  <c r="Y38" i="139" s="1"/>
  <c r="Z38" i="139" s="1"/>
  <c r="BK38" i="139" s="1"/>
  <c r="AA38" i="139" s="1"/>
  <c r="AF38" i="139" s="1"/>
  <c r="AZ38" i="139"/>
  <c r="AA18" i="139"/>
  <c r="AF18" i="139" s="1"/>
  <c r="Z18" i="139"/>
  <c r="BK18" i="139" s="1"/>
  <c r="AJ8" i="139"/>
  <c r="AZ56" i="139"/>
  <c r="BC56" i="139"/>
  <c r="BH56" i="139" s="1"/>
  <c r="V56" i="139" s="1"/>
  <c r="Y56" i="139" s="1"/>
  <c r="Z56" i="139" s="1"/>
  <c r="BK56" i="139" s="1"/>
  <c r="AA56" i="139" s="1"/>
  <c r="AF56" i="139" s="1"/>
  <c r="BC42" i="139"/>
  <c r="BH42" i="139" s="1"/>
  <c r="V42" i="139" s="1"/>
  <c r="Y42" i="139" s="1"/>
  <c r="Z42" i="139" s="1"/>
  <c r="BK42" i="139" s="1"/>
  <c r="AA42" i="139" s="1"/>
  <c r="AF42" i="139" s="1"/>
  <c r="AZ42" i="139"/>
  <c r="BC62" i="139"/>
  <c r="BH62" i="139" s="1"/>
  <c r="V62" i="139" s="1"/>
  <c r="Y62" i="139" s="1"/>
  <c r="Z62" i="139" s="1"/>
  <c r="BK62" i="139" s="1"/>
  <c r="AA62" i="139" s="1"/>
  <c r="AF62" i="139" s="1"/>
  <c r="AZ62" i="139"/>
  <c r="B25" i="139"/>
  <c r="A26" i="139"/>
  <c r="BC58" i="139"/>
  <c r="BH58" i="139" s="1"/>
  <c r="V58" i="139" s="1"/>
  <c r="Y58" i="139" s="1"/>
  <c r="Z58" i="139" s="1"/>
  <c r="BK58" i="139" s="1"/>
  <c r="AA58" i="139" s="1"/>
  <c r="AF58" i="139" s="1"/>
  <c r="AZ58" i="139"/>
  <c r="BC28" i="139"/>
  <c r="BH28" i="139" s="1"/>
  <c r="V28" i="139" s="1"/>
  <c r="Y28" i="139" s="1"/>
  <c r="AA26" i="140" l="1"/>
  <c r="AF26" i="140" s="1"/>
  <c r="B24" i="140"/>
  <c r="A25" i="140"/>
  <c r="Z24" i="140"/>
  <c r="BK24" i="140" s="1"/>
  <c r="AA24" i="140" s="1"/>
  <c r="AF24" i="140" s="1"/>
  <c r="AA28" i="140"/>
  <c r="AF28" i="140" s="1"/>
  <c r="Z28" i="140"/>
  <c r="BK28" i="140" s="1"/>
  <c r="Z28" i="139"/>
  <c r="BK28" i="139" s="1"/>
  <c r="AA28" i="139" s="1"/>
  <c r="AF28" i="139" s="1"/>
  <c r="Z26" i="139"/>
  <c r="BK26" i="139" s="1"/>
  <c r="AA26" i="139" s="1"/>
  <c r="AF26" i="139" s="1"/>
  <c r="B26" i="139"/>
  <c r="A27" i="139"/>
  <c r="A26" i="140" l="1"/>
  <c r="B25" i="140"/>
  <c r="B27" i="139"/>
  <c r="A28" i="139"/>
  <c r="B26" i="140" l="1"/>
  <c r="A27" i="140"/>
  <c r="B28" i="139"/>
  <c r="A29" i="139"/>
  <c r="A28" i="140" l="1"/>
  <c r="B27" i="140"/>
  <c r="B29" i="139"/>
  <c r="A30" i="139"/>
  <c r="B28" i="140" l="1"/>
  <c r="A29" i="140"/>
  <c r="B30" i="139"/>
  <c r="A31" i="139"/>
  <c r="A30" i="140" l="1"/>
  <c r="B29" i="140"/>
  <c r="B31" i="139"/>
  <c r="A32" i="139"/>
  <c r="B30" i="140" l="1"/>
  <c r="A31" i="140"/>
  <c r="A33" i="139"/>
  <c r="B32" i="139"/>
  <c r="B31" i="140" l="1"/>
  <c r="A32" i="140"/>
  <c r="A34" i="139"/>
  <c r="B33" i="139"/>
  <c r="A33" i="140" l="1"/>
  <c r="B32" i="140"/>
  <c r="B34" i="139"/>
  <c r="A35" i="139"/>
  <c r="B33" i="140" l="1"/>
  <c r="A34" i="140"/>
  <c r="B35" i="139"/>
  <c r="A36" i="139"/>
  <c r="A35" i="140" l="1"/>
  <c r="B34" i="140"/>
  <c r="A37" i="139"/>
  <c r="B36" i="139"/>
  <c r="A36" i="140" l="1"/>
  <c r="B35" i="140"/>
  <c r="A38" i="139"/>
  <c r="B37" i="139"/>
  <c r="B36" i="140" l="1"/>
  <c r="A37" i="140"/>
  <c r="B38" i="139"/>
  <c r="A39" i="139"/>
  <c r="A38" i="140" l="1"/>
  <c r="B37" i="140"/>
  <c r="B39" i="139"/>
  <c r="A40" i="139"/>
  <c r="B38" i="140" l="1"/>
  <c r="A39" i="140"/>
  <c r="B40" i="139"/>
  <c r="A41" i="139"/>
  <c r="A40" i="140" l="1"/>
  <c r="B39" i="140"/>
  <c r="A42" i="139"/>
  <c r="B41" i="139"/>
  <c r="B40" i="140" l="1"/>
  <c r="A41" i="140"/>
  <c r="B42" i="139"/>
  <c r="A43" i="139"/>
  <c r="B41" i="140" l="1"/>
  <c r="A42" i="140"/>
  <c r="B43" i="139"/>
  <c r="A44" i="139"/>
  <c r="C29" i="134"/>
  <c r="C27" i="134"/>
  <c r="C25" i="134"/>
  <c r="C23" i="134"/>
  <c r="C21" i="134"/>
  <c r="A43" i="140" l="1"/>
  <c r="B42" i="140"/>
  <c r="B44" i="139"/>
  <c r="A45" i="139"/>
  <c r="AC20" i="134"/>
  <c r="AE20" i="134" s="1"/>
  <c r="A44" i="140" l="1"/>
  <c r="B43" i="140"/>
  <c r="A46" i="139"/>
  <c r="B45" i="139"/>
  <c r="C26" i="137"/>
  <c r="D27" i="137" s="1"/>
  <c r="C24" i="137"/>
  <c r="C25" i="137" s="1"/>
  <c r="J18" i="137"/>
  <c r="N18" i="137" s="1"/>
  <c r="C18" i="137"/>
  <c r="H18" i="137" s="1"/>
  <c r="C17" i="137"/>
  <c r="H17" i="137" s="1"/>
  <c r="C16" i="137"/>
  <c r="H16" i="137" s="1"/>
  <c r="J15" i="137"/>
  <c r="N15" i="137" s="1"/>
  <c r="I15" i="137"/>
  <c r="C15" i="137"/>
  <c r="H15" i="137" s="1"/>
  <c r="N14" i="137"/>
  <c r="L14" i="137"/>
  <c r="C14" i="137"/>
  <c r="F14" i="137" s="1"/>
  <c r="N13" i="137"/>
  <c r="L13" i="137"/>
  <c r="C13" i="137"/>
  <c r="F13" i="137" s="1"/>
  <c r="N12" i="137"/>
  <c r="L12" i="137"/>
  <c r="C12" i="137"/>
  <c r="F12" i="137" s="1"/>
  <c r="N11" i="137"/>
  <c r="L11" i="137"/>
  <c r="C11" i="137"/>
  <c r="E11" i="137" s="1"/>
  <c r="N10" i="137"/>
  <c r="L10" i="137"/>
  <c r="C10" i="137"/>
  <c r="F10" i="137" s="1"/>
  <c r="N9" i="137"/>
  <c r="L9" i="137"/>
  <c r="C9" i="137"/>
  <c r="E9" i="137" s="1"/>
  <c r="N8" i="137"/>
  <c r="L8" i="137"/>
  <c r="C8" i="137"/>
  <c r="F8" i="137" s="1"/>
  <c r="N7" i="137"/>
  <c r="L7" i="137"/>
  <c r="C7" i="137"/>
  <c r="F7" i="137" s="1"/>
  <c r="N6" i="137"/>
  <c r="L6" i="137"/>
  <c r="C6" i="137"/>
  <c r="F6" i="137" s="1"/>
  <c r="N5" i="137"/>
  <c r="L5" i="137"/>
  <c r="C5" i="137"/>
  <c r="F5" i="137" s="1"/>
  <c r="N4" i="137"/>
  <c r="L4" i="137"/>
  <c r="C4" i="137"/>
  <c r="F4" i="137" s="1"/>
  <c r="B44" i="140" l="1"/>
  <c r="A45" i="140"/>
  <c r="A47" i="139"/>
  <c r="B46" i="139"/>
  <c r="E6" i="137"/>
  <c r="I16" i="137"/>
  <c r="I17" i="137"/>
  <c r="E14" i="137"/>
  <c r="J17" i="137"/>
  <c r="N17" i="137" s="1"/>
  <c r="J16" i="137"/>
  <c r="N16" i="137" s="1"/>
  <c r="F9" i="137"/>
  <c r="E10" i="137"/>
  <c r="I18" i="137"/>
  <c r="E27" i="137"/>
  <c r="F27" i="137"/>
  <c r="D25" i="137"/>
  <c r="E25" i="137" s="1"/>
  <c r="E8" i="137"/>
  <c r="F11" i="137"/>
  <c r="L15" i="137"/>
  <c r="L17" i="137"/>
  <c r="L18" i="137"/>
  <c r="E5" i="137"/>
  <c r="E13" i="137"/>
  <c r="D26" i="137"/>
  <c r="E26" i="137" s="1"/>
  <c r="E7" i="137"/>
  <c r="E15" i="137"/>
  <c r="E16" i="137"/>
  <c r="E17" i="137"/>
  <c r="E18" i="137"/>
  <c r="D24" i="137"/>
  <c r="E24" i="137" s="1"/>
  <c r="C27" i="137"/>
  <c r="E4" i="137"/>
  <c r="E12" i="137"/>
  <c r="F15" i="137"/>
  <c r="F16" i="137"/>
  <c r="F17" i="137"/>
  <c r="F18" i="137"/>
  <c r="A46" i="140" l="1"/>
  <c r="B45" i="140"/>
  <c r="A48" i="139"/>
  <c r="B47" i="139"/>
  <c r="L16" i="137"/>
  <c r="AY317" i="134"/>
  <c r="AX317" i="134"/>
  <c r="AW317" i="134"/>
  <c r="AV317" i="134"/>
  <c r="AU317" i="134"/>
  <c r="AT317" i="134"/>
  <c r="AS317" i="134"/>
  <c r="AR317" i="134"/>
  <c r="AQ317" i="134"/>
  <c r="AP317" i="134"/>
  <c r="AO317" i="134"/>
  <c r="AN317" i="134"/>
  <c r="AM317" i="134"/>
  <c r="AL317" i="134"/>
  <c r="AK317" i="134"/>
  <c r="O317" i="134"/>
  <c r="N317" i="134"/>
  <c r="M317" i="134"/>
  <c r="L317" i="134"/>
  <c r="B317" i="134"/>
  <c r="A317" i="134"/>
  <c r="BK316" i="134"/>
  <c r="BJ316" i="134"/>
  <c r="BI316" i="134"/>
  <c r="BH316" i="134"/>
  <c r="BG316" i="134"/>
  <c r="BF316" i="134"/>
  <c r="BE316" i="134"/>
  <c r="BD316" i="134"/>
  <c r="BC316" i="134"/>
  <c r="BB316" i="134"/>
  <c r="BA316" i="134"/>
  <c r="AZ316" i="134"/>
  <c r="AY316" i="134"/>
  <c r="AX316" i="134"/>
  <c r="AW316" i="134"/>
  <c r="AV316" i="134"/>
  <c r="AU316" i="134"/>
  <c r="AT316" i="134"/>
  <c r="AS316" i="134"/>
  <c r="AR316" i="134"/>
  <c r="AQ316" i="134"/>
  <c r="AP316" i="134"/>
  <c r="AO316" i="134"/>
  <c r="AN316" i="134"/>
  <c r="AM316" i="134"/>
  <c r="AL316" i="134"/>
  <c r="AK316" i="134"/>
  <c r="AF316" i="134"/>
  <c r="AE316" i="134"/>
  <c r="AC316" i="134"/>
  <c r="AB316" i="134"/>
  <c r="AA316" i="134"/>
  <c r="Z316" i="134"/>
  <c r="Y316" i="134"/>
  <c r="X316" i="134"/>
  <c r="W316" i="134"/>
  <c r="V316" i="134"/>
  <c r="U316" i="134"/>
  <c r="T316" i="134"/>
  <c r="S316" i="134"/>
  <c r="R316" i="134"/>
  <c r="O316" i="134"/>
  <c r="N316" i="134"/>
  <c r="M316" i="134"/>
  <c r="L316" i="134"/>
  <c r="B316" i="134"/>
  <c r="A316" i="134"/>
  <c r="AY315" i="134"/>
  <c r="AX315" i="134"/>
  <c r="AW315" i="134"/>
  <c r="AV315" i="134"/>
  <c r="AU315" i="134"/>
  <c r="AT315" i="134"/>
  <c r="AS315" i="134"/>
  <c r="AR315" i="134"/>
  <c r="AQ315" i="134"/>
  <c r="AP315" i="134"/>
  <c r="AO315" i="134"/>
  <c r="AN315" i="134"/>
  <c r="AM315" i="134"/>
  <c r="AL315" i="134"/>
  <c r="AK315" i="134"/>
  <c r="O315" i="134"/>
  <c r="N315" i="134"/>
  <c r="M315" i="134"/>
  <c r="L315" i="134"/>
  <c r="B315" i="134"/>
  <c r="A315" i="134"/>
  <c r="BK314" i="134"/>
  <c r="BJ314" i="134"/>
  <c r="BI314" i="134"/>
  <c r="BH314" i="134"/>
  <c r="BG314" i="134"/>
  <c r="BF314" i="134"/>
  <c r="BE314" i="134"/>
  <c r="BD314" i="134"/>
  <c r="BC314" i="134"/>
  <c r="BB314" i="134"/>
  <c r="BA314" i="134"/>
  <c r="AZ314" i="134"/>
  <c r="AY314" i="134"/>
  <c r="AX314" i="134"/>
  <c r="AW314" i="134"/>
  <c r="AV314" i="134"/>
  <c r="AU314" i="134"/>
  <c r="AT314" i="134"/>
  <c r="AS314" i="134"/>
  <c r="AR314" i="134"/>
  <c r="AQ314" i="134"/>
  <c r="AP314" i="134"/>
  <c r="AO314" i="134"/>
  <c r="AN314" i="134"/>
  <c r="AM314" i="134"/>
  <c r="AL314" i="134"/>
  <c r="AK314" i="134"/>
  <c r="AF314" i="134"/>
  <c r="AE314" i="134"/>
  <c r="AC314" i="134"/>
  <c r="AB314" i="134"/>
  <c r="AA314" i="134"/>
  <c r="Z314" i="134"/>
  <c r="Y314" i="134"/>
  <c r="X314" i="134"/>
  <c r="W314" i="134"/>
  <c r="V314" i="134"/>
  <c r="U314" i="134"/>
  <c r="T314" i="134"/>
  <c r="S314" i="134"/>
  <c r="R314" i="134"/>
  <c r="O314" i="134"/>
  <c r="N314" i="134"/>
  <c r="M314" i="134"/>
  <c r="L314" i="134"/>
  <c r="B314" i="134"/>
  <c r="A314" i="134"/>
  <c r="AY313" i="134"/>
  <c r="AX313" i="134"/>
  <c r="AW313" i="134"/>
  <c r="AV313" i="134"/>
  <c r="AU313" i="134"/>
  <c r="AT313" i="134"/>
  <c r="AS313" i="134"/>
  <c r="AR313" i="134"/>
  <c r="AQ313" i="134"/>
  <c r="AP313" i="134"/>
  <c r="AO313" i="134"/>
  <c r="AN313" i="134"/>
  <c r="AM313" i="134"/>
  <c r="AL313" i="134"/>
  <c r="AK313" i="134"/>
  <c r="O313" i="134"/>
  <c r="N313" i="134"/>
  <c r="M313" i="134"/>
  <c r="L313" i="134"/>
  <c r="B313" i="134"/>
  <c r="A313" i="134"/>
  <c r="BK312" i="134"/>
  <c r="BJ312" i="134"/>
  <c r="BI312" i="134"/>
  <c r="BH312" i="134"/>
  <c r="BG312" i="134"/>
  <c r="BF312" i="134"/>
  <c r="BE312" i="134"/>
  <c r="BD312" i="134"/>
  <c r="BC312" i="134"/>
  <c r="BB312" i="134"/>
  <c r="BA312" i="134"/>
  <c r="AZ312" i="134"/>
  <c r="AY312" i="134"/>
  <c r="AX312" i="134"/>
  <c r="AW312" i="134"/>
  <c r="AV312" i="134"/>
  <c r="AU312" i="134"/>
  <c r="AT312" i="134"/>
  <c r="AS312" i="134"/>
  <c r="AR312" i="134"/>
  <c r="AQ312" i="134"/>
  <c r="AP312" i="134"/>
  <c r="AO312" i="134"/>
  <c r="AN312" i="134"/>
  <c r="AM312" i="134"/>
  <c r="AL312" i="134"/>
  <c r="AK312" i="134"/>
  <c r="AF312" i="134"/>
  <c r="AE312" i="134"/>
  <c r="AC312" i="134"/>
  <c r="AB312" i="134"/>
  <c r="AA312" i="134"/>
  <c r="Z312" i="134"/>
  <c r="Y312" i="134"/>
  <c r="X312" i="134"/>
  <c r="W312" i="134"/>
  <c r="V312" i="134"/>
  <c r="U312" i="134"/>
  <c r="T312" i="134"/>
  <c r="S312" i="134"/>
  <c r="R312" i="134"/>
  <c r="O312" i="134"/>
  <c r="N312" i="134"/>
  <c r="M312" i="134"/>
  <c r="L312" i="134"/>
  <c r="B312" i="134"/>
  <c r="A312" i="134"/>
  <c r="AY311" i="134"/>
  <c r="AX311" i="134"/>
  <c r="AW311" i="134"/>
  <c r="AV311" i="134"/>
  <c r="AU311" i="134"/>
  <c r="AT311" i="134"/>
  <c r="AS311" i="134"/>
  <c r="AR311" i="134"/>
  <c r="AQ311" i="134"/>
  <c r="AP311" i="134"/>
  <c r="AO311" i="134"/>
  <c r="AN311" i="134"/>
  <c r="AM311" i="134"/>
  <c r="AL311" i="134"/>
  <c r="AK311" i="134"/>
  <c r="O311" i="134"/>
  <c r="N311" i="134"/>
  <c r="M311" i="134"/>
  <c r="L311" i="134"/>
  <c r="B311" i="134"/>
  <c r="A311" i="134"/>
  <c r="BK310" i="134"/>
  <c r="BJ310" i="134"/>
  <c r="BI310" i="134"/>
  <c r="BH310" i="134"/>
  <c r="BG310" i="134"/>
  <c r="BF310" i="134"/>
  <c r="BE310" i="134"/>
  <c r="BD310" i="134"/>
  <c r="BC310" i="134"/>
  <c r="BB310" i="134"/>
  <c r="BA310" i="134"/>
  <c r="AZ310" i="134"/>
  <c r="AY310" i="134"/>
  <c r="AX310" i="134"/>
  <c r="AW310" i="134"/>
  <c r="AV310" i="134"/>
  <c r="AU310" i="134"/>
  <c r="AT310" i="134"/>
  <c r="AS310" i="134"/>
  <c r="AR310" i="134"/>
  <c r="AQ310" i="134"/>
  <c r="AP310" i="134"/>
  <c r="AO310" i="134"/>
  <c r="AN310" i="134"/>
  <c r="AM310" i="134"/>
  <c r="AL310" i="134"/>
  <c r="AK310" i="134"/>
  <c r="AF310" i="134"/>
  <c r="AE310" i="134"/>
  <c r="AC310" i="134"/>
  <c r="AB310" i="134"/>
  <c r="AA310" i="134"/>
  <c r="Z310" i="134"/>
  <c r="Y310" i="134"/>
  <c r="X310" i="134"/>
  <c r="W310" i="134"/>
  <c r="V310" i="134"/>
  <c r="U310" i="134"/>
  <c r="T310" i="134"/>
  <c r="S310" i="134"/>
  <c r="R310" i="134"/>
  <c r="O310" i="134"/>
  <c r="N310" i="134"/>
  <c r="M310" i="134"/>
  <c r="L310" i="134"/>
  <c r="B310" i="134"/>
  <c r="A310" i="134"/>
  <c r="AY309" i="134"/>
  <c r="AX309" i="134"/>
  <c r="AW309" i="134"/>
  <c r="AV309" i="134"/>
  <c r="AU309" i="134"/>
  <c r="AT309" i="134"/>
  <c r="AS309" i="134"/>
  <c r="AR309" i="134"/>
  <c r="AQ309" i="134"/>
  <c r="AP309" i="134"/>
  <c r="AO309" i="134"/>
  <c r="AN309" i="134"/>
  <c r="AM309" i="134"/>
  <c r="AL309" i="134"/>
  <c r="AK309" i="134"/>
  <c r="O309" i="134"/>
  <c r="N309" i="134"/>
  <c r="M309" i="134"/>
  <c r="L309" i="134"/>
  <c r="B309" i="134"/>
  <c r="A309" i="134"/>
  <c r="BK308" i="134"/>
  <c r="BJ308" i="134"/>
  <c r="BI308" i="134"/>
  <c r="BH308" i="134"/>
  <c r="BG308" i="134"/>
  <c r="BF308" i="134"/>
  <c r="BE308" i="134"/>
  <c r="BD308" i="134"/>
  <c r="BC308" i="134"/>
  <c r="BB308" i="134"/>
  <c r="BA308" i="134"/>
  <c r="AZ308" i="134"/>
  <c r="AY308" i="134"/>
  <c r="AX308" i="134"/>
  <c r="AW308" i="134"/>
  <c r="AV308" i="134"/>
  <c r="AU308" i="134"/>
  <c r="AT308" i="134"/>
  <c r="AS308" i="134"/>
  <c r="AR308" i="134"/>
  <c r="AQ308" i="134"/>
  <c r="AP308" i="134"/>
  <c r="AO308" i="134"/>
  <c r="AN308" i="134"/>
  <c r="AM308" i="134"/>
  <c r="AL308" i="134"/>
  <c r="AK308" i="134"/>
  <c r="AF308" i="134"/>
  <c r="AE308" i="134"/>
  <c r="AC308" i="134"/>
  <c r="AB308" i="134"/>
  <c r="AA308" i="134"/>
  <c r="Z308" i="134"/>
  <c r="Y308" i="134"/>
  <c r="X308" i="134"/>
  <c r="W308" i="134"/>
  <c r="V308" i="134"/>
  <c r="U308" i="134"/>
  <c r="T308" i="134"/>
  <c r="S308" i="134"/>
  <c r="R308" i="134"/>
  <c r="O308" i="134"/>
  <c r="N308" i="134"/>
  <c r="M308" i="134"/>
  <c r="L308" i="134"/>
  <c r="B308" i="134"/>
  <c r="A308" i="134"/>
  <c r="AY307" i="134"/>
  <c r="AX307" i="134"/>
  <c r="AW307" i="134"/>
  <c r="AV307" i="134"/>
  <c r="AU307" i="134"/>
  <c r="AT307" i="134"/>
  <c r="AS307" i="134"/>
  <c r="AR307" i="134"/>
  <c r="AQ307" i="134"/>
  <c r="AP307" i="134"/>
  <c r="AO307" i="134"/>
  <c r="AN307" i="134"/>
  <c r="AM307" i="134"/>
  <c r="AL307" i="134"/>
  <c r="AK307" i="134"/>
  <c r="O307" i="134"/>
  <c r="N307" i="134"/>
  <c r="M307" i="134"/>
  <c r="L307" i="134"/>
  <c r="B307" i="134"/>
  <c r="A307" i="134"/>
  <c r="BK306" i="134"/>
  <c r="BJ306" i="134"/>
  <c r="BI306" i="134"/>
  <c r="BH306" i="134"/>
  <c r="BG306" i="134"/>
  <c r="BF306" i="134"/>
  <c r="BE306" i="134"/>
  <c r="BD306" i="134"/>
  <c r="BC306" i="134"/>
  <c r="BB306" i="134"/>
  <c r="BA306" i="134"/>
  <c r="AZ306" i="134"/>
  <c r="AY306" i="134"/>
  <c r="AX306" i="134"/>
  <c r="AW306" i="134"/>
  <c r="AV306" i="134"/>
  <c r="AU306" i="134"/>
  <c r="AT306" i="134"/>
  <c r="AS306" i="134"/>
  <c r="AR306" i="134"/>
  <c r="AQ306" i="134"/>
  <c r="AP306" i="134"/>
  <c r="AO306" i="134"/>
  <c r="AN306" i="134"/>
  <c r="AM306" i="134"/>
  <c r="AL306" i="134"/>
  <c r="AK306" i="134"/>
  <c r="AF306" i="134"/>
  <c r="AE306" i="134"/>
  <c r="AC306" i="134"/>
  <c r="AB306" i="134"/>
  <c r="AA306" i="134"/>
  <c r="Z306" i="134"/>
  <c r="Y306" i="134"/>
  <c r="X306" i="134"/>
  <c r="W306" i="134"/>
  <c r="V306" i="134"/>
  <c r="U306" i="134"/>
  <c r="T306" i="134"/>
  <c r="S306" i="134"/>
  <c r="R306" i="134"/>
  <c r="O306" i="134"/>
  <c r="N306" i="134"/>
  <c r="M306" i="134"/>
  <c r="L306" i="134"/>
  <c r="B306" i="134"/>
  <c r="A306" i="134"/>
  <c r="AY305" i="134"/>
  <c r="AX305" i="134"/>
  <c r="AW305" i="134"/>
  <c r="AV305" i="134"/>
  <c r="AU305" i="134"/>
  <c r="AT305" i="134"/>
  <c r="AS305" i="134"/>
  <c r="AR305" i="134"/>
  <c r="AQ305" i="134"/>
  <c r="AP305" i="134"/>
  <c r="AO305" i="134"/>
  <c r="AN305" i="134"/>
  <c r="AM305" i="134"/>
  <c r="AL305" i="134"/>
  <c r="AK305" i="134"/>
  <c r="O305" i="134"/>
  <c r="N305" i="134"/>
  <c r="M305" i="134"/>
  <c r="L305" i="134"/>
  <c r="B305" i="134"/>
  <c r="A305" i="134"/>
  <c r="BK304" i="134"/>
  <c r="BJ304" i="134"/>
  <c r="BI304" i="134"/>
  <c r="BH304" i="134"/>
  <c r="BG304" i="134"/>
  <c r="BF304" i="134"/>
  <c r="BE304" i="134"/>
  <c r="BD304" i="134"/>
  <c r="BC304" i="134"/>
  <c r="BB304" i="134"/>
  <c r="BA304" i="134"/>
  <c r="AZ304" i="134"/>
  <c r="AY304" i="134"/>
  <c r="AX304" i="134"/>
  <c r="AW304" i="134"/>
  <c r="AV304" i="134"/>
  <c r="AU304" i="134"/>
  <c r="AT304" i="134"/>
  <c r="AS304" i="134"/>
  <c r="AR304" i="134"/>
  <c r="AQ304" i="134"/>
  <c r="AP304" i="134"/>
  <c r="AO304" i="134"/>
  <c r="AN304" i="134"/>
  <c r="AM304" i="134"/>
  <c r="AL304" i="134"/>
  <c r="AK304" i="134"/>
  <c r="AF304" i="134"/>
  <c r="AE304" i="134"/>
  <c r="AC304" i="134"/>
  <c r="AB304" i="134"/>
  <c r="AA304" i="134"/>
  <c r="Z304" i="134"/>
  <c r="Y304" i="134"/>
  <c r="X304" i="134"/>
  <c r="W304" i="134"/>
  <c r="V304" i="134"/>
  <c r="U304" i="134"/>
  <c r="T304" i="134"/>
  <c r="S304" i="134"/>
  <c r="R304" i="134"/>
  <c r="O304" i="134"/>
  <c r="N304" i="134"/>
  <c r="M304" i="134"/>
  <c r="L304" i="134"/>
  <c r="B304" i="134"/>
  <c r="A304" i="134"/>
  <c r="AY303" i="134"/>
  <c r="AX303" i="134"/>
  <c r="AW303" i="134"/>
  <c r="AV303" i="134"/>
  <c r="AU303" i="134"/>
  <c r="AT303" i="134"/>
  <c r="AS303" i="134"/>
  <c r="AR303" i="134"/>
  <c r="AQ303" i="134"/>
  <c r="AP303" i="134"/>
  <c r="AO303" i="134"/>
  <c r="AN303" i="134"/>
  <c r="AM303" i="134"/>
  <c r="AL303" i="134"/>
  <c r="AK303" i="134"/>
  <c r="O303" i="134"/>
  <c r="N303" i="134"/>
  <c r="M303" i="134"/>
  <c r="L303" i="134"/>
  <c r="B303" i="134"/>
  <c r="A303" i="134"/>
  <c r="BK302" i="134"/>
  <c r="BJ302" i="134"/>
  <c r="BI302" i="134"/>
  <c r="BH302" i="134"/>
  <c r="BG302" i="134"/>
  <c r="BF302" i="134"/>
  <c r="BE302" i="134"/>
  <c r="BD302" i="134"/>
  <c r="BC302" i="134"/>
  <c r="BB302" i="134"/>
  <c r="BA302" i="134"/>
  <c r="AZ302" i="134"/>
  <c r="AY302" i="134"/>
  <c r="AX302" i="134"/>
  <c r="AW302" i="134"/>
  <c r="AV302" i="134"/>
  <c r="AU302" i="134"/>
  <c r="AT302" i="134"/>
  <c r="AS302" i="134"/>
  <c r="AR302" i="134"/>
  <c r="AQ302" i="134"/>
  <c r="AP302" i="134"/>
  <c r="AO302" i="134"/>
  <c r="AN302" i="134"/>
  <c r="AM302" i="134"/>
  <c r="AL302" i="134"/>
  <c r="AK302" i="134"/>
  <c r="AF302" i="134"/>
  <c r="AE302" i="134"/>
  <c r="AC302" i="134"/>
  <c r="AB302" i="134"/>
  <c r="AA302" i="134"/>
  <c r="Z302" i="134"/>
  <c r="Y302" i="134"/>
  <c r="X302" i="134"/>
  <c r="W302" i="134"/>
  <c r="V302" i="134"/>
  <c r="U302" i="134"/>
  <c r="T302" i="134"/>
  <c r="S302" i="134"/>
  <c r="R302" i="134"/>
  <c r="O302" i="134"/>
  <c r="N302" i="134"/>
  <c r="M302" i="134"/>
  <c r="L302" i="134"/>
  <c r="B302" i="134"/>
  <c r="A302" i="134"/>
  <c r="AY301" i="134"/>
  <c r="AX301" i="134"/>
  <c r="AW301" i="134"/>
  <c r="AV301" i="134"/>
  <c r="AU301" i="134"/>
  <c r="AT301" i="134"/>
  <c r="AS301" i="134"/>
  <c r="AR301" i="134"/>
  <c r="AQ301" i="134"/>
  <c r="AP301" i="134"/>
  <c r="AO301" i="134"/>
  <c r="AN301" i="134"/>
  <c r="AM301" i="134"/>
  <c r="AL301" i="134"/>
  <c r="AK301" i="134"/>
  <c r="O301" i="134"/>
  <c r="N301" i="134"/>
  <c r="M301" i="134"/>
  <c r="L301" i="134"/>
  <c r="B301" i="134"/>
  <c r="A301" i="134"/>
  <c r="BK300" i="134"/>
  <c r="BJ300" i="134"/>
  <c r="BI300" i="134"/>
  <c r="BH300" i="134"/>
  <c r="BG300" i="134"/>
  <c r="BF300" i="134"/>
  <c r="BE300" i="134"/>
  <c r="BD300" i="134"/>
  <c r="BC300" i="134"/>
  <c r="BB300" i="134"/>
  <c r="BA300" i="134"/>
  <c r="AZ300" i="134"/>
  <c r="AY300" i="134"/>
  <c r="AX300" i="134"/>
  <c r="AW300" i="134"/>
  <c r="AV300" i="134"/>
  <c r="AU300" i="134"/>
  <c r="AT300" i="134"/>
  <c r="AS300" i="134"/>
  <c r="AR300" i="134"/>
  <c r="AQ300" i="134"/>
  <c r="AP300" i="134"/>
  <c r="AO300" i="134"/>
  <c r="AN300" i="134"/>
  <c r="AM300" i="134"/>
  <c r="AL300" i="134"/>
  <c r="AK300" i="134"/>
  <c r="AF300" i="134"/>
  <c r="AE300" i="134"/>
  <c r="AC300" i="134"/>
  <c r="AB300" i="134"/>
  <c r="AA300" i="134"/>
  <c r="Z300" i="134"/>
  <c r="Y300" i="134"/>
  <c r="X300" i="134"/>
  <c r="W300" i="134"/>
  <c r="V300" i="134"/>
  <c r="U300" i="134"/>
  <c r="T300" i="134"/>
  <c r="S300" i="134"/>
  <c r="R300" i="134"/>
  <c r="O300" i="134"/>
  <c r="N300" i="134"/>
  <c r="M300" i="134"/>
  <c r="L300" i="134"/>
  <c r="B300" i="134"/>
  <c r="A300" i="134"/>
  <c r="AY299" i="134"/>
  <c r="AX299" i="134"/>
  <c r="AW299" i="134"/>
  <c r="AV299" i="134"/>
  <c r="AU299" i="134"/>
  <c r="AT299" i="134"/>
  <c r="AS299" i="134"/>
  <c r="AR299" i="134"/>
  <c r="AQ299" i="134"/>
  <c r="AP299" i="134"/>
  <c r="AO299" i="134"/>
  <c r="AN299" i="134"/>
  <c r="AM299" i="134"/>
  <c r="AL299" i="134"/>
  <c r="AK299" i="134"/>
  <c r="O299" i="134"/>
  <c r="N299" i="134"/>
  <c r="M299" i="134"/>
  <c r="L299" i="134"/>
  <c r="B299" i="134"/>
  <c r="A299" i="134"/>
  <c r="BK298" i="134"/>
  <c r="BJ298" i="134"/>
  <c r="BI298" i="134"/>
  <c r="BH298" i="134"/>
  <c r="BG298" i="134"/>
  <c r="BF298" i="134"/>
  <c r="BE298" i="134"/>
  <c r="BD298" i="134"/>
  <c r="BC298" i="134"/>
  <c r="BB298" i="134"/>
  <c r="BA298" i="134"/>
  <c r="AZ298" i="134"/>
  <c r="AY298" i="134"/>
  <c r="AX298" i="134"/>
  <c r="AW298" i="134"/>
  <c r="AV298" i="134"/>
  <c r="AU298" i="134"/>
  <c r="AT298" i="134"/>
  <c r="AS298" i="134"/>
  <c r="AR298" i="134"/>
  <c r="AQ298" i="134"/>
  <c r="AP298" i="134"/>
  <c r="AO298" i="134"/>
  <c r="AN298" i="134"/>
  <c r="AM298" i="134"/>
  <c r="AL298" i="134"/>
  <c r="AK298" i="134"/>
  <c r="AF298" i="134"/>
  <c r="AE298" i="134"/>
  <c r="AC298" i="134"/>
  <c r="AB298" i="134"/>
  <c r="AA298" i="134"/>
  <c r="Z298" i="134"/>
  <c r="Y298" i="134"/>
  <c r="X298" i="134"/>
  <c r="W298" i="134"/>
  <c r="V298" i="134"/>
  <c r="U298" i="134"/>
  <c r="T298" i="134"/>
  <c r="S298" i="134"/>
  <c r="R298" i="134"/>
  <c r="O298" i="134"/>
  <c r="N298" i="134"/>
  <c r="M298" i="134"/>
  <c r="L298" i="134"/>
  <c r="B298" i="134"/>
  <c r="A298" i="134"/>
  <c r="AY297" i="134"/>
  <c r="AX297" i="134"/>
  <c r="AW297" i="134"/>
  <c r="AV297" i="134"/>
  <c r="AU297" i="134"/>
  <c r="AT297" i="134"/>
  <c r="AS297" i="134"/>
  <c r="AR297" i="134"/>
  <c r="AQ297" i="134"/>
  <c r="AP297" i="134"/>
  <c r="AO297" i="134"/>
  <c r="AN297" i="134"/>
  <c r="AM297" i="134"/>
  <c r="AL297" i="134"/>
  <c r="AK297" i="134"/>
  <c r="O297" i="134"/>
  <c r="N297" i="134"/>
  <c r="M297" i="134"/>
  <c r="L297" i="134"/>
  <c r="B297" i="134"/>
  <c r="A297" i="134"/>
  <c r="BK296" i="134"/>
  <c r="BJ296" i="134"/>
  <c r="BI296" i="134"/>
  <c r="BH296" i="134"/>
  <c r="BG296" i="134"/>
  <c r="BF296" i="134"/>
  <c r="BE296" i="134"/>
  <c r="BD296" i="134"/>
  <c r="BC296" i="134"/>
  <c r="BB296" i="134"/>
  <c r="BA296" i="134"/>
  <c r="AZ296" i="134"/>
  <c r="AY296" i="134"/>
  <c r="AX296" i="134"/>
  <c r="AW296" i="134"/>
  <c r="AV296" i="134"/>
  <c r="AU296" i="134"/>
  <c r="AT296" i="134"/>
  <c r="AS296" i="134"/>
  <c r="AR296" i="134"/>
  <c r="AQ296" i="134"/>
  <c r="AP296" i="134"/>
  <c r="AO296" i="134"/>
  <c r="AN296" i="134"/>
  <c r="AM296" i="134"/>
  <c r="AL296" i="134"/>
  <c r="AK296" i="134"/>
  <c r="AF296" i="134"/>
  <c r="AE296" i="134"/>
  <c r="AC296" i="134"/>
  <c r="AB296" i="134"/>
  <c r="AA296" i="134"/>
  <c r="Z296" i="134"/>
  <c r="Y296" i="134"/>
  <c r="X296" i="134"/>
  <c r="W296" i="134"/>
  <c r="V296" i="134"/>
  <c r="U296" i="134"/>
  <c r="T296" i="134"/>
  <c r="S296" i="134"/>
  <c r="R296" i="134"/>
  <c r="O296" i="134"/>
  <c r="N296" i="134"/>
  <c r="M296" i="134"/>
  <c r="L296" i="134"/>
  <c r="B296" i="134"/>
  <c r="A296" i="134"/>
  <c r="AY295" i="134"/>
  <c r="AX295" i="134"/>
  <c r="AW295" i="134"/>
  <c r="AV295" i="134"/>
  <c r="AU295" i="134"/>
  <c r="AT295" i="134"/>
  <c r="AS295" i="134"/>
  <c r="AR295" i="134"/>
  <c r="AQ295" i="134"/>
  <c r="AP295" i="134"/>
  <c r="AO295" i="134"/>
  <c r="AN295" i="134"/>
  <c r="AM295" i="134"/>
  <c r="AL295" i="134"/>
  <c r="AK295" i="134"/>
  <c r="O295" i="134"/>
  <c r="N295" i="134"/>
  <c r="M295" i="134"/>
  <c r="L295" i="134"/>
  <c r="B295" i="134"/>
  <c r="A295" i="134"/>
  <c r="BK294" i="134"/>
  <c r="BJ294" i="134"/>
  <c r="BI294" i="134"/>
  <c r="BH294" i="134"/>
  <c r="BG294" i="134"/>
  <c r="BF294" i="134"/>
  <c r="BE294" i="134"/>
  <c r="BD294" i="134"/>
  <c r="BC294" i="134"/>
  <c r="BB294" i="134"/>
  <c r="BA294" i="134"/>
  <c r="AZ294" i="134"/>
  <c r="AY294" i="134"/>
  <c r="AX294" i="134"/>
  <c r="AW294" i="134"/>
  <c r="AV294" i="134"/>
  <c r="AU294" i="134"/>
  <c r="AT294" i="134"/>
  <c r="AS294" i="134"/>
  <c r="AR294" i="134"/>
  <c r="AQ294" i="134"/>
  <c r="AP294" i="134"/>
  <c r="AO294" i="134"/>
  <c r="AN294" i="134"/>
  <c r="AM294" i="134"/>
  <c r="AL294" i="134"/>
  <c r="AK294" i="134"/>
  <c r="AF294" i="134"/>
  <c r="AE294" i="134"/>
  <c r="AC294" i="134"/>
  <c r="AB294" i="134"/>
  <c r="AA294" i="134"/>
  <c r="Z294" i="134"/>
  <c r="Y294" i="134"/>
  <c r="X294" i="134"/>
  <c r="W294" i="134"/>
  <c r="V294" i="134"/>
  <c r="U294" i="134"/>
  <c r="T294" i="134"/>
  <c r="S294" i="134"/>
  <c r="R294" i="134"/>
  <c r="O294" i="134"/>
  <c r="N294" i="134"/>
  <c r="M294" i="134"/>
  <c r="L294" i="134"/>
  <c r="B294" i="134"/>
  <c r="A294" i="134"/>
  <c r="AY293" i="134"/>
  <c r="AX293" i="134"/>
  <c r="AW293" i="134"/>
  <c r="AV293" i="134"/>
  <c r="AU293" i="134"/>
  <c r="AT293" i="134"/>
  <c r="AS293" i="134"/>
  <c r="AR293" i="134"/>
  <c r="AQ293" i="134"/>
  <c r="AP293" i="134"/>
  <c r="AO293" i="134"/>
  <c r="AN293" i="134"/>
  <c r="AM293" i="134"/>
  <c r="AL293" i="134"/>
  <c r="AK293" i="134"/>
  <c r="O293" i="134"/>
  <c r="N293" i="134"/>
  <c r="M293" i="134"/>
  <c r="L293" i="134"/>
  <c r="B293" i="134"/>
  <c r="A293" i="134"/>
  <c r="BK292" i="134"/>
  <c r="BJ292" i="134"/>
  <c r="BI292" i="134"/>
  <c r="BH292" i="134"/>
  <c r="BG292" i="134"/>
  <c r="BF292" i="134"/>
  <c r="BE292" i="134"/>
  <c r="BD292" i="134"/>
  <c r="BC292" i="134"/>
  <c r="BB292" i="134"/>
  <c r="BA292" i="134"/>
  <c r="AZ292" i="134"/>
  <c r="AY292" i="134"/>
  <c r="AX292" i="134"/>
  <c r="AW292" i="134"/>
  <c r="AV292" i="134"/>
  <c r="AU292" i="134"/>
  <c r="AT292" i="134"/>
  <c r="AS292" i="134"/>
  <c r="AR292" i="134"/>
  <c r="AQ292" i="134"/>
  <c r="AP292" i="134"/>
  <c r="AO292" i="134"/>
  <c r="AN292" i="134"/>
  <c r="AM292" i="134"/>
  <c r="AL292" i="134"/>
  <c r="AK292" i="134"/>
  <c r="AF292" i="134"/>
  <c r="AE292" i="134"/>
  <c r="AC292" i="134"/>
  <c r="AB292" i="134"/>
  <c r="AA292" i="134"/>
  <c r="Z292" i="134"/>
  <c r="Y292" i="134"/>
  <c r="X292" i="134"/>
  <c r="W292" i="134"/>
  <c r="V292" i="134"/>
  <c r="U292" i="134"/>
  <c r="T292" i="134"/>
  <c r="S292" i="134"/>
  <c r="R292" i="134"/>
  <c r="O292" i="134"/>
  <c r="N292" i="134"/>
  <c r="M292" i="134"/>
  <c r="L292" i="134"/>
  <c r="B292" i="134"/>
  <c r="A292" i="134"/>
  <c r="AY291" i="134"/>
  <c r="AX291" i="134"/>
  <c r="AW291" i="134"/>
  <c r="AV291" i="134"/>
  <c r="AU291" i="134"/>
  <c r="AT291" i="134"/>
  <c r="AS291" i="134"/>
  <c r="AR291" i="134"/>
  <c r="AQ291" i="134"/>
  <c r="AP291" i="134"/>
  <c r="AO291" i="134"/>
  <c r="AN291" i="134"/>
  <c r="AM291" i="134"/>
  <c r="AL291" i="134"/>
  <c r="AK291" i="134"/>
  <c r="O291" i="134"/>
  <c r="N291" i="134"/>
  <c r="M291" i="134"/>
  <c r="L291" i="134"/>
  <c r="B291" i="134"/>
  <c r="A291" i="134"/>
  <c r="BK290" i="134"/>
  <c r="BJ290" i="134"/>
  <c r="BI290" i="134"/>
  <c r="BH290" i="134"/>
  <c r="BG290" i="134"/>
  <c r="BF290" i="134"/>
  <c r="BE290" i="134"/>
  <c r="BD290" i="134"/>
  <c r="BC290" i="134"/>
  <c r="BB290" i="134"/>
  <c r="BA290" i="134"/>
  <c r="AZ290" i="134"/>
  <c r="AY290" i="134"/>
  <c r="AX290" i="134"/>
  <c r="AW290" i="134"/>
  <c r="AV290" i="134"/>
  <c r="AU290" i="134"/>
  <c r="AT290" i="134"/>
  <c r="AS290" i="134"/>
  <c r="AR290" i="134"/>
  <c r="AQ290" i="134"/>
  <c r="AP290" i="134"/>
  <c r="AO290" i="134"/>
  <c r="AN290" i="134"/>
  <c r="AM290" i="134"/>
  <c r="AL290" i="134"/>
  <c r="AK290" i="134"/>
  <c r="AF290" i="134"/>
  <c r="AE290" i="134"/>
  <c r="AC290" i="134"/>
  <c r="AB290" i="134"/>
  <c r="AA290" i="134"/>
  <c r="Z290" i="134"/>
  <c r="Y290" i="134"/>
  <c r="X290" i="134"/>
  <c r="W290" i="134"/>
  <c r="V290" i="134"/>
  <c r="U290" i="134"/>
  <c r="T290" i="134"/>
  <c r="S290" i="134"/>
  <c r="R290" i="134"/>
  <c r="O290" i="134"/>
  <c r="N290" i="134"/>
  <c r="M290" i="134"/>
  <c r="L290" i="134"/>
  <c r="B290" i="134"/>
  <c r="A290" i="134"/>
  <c r="AY289" i="134"/>
  <c r="AX289" i="134"/>
  <c r="AW289" i="134"/>
  <c r="AV289" i="134"/>
  <c r="AU289" i="134"/>
  <c r="AT289" i="134"/>
  <c r="AS289" i="134"/>
  <c r="AR289" i="134"/>
  <c r="AQ289" i="134"/>
  <c r="AP289" i="134"/>
  <c r="AO289" i="134"/>
  <c r="AN289" i="134"/>
  <c r="AM289" i="134"/>
  <c r="AL289" i="134"/>
  <c r="AK289" i="134"/>
  <c r="O289" i="134"/>
  <c r="N289" i="134"/>
  <c r="M289" i="134"/>
  <c r="L289" i="134"/>
  <c r="B289" i="134"/>
  <c r="A289" i="134"/>
  <c r="BK288" i="134"/>
  <c r="BJ288" i="134"/>
  <c r="BI288" i="134"/>
  <c r="BH288" i="134"/>
  <c r="BG288" i="134"/>
  <c r="BF288" i="134"/>
  <c r="BE288" i="134"/>
  <c r="BD288" i="134"/>
  <c r="BC288" i="134"/>
  <c r="BB288" i="134"/>
  <c r="BA288" i="134"/>
  <c r="AZ288" i="134"/>
  <c r="AY288" i="134"/>
  <c r="AX288" i="134"/>
  <c r="AW288" i="134"/>
  <c r="AV288" i="134"/>
  <c r="AU288" i="134"/>
  <c r="AT288" i="134"/>
  <c r="AS288" i="134"/>
  <c r="AR288" i="134"/>
  <c r="AQ288" i="134"/>
  <c r="AP288" i="134"/>
  <c r="AO288" i="134"/>
  <c r="AN288" i="134"/>
  <c r="AM288" i="134"/>
  <c r="AL288" i="134"/>
  <c r="AK288" i="134"/>
  <c r="AF288" i="134"/>
  <c r="AE288" i="134"/>
  <c r="AC288" i="134"/>
  <c r="AB288" i="134"/>
  <c r="AA288" i="134"/>
  <c r="Z288" i="134"/>
  <c r="Y288" i="134"/>
  <c r="X288" i="134"/>
  <c r="W288" i="134"/>
  <c r="V288" i="134"/>
  <c r="U288" i="134"/>
  <c r="T288" i="134"/>
  <c r="S288" i="134"/>
  <c r="R288" i="134"/>
  <c r="O288" i="134"/>
  <c r="N288" i="134"/>
  <c r="M288" i="134"/>
  <c r="L288" i="134"/>
  <c r="B288" i="134"/>
  <c r="A288" i="134"/>
  <c r="AY287" i="134"/>
  <c r="AX287" i="134"/>
  <c r="AW287" i="134"/>
  <c r="AV287" i="134"/>
  <c r="AU287" i="134"/>
  <c r="AT287" i="134"/>
  <c r="AS287" i="134"/>
  <c r="AR287" i="134"/>
  <c r="AQ287" i="134"/>
  <c r="AP287" i="134"/>
  <c r="AO287" i="134"/>
  <c r="AN287" i="134"/>
  <c r="AM287" i="134"/>
  <c r="AL287" i="134"/>
  <c r="AK287" i="134"/>
  <c r="O287" i="134"/>
  <c r="N287" i="134"/>
  <c r="M287" i="134"/>
  <c r="L287" i="134"/>
  <c r="B287" i="134"/>
  <c r="A287" i="134"/>
  <c r="BK286" i="134"/>
  <c r="BJ286" i="134"/>
  <c r="BI286" i="134"/>
  <c r="BH286" i="134"/>
  <c r="BG286" i="134"/>
  <c r="BF286" i="134"/>
  <c r="BE286" i="134"/>
  <c r="BD286" i="134"/>
  <c r="BC286" i="134"/>
  <c r="BB286" i="134"/>
  <c r="BA286" i="134"/>
  <c r="AZ286" i="134"/>
  <c r="AY286" i="134"/>
  <c r="AX286" i="134"/>
  <c r="AW286" i="134"/>
  <c r="AV286" i="134"/>
  <c r="AU286" i="134"/>
  <c r="AT286" i="134"/>
  <c r="AS286" i="134"/>
  <c r="AR286" i="134"/>
  <c r="AQ286" i="134"/>
  <c r="AP286" i="134"/>
  <c r="AO286" i="134"/>
  <c r="AN286" i="134"/>
  <c r="AM286" i="134"/>
  <c r="AL286" i="134"/>
  <c r="AK286" i="134"/>
  <c r="AF286" i="134"/>
  <c r="AE286" i="134"/>
  <c r="AC286" i="134"/>
  <c r="AB286" i="134"/>
  <c r="AA286" i="134"/>
  <c r="Z286" i="134"/>
  <c r="Y286" i="134"/>
  <c r="X286" i="134"/>
  <c r="W286" i="134"/>
  <c r="V286" i="134"/>
  <c r="U286" i="134"/>
  <c r="T286" i="134"/>
  <c r="S286" i="134"/>
  <c r="R286" i="134"/>
  <c r="O286" i="134"/>
  <c r="N286" i="134"/>
  <c r="M286" i="134"/>
  <c r="L286" i="134"/>
  <c r="B286" i="134"/>
  <c r="A286" i="134"/>
  <c r="AY285" i="134"/>
  <c r="AX285" i="134"/>
  <c r="AW285" i="134"/>
  <c r="AV285" i="134"/>
  <c r="AU285" i="134"/>
  <c r="AT285" i="134"/>
  <c r="AS285" i="134"/>
  <c r="AR285" i="134"/>
  <c r="AQ285" i="134"/>
  <c r="AP285" i="134"/>
  <c r="AO285" i="134"/>
  <c r="AN285" i="134"/>
  <c r="AM285" i="134"/>
  <c r="AL285" i="134"/>
  <c r="AK285" i="134"/>
  <c r="O285" i="134"/>
  <c r="N285" i="134"/>
  <c r="M285" i="134"/>
  <c r="L285" i="134"/>
  <c r="B285" i="134"/>
  <c r="A285" i="134"/>
  <c r="BK284" i="134"/>
  <c r="BJ284" i="134"/>
  <c r="BI284" i="134"/>
  <c r="BH284" i="134"/>
  <c r="BG284" i="134"/>
  <c r="BF284" i="134"/>
  <c r="BE284" i="134"/>
  <c r="BD284" i="134"/>
  <c r="BC284" i="134"/>
  <c r="BB284" i="134"/>
  <c r="BA284" i="134"/>
  <c r="AZ284" i="134"/>
  <c r="AY284" i="134"/>
  <c r="AX284" i="134"/>
  <c r="AW284" i="134"/>
  <c r="AV284" i="134"/>
  <c r="AU284" i="134"/>
  <c r="AT284" i="134"/>
  <c r="AS284" i="134"/>
  <c r="AR284" i="134"/>
  <c r="AQ284" i="134"/>
  <c r="AP284" i="134"/>
  <c r="AO284" i="134"/>
  <c r="AN284" i="134"/>
  <c r="AM284" i="134"/>
  <c r="AL284" i="134"/>
  <c r="AK284" i="134"/>
  <c r="AF284" i="134"/>
  <c r="AE284" i="134"/>
  <c r="AC284" i="134"/>
  <c r="AB284" i="134"/>
  <c r="AA284" i="134"/>
  <c r="Z284" i="134"/>
  <c r="Y284" i="134"/>
  <c r="X284" i="134"/>
  <c r="W284" i="134"/>
  <c r="V284" i="134"/>
  <c r="U284" i="134"/>
  <c r="T284" i="134"/>
  <c r="S284" i="134"/>
  <c r="R284" i="134"/>
  <c r="O284" i="134"/>
  <c r="N284" i="134"/>
  <c r="M284" i="134"/>
  <c r="L284" i="134"/>
  <c r="B284" i="134"/>
  <c r="A284" i="134"/>
  <c r="AY283" i="134"/>
  <c r="AX283" i="134"/>
  <c r="AW283" i="134"/>
  <c r="AV283" i="134"/>
  <c r="AU283" i="134"/>
  <c r="AT283" i="134"/>
  <c r="AS283" i="134"/>
  <c r="AR283" i="134"/>
  <c r="AQ283" i="134"/>
  <c r="AP283" i="134"/>
  <c r="AO283" i="134"/>
  <c r="AN283" i="134"/>
  <c r="AM283" i="134"/>
  <c r="AL283" i="134"/>
  <c r="AK283" i="134"/>
  <c r="O283" i="134"/>
  <c r="N283" i="134"/>
  <c r="M283" i="134"/>
  <c r="L283" i="134"/>
  <c r="B283" i="134"/>
  <c r="A283" i="134"/>
  <c r="BK282" i="134"/>
  <c r="BJ282" i="134"/>
  <c r="BI282" i="134"/>
  <c r="BH282" i="134"/>
  <c r="BG282" i="134"/>
  <c r="BF282" i="134"/>
  <c r="BE282" i="134"/>
  <c r="BD282" i="134"/>
  <c r="BC282" i="134"/>
  <c r="BB282" i="134"/>
  <c r="BA282" i="134"/>
  <c r="AZ282" i="134"/>
  <c r="AY282" i="134"/>
  <c r="AX282" i="134"/>
  <c r="AW282" i="134"/>
  <c r="AV282" i="134"/>
  <c r="AU282" i="134"/>
  <c r="AT282" i="134"/>
  <c r="AS282" i="134"/>
  <c r="AR282" i="134"/>
  <c r="AQ282" i="134"/>
  <c r="AP282" i="134"/>
  <c r="AO282" i="134"/>
  <c r="AN282" i="134"/>
  <c r="AM282" i="134"/>
  <c r="AL282" i="134"/>
  <c r="AK282" i="134"/>
  <c r="AF282" i="134"/>
  <c r="AE282" i="134"/>
  <c r="AC282" i="134"/>
  <c r="AB282" i="134"/>
  <c r="AA282" i="134"/>
  <c r="Z282" i="134"/>
  <c r="Y282" i="134"/>
  <c r="X282" i="134"/>
  <c r="W282" i="134"/>
  <c r="V282" i="134"/>
  <c r="U282" i="134"/>
  <c r="T282" i="134"/>
  <c r="S282" i="134"/>
  <c r="R282" i="134"/>
  <c r="O282" i="134"/>
  <c r="N282" i="134"/>
  <c r="M282" i="134"/>
  <c r="L282" i="134"/>
  <c r="B282" i="134"/>
  <c r="A282" i="134"/>
  <c r="AY281" i="134"/>
  <c r="AX281" i="134"/>
  <c r="AW281" i="134"/>
  <c r="AV281" i="134"/>
  <c r="AU281" i="134"/>
  <c r="AT281" i="134"/>
  <c r="AS281" i="134"/>
  <c r="AR281" i="134"/>
  <c r="AQ281" i="134"/>
  <c r="AP281" i="134"/>
  <c r="AO281" i="134"/>
  <c r="AN281" i="134"/>
  <c r="AM281" i="134"/>
  <c r="AL281" i="134"/>
  <c r="AK281" i="134"/>
  <c r="O281" i="134"/>
  <c r="N281" i="134"/>
  <c r="M281" i="134"/>
  <c r="L281" i="134"/>
  <c r="B281" i="134"/>
  <c r="A281" i="134"/>
  <c r="BK280" i="134"/>
  <c r="BJ280" i="134"/>
  <c r="BI280" i="134"/>
  <c r="BH280" i="134"/>
  <c r="BG280" i="134"/>
  <c r="BF280" i="134"/>
  <c r="BE280" i="134"/>
  <c r="BD280" i="134"/>
  <c r="BC280" i="134"/>
  <c r="BB280" i="134"/>
  <c r="BA280" i="134"/>
  <c r="AZ280" i="134"/>
  <c r="AY280" i="134"/>
  <c r="AX280" i="134"/>
  <c r="AW280" i="134"/>
  <c r="AV280" i="134"/>
  <c r="AU280" i="134"/>
  <c r="AT280" i="134"/>
  <c r="AS280" i="134"/>
  <c r="AR280" i="134"/>
  <c r="AQ280" i="134"/>
  <c r="AP280" i="134"/>
  <c r="AO280" i="134"/>
  <c r="AN280" i="134"/>
  <c r="AM280" i="134"/>
  <c r="AL280" i="134"/>
  <c r="AK280" i="134"/>
  <c r="AF280" i="134"/>
  <c r="AE280" i="134"/>
  <c r="AC280" i="134"/>
  <c r="AB280" i="134"/>
  <c r="AA280" i="134"/>
  <c r="Z280" i="134"/>
  <c r="Y280" i="134"/>
  <c r="X280" i="134"/>
  <c r="W280" i="134"/>
  <c r="V280" i="134"/>
  <c r="U280" i="134"/>
  <c r="T280" i="134"/>
  <c r="S280" i="134"/>
  <c r="R280" i="134"/>
  <c r="O280" i="134"/>
  <c r="N280" i="134"/>
  <c r="M280" i="134"/>
  <c r="L280" i="134"/>
  <c r="B280" i="134"/>
  <c r="A280" i="134"/>
  <c r="AY279" i="134"/>
  <c r="AX279" i="134"/>
  <c r="AW279" i="134"/>
  <c r="AV279" i="134"/>
  <c r="AU279" i="134"/>
  <c r="AT279" i="134"/>
  <c r="AS279" i="134"/>
  <c r="AR279" i="134"/>
  <c r="AQ279" i="134"/>
  <c r="AP279" i="134"/>
  <c r="AO279" i="134"/>
  <c r="AN279" i="134"/>
  <c r="AM279" i="134"/>
  <c r="AL279" i="134"/>
  <c r="AK279" i="134"/>
  <c r="O279" i="134"/>
  <c r="N279" i="134"/>
  <c r="M279" i="134"/>
  <c r="L279" i="134"/>
  <c r="B279" i="134"/>
  <c r="A279" i="134"/>
  <c r="BK278" i="134"/>
  <c r="BJ278" i="134"/>
  <c r="BI278" i="134"/>
  <c r="BH278" i="134"/>
  <c r="BG278" i="134"/>
  <c r="BF278" i="134"/>
  <c r="BE278" i="134"/>
  <c r="BD278" i="134"/>
  <c r="BC278" i="134"/>
  <c r="BB278" i="134"/>
  <c r="BA278" i="134"/>
  <c r="AZ278" i="134"/>
  <c r="AY278" i="134"/>
  <c r="AX278" i="134"/>
  <c r="AW278" i="134"/>
  <c r="AV278" i="134"/>
  <c r="AU278" i="134"/>
  <c r="AT278" i="134"/>
  <c r="AS278" i="134"/>
  <c r="AR278" i="134"/>
  <c r="AQ278" i="134"/>
  <c r="AP278" i="134"/>
  <c r="AO278" i="134"/>
  <c r="AN278" i="134"/>
  <c r="AM278" i="134"/>
  <c r="AL278" i="134"/>
  <c r="AK278" i="134"/>
  <c r="AF278" i="134"/>
  <c r="AE278" i="134"/>
  <c r="AC278" i="134"/>
  <c r="AB278" i="134"/>
  <c r="AA278" i="134"/>
  <c r="Z278" i="134"/>
  <c r="Y278" i="134"/>
  <c r="X278" i="134"/>
  <c r="W278" i="134"/>
  <c r="V278" i="134"/>
  <c r="U278" i="134"/>
  <c r="T278" i="134"/>
  <c r="S278" i="134"/>
  <c r="R278" i="134"/>
  <c r="O278" i="134"/>
  <c r="N278" i="134"/>
  <c r="M278" i="134"/>
  <c r="L278" i="134"/>
  <c r="B278" i="134"/>
  <c r="A278" i="134"/>
  <c r="AY277" i="134"/>
  <c r="AX277" i="134"/>
  <c r="AW277" i="134"/>
  <c r="AV277" i="134"/>
  <c r="AU277" i="134"/>
  <c r="AT277" i="134"/>
  <c r="AS277" i="134"/>
  <c r="AR277" i="134"/>
  <c r="AQ277" i="134"/>
  <c r="AP277" i="134"/>
  <c r="AO277" i="134"/>
  <c r="AN277" i="134"/>
  <c r="AM277" i="134"/>
  <c r="AL277" i="134"/>
  <c r="AK277" i="134"/>
  <c r="O277" i="134"/>
  <c r="N277" i="134"/>
  <c r="M277" i="134"/>
  <c r="L277" i="134"/>
  <c r="B277" i="134"/>
  <c r="A277" i="134"/>
  <c r="BK276" i="134"/>
  <c r="BJ276" i="134"/>
  <c r="BI276" i="134"/>
  <c r="BH276" i="134"/>
  <c r="BG276" i="134"/>
  <c r="BF276" i="134"/>
  <c r="BE276" i="134"/>
  <c r="BD276" i="134"/>
  <c r="BC276" i="134"/>
  <c r="BB276" i="134"/>
  <c r="BA276" i="134"/>
  <c r="AZ276" i="134"/>
  <c r="AY276" i="134"/>
  <c r="AX276" i="134"/>
  <c r="AW276" i="134"/>
  <c r="AV276" i="134"/>
  <c r="AU276" i="134"/>
  <c r="AT276" i="134"/>
  <c r="AS276" i="134"/>
  <c r="AR276" i="134"/>
  <c r="AQ276" i="134"/>
  <c r="AP276" i="134"/>
  <c r="AO276" i="134"/>
  <c r="AN276" i="134"/>
  <c r="AM276" i="134"/>
  <c r="AL276" i="134"/>
  <c r="AK276" i="134"/>
  <c r="AF276" i="134"/>
  <c r="AE276" i="134"/>
  <c r="AC276" i="134"/>
  <c r="AB276" i="134"/>
  <c r="AA276" i="134"/>
  <c r="Z276" i="134"/>
  <c r="Y276" i="134"/>
  <c r="X276" i="134"/>
  <c r="W276" i="134"/>
  <c r="V276" i="134"/>
  <c r="U276" i="134"/>
  <c r="T276" i="134"/>
  <c r="S276" i="134"/>
  <c r="R276" i="134"/>
  <c r="O276" i="134"/>
  <c r="N276" i="134"/>
  <c r="M276" i="134"/>
  <c r="L276" i="134"/>
  <c r="B276" i="134"/>
  <c r="A276" i="134"/>
  <c r="AY275" i="134"/>
  <c r="AX275" i="134"/>
  <c r="AW275" i="134"/>
  <c r="AV275" i="134"/>
  <c r="AU275" i="134"/>
  <c r="AT275" i="134"/>
  <c r="AS275" i="134"/>
  <c r="AR275" i="134"/>
  <c r="AQ275" i="134"/>
  <c r="AP275" i="134"/>
  <c r="AO275" i="134"/>
  <c r="AN275" i="134"/>
  <c r="AM275" i="134"/>
  <c r="AL275" i="134"/>
  <c r="AK275" i="134"/>
  <c r="O275" i="134"/>
  <c r="N275" i="134"/>
  <c r="M275" i="134"/>
  <c r="L275" i="134"/>
  <c r="B275" i="134"/>
  <c r="A275" i="134"/>
  <c r="BK274" i="134"/>
  <c r="BJ274" i="134"/>
  <c r="BI274" i="134"/>
  <c r="BH274" i="134"/>
  <c r="BG274" i="134"/>
  <c r="BF274" i="134"/>
  <c r="BE274" i="134"/>
  <c r="BD274" i="134"/>
  <c r="BC274" i="134"/>
  <c r="BB274" i="134"/>
  <c r="BA274" i="134"/>
  <c r="AZ274" i="134"/>
  <c r="AY274" i="134"/>
  <c r="AX274" i="134"/>
  <c r="AW274" i="134"/>
  <c r="AV274" i="134"/>
  <c r="AU274" i="134"/>
  <c r="AT274" i="134"/>
  <c r="AS274" i="134"/>
  <c r="AR274" i="134"/>
  <c r="AQ274" i="134"/>
  <c r="AP274" i="134"/>
  <c r="AO274" i="134"/>
  <c r="AN274" i="134"/>
  <c r="AM274" i="134"/>
  <c r="AL274" i="134"/>
  <c r="AK274" i="134"/>
  <c r="AF274" i="134"/>
  <c r="AE274" i="134"/>
  <c r="AC274" i="134"/>
  <c r="AB274" i="134"/>
  <c r="AA274" i="134"/>
  <c r="Z274" i="134"/>
  <c r="Y274" i="134"/>
  <c r="X274" i="134"/>
  <c r="W274" i="134"/>
  <c r="V274" i="134"/>
  <c r="U274" i="134"/>
  <c r="T274" i="134"/>
  <c r="S274" i="134"/>
  <c r="R274" i="134"/>
  <c r="O274" i="134"/>
  <c r="N274" i="134"/>
  <c r="M274" i="134"/>
  <c r="L274" i="134"/>
  <c r="B274" i="134"/>
  <c r="A274" i="134"/>
  <c r="AY273" i="134"/>
  <c r="AX273" i="134"/>
  <c r="AW273" i="134"/>
  <c r="AV273" i="134"/>
  <c r="AU273" i="134"/>
  <c r="AT273" i="134"/>
  <c r="AS273" i="134"/>
  <c r="AR273" i="134"/>
  <c r="AQ273" i="134"/>
  <c r="AP273" i="134"/>
  <c r="AO273" i="134"/>
  <c r="AN273" i="134"/>
  <c r="AM273" i="134"/>
  <c r="AL273" i="134"/>
  <c r="AK273" i="134"/>
  <c r="O273" i="134"/>
  <c r="N273" i="134"/>
  <c r="M273" i="134"/>
  <c r="L273" i="134"/>
  <c r="B273" i="134"/>
  <c r="A273" i="134"/>
  <c r="BK272" i="134"/>
  <c r="BJ272" i="134"/>
  <c r="BI272" i="134"/>
  <c r="BH272" i="134"/>
  <c r="BG272" i="134"/>
  <c r="BF272" i="134"/>
  <c r="BE272" i="134"/>
  <c r="BD272" i="134"/>
  <c r="BC272" i="134"/>
  <c r="BB272" i="134"/>
  <c r="BA272" i="134"/>
  <c r="AZ272" i="134"/>
  <c r="AY272" i="134"/>
  <c r="AX272" i="134"/>
  <c r="AW272" i="134"/>
  <c r="AV272" i="134"/>
  <c r="AU272" i="134"/>
  <c r="AT272" i="134"/>
  <c r="AS272" i="134"/>
  <c r="AR272" i="134"/>
  <c r="AQ272" i="134"/>
  <c r="AP272" i="134"/>
  <c r="AO272" i="134"/>
  <c r="AN272" i="134"/>
  <c r="AM272" i="134"/>
  <c r="AL272" i="134"/>
  <c r="AK272" i="134"/>
  <c r="AF272" i="134"/>
  <c r="AE272" i="134"/>
  <c r="AC272" i="134"/>
  <c r="AB272" i="134"/>
  <c r="AA272" i="134"/>
  <c r="Z272" i="134"/>
  <c r="Y272" i="134"/>
  <c r="X272" i="134"/>
  <c r="W272" i="134"/>
  <c r="V272" i="134"/>
  <c r="U272" i="134"/>
  <c r="T272" i="134"/>
  <c r="S272" i="134"/>
  <c r="R272" i="134"/>
  <c r="O272" i="134"/>
  <c r="N272" i="134"/>
  <c r="M272" i="134"/>
  <c r="L272" i="134"/>
  <c r="B272" i="134"/>
  <c r="A272" i="134"/>
  <c r="AY271" i="134"/>
  <c r="AX271" i="134"/>
  <c r="AW271" i="134"/>
  <c r="AV271" i="134"/>
  <c r="AU271" i="134"/>
  <c r="AT271" i="134"/>
  <c r="AS271" i="134"/>
  <c r="AR271" i="134"/>
  <c r="AQ271" i="134"/>
  <c r="AP271" i="134"/>
  <c r="AO271" i="134"/>
  <c r="AN271" i="134"/>
  <c r="AM271" i="134"/>
  <c r="AL271" i="134"/>
  <c r="AK271" i="134"/>
  <c r="O271" i="134"/>
  <c r="N271" i="134"/>
  <c r="M271" i="134"/>
  <c r="L271" i="134"/>
  <c r="B271" i="134"/>
  <c r="A271" i="134"/>
  <c r="BK270" i="134"/>
  <c r="BJ270" i="134"/>
  <c r="BI270" i="134"/>
  <c r="BH270" i="134"/>
  <c r="BG270" i="134"/>
  <c r="BF270" i="134"/>
  <c r="BE270" i="134"/>
  <c r="BD270" i="134"/>
  <c r="BC270" i="134"/>
  <c r="BB270" i="134"/>
  <c r="BA270" i="134"/>
  <c r="AZ270" i="134"/>
  <c r="AY270" i="134"/>
  <c r="AX270" i="134"/>
  <c r="AW270" i="134"/>
  <c r="AV270" i="134"/>
  <c r="AU270" i="134"/>
  <c r="AT270" i="134"/>
  <c r="AS270" i="134"/>
  <c r="AR270" i="134"/>
  <c r="AQ270" i="134"/>
  <c r="AP270" i="134"/>
  <c r="AO270" i="134"/>
  <c r="AN270" i="134"/>
  <c r="AM270" i="134"/>
  <c r="AL270" i="134"/>
  <c r="AK270" i="134"/>
  <c r="AF270" i="134"/>
  <c r="AE270" i="134"/>
  <c r="AC270" i="134"/>
  <c r="AB270" i="134"/>
  <c r="AA270" i="134"/>
  <c r="Z270" i="134"/>
  <c r="Y270" i="134"/>
  <c r="X270" i="134"/>
  <c r="W270" i="134"/>
  <c r="V270" i="134"/>
  <c r="U270" i="134"/>
  <c r="T270" i="134"/>
  <c r="S270" i="134"/>
  <c r="R270" i="134"/>
  <c r="O270" i="134"/>
  <c r="N270" i="134"/>
  <c r="M270" i="134"/>
  <c r="L270" i="134"/>
  <c r="B270" i="134"/>
  <c r="A270" i="134"/>
  <c r="AY269" i="134"/>
  <c r="AX269" i="134"/>
  <c r="AW269" i="134"/>
  <c r="AV269" i="134"/>
  <c r="AU269" i="134"/>
  <c r="AT269" i="134"/>
  <c r="AS269" i="134"/>
  <c r="AR269" i="134"/>
  <c r="AQ269" i="134"/>
  <c r="AP269" i="134"/>
  <c r="AO269" i="134"/>
  <c r="AN269" i="134"/>
  <c r="AM269" i="134"/>
  <c r="AL269" i="134"/>
  <c r="AK269" i="134"/>
  <c r="O269" i="134"/>
  <c r="N269" i="134"/>
  <c r="M269" i="134"/>
  <c r="L269" i="134"/>
  <c r="B269" i="134"/>
  <c r="A269" i="134"/>
  <c r="BK268" i="134"/>
  <c r="BJ268" i="134"/>
  <c r="BI268" i="134"/>
  <c r="BH268" i="134"/>
  <c r="BG268" i="134"/>
  <c r="BF268" i="134"/>
  <c r="BE268" i="134"/>
  <c r="BD268" i="134"/>
  <c r="BC268" i="134"/>
  <c r="BB268" i="134"/>
  <c r="BA268" i="134"/>
  <c r="AZ268" i="134"/>
  <c r="AY268" i="134"/>
  <c r="AX268" i="134"/>
  <c r="AW268" i="134"/>
  <c r="AV268" i="134"/>
  <c r="AU268" i="134"/>
  <c r="AT268" i="134"/>
  <c r="AS268" i="134"/>
  <c r="AR268" i="134"/>
  <c r="AQ268" i="134"/>
  <c r="AP268" i="134"/>
  <c r="AO268" i="134"/>
  <c r="AN268" i="134"/>
  <c r="AM268" i="134"/>
  <c r="AL268" i="134"/>
  <c r="AK268" i="134"/>
  <c r="AF268" i="134"/>
  <c r="AE268" i="134"/>
  <c r="AC268" i="134"/>
  <c r="AB268" i="134"/>
  <c r="AA268" i="134"/>
  <c r="Z268" i="134"/>
  <c r="Y268" i="134"/>
  <c r="X268" i="134"/>
  <c r="W268" i="134"/>
  <c r="V268" i="134"/>
  <c r="U268" i="134"/>
  <c r="T268" i="134"/>
  <c r="S268" i="134"/>
  <c r="R268" i="134"/>
  <c r="O268" i="134"/>
  <c r="N268" i="134"/>
  <c r="M268" i="134"/>
  <c r="L268" i="134"/>
  <c r="B268" i="134"/>
  <c r="A268" i="134"/>
  <c r="AY267" i="134"/>
  <c r="AX267" i="134"/>
  <c r="AW267" i="134"/>
  <c r="AV267" i="134"/>
  <c r="AU267" i="134"/>
  <c r="AT267" i="134"/>
  <c r="AS267" i="134"/>
  <c r="AR267" i="134"/>
  <c r="AQ267" i="134"/>
  <c r="AP267" i="134"/>
  <c r="AO267" i="134"/>
  <c r="AN267" i="134"/>
  <c r="AM267" i="134"/>
  <c r="AL267" i="134"/>
  <c r="AK267" i="134"/>
  <c r="O267" i="134"/>
  <c r="N267" i="134"/>
  <c r="M267" i="134"/>
  <c r="L267" i="134"/>
  <c r="B267" i="134"/>
  <c r="A267" i="134"/>
  <c r="BK266" i="134"/>
  <c r="BJ266" i="134"/>
  <c r="BI266" i="134"/>
  <c r="BH266" i="134"/>
  <c r="BG266" i="134"/>
  <c r="BF266" i="134"/>
  <c r="BE266" i="134"/>
  <c r="BD266" i="134"/>
  <c r="BC266" i="134"/>
  <c r="BB266" i="134"/>
  <c r="BA266" i="134"/>
  <c r="AZ266" i="134"/>
  <c r="AY266" i="134"/>
  <c r="AX266" i="134"/>
  <c r="AW266" i="134"/>
  <c r="AV266" i="134"/>
  <c r="AU266" i="134"/>
  <c r="AT266" i="134"/>
  <c r="AS266" i="134"/>
  <c r="AR266" i="134"/>
  <c r="AQ266" i="134"/>
  <c r="AP266" i="134"/>
  <c r="AO266" i="134"/>
  <c r="AN266" i="134"/>
  <c r="AM266" i="134"/>
  <c r="AL266" i="134"/>
  <c r="AK266" i="134"/>
  <c r="AF266" i="134"/>
  <c r="AE266" i="134"/>
  <c r="AC266" i="134"/>
  <c r="AB266" i="134"/>
  <c r="AA266" i="134"/>
  <c r="Z266" i="134"/>
  <c r="Y266" i="134"/>
  <c r="X266" i="134"/>
  <c r="W266" i="134"/>
  <c r="V266" i="134"/>
  <c r="U266" i="134"/>
  <c r="T266" i="134"/>
  <c r="S266" i="134"/>
  <c r="R266" i="134"/>
  <c r="O266" i="134"/>
  <c r="N266" i="134"/>
  <c r="M266" i="134"/>
  <c r="L266" i="134"/>
  <c r="B266" i="134"/>
  <c r="A266" i="134"/>
  <c r="AY265" i="134"/>
  <c r="AX265" i="134"/>
  <c r="AW265" i="134"/>
  <c r="AV265" i="134"/>
  <c r="AU265" i="134"/>
  <c r="AT265" i="134"/>
  <c r="AS265" i="134"/>
  <c r="AR265" i="134"/>
  <c r="AQ265" i="134"/>
  <c r="AP265" i="134"/>
  <c r="AO265" i="134"/>
  <c r="AN265" i="134"/>
  <c r="AM265" i="134"/>
  <c r="AL265" i="134"/>
  <c r="AK265" i="134"/>
  <c r="O265" i="134"/>
  <c r="N265" i="134"/>
  <c r="M265" i="134"/>
  <c r="L265" i="134"/>
  <c r="B265" i="134"/>
  <c r="A265" i="134"/>
  <c r="BK264" i="134"/>
  <c r="BJ264" i="134"/>
  <c r="BI264" i="134"/>
  <c r="BH264" i="134"/>
  <c r="BG264" i="134"/>
  <c r="BF264" i="134"/>
  <c r="BE264" i="134"/>
  <c r="BD264" i="134"/>
  <c r="BC264" i="134"/>
  <c r="BB264" i="134"/>
  <c r="BA264" i="134"/>
  <c r="AZ264" i="134"/>
  <c r="AY264" i="134"/>
  <c r="AX264" i="134"/>
  <c r="AW264" i="134"/>
  <c r="AV264" i="134"/>
  <c r="AU264" i="134"/>
  <c r="AT264" i="134"/>
  <c r="AS264" i="134"/>
  <c r="AR264" i="134"/>
  <c r="AQ264" i="134"/>
  <c r="AP264" i="134"/>
  <c r="AO264" i="134"/>
  <c r="AN264" i="134"/>
  <c r="AM264" i="134"/>
  <c r="AL264" i="134"/>
  <c r="AK264" i="134"/>
  <c r="AF264" i="134"/>
  <c r="AE264" i="134"/>
  <c r="AC264" i="134"/>
  <c r="AB264" i="134"/>
  <c r="AA264" i="134"/>
  <c r="Z264" i="134"/>
  <c r="Y264" i="134"/>
  <c r="X264" i="134"/>
  <c r="W264" i="134"/>
  <c r="V264" i="134"/>
  <c r="U264" i="134"/>
  <c r="T264" i="134"/>
  <c r="S264" i="134"/>
  <c r="R264" i="134"/>
  <c r="O264" i="134"/>
  <c r="N264" i="134"/>
  <c r="M264" i="134"/>
  <c r="L264" i="134"/>
  <c r="B264" i="134"/>
  <c r="A264" i="134"/>
  <c r="AY263" i="134"/>
  <c r="AX263" i="134"/>
  <c r="AW263" i="134"/>
  <c r="AV263" i="134"/>
  <c r="AU263" i="134"/>
  <c r="AT263" i="134"/>
  <c r="AS263" i="134"/>
  <c r="AR263" i="134"/>
  <c r="AQ263" i="134"/>
  <c r="AP263" i="134"/>
  <c r="AO263" i="134"/>
  <c r="AN263" i="134"/>
  <c r="AM263" i="134"/>
  <c r="AL263" i="134"/>
  <c r="AK263" i="134"/>
  <c r="O263" i="134"/>
  <c r="N263" i="134"/>
  <c r="M263" i="134"/>
  <c r="L263" i="134"/>
  <c r="B263" i="134"/>
  <c r="A263" i="134"/>
  <c r="BK262" i="134"/>
  <c r="BJ262" i="134"/>
  <c r="BI262" i="134"/>
  <c r="BH262" i="134"/>
  <c r="BG262" i="134"/>
  <c r="BF262" i="134"/>
  <c r="BE262" i="134"/>
  <c r="BD262" i="134"/>
  <c r="BC262" i="134"/>
  <c r="BB262" i="134"/>
  <c r="BA262" i="134"/>
  <c r="AZ262" i="134"/>
  <c r="AY262" i="134"/>
  <c r="AX262" i="134"/>
  <c r="AW262" i="134"/>
  <c r="AV262" i="134"/>
  <c r="AU262" i="134"/>
  <c r="AT262" i="134"/>
  <c r="AS262" i="134"/>
  <c r="AR262" i="134"/>
  <c r="AQ262" i="134"/>
  <c r="AP262" i="134"/>
  <c r="AO262" i="134"/>
  <c r="AN262" i="134"/>
  <c r="AM262" i="134"/>
  <c r="AL262" i="134"/>
  <c r="AK262" i="134"/>
  <c r="AF262" i="134"/>
  <c r="AE262" i="134"/>
  <c r="AC262" i="134"/>
  <c r="AB262" i="134"/>
  <c r="AA262" i="134"/>
  <c r="Z262" i="134"/>
  <c r="Y262" i="134"/>
  <c r="X262" i="134"/>
  <c r="W262" i="134"/>
  <c r="V262" i="134"/>
  <c r="U262" i="134"/>
  <c r="T262" i="134"/>
  <c r="S262" i="134"/>
  <c r="R262" i="134"/>
  <c r="O262" i="134"/>
  <c r="N262" i="134"/>
  <c r="M262" i="134"/>
  <c r="L262" i="134"/>
  <c r="B262" i="134"/>
  <c r="A262" i="134"/>
  <c r="AY261" i="134"/>
  <c r="AX261" i="134"/>
  <c r="AW261" i="134"/>
  <c r="AV261" i="134"/>
  <c r="AU261" i="134"/>
  <c r="AT261" i="134"/>
  <c r="AS261" i="134"/>
  <c r="AR261" i="134"/>
  <c r="AQ261" i="134"/>
  <c r="AP261" i="134"/>
  <c r="AO261" i="134"/>
  <c r="AN261" i="134"/>
  <c r="AM261" i="134"/>
  <c r="AL261" i="134"/>
  <c r="AK261" i="134"/>
  <c r="O261" i="134"/>
  <c r="N261" i="134"/>
  <c r="M261" i="134"/>
  <c r="L261" i="134"/>
  <c r="B261" i="134"/>
  <c r="A261" i="134"/>
  <c r="BK260" i="134"/>
  <c r="BJ260" i="134"/>
  <c r="BI260" i="134"/>
  <c r="BH260" i="134"/>
  <c r="BG260" i="134"/>
  <c r="BF260" i="134"/>
  <c r="BE260" i="134"/>
  <c r="BD260" i="134"/>
  <c r="BC260" i="134"/>
  <c r="BB260" i="134"/>
  <c r="BA260" i="134"/>
  <c r="AZ260" i="134"/>
  <c r="AY260" i="134"/>
  <c r="AX260" i="134"/>
  <c r="AW260" i="134"/>
  <c r="AV260" i="134"/>
  <c r="AU260" i="134"/>
  <c r="AT260" i="134"/>
  <c r="AS260" i="134"/>
  <c r="AR260" i="134"/>
  <c r="AQ260" i="134"/>
  <c r="AP260" i="134"/>
  <c r="AO260" i="134"/>
  <c r="AN260" i="134"/>
  <c r="AM260" i="134"/>
  <c r="AL260" i="134"/>
  <c r="AK260" i="134"/>
  <c r="AF260" i="134"/>
  <c r="AE260" i="134"/>
  <c r="AC260" i="134"/>
  <c r="AB260" i="134"/>
  <c r="AA260" i="134"/>
  <c r="Z260" i="134"/>
  <c r="Y260" i="134"/>
  <c r="X260" i="134"/>
  <c r="W260" i="134"/>
  <c r="V260" i="134"/>
  <c r="U260" i="134"/>
  <c r="T260" i="134"/>
  <c r="S260" i="134"/>
  <c r="R260" i="134"/>
  <c r="O260" i="134"/>
  <c r="N260" i="134"/>
  <c r="M260" i="134"/>
  <c r="L260" i="134"/>
  <c r="B260" i="134"/>
  <c r="A260" i="134"/>
  <c r="AY259" i="134"/>
  <c r="AX259" i="134"/>
  <c r="AW259" i="134"/>
  <c r="AV259" i="134"/>
  <c r="AU259" i="134"/>
  <c r="AT259" i="134"/>
  <c r="AS259" i="134"/>
  <c r="AR259" i="134"/>
  <c r="AQ259" i="134"/>
  <c r="AP259" i="134"/>
  <c r="AO259" i="134"/>
  <c r="AN259" i="134"/>
  <c r="AM259" i="134"/>
  <c r="AL259" i="134"/>
  <c r="AK259" i="134"/>
  <c r="O259" i="134"/>
  <c r="N259" i="134"/>
  <c r="M259" i="134"/>
  <c r="L259" i="134"/>
  <c r="B259" i="134"/>
  <c r="A259" i="134"/>
  <c r="BK258" i="134"/>
  <c r="BJ258" i="134"/>
  <c r="BI258" i="134"/>
  <c r="BH258" i="134"/>
  <c r="BG258" i="134"/>
  <c r="BF258" i="134"/>
  <c r="BE258" i="134"/>
  <c r="BD258" i="134"/>
  <c r="BC258" i="134"/>
  <c r="BB258" i="134"/>
  <c r="BA258" i="134"/>
  <c r="AZ258" i="134"/>
  <c r="AY258" i="134"/>
  <c r="AX258" i="134"/>
  <c r="AW258" i="134"/>
  <c r="AV258" i="134"/>
  <c r="AU258" i="134"/>
  <c r="AT258" i="134"/>
  <c r="AS258" i="134"/>
  <c r="AR258" i="134"/>
  <c r="AQ258" i="134"/>
  <c r="AP258" i="134"/>
  <c r="AO258" i="134"/>
  <c r="AN258" i="134"/>
  <c r="AM258" i="134"/>
  <c r="AL258" i="134"/>
  <c r="AK258" i="134"/>
  <c r="AF258" i="134"/>
  <c r="AE258" i="134"/>
  <c r="AC258" i="134"/>
  <c r="AB258" i="134"/>
  <c r="AA258" i="134"/>
  <c r="Z258" i="134"/>
  <c r="Y258" i="134"/>
  <c r="X258" i="134"/>
  <c r="W258" i="134"/>
  <c r="V258" i="134"/>
  <c r="U258" i="134"/>
  <c r="T258" i="134"/>
  <c r="S258" i="134"/>
  <c r="R258" i="134"/>
  <c r="O258" i="134"/>
  <c r="N258" i="134"/>
  <c r="M258" i="134"/>
  <c r="L258" i="134"/>
  <c r="B258" i="134"/>
  <c r="A258" i="134"/>
  <c r="AY257" i="134"/>
  <c r="AX257" i="134"/>
  <c r="AW257" i="134"/>
  <c r="AV257" i="134"/>
  <c r="AU257" i="134"/>
  <c r="AT257" i="134"/>
  <c r="AS257" i="134"/>
  <c r="AR257" i="134"/>
  <c r="AQ257" i="134"/>
  <c r="AP257" i="134"/>
  <c r="AO257" i="134"/>
  <c r="AN257" i="134"/>
  <c r="AM257" i="134"/>
  <c r="AL257" i="134"/>
  <c r="AK257" i="134"/>
  <c r="O257" i="134"/>
  <c r="N257" i="134"/>
  <c r="M257" i="134"/>
  <c r="L257" i="134"/>
  <c r="B257" i="134"/>
  <c r="A257" i="134"/>
  <c r="BK256" i="134"/>
  <c r="BJ256" i="134"/>
  <c r="BI256" i="134"/>
  <c r="BH256" i="134"/>
  <c r="BG256" i="134"/>
  <c r="BF256" i="134"/>
  <c r="BE256" i="134"/>
  <c r="BD256" i="134"/>
  <c r="BC256" i="134"/>
  <c r="BB256" i="134"/>
  <c r="BA256" i="134"/>
  <c r="AZ256" i="134"/>
  <c r="AY256" i="134"/>
  <c r="AX256" i="134"/>
  <c r="AW256" i="134"/>
  <c r="AV256" i="134"/>
  <c r="AU256" i="134"/>
  <c r="AT256" i="134"/>
  <c r="AS256" i="134"/>
  <c r="AR256" i="134"/>
  <c r="AQ256" i="134"/>
  <c r="AP256" i="134"/>
  <c r="AO256" i="134"/>
  <c r="AN256" i="134"/>
  <c r="AM256" i="134"/>
  <c r="AL256" i="134"/>
  <c r="AK256" i="134"/>
  <c r="AF256" i="134"/>
  <c r="AE256" i="134"/>
  <c r="AC256" i="134"/>
  <c r="AB256" i="134"/>
  <c r="AA256" i="134"/>
  <c r="Z256" i="134"/>
  <c r="Y256" i="134"/>
  <c r="X256" i="134"/>
  <c r="W256" i="134"/>
  <c r="V256" i="134"/>
  <c r="U256" i="134"/>
  <c r="T256" i="134"/>
  <c r="S256" i="134"/>
  <c r="R256" i="134"/>
  <c r="O256" i="134"/>
  <c r="N256" i="134"/>
  <c r="M256" i="134"/>
  <c r="L256" i="134"/>
  <c r="B256" i="134"/>
  <c r="A256" i="134"/>
  <c r="AY255" i="134"/>
  <c r="AX255" i="134"/>
  <c r="AW255" i="134"/>
  <c r="AV255" i="134"/>
  <c r="AU255" i="134"/>
  <c r="AT255" i="134"/>
  <c r="AS255" i="134"/>
  <c r="AR255" i="134"/>
  <c r="AQ255" i="134"/>
  <c r="AP255" i="134"/>
  <c r="AO255" i="134"/>
  <c r="AN255" i="134"/>
  <c r="AM255" i="134"/>
  <c r="AL255" i="134"/>
  <c r="AK255" i="134"/>
  <c r="O255" i="134"/>
  <c r="N255" i="134"/>
  <c r="M255" i="134"/>
  <c r="L255" i="134"/>
  <c r="B255" i="134"/>
  <c r="A255" i="134"/>
  <c r="BK254" i="134"/>
  <c r="BJ254" i="134"/>
  <c r="BI254" i="134"/>
  <c r="BH254" i="134"/>
  <c r="BG254" i="134"/>
  <c r="BF254" i="134"/>
  <c r="BE254" i="134"/>
  <c r="BD254" i="134"/>
  <c r="BC254" i="134"/>
  <c r="BB254" i="134"/>
  <c r="BA254" i="134"/>
  <c r="AZ254" i="134"/>
  <c r="AY254" i="134"/>
  <c r="AX254" i="134"/>
  <c r="AW254" i="134"/>
  <c r="AV254" i="134"/>
  <c r="AU254" i="134"/>
  <c r="AT254" i="134"/>
  <c r="AS254" i="134"/>
  <c r="AR254" i="134"/>
  <c r="AQ254" i="134"/>
  <c r="AP254" i="134"/>
  <c r="AO254" i="134"/>
  <c r="AN254" i="134"/>
  <c r="AM254" i="134"/>
  <c r="AL254" i="134"/>
  <c r="AK254" i="134"/>
  <c r="AF254" i="134"/>
  <c r="AE254" i="134"/>
  <c r="AC254" i="134"/>
  <c r="AB254" i="134"/>
  <c r="AA254" i="134"/>
  <c r="Z254" i="134"/>
  <c r="Y254" i="134"/>
  <c r="X254" i="134"/>
  <c r="W254" i="134"/>
  <c r="V254" i="134"/>
  <c r="U254" i="134"/>
  <c r="T254" i="134"/>
  <c r="S254" i="134"/>
  <c r="R254" i="134"/>
  <c r="O254" i="134"/>
  <c r="N254" i="134"/>
  <c r="M254" i="134"/>
  <c r="L254" i="134"/>
  <c r="B254" i="134"/>
  <c r="A254" i="134"/>
  <c r="AY253" i="134"/>
  <c r="AX253" i="134"/>
  <c r="AW253" i="134"/>
  <c r="AV253" i="134"/>
  <c r="AU253" i="134"/>
  <c r="AT253" i="134"/>
  <c r="AS253" i="134"/>
  <c r="AR253" i="134"/>
  <c r="AQ253" i="134"/>
  <c r="AP253" i="134"/>
  <c r="AO253" i="134"/>
  <c r="AN253" i="134"/>
  <c r="AM253" i="134"/>
  <c r="AL253" i="134"/>
  <c r="AK253" i="134"/>
  <c r="O253" i="134"/>
  <c r="N253" i="134"/>
  <c r="M253" i="134"/>
  <c r="L253" i="134"/>
  <c r="B253" i="134"/>
  <c r="A253" i="134"/>
  <c r="BK252" i="134"/>
  <c r="BJ252" i="134"/>
  <c r="BI252" i="134"/>
  <c r="BH252" i="134"/>
  <c r="BG252" i="134"/>
  <c r="BF252" i="134"/>
  <c r="BE252" i="134"/>
  <c r="BD252" i="134"/>
  <c r="BC252" i="134"/>
  <c r="BB252" i="134"/>
  <c r="BA252" i="134"/>
  <c r="AZ252" i="134"/>
  <c r="AY252" i="134"/>
  <c r="AX252" i="134"/>
  <c r="AW252" i="134"/>
  <c r="AV252" i="134"/>
  <c r="AU252" i="134"/>
  <c r="AT252" i="134"/>
  <c r="AS252" i="134"/>
  <c r="AR252" i="134"/>
  <c r="AQ252" i="134"/>
  <c r="AP252" i="134"/>
  <c r="AO252" i="134"/>
  <c r="AN252" i="134"/>
  <c r="AM252" i="134"/>
  <c r="AL252" i="134"/>
  <c r="AK252" i="134"/>
  <c r="AF252" i="134"/>
  <c r="AE252" i="134"/>
  <c r="AC252" i="134"/>
  <c r="AB252" i="134"/>
  <c r="AA252" i="134"/>
  <c r="Z252" i="134"/>
  <c r="Y252" i="134"/>
  <c r="X252" i="134"/>
  <c r="W252" i="134"/>
  <c r="V252" i="134"/>
  <c r="U252" i="134"/>
  <c r="T252" i="134"/>
  <c r="S252" i="134"/>
  <c r="R252" i="134"/>
  <c r="O252" i="134"/>
  <c r="N252" i="134"/>
  <c r="M252" i="134"/>
  <c r="L252" i="134"/>
  <c r="B252" i="134"/>
  <c r="A252" i="134"/>
  <c r="AY251" i="134"/>
  <c r="AX251" i="134"/>
  <c r="AW251" i="134"/>
  <c r="AV251" i="134"/>
  <c r="AU251" i="134"/>
  <c r="AT251" i="134"/>
  <c r="AS251" i="134"/>
  <c r="AR251" i="134"/>
  <c r="AQ251" i="134"/>
  <c r="AP251" i="134"/>
  <c r="AO251" i="134"/>
  <c r="AN251" i="134"/>
  <c r="AM251" i="134"/>
  <c r="AL251" i="134"/>
  <c r="AK251" i="134"/>
  <c r="O251" i="134"/>
  <c r="N251" i="134"/>
  <c r="M251" i="134"/>
  <c r="L251" i="134"/>
  <c r="B251" i="134"/>
  <c r="A251" i="134"/>
  <c r="BK250" i="134"/>
  <c r="BJ250" i="134"/>
  <c r="BI250" i="134"/>
  <c r="BH250" i="134"/>
  <c r="BG250" i="134"/>
  <c r="BF250" i="134"/>
  <c r="BE250" i="134"/>
  <c r="BD250" i="134"/>
  <c r="BC250" i="134"/>
  <c r="BB250" i="134"/>
  <c r="BA250" i="134"/>
  <c r="AZ250" i="134"/>
  <c r="AY250" i="134"/>
  <c r="AX250" i="134"/>
  <c r="AW250" i="134"/>
  <c r="AV250" i="134"/>
  <c r="AU250" i="134"/>
  <c r="AT250" i="134"/>
  <c r="AS250" i="134"/>
  <c r="AR250" i="134"/>
  <c r="AQ250" i="134"/>
  <c r="AP250" i="134"/>
  <c r="AO250" i="134"/>
  <c r="AN250" i="134"/>
  <c r="AM250" i="134"/>
  <c r="AL250" i="134"/>
  <c r="AK250" i="134"/>
  <c r="AF250" i="134"/>
  <c r="AE250" i="134"/>
  <c r="AC250" i="134"/>
  <c r="AB250" i="134"/>
  <c r="AA250" i="134"/>
  <c r="Z250" i="134"/>
  <c r="Y250" i="134"/>
  <c r="X250" i="134"/>
  <c r="W250" i="134"/>
  <c r="V250" i="134"/>
  <c r="U250" i="134"/>
  <c r="T250" i="134"/>
  <c r="S250" i="134"/>
  <c r="R250" i="134"/>
  <c r="O250" i="134"/>
  <c r="N250" i="134"/>
  <c r="M250" i="134"/>
  <c r="L250" i="134"/>
  <c r="B250" i="134"/>
  <c r="A250" i="134"/>
  <c r="AY249" i="134"/>
  <c r="AX249" i="134"/>
  <c r="AW249" i="134"/>
  <c r="AV249" i="134"/>
  <c r="AU249" i="134"/>
  <c r="AT249" i="134"/>
  <c r="AS249" i="134"/>
  <c r="AR249" i="134"/>
  <c r="AQ249" i="134"/>
  <c r="AP249" i="134"/>
  <c r="AO249" i="134"/>
  <c r="AN249" i="134"/>
  <c r="AM249" i="134"/>
  <c r="AL249" i="134"/>
  <c r="AK249" i="134"/>
  <c r="O249" i="134"/>
  <c r="N249" i="134"/>
  <c r="M249" i="134"/>
  <c r="L249" i="134"/>
  <c r="B249" i="134"/>
  <c r="A249" i="134"/>
  <c r="BK248" i="134"/>
  <c r="BJ248" i="134"/>
  <c r="BI248" i="134"/>
  <c r="BH248" i="134"/>
  <c r="BG248" i="134"/>
  <c r="BF248" i="134"/>
  <c r="BE248" i="134"/>
  <c r="BD248" i="134"/>
  <c r="BC248" i="134"/>
  <c r="BB248" i="134"/>
  <c r="BA248" i="134"/>
  <c r="AZ248" i="134"/>
  <c r="AY248" i="134"/>
  <c r="AX248" i="134"/>
  <c r="AW248" i="134"/>
  <c r="AV248" i="134"/>
  <c r="AU248" i="134"/>
  <c r="AT248" i="134"/>
  <c r="AS248" i="134"/>
  <c r="AR248" i="134"/>
  <c r="AQ248" i="134"/>
  <c r="AP248" i="134"/>
  <c r="AO248" i="134"/>
  <c r="AN248" i="134"/>
  <c r="AM248" i="134"/>
  <c r="AL248" i="134"/>
  <c r="AK248" i="134"/>
  <c r="AF248" i="134"/>
  <c r="AE248" i="134"/>
  <c r="AC248" i="134"/>
  <c r="AB248" i="134"/>
  <c r="AA248" i="134"/>
  <c r="Z248" i="134"/>
  <c r="Y248" i="134"/>
  <c r="X248" i="134"/>
  <c r="W248" i="134"/>
  <c r="V248" i="134"/>
  <c r="U248" i="134"/>
  <c r="T248" i="134"/>
  <c r="S248" i="134"/>
  <c r="R248" i="134"/>
  <c r="O248" i="134"/>
  <c r="N248" i="134"/>
  <c r="M248" i="134"/>
  <c r="L248" i="134"/>
  <c r="B248" i="134"/>
  <c r="A248" i="134"/>
  <c r="AY247" i="134"/>
  <c r="AX247" i="134"/>
  <c r="AW247" i="134"/>
  <c r="AV247" i="134"/>
  <c r="AU247" i="134"/>
  <c r="AT247" i="134"/>
  <c r="AS247" i="134"/>
  <c r="AR247" i="134"/>
  <c r="AQ247" i="134"/>
  <c r="AP247" i="134"/>
  <c r="AO247" i="134"/>
  <c r="AN247" i="134"/>
  <c r="AM247" i="134"/>
  <c r="AL247" i="134"/>
  <c r="AK247" i="134"/>
  <c r="O247" i="134"/>
  <c r="N247" i="134"/>
  <c r="M247" i="134"/>
  <c r="L247" i="134"/>
  <c r="B247" i="134"/>
  <c r="A247" i="134"/>
  <c r="BK246" i="134"/>
  <c r="BJ246" i="134"/>
  <c r="BI246" i="134"/>
  <c r="BH246" i="134"/>
  <c r="BG246" i="134"/>
  <c r="BF246" i="134"/>
  <c r="BE246" i="134"/>
  <c r="BD246" i="134"/>
  <c r="BC246" i="134"/>
  <c r="BB246" i="134"/>
  <c r="BA246" i="134"/>
  <c r="AZ246" i="134"/>
  <c r="AY246" i="134"/>
  <c r="AX246" i="134"/>
  <c r="AW246" i="134"/>
  <c r="AV246" i="134"/>
  <c r="AU246" i="134"/>
  <c r="AT246" i="134"/>
  <c r="AS246" i="134"/>
  <c r="AR246" i="134"/>
  <c r="AQ246" i="134"/>
  <c r="AP246" i="134"/>
  <c r="AO246" i="134"/>
  <c r="AN246" i="134"/>
  <c r="AM246" i="134"/>
  <c r="AL246" i="134"/>
  <c r="AK246" i="134"/>
  <c r="AF246" i="134"/>
  <c r="AE246" i="134"/>
  <c r="AC246" i="134"/>
  <c r="AB246" i="134"/>
  <c r="AA246" i="134"/>
  <c r="Z246" i="134"/>
  <c r="Y246" i="134"/>
  <c r="X246" i="134"/>
  <c r="W246" i="134"/>
  <c r="V246" i="134"/>
  <c r="U246" i="134"/>
  <c r="T246" i="134"/>
  <c r="S246" i="134"/>
  <c r="R246" i="134"/>
  <c r="O246" i="134"/>
  <c r="N246" i="134"/>
  <c r="M246" i="134"/>
  <c r="L246" i="134"/>
  <c r="B246" i="134"/>
  <c r="A246" i="134"/>
  <c r="AY245" i="134"/>
  <c r="AX245" i="134"/>
  <c r="AW245" i="134"/>
  <c r="AV245" i="134"/>
  <c r="AU245" i="134"/>
  <c r="AT245" i="134"/>
  <c r="AS245" i="134"/>
  <c r="AR245" i="134"/>
  <c r="AQ245" i="134"/>
  <c r="AP245" i="134"/>
  <c r="AO245" i="134"/>
  <c r="AN245" i="134"/>
  <c r="AM245" i="134"/>
  <c r="AL245" i="134"/>
  <c r="AK245" i="134"/>
  <c r="O245" i="134"/>
  <c r="N245" i="134"/>
  <c r="M245" i="134"/>
  <c r="L245" i="134"/>
  <c r="B245" i="134"/>
  <c r="A245" i="134"/>
  <c r="BK244" i="134"/>
  <c r="BJ244" i="134"/>
  <c r="BI244" i="134"/>
  <c r="BH244" i="134"/>
  <c r="BG244" i="134"/>
  <c r="BF244" i="134"/>
  <c r="BE244" i="134"/>
  <c r="BD244" i="134"/>
  <c r="BC244" i="134"/>
  <c r="BB244" i="134"/>
  <c r="BA244" i="134"/>
  <c r="AZ244" i="134"/>
  <c r="AY244" i="134"/>
  <c r="AX244" i="134"/>
  <c r="AW244" i="134"/>
  <c r="AV244" i="134"/>
  <c r="AU244" i="134"/>
  <c r="AT244" i="134"/>
  <c r="AS244" i="134"/>
  <c r="AR244" i="134"/>
  <c r="AQ244" i="134"/>
  <c r="AP244" i="134"/>
  <c r="AO244" i="134"/>
  <c r="AN244" i="134"/>
  <c r="AM244" i="134"/>
  <c r="AL244" i="134"/>
  <c r="AK244" i="134"/>
  <c r="AF244" i="134"/>
  <c r="AE244" i="134"/>
  <c r="AC244" i="134"/>
  <c r="AB244" i="134"/>
  <c r="AA244" i="134"/>
  <c r="Z244" i="134"/>
  <c r="Y244" i="134"/>
  <c r="X244" i="134"/>
  <c r="W244" i="134"/>
  <c r="V244" i="134"/>
  <c r="U244" i="134"/>
  <c r="T244" i="134"/>
  <c r="S244" i="134"/>
  <c r="R244" i="134"/>
  <c r="O244" i="134"/>
  <c r="N244" i="134"/>
  <c r="M244" i="134"/>
  <c r="L244" i="134"/>
  <c r="B244" i="134"/>
  <c r="A244" i="134"/>
  <c r="AY243" i="134"/>
  <c r="AX243" i="134"/>
  <c r="AW243" i="134"/>
  <c r="AV243" i="134"/>
  <c r="AU243" i="134"/>
  <c r="AT243" i="134"/>
  <c r="AS243" i="134"/>
  <c r="AR243" i="134"/>
  <c r="AQ243" i="134"/>
  <c r="AP243" i="134"/>
  <c r="AO243" i="134"/>
  <c r="AN243" i="134"/>
  <c r="AM243" i="134"/>
  <c r="AL243" i="134"/>
  <c r="AK243" i="134"/>
  <c r="O243" i="134"/>
  <c r="N243" i="134"/>
  <c r="M243" i="134"/>
  <c r="L243" i="134"/>
  <c r="B243" i="134"/>
  <c r="A243" i="134"/>
  <c r="BK242" i="134"/>
  <c r="BJ242" i="134"/>
  <c r="BI242" i="134"/>
  <c r="BH242" i="134"/>
  <c r="BG242" i="134"/>
  <c r="BF242" i="134"/>
  <c r="BE242" i="134"/>
  <c r="BD242" i="134"/>
  <c r="BC242" i="134"/>
  <c r="BB242" i="134"/>
  <c r="BA242" i="134"/>
  <c r="AZ242" i="134"/>
  <c r="AY242" i="134"/>
  <c r="AX242" i="134"/>
  <c r="AW242" i="134"/>
  <c r="AV242" i="134"/>
  <c r="AU242" i="134"/>
  <c r="AT242" i="134"/>
  <c r="AS242" i="134"/>
  <c r="AR242" i="134"/>
  <c r="AQ242" i="134"/>
  <c r="AP242" i="134"/>
  <c r="AO242" i="134"/>
  <c r="AN242" i="134"/>
  <c r="AM242" i="134"/>
  <c r="AL242" i="134"/>
  <c r="AK242" i="134"/>
  <c r="AF242" i="134"/>
  <c r="AE242" i="134"/>
  <c r="AC242" i="134"/>
  <c r="AB242" i="134"/>
  <c r="AA242" i="134"/>
  <c r="Z242" i="134"/>
  <c r="Y242" i="134"/>
  <c r="X242" i="134"/>
  <c r="W242" i="134"/>
  <c r="V242" i="134"/>
  <c r="U242" i="134"/>
  <c r="T242" i="134"/>
  <c r="S242" i="134"/>
  <c r="R242" i="134"/>
  <c r="O242" i="134"/>
  <c r="N242" i="134"/>
  <c r="M242" i="134"/>
  <c r="L242" i="134"/>
  <c r="B242" i="134"/>
  <c r="A242" i="134"/>
  <c r="AY241" i="134"/>
  <c r="AX241" i="134"/>
  <c r="AW241" i="134"/>
  <c r="AV241" i="134"/>
  <c r="AU241" i="134"/>
  <c r="AT241" i="134"/>
  <c r="AS241" i="134"/>
  <c r="AR241" i="134"/>
  <c r="AQ241" i="134"/>
  <c r="AP241" i="134"/>
  <c r="AO241" i="134"/>
  <c r="AN241" i="134"/>
  <c r="AM241" i="134"/>
  <c r="AL241" i="134"/>
  <c r="AK241" i="134"/>
  <c r="O241" i="134"/>
  <c r="N241" i="134"/>
  <c r="M241" i="134"/>
  <c r="L241" i="134"/>
  <c r="B241" i="134"/>
  <c r="A241" i="134"/>
  <c r="BK240" i="134"/>
  <c r="BJ240" i="134"/>
  <c r="BI240" i="134"/>
  <c r="BH240" i="134"/>
  <c r="BG240" i="134"/>
  <c r="BF240" i="134"/>
  <c r="BE240" i="134"/>
  <c r="BD240" i="134"/>
  <c r="BC240" i="134"/>
  <c r="BB240" i="134"/>
  <c r="BA240" i="134"/>
  <c r="AZ240" i="134"/>
  <c r="AY240" i="134"/>
  <c r="AX240" i="134"/>
  <c r="AW240" i="134"/>
  <c r="AV240" i="134"/>
  <c r="AU240" i="134"/>
  <c r="AT240" i="134"/>
  <c r="AS240" i="134"/>
  <c r="AR240" i="134"/>
  <c r="AQ240" i="134"/>
  <c r="AP240" i="134"/>
  <c r="AO240" i="134"/>
  <c r="AN240" i="134"/>
  <c r="AM240" i="134"/>
  <c r="AL240" i="134"/>
  <c r="AK240" i="134"/>
  <c r="AF240" i="134"/>
  <c r="AE240" i="134"/>
  <c r="AC240" i="134"/>
  <c r="AB240" i="134"/>
  <c r="AA240" i="134"/>
  <c r="Z240" i="134"/>
  <c r="Y240" i="134"/>
  <c r="X240" i="134"/>
  <c r="W240" i="134"/>
  <c r="V240" i="134"/>
  <c r="U240" i="134"/>
  <c r="T240" i="134"/>
  <c r="S240" i="134"/>
  <c r="R240" i="134"/>
  <c r="O240" i="134"/>
  <c r="N240" i="134"/>
  <c r="M240" i="134"/>
  <c r="L240" i="134"/>
  <c r="B240" i="134"/>
  <c r="A240" i="134"/>
  <c r="AY239" i="134"/>
  <c r="AX239" i="134"/>
  <c r="AW239" i="134"/>
  <c r="AV239" i="134"/>
  <c r="AU239" i="134"/>
  <c r="AT239" i="134"/>
  <c r="AS239" i="134"/>
  <c r="AR239" i="134"/>
  <c r="AQ239" i="134"/>
  <c r="AP239" i="134"/>
  <c r="AO239" i="134"/>
  <c r="AN239" i="134"/>
  <c r="AM239" i="134"/>
  <c r="AL239" i="134"/>
  <c r="AK239" i="134"/>
  <c r="O239" i="134"/>
  <c r="N239" i="134"/>
  <c r="M239" i="134"/>
  <c r="L239" i="134"/>
  <c r="B239" i="134"/>
  <c r="A239" i="134"/>
  <c r="BK238" i="134"/>
  <c r="BJ238" i="134"/>
  <c r="BI238" i="134"/>
  <c r="BH238" i="134"/>
  <c r="BG238" i="134"/>
  <c r="BF238" i="134"/>
  <c r="BE238" i="134"/>
  <c r="BD238" i="134"/>
  <c r="BC238" i="134"/>
  <c r="BB238" i="134"/>
  <c r="BA238" i="134"/>
  <c r="AZ238" i="134"/>
  <c r="AY238" i="134"/>
  <c r="AX238" i="134"/>
  <c r="AW238" i="134"/>
  <c r="AV238" i="134"/>
  <c r="AU238" i="134"/>
  <c r="AT238" i="134"/>
  <c r="AS238" i="134"/>
  <c r="AR238" i="134"/>
  <c r="AQ238" i="134"/>
  <c r="AP238" i="134"/>
  <c r="AO238" i="134"/>
  <c r="AN238" i="134"/>
  <c r="AM238" i="134"/>
  <c r="AL238" i="134"/>
  <c r="AK238" i="134"/>
  <c r="AF238" i="134"/>
  <c r="AE238" i="134"/>
  <c r="AC238" i="134"/>
  <c r="AB238" i="134"/>
  <c r="AA238" i="134"/>
  <c r="Z238" i="134"/>
  <c r="Y238" i="134"/>
  <c r="X238" i="134"/>
  <c r="W238" i="134"/>
  <c r="V238" i="134"/>
  <c r="U238" i="134"/>
  <c r="T238" i="134"/>
  <c r="S238" i="134"/>
  <c r="R238" i="134"/>
  <c r="O238" i="134"/>
  <c r="N238" i="134"/>
  <c r="M238" i="134"/>
  <c r="L238" i="134"/>
  <c r="B238" i="134"/>
  <c r="A238" i="134"/>
  <c r="AY237" i="134"/>
  <c r="AX237" i="134"/>
  <c r="AW237" i="134"/>
  <c r="AV237" i="134"/>
  <c r="AU237" i="134"/>
  <c r="AT237" i="134"/>
  <c r="AS237" i="134"/>
  <c r="AR237" i="134"/>
  <c r="AQ237" i="134"/>
  <c r="AP237" i="134"/>
  <c r="AO237" i="134"/>
  <c r="AN237" i="134"/>
  <c r="AM237" i="134"/>
  <c r="AL237" i="134"/>
  <c r="AK237" i="134"/>
  <c r="O237" i="134"/>
  <c r="N237" i="134"/>
  <c r="M237" i="134"/>
  <c r="L237" i="134"/>
  <c r="B237" i="134"/>
  <c r="A237" i="134"/>
  <c r="BK236" i="134"/>
  <c r="BJ236" i="134"/>
  <c r="BI236" i="134"/>
  <c r="BH236" i="134"/>
  <c r="BG236" i="134"/>
  <c r="BF236" i="134"/>
  <c r="BE236" i="134"/>
  <c r="BD236" i="134"/>
  <c r="BC236" i="134"/>
  <c r="BB236" i="134"/>
  <c r="BA236" i="134"/>
  <c r="AZ236" i="134"/>
  <c r="AY236" i="134"/>
  <c r="AX236" i="134"/>
  <c r="AW236" i="134"/>
  <c r="AV236" i="134"/>
  <c r="AU236" i="134"/>
  <c r="AT236" i="134"/>
  <c r="AS236" i="134"/>
  <c r="AR236" i="134"/>
  <c r="AQ236" i="134"/>
  <c r="AP236" i="134"/>
  <c r="AO236" i="134"/>
  <c r="AN236" i="134"/>
  <c r="AM236" i="134"/>
  <c r="AL236" i="134"/>
  <c r="AK236" i="134"/>
  <c r="AF236" i="134"/>
  <c r="AE236" i="134"/>
  <c r="AC236" i="134"/>
  <c r="AB236" i="134"/>
  <c r="AA236" i="134"/>
  <c r="Z236" i="134"/>
  <c r="Y236" i="134"/>
  <c r="X236" i="134"/>
  <c r="W236" i="134"/>
  <c r="V236" i="134"/>
  <c r="U236" i="134"/>
  <c r="T236" i="134"/>
  <c r="S236" i="134"/>
  <c r="R236" i="134"/>
  <c r="O236" i="134"/>
  <c r="N236" i="134"/>
  <c r="M236" i="134"/>
  <c r="L236" i="134"/>
  <c r="B236" i="134"/>
  <c r="A236" i="134"/>
  <c r="AY235" i="134"/>
  <c r="AX235" i="134"/>
  <c r="AW235" i="134"/>
  <c r="AV235" i="134"/>
  <c r="AU235" i="134"/>
  <c r="AT235" i="134"/>
  <c r="AS235" i="134"/>
  <c r="AR235" i="134"/>
  <c r="AQ235" i="134"/>
  <c r="AP235" i="134"/>
  <c r="AO235" i="134"/>
  <c r="AN235" i="134"/>
  <c r="AM235" i="134"/>
  <c r="AL235" i="134"/>
  <c r="AK235" i="134"/>
  <c r="O235" i="134"/>
  <c r="N235" i="134"/>
  <c r="M235" i="134"/>
  <c r="L235" i="134"/>
  <c r="B235" i="134"/>
  <c r="A235" i="134"/>
  <c r="BK234" i="134"/>
  <c r="BJ234" i="134"/>
  <c r="BI234" i="134"/>
  <c r="BH234" i="134"/>
  <c r="BG234" i="134"/>
  <c r="BF234" i="134"/>
  <c r="BE234" i="134"/>
  <c r="BD234" i="134"/>
  <c r="BC234" i="134"/>
  <c r="BB234" i="134"/>
  <c r="BA234" i="134"/>
  <c r="AZ234" i="134"/>
  <c r="AY234" i="134"/>
  <c r="AX234" i="134"/>
  <c r="AW234" i="134"/>
  <c r="AV234" i="134"/>
  <c r="AU234" i="134"/>
  <c r="AT234" i="134"/>
  <c r="AS234" i="134"/>
  <c r="AR234" i="134"/>
  <c r="AQ234" i="134"/>
  <c r="AP234" i="134"/>
  <c r="AO234" i="134"/>
  <c r="AN234" i="134"/>
  <c r="AM234" i="134"/>
  <c r="AL234" i="134"/>
  <c r="AK234" i="134"/>
  <c r="AF234" i="134"/>
  <c r="AE234" i="134"/>
  <c r="AC234" i="134"/>
  <c r="AB234" i="134"/>
  <c r="AA234" i="134"/>
  <c r="Z234" i="134"/>
  <c r="Y234" i="134"/>
  <c r="X234" i="134"/>
  <c r="W234" i="134"/>
  <c r="V234" i="134"/>
  <c r="U234" i="134"/>
  <c r="T234" i="134"/>
  <c r="S234" i="134"/>
  <c r="R234" i="134"/>
  <c r="O234" i="134"/>
  <c r="N234" i="134"/>
  <c r="M234" i="134"/>
  <c r="L234" i="134"/>
  <c r="B234" i="134"/>
  <c r="A234" i="134"/>
  <c r="AY233" i="134"/>
  <c r="AX233" i="134"/>
  <c r="AW233" i="134"/>
  <c r="AV233" i="134"/>
  <c r="AU233" i="134"/>
  <c r="AT233" i="134"/>
  <c r="AS233" i="134"/>
  <c r="AR233" i="134"/>
  <c r="AQ233" i="134"/>
  <c r="AP233" i="134"/>
  <c r="AO233" i="134"/>
  <c r="AN233" i="134"/>
  <c r="AM233" i="134"/>
  <c r="AL233" i="134"/>
  <c r="AK233" i="134"/>
  <c r="O233" i="134"/>
  <c r="N233" i="134"/>
  <c r="M233" i="134"/>
  <c r="L233" i="134"/>
  <c r="B233" i="134"/>
  <c r="A233" i="134"/>
  <c r="BK232" i="134"/>
  <c r="BJ232" i="134"/>
  <c r="BI232" i="134"/>
  <c r="BH232" i="134"/>
  <c r="BG232" i="134"/>
  <c r="BF232" i="134"/>
  <c r="BE232" i="134"/>
  <c r="BD232" i="134"/>
  <c r="BC232" i="134"/>
  <c r="BB232" i="134"/>
  <c r="BA232" i="134"/>
  <c r="AZ232" i="134"/>
  <c r="AY232" i="134"/>
  <c r="AX232" i="134"/>
  <c r="AW232" i="134"/>
  <c r="AV232" i="134"/>
  <c r="AU232" i="134"/>
  <c r="AT232" i="134"/>
  <c r="AS232" i="134"/>
  <c r="AR232" i="134"/>
  <c r="AQ232" i="134"/>
  <c r="AP232" i="134"/>
  <c r="AO232" i="134"/>
  <c r="AN232" i="134"/>
  <c r="AM232" i="134"/>
  <c r="AL232" i="134"/>
  <c r="AK232" i="134"/>
  <c r="AF232" i="134"/>
  <c r="AE232" i="134"/>
  <c r="AC232" i="134"/>
  <c r="AB232" i="134"/>
  <c r="AA232" i="134"/>
  <c r="Z232" i="134"/>
  <c r="Y232" i="134"/>
  <c r="X232" i="134"/>
  <c r="W232" i="134"/>
  <c r="V232" i="134"/>
  <c r="U232" i="134"/>
  <c r="T232" i="134"/>
  <c r="S232" i="134"/>
  <c r="R232" i="134"/>
  <c r="O232" i="134"/>
  <c r="N232" i="134"/>
  <c r="M232" i="134"/>
  <c r="L232" i="134"/>
  <c r="B232" i="134"/>
  <c r="A232" i="134"/>
  <c r="AY231" i="134"/>
  <c r="AX231" i="134"/>
  <c r="AW231" i="134"/>
  <c r="AV231" i="134"/>
  <c r="AU231" i="134"/>
  <c r="AT231" i="134"/>
  <c r="AS231" i="134"/>
  <c r="AR231" i="134"/>
  <c r="AQ231" i="134"/>
  <c r="AP231" i="134"/>
  <c r="AO231" i="134"/>
  <c r="AN231" i="134"/>
  <c r="AM231" i="134"/>
  <c r="AL231" i="134"/>
  <c r="AK231" i="134"/>
  <c r="O231" i="134"/>
  <c r="N231" i="134"/>
  <c r="M231" i="134"/>
  <c r="L231" i="134"/>
  <c r="B231" i="134"/>
  <c r="A231" i="134"/>
  <c r="BK230" i="134"/>
  <c r="BJ230" i="134"/>
  <c r="BI230" i="134"/>
  <c r="BH230" i="134"/>
  <c r="BG230" i="134"/>
  <c r="BF230" i="134"/>
  <c r="BE230" i="134"/>
  <c r="BD230" i="134"/>
  <c r="BC230" i="134"/>
  <c r="BB230" i="134"/>
  <c r="BA230" i="134"/>
  <c r="AZ230" i="134"/>
  <c r="AY230" i="134"/>
  <c r="AX230" i="134"/>
  <c r="AW230" i="134"/>
  <c r="AV230" i="134"/>
  <c r="AU230" i="134"/>
  <c r="AT230" i="134"/>
  <c r="AS230" i="134"/>
  <c r="AR230" i="134"/>
  <c r="AQ230" i="134"/>
  <c r="AP230" i="134"/>
  <c r="AO230" i="134"/>
  <c r="AN230" i="134"/>
  <c r="AM230" i="134"/>
  <c r="AL230" i="134"/>
  <c r="AK230" i="134"/>
  <c r="AF230" i="134"/>
  <c r="AE230" i="134"/>
  <c r="AC230" i="134"/>
  <c r="AB230" i="134"/>
  <c r="AA230" i="134"/>
  <c r="Z230" i="134"/>
  <c r="Y230" i="134"/>
  <c r="X230" i="134"/>
  <c r="W230" i="134"/>
  <c r="V230" i="134"/>
  <c r="U230" i="134"/>
  <c r="T230" i="134"/>
  <c r="S230" i="134"/>
  <c r="R230" i="134"/>
  <c r="O230" i="134"/>
  <c r="N230" i="134"/>
  <c r="M230" i="134"/>
  <c r="L230" i="134"/>
  <c r="B230" i="134"/>
  <c r="A230" i="134"/>
  <c r="AY229" i="134"/>
  <c r="AX229" i="134"/>
  <c r="AW229" i="134"/>
  <c r="AV229" i="134"/>
  <c r="AU229" i="134"/>
  <c r="AT229" i="134"/>
  <c r="AS229" i="134"/>
  <c r="AR229" i="134"/>
  <c r="AQ229" i="134"/>
  <c r="AP229" i="134"/>
  <c r="AO229" i="134"/>
  <c r="AN229" i="134"/>
  <c r="AM229" i="134"/>
  <c r="AL229" i="134"/>
  <c r="AK229" i="134"/>
  <c r="O229" i="134"/>
  <c r="N229" i="134"/>
  <c r="M229" i="134"/>
  <c r="L229" i="134"/>
  <c r="B229" i="134"/>
  <c r="A229" i="134"/>
  <c r="BK228" i="134"/>
  <c r="BJ228" i="134"/>
  <c r="BI228" i="134"/>
  <c r="BH228" i="134"/>
  <c r="BG228" i="134"/>
  <c r="BF228" i="134"/>
  <c r="BE228" i="134"/>
  <c r="BD228" i="134"/>
  <c r="BC228" i="134"/>
  <c r="BB228" i="134"/>
  <c r="BA228" i="134"/>
  <c r="AZ228" i="134"/>
  <c r="AY228" i="134"/>
  <c r="AX228" i="134"/>
  <c r="AW228" i="134"/>
  <c r="AV228" i="134"/>
  <c r="AU228" i="134"/>
  <c r="AT228" i="134"/>
  <c r="AS228" i="134"/>
  <c r="AR228" i="134"/>
  <c r="AQ228" i="134"/>
  <c r="AP228" i="134"/>
  <c r="AO228" i="134"/>
  <c r="AN228" i="134"/>
  <c r="AM228" i="134"/>
  <c r="AL228" i="134"/>
  <c r="AK228" i="134"/>
  <c r="AF228" i="134"/>
  <c r="AE228" i="134"/>
  <c r="AC228" i="134"/>
  <c r="AB228" i="134"/>
  <c r="AA228" i="134"/>
  <c r="Z228" i="134"/>
  <c r="Y228" i="134"/>
  <c r="X228" i="134"/>
  <c r="W228" i="134"/>
  <c r="V228" i="134"/>
  <c r="U228" i="134"/>
  <c r="T228" i="134"/>
  <c r="S228" i="134"/>
  <c r="R228" i="134"/>
  <c r="O228" i="134"/>
  <c r="N228" i="134"/>
  <c r="M228" i="134"/>
  <c r="L228" i="134"/>
  <c r="B228" i="134"/>
  <c r="A228" i="134"/>
  <c r="AY227" i="134"/>
  <c r="AX227" i="134"/>
  <c r="AW227" i="134"/>
  <c r="AV227" i="134"/>
  <c r="AU227" i="134"/>
  <c r="AT227" i="134"/>
  <c r="AS227" i="134"/>
  <c r="AR227" i="134"/>
  <c r="AQ227" i="134"/>
  <c r="AP227" i="134"/>
  <c r="AO227" i="134"/>
  <c r="AN227" i="134"/>
  <c r="AM227" i="134"/>
  <c r="AL227" i="134"/>
  <c r="AK227" i="134"/>
  <c r="O227" i="134"/>
  <c r="N227" i="134"/>
  <c r="M227" i="134"/>
  <c r="L227" i="134"/>
  <c r="B227" i="134"/>
  <c r="A227" i="134"/>
  <c r="BK226" i="134"/>
  <c r="BJ226" i="134"/>
  <c r="BI226" i="134"/>
  <c r="BH226" i="134"/>
  <c r="BG226" i="134"/>
  <c r="BF226" i="134"/>
  <c r="BE226" i="134"/>
  <c r="BD226" i="134"/>
  <c r="BC226" i="134"/>
  <c r="BB226" i="134"/>
  <c r="BA226" i="134"/>
  <c r="AZ226" i="134"/>
  <c r="AY226" i="134"/>
  <c r="AX226" i="134"/>
  <c r="AW226" i="134"/>
  <c r="AV226" i="134"/>
  <c r="AU226" i="134"/>
  <c r="AT226" i="134"/>
  <c r="AS226" i="134"/>
  <c r="AR226" i="134"/>
  <c r="AQ226" i="134"/>
  <c r="AP226" i="134"/>
  <c r="AO226" i="134"/>
  <c r="AN226" i="134"/>
  <c r="AM226" i="134"/>
  <c r="AL226" i="134"/>
  <c r="AK226" i="134"/>
  <c r="AF226" i="134"/>
  <c r="AE226" i="134"/>
  <c r="AC226" i="134"/>
  <c r="AB226" i="134"/>
  <c r="AA226" i="134"/>
  <c r="Z226" i="134"/>
  <c r="Y226" i="134"/>
  <c r="X226" i="134"/>
  <c r="W226" i="134"/>
  <c r="V226" i="134"/>
  <c r="U226" i="134"/>
  <c r="T226" i="134"/>
  <c r="S226" i="134"/>
  <c r="R226" i="134"/>
  <c r="O226" i="134"/>
  <c r="N226" i="134"/>
  <c r="M226" i="134"/>
  <c r="L226" i="134"/>
  <c r="B226" i="134"/>
  <c r="A226" i="134"/>
  <c r="AY225" i="134"/>
  <c r="AX225" i="134"/>
  <c r="AW225" i="134"/>
  <c r="AV225" i="134"/>
  <c r="AU225" i="134"/>
  <c r="AT225" i="134"/>
  <c r="AS225" i="134"/>
  <c r="AR225" i="134"/>
  <c r="AQ225" i="134"/>
  <c r="AP225" i="134"/>
  <c r="AO225" i="134"/>
  <c r="AN225" i="134"/>
  <c r="AM225" i="134"/>
  <c r="AL225" i="134"/>
  <c r="AK225" i="134"/>
  <c r="O225" i="134"/>
  <c r="N225" i="134"/>
  <c r="M225" i="134"/>
  <c r="L225" i="134"/>
  <c r="B225" i="134"/>
  <c r="A225" i="134"/>
  <c r="BK224" i="134"/>
  <c r="BJ224" i="134"/>
  <c r="BI224" i="134"/>
  <c r="BH224" i="134"/>
  <c r="BG224" i="134"/>
  <c r="BF224" i="134"/>
  <c r="BE224" i="134"/>
  <c r="BD224" i="134"/>
  <c r="BC224" i="134"/>
  <c r="BB224" i="134"/>
  <c r="BA224" i="134"/>
  <c r="AZ224" i="134"/>
  <c r="AY224" i="134"/>
  <c r="AX224" i="134"/>
  <c r="AW224" i="134"/>
  <c r="AV224" i="134"/>
  <c r="AU224" i="134"/>
  <c r="AT224" i="134"/>
  <c r="AS224" i="134"/>
  <c r="AR224" i="134"/>
  <c r="AQ224" i="134"/>
  <c r="AP224" i="134"/>
  <c r="AO224" i="134"/>
  <c r="AN224" i="134"/>
  <c r="AM224" i="134"/>
  <c r="AL224" i="134"/>
  <c r="AK224" i="134"/>
  <c r="AF224" i="134"/>
  <c r="AE224" i="134"/>
  <c r="AC224" i="134"/>
  <c r="AB224" i="134"/>
  <c r="AA224" i="134"/>
  <c r="Z224" i="134"/>
  <c r="Y224" i="134"/>
  <c r="X224" i="134"/>
  <c r="W224" i="134"/>
  <c r="V224" i="134"/>
  <c r="U224" i="134"/>
  <c r="T224" i="134"/>
  <c r="S224" i="134"/>
  <c r="R224" i="134"/>
  <c r="O224" i="134"/>
  <c r="N224" i="134"/>
  <c r="M224" i="134"/>
  <c r="L224" i="134"/>
  <c r="B224" i="134"/>
  <c r="A224" i="134"/>
  <c r="AY223" i="134"/>
  <c r="AX223" i="134"/>
  <c r="AW223" i="134"/>
  <c r="AV223" i="134"/>
  <c r="AU223" i="134"/>
  <c r="AT223" i="134"/>
  <c r="AS223" i="134"/>
  <c r="AR223" i="134"/>
  <c r="AQ223" i="134"/>
  <c r="AP223" i="134"/>
  <c r="AO223" i="134"/>
  <c r="AN223" i="134"/>
  <c r="AM223" i="134"/>
  <c r="AL223" i="134"/>
  <c r="AK223" i="134"/>
  <c r="O223" i="134"/>
  <c r="N223" i="134"/>
  <c r="M223" i="134"/>
  <c r="L223" i="134"/>
  <c r="B223" i="134"/>
  <c r="A223" i="134"/>
  <c r="BK222" i="134"/>
  <c r="BJ222" i="134"/>
  <c r="BI222" i="134"/>
  <c r="BH222" i="134"/>
  <c r="BG222" i="134"/>
  <c r="BF222" i="134"/>
  <c r="BE222" i="134"/>
  <c r="BD222" i="134"/>
  <c r="BC222" i="134"/>
  <c r="BB222" i="134"/>
  <c r="BA222" i="134"/>
  <c r="AZ222" i="134"/>
  <c r="AY222" i="134"/>
  <c r="AX222" i="134"/>
  <c r="AW222" i="134"/>
  <c r="AV222" i="134"/>
  <c r="AU222" i="134"/>
  <c r="AT222" i="134"/>
  <c r="AS222" i="134"/>
  <c r="AR222" i="134"/>
  <c r="AQ222" i="134"/>
  <c r="AP222" i="134"/>
  <c r="AO222" i="134"/>
  <c r="AN222" i="134"/>
  <c r="AM222" i="134"/>
  <c r="AL222" i="134"/>
  <c r="AK222" i="134"/>
  <c r="AF222" i="134"/>
  <c r="AE222" i="134"/>
  <c r="AC222" i="134"/>
  <c r="AB222" i="134"/>
  <c r="AA222" i="134"/>
  <c r="Z222" i="134"/>
  <c r="Y222" i="134"/>
  <c r="X222" i="134"/>
  <c r="W222" i="134"/>
  <c r="V222" i="134"/>
  <c r="U222" i="134"/>
  <c r="T222" i="134"/>
  <c r="S222" i="134"/>
  <c r="R222" i="134"/>
  <c r="O222" i="134"/>
  <c r="N222" i="134"/>
  <c r="M222" i="134"/>
  <c r="L222" i="134"/>
  <c r="B222" i="134"/>
  <c r="A222" i="134"/>
  <c r="AY221" i="134"/>
  <c r="AX221" i="134"/>
  <c r="AW221" i="134"/>
  <c r="AV221" i="134"/>
  <c r="AU221" i="134"/>
  <c r="AT221" i="134"/>
  <c r="AS221" i="134"/>
  <c r="AR221" i="134"/>
  <c r="AQ221" i="134"/>
  <c r="AP221" i="134"/>
  <c r="AO221" i="134"/>
  <c r="AN221" i="134"/>
  <c r="AM221" i="134"/>
  <c r="AL221" i="134"/>
  <c r="AK221" i="134"/>
  <c r="O221" i="134"/>
  <c r="N221" i="134"/>
  <c r="M221" i="134"/>
  <c r="L221" i="134"/>
  <c r="B221" i="134"/>
  <c r="A221" i="134"/>
  <c r="BK220" i="134"/>
  <c r="BJ220" i="134"/>
  <c r="BI220" i="134"/>
  <c r="BH220" i="134"/>
  <c r="BG220" i="134"/>
  <c r="BF220" i="134"/>
  <c r="BE220" i="134"/>
  <c r="BD220" i="134"/>
  <c r="BC220" i="134"/>
  <c r="BB220" i="134"/>
  <c r="BA220" i="134"/>
  <c r="AZ220" i="134"/>
  <c r="AY220" i="134"/>
  <c r="AX220" i="134"/>
  <c r="AW220" i="134"/>
  <c r="AV220" i="134"/>
  <c r="AU220" i="134"/>
  <c r="AT220" i="134"/>
  <c r="AS220" i="134"/>
  <c r="AR220" i="134"/>
  <c r="AQ220" i="134"/>
  <c r="AP220" i="134"/>
  <c r="AO220" i="134"/>
  <c r="AN220" i="134"/>
  <c r="AM220" i="134"/>
  <c r="AL220" i="134"/>
  <c r="AK220" i="134"/>
  <c r="AF220" i="134"/>
  <c r="AE220" i="134"/>
  <c r="AC220" i="134"/>
  <c r="AB220" i="134"/>
  <c r="AA220" i="134"/>
  <c r="Z220" i="134"/>
  <c r="Y220" i="134"/>
  <c r="X220" i="134"/>
  <c r="W220" i="134"/>
  <c r="V220" i="134"/>
  <c r="U220" i="134"/>
  <c r="T220" i="134"/>
  <c r="S220" i="134"/>
  <c r="R220" i="134"/>
  <c r="O220" i="134"/>
  <c r="N220" i="134"/>
  <c r="M220" i="134"/>
  <c r="L220" i="134"/>
  <c r="B220" i="134"/>
  <c r="A220" i="134"/>
  <c r="AY219" i="134"/>
  <c r="AX219" i="134"/>
  <c r="AW219" i="134"/>
  <c r="AV219" i="134"/>
  <c r="AU219" i="134"/>
  <c r="AT219" i="134"/>
  <c r="AS219" i="134"/>
  <c r="AR219" i="134"/>
  <c r="AQ219" i="134"/>
  <c r="AP219" i="134"/>
  <c r="AO219" i="134"/>
  <c r="AN219" i="134"/>
  <c r="AM219" i="134"/>
  <c r="AL219" i="134"/>
  <c r="AK219" i="134"/>
  <c r="O219" i="134"/>
  <c r="N219" i="134"/>
  <c r="M219" i="134"/>
  <c r="L219" i="134"/>
  <c r="B219" i="134"/>
  <c r="A219" i="134"/>
  <c r="BK218" i="134"/>
  <c r="BJ218" i="134"/>
  <c r="BI218" i="134"/>
  <c r="BH218" i="134"/>
  <c r="BG218" i="134"/>
  <c r="BF218" i="134"/>
  <c r="BE218" i="134"/>
  <c r="BD218" i="134"/>
  <c r="BC218" i="134"/>
  <c r="BB218" i="134"/>
  <c r="BA218" i="134"/>
  <c r="AZ218" i="134"/>
  <c r="AY218" i="134"/>
  <c r="AX218" i="134"/>
  <c r="AW218" i="134"/>
  <c r="AV218" i="134"/>
  <c r="AU218" i="134"/>
  <c r="AT218" i="134"/>
  <c r="AS218" i="134"/>
  <c r="AR218" i="134"/>
  <c r="AQ218" i="134"/>
  <c r="AP218" i="134"/>
  <c r="AO218" i="134"/>
  <c r="AN218" i="134"/>
  <c r="AM218" i="134"/>
  <c r="AL218" i="134"/>
  <c r="AK218" i="134"/>
  <c r="AF218" i="134"/>
  <c r="AE218" i="134"/>
  <c r="AC218" i="134"/>
  <c r="AB218" i="134"/>
  <c r="AA218" i="134"/>
  <c r="Z218" i="134"/>
  <c r="Y218" i="134"/>
  <c r="X218" i="134"/>
  <c r="W218" i="134"/>
  <c r="V218" i="134"/>
  <c r="U218" i="134"/>
  <c r="T218" i="134"/>
  <c r="S218" i="134"/>
  <c r="R218" i="134"/>
  <c r="O218" i="134"/>
  <c r="N218" i="134"/>
  <c r="M218" i="134"/>
  <c r="L218" i="134"/>
  <c r="B218" i="134"/>
  <c r="A218" i="134"/>
  <c r="AY217" i="134"/>
  <c r="AX217" i="134"/>
  <c r="AW217" i="134"/>
  <c r="AV217" i="134"/>
  <c r="AU217" i="134"/>
  <c r="AT217" i="134"/>
  <c r="AS217" i="134"/>
  <c r="AR217" i="134"/>
  <c r="AQ217" i="134"/>
  <c r="AP217" i="134"/>
  <c r="AO217" i="134"/>
  <c r="AN217" i="134"/>
  <c r="AM217" i="134"/>
  <c r="AL217" i="134"/>
  <c r="AK217" i="134"/>
  <c r="O217" i="134"/>
  <c r="N217" i="134"/>
  <c r="M217" i="134"/>
  <c r="L217" i="134"/>
  <c r="B217" i="134"/>
  <c r="A217" i="134"/>
  <c r="BK216" i="134"/>
  <c r="BJ216" i="134"/>
  <c r="BI216" i="134"/>
  <c r="BH216" i="134"/>
  <c r="BG216" i="134"/>
  <c r="BF216" i="134"/>
  <c r="BE216" i="134"/>
  <c r="BD216" i="134"/>
  <c r="BC216" i="134"/>
  <c r="BB216" i="134"/>
  <c r="BA216" i="134"/>
  <c r="AZ216" i="134"/>
  <c r="AY216" i="134"/>
  <c r="AX216" i="134"/>
  <c r="AW216" i="134"/>
  <c r="AV216" i="134"/>
  <c r="AU216" i="134"/>
  <c r="AT216" i="134"/>
  <c r="AS216" i="134"/>
  <c r="AR216" i="134"/>
  <c r="AQ216" i="134"/>
  <c r="AP216" i="134"/>
  <c r="AO216" i="134"/>
  <c r="AN216" i="134"/>
  <c r="AM216" i="134"/>
  <c r="AL216" i="134"/>
  <c r="AK216" i="134"/>
  <c r="AF216" i="134"/>
  <c r="AE216" i="134"/>
  <c r="AC216" i="134"/>
  <c r="AB216" i="134"/>
  <c r="AA216" i="134"/>
  <c r="Z216" i="134"/>
  <c r="Y216" i="134"/>
  <c r="X216" i="134"/>
  <c r="W216" i="134"/>
  <c r="V216" i="134"/>
  <c r="U216" i="134"/>
  <c r="T216" i="134"/>
  <c r="S216" i="134"/>
  <c r="R216" i="134"/>
  <c r="O216" i="134"/>
  <c r="N216" i="134"/>
  <c r="M216" i="134"/>
  <c r="L216" i="134"/>
  <c r="B216" i="134"/>
  <c r="A216" i="134"/>
  <c r="AY215" i="134"/>
  <c r="AX215" i="134"/>
  <c r="AW215" i="134"/>
  <c r="AV215" i="134"/>
  <c r="AU215" i="134"/>
  <c r="AT215" i="134"/>
  <c r="AS215" i="134"/>
  <c r="AR215" i="134"/>
  <c r="AQ215" i="134"/>
  <c r="AP215" i="134"/>
  <c r="AO215" i="134"/>
  <c r="AN215" i="134"/>
  <c r="AM215" i="134"/>
  <c r="AL215" i="134"/>
  <c r="AK215" i="134"/>
  <c r="O215" i="134"/>
  <c r="N215" i="134"/>
  <c r="M215" i="134"/>
  <c r="L215" i="134"/>
  <c r="B215" i="134"/>
  <c r="A215" i="134"/>
  <c r="BK214" i="134"/>
  <c r="BJ214" i="134"/>
  <c r="BI214" i="134"/>
  <c r="BH214" i="134"/>
  <c r="BG214" i="134"/>
  <c r="BF214" i="134"/>
  <c r="BE214" i="134"/>
  <c r="BD214" i="134"/>
  <c r="BC214" i="134"/>
  <c r="BB214" i="134"/>
  <c r="BA214" i="134"/>
  <c r="AZ214" i="134"/>
  <c r="AY214" i="134"/>
  <c r="AX214" i="134"/>
  <c r="AW214" i="134"/>
  <c r="AV214" i="134"/>
  <c r="AU214" i="134"/>
  <c r="AT214" i="134"/>
  <c r="AS214" i="134"/>
  <c r="AR214" i="134"/>
  <c r="AQ214" i="134"/>
  <c r="AP214" i="134"/>
  <c r="AO214" i="134"/>
  <c r="AN214" i="134"/>
  <c r="AM214" i="134"/>
  <c r="AL214" i="134"/>
  <c r="AK214" i="134"/>
  <c r="AF214" i="134"/>
  <c r="AE214" i="134"/>
  <c r="AC214" i="134"/>
  <c r="AB214" i="134"/>
  <c r="AA214" i="134"/>
  <c r="Z214" i="134"/>
  <c r="Y214" i="134"/>
  <c r="X214" i="134"/>
  <c r="W214" i="134"/>
  <c r="V214" i="134"/>
  <c r="U214" i="134"/>
  <c r="T214" i="134"/>
  <c r="S214" i="134"/>
  <c r="R214" i="134"/>
  <c r="O214" i="134"/>
  <c r="N214" i="134"/>
  <c r="M214" i="134"/>
  <c r="L214" i="134"/>
  <c r="B214" i="134"/>
  <c r="A214" i="134"/>
  <c r="AY213" i="134"/>
  <c r="AX213" i="134"/>
  <c r="AW213" i="134"/>
  <c r="AV213" i="134"/>
  <c r="AU213" i="134"/>
  <c r="AT213" i="134"/>
  <c r="AS213" i="134"/>
  <c r="AR213" i="134"/>
  <c r="AQ213" i="134"/>
  <c r="AP213" i="134"/>
  <c r="AO213" i="134"/>
  <c r="AN213" i="134"/>
  <c r="AM213" i="134"/>
  <c r="AL213" i="134"/>
  <c r="AK213" i="134"/>
  <c r="O213" i="134"/>
  <c r="N213" i="134"/>
  <c r="M213" i="134"/>
  <c r="L213" i="134"/>
  <c r="B213" i="134"/>
  <c r="A213" i="134"/>
  <c r="BK212" i="134"/>
  <c r="BJ212" i="134"/>
  <c r="BI212" i="134"/>
  <c r="BH212" i="134"/>
  <c r="BG212" i="134"/>
  <c r="BF212" i="134"/>
  <c r="BE212" i="134"/>
  <c r="BD212" i="134"/>
  <c r="BC212" i="134"/>
  <c r="BB212" i="134"/>
  <c r="BA212" i="134"/>
  <c r="AZ212" i="134"/>
  <c r="AY212" i="134"/>
  <c r="AX212" i="134"/>
  <c r="AW212" i="134"/>
  <c r="AV212" i="134"/>
  <c r="AU212" i="134"/>
  <c r="AT212" i="134"/>
  <c r="AS212" i="134"/>
  <c r="AR212" i="134"/>
  <c r="AQ212" i="134"/>
  <c r="AP212" i="134"/>
  <c r="AO212" i="134"/>
  <c r="AN212" i="134"/>
  <c r="AM212" i="134"/>
  <c r="AL212" i="134"/>
  <c r="AK212" i="134"/>
  <c r="AF212" i="134"/>
  <c r="AE212" i="134"/>
  <c r="AC212" i="134"/>
  <c r="AB212" i="134"/>
  <c r="AA212" i="134"/>
  <c r="Z212" i="134"/>
  <c r="Y212" i="134"/>
  <c r="X212" i="134"/>
  <c r="W212" i="134"/>
  <c r="V212" i="134"/>
  <c r="U212" i="134"/>
  <c r="T212" i="134"/>
  <c r="S212" i="134"/>
  <c r="R212" i="134"/>
  <c r="O212" i="134"/>
  <c r="N212" i="134"/>
  <c r="M212" i="134"/>
  <c r="L212" i="134"/>
  <c r="B212" i="134"/>
  <c r="A212" i="134"/>
  <c r="AY211" i="134"/>
  <c r="AX211" i="134"/>
  <c r="AW211" i="134"/>
  <c r="AV211" i="134"/>
  <c r="AU211" i="134"/>
  <c r="AT211" i="134"/>
  <c r="AS211" i="134"/>
  <c r="AR211" i="134"/>
  <c r="AQ211" i="134"/>
  <c r="AP211" i="134"/>
  <c r="AO211" i="134"/>
  <c r="AN211" i="134"/>
  <c r="AM211" i="134"/>
  <c r="AL211" i="134"/>
  <c r="AK211" i="134"/>
  <c r="O211" i="134"/>
  <c r="N211" i="134"/>
  <c r="M211" i="134"/>
  <c r="L211" i="134"/>
  <c r="B211" i="134"/>
  <c r="A211" i="134"/>
  <c r="BK210" i="134"/>
  <c r="BJ210" i="134"/>
  <c r="BI210" i="134"/>
  <c r="BH210" i="134"/>
  <c r="BG210" i="134"/>
  <c r="BF210" i="134"/>
  <c r="BE210" i="134"/>
  <c r="BD210" i="134"/>
  <c r="BC210" i="134"/>
  <c r="BB210" i="134"/>
  <c r="BA210" i="134"/>
  <c r="AZ210" i="134"/>
  <c r="AY210" i="134"/>
  <c r="AX210" i="134"/>
  <c r="AW210" i="134"/>
  <c r="AV210" i="134"/>
  <c r="AU210" i="134"/>
  <c r="AT210" i="134"/>
  <c r="AS210" i="134"/>
  <c r="AR210" i="134"/>
  <c r="AQ210" i="134"/>
  <c r="AP210" i="134"/>
  <c r="AO210" i="134"/>
  <c r="AN210" i="134"/>
  <c r="AM210" i="134"/>
  <c r="AL210" i="134"/>
  <c r="AK210" i="134"/>
  <c r="AF210" i="134"/>
  <c r="AE210" i="134"/>
  <c r="AC210" i="134"/>
  <c r="AB210" i="134"/>
  <c r="AA210" i="134"/>
  <c r="Z210" i="134"/>
  <c r="Y210" i="134"/>
  <c r="X210" i="134"/>
  <c r="W210" i="134"/>
  <c r="V210" i="134"/>
  <c r="U210" i="134"/>
  <c r="T210" i="134"/>
  <c r="S210" i="134"/>
  <c r="R210" i="134"/>
  <c r="O210" i="134"/>
  <c r="N210" i="134"/>
  <c r="M210" i="134"/>
  <c r="L210" i="134"/>
  <c r="B210" i="134"/>
  <c r="A210" i="134"/>
  <c r="AY209" i="134"/>
  <c r="AX209" i="134"/>
  <c r="AW209" i="134"/>
  <c r="AV209" i="134"/>
  <c r="AU209" i="134"/>
  <c r="AT209" i="134"/>
  <c r="AS209" i="134"/>
  <c r="AR209" i="134"/>
  <c r="AQ209" i="134"/>
  <c r="AP209" i="134"/>
  <c r="AO209" i="134"/>
  <c r="AN209" i="134"/>
  <c r="AM209" i="134"/>
  <c r="AL209" i="134"/>
  <c r="AK209" i="134"/>
  <c r="O209" i="134"/>
  <c r="N209" i="134"/>
  <c r="M209" i="134"/>
  <c r="L209" i="134"/>
  <c r="B209" i="134"/>
  <c r="A209" i="134"/>
  <c r="BK208" i="134"/>
  <c r="BJ208" i="134"/>
  <c r="BI208" i="134"/>
  <c r="BH208" i="134"/>
  <c r="BG208" i="134"/>
  <c r="BF208" i="134"/>
  <c r="BE208" i="134"/>
  <c r="BD208" i="134"/>
  <c r="BC208" i="134"/>
  <c r="BB208" i="134"/>
  <c r="BA208" i="134"/>
  <c r="AZ208" i="134"/>
  <c r="AY208" i="134"/>
  <c r="AX208" i="134"/>
  <c r="AW208" i="134"/>
  <c r="AV208" i="134"/>
  <c r="AU208" i="134"/>
  <c r="AT208" i="134"/>
  <c r="AS208" i="134"/>
  <c r="AR208" i="134"/>
  <c r="AQ208" i="134"/>
  <c r="AP208" i="134"/>
  <c r="AO208" i="134"/>
  <c r="AN208" i="134"/>
  <c r="AM208" i="134"/>
  <c r="AL208" i="134"/>
  <c r="AK208" i="134"/>
  <c r="AF208" i="134"/>
  <c r="AE208" i="134"/>
  <c r="AC208" i="134"/>
  <c r="AB208" i="134"/>
  <c r="AA208" i="134"/>
  <c r="Z208" i="134"/>
  <c r="Y208" i="134"/>
  <c r="X208" i="134"/>
  <c r="W208" i="134"/>
  <c r="V208" i="134"/>
  <c r="U208" i="134"/>
  <c r="T208" i="134"/>
  <c r="S208" i="134"/>
  <c r="R208" i="134"/>
  <c r="O208" i="134"/>
  <c r="N208" i="134"/>
  <c r="M208" i="134"/>
  <c r="L208" i="134"/>
  <c r="B208" i="134"/>
  <c r="A208" i="134"/>
  <c r="AY207" i="134"/>
  <c r="AX207" i="134"/>
  <c r="AW207" i="134"/>
  <c r="AV207" i="134"/>
  <c r="AU207" i="134"/>
  <c r="AT207" i="134"/>
  <c r="AS207" i="134"/>
  <c r="AR207" i="134"/>
  <c r="AQ207" i="134"/>
  <c r="AP207" i="134"/>
  <c r="AO207" i="134"/>
  <c r="AN207" i="134"/>
  <c r="AM207" i="134"/>
  <c r="AL207" i="134"/>
  <c r="AK207" i="134"/>
  <c r="O207" i="134"/>
  <c r="N207" i="134"/>
  <c r="M207" i="134"/>
  <c r="L207" i="134"/>
  <c r="B207" i="134"/>
  <c r="A207" i="134"/>
  <c r="BK206" i="134"/>
  <c r="BJ206" i="134"/>
  <c r="BI206" i="134"/>
  <c r="BH206" i="134"/>
  <c r="BG206" i="134"/>
  <c r="BF206" i="134"/>
  <c r="BE206" i="134"/>
  <c r="BD206" i="134"/>
  <c r="BC206" i="134"/>
  <c r="BB206" i="134"/>
  <c r="BA206" i="134"/>
  <c r="AZ206" i="134"/>
  <c r="AY206" i="134"/>
  <c r="AX206" i="134"/>
  <c r="AW206" i="134"/>
  <c r="AV206" i="134"/>
  <c r="AU206" i="134"/>
  <c r="AT206" i="134"/>
  <c r="AS206" i="134"/>
  <c r="AR206" i="134"/>
  <c r="AQ206" i="134"/>
  <c r="AP206" i="134"/>
  <c r="AO206" i="134"/>
  <c r="AN206" i="134"/>
  <c r="AM206" i="134"/>
  <c r="AL206" i="134"/>
  <c r="AK206" i="134"/>
  <c r="AF206" i="134"/>
  <c r="AE206" i="134"/>
  <c r="AC206" i="134"/>
  <c r="AB206" i="134"/>
  <c r="AA206" i="134"/>
  <c r="Z206" i="134"/>
  <c r="Y206" i="134"/>
  <c r="X206" i="134"/>
  <c r="W206" i="134"/>
  <c r="V206" i="134"/>
  <c r="U206" i="134"/>
  <c r="T206" i="134"/>
  <c r="S206" i="134"/>
  <c r="R206" i="134"/>
  <c r="O206" i="134"/>
  <c r="N206" i="134"/>
  <c r="M206" i="134"/>
  <c r="L206" i="134"/>
  <c r="B206" i="134"/>
  <c r="A206" i="134"/>
  <c r="AY205" i="134"/>
  <c r="AX205" i="134"/>
  <c r="AW205" i="134"/>
  <c r="AV205" i="134"/>
  <c r="AU205" i="134"/>
  <c r="AT205" i="134"/>
  <c r="AS205" i="134"/>
  <c r="AR205" i="134"/>
  <c r="AQ205" i="134"/>
  <c r="AP205" i="134"/>
  <c r="AO205" i="134"/>
  <c r="AN205" i="134"/>
  <c r="AM205" i="134"/>
  <c r="AL205" i="134"/>
  <c r="AK205" i="134"/>
  <c r="O205" i="134"/>
  <c r="N205" i="134"/>
  <c r="M205" i="134"/>
  <c r="L205" i="134"/>
  <c r="B205" i="134"/>
  <c r="A205" i="134"/>
  <c r="BK204" i="134"/>
  <c r="BJ204" i="134"/>
  <c r="BI204" i="134"/>
  <c r="BH204" i="134"/>
  <c r="BG204" i="134"/>
  <c r="BF204" i="134"/>
  <c r="BE204" i="134"/>
  <c r="BD204" i="134"/>
  <c r="BC204" i="134"/>
  <c r="BB204" i="134"/>
  <c r="BA204" i="134"/>
  <c r="AZ204" i="134"/>
  <c r="AY204" i="134"/>
  <c r="AX204" i="134"/>
  <c r="AW204" i="134"/>
  <c r="AV204" i="134"/>
  <c r="AU204" i="134"/>
  <c r="AT204" i="134"/>
  <c r="AS204" i="134"/>
  <c r="AR204" i="134"/>
  <c r="AQ204" i="134"/>
  <c r="AP204" i="134"/>
  <c r="AO204" i="134"/>
  <c r="AN204" i="134"/>
  <c r="AM204" i="134"/>
  <c r="AL204" i="134"/>
  <c r="AK204" i="134"/>
  <c r="AF204" i="134"/>
  <c r="AE204" i="134"/>
  <c r="AC204" i="134"/>
  <c r="AB204" i="134"/>
  <c r="AA204" i="134"/>
  <c r="Z204" i="134"/>
  <c r="Y204" i="134"/>
  <c r="X204" i="134"/>
  <c r="W204" i="134"/>
  <c r="V204" i="134"/>
  <c r="U204" i="134"/>
  <c r="T204" i="134"/>
  <c r="S204" i="134"/>
  <c r="R204" i="134"/>
  <c r="O204" i="134"/>
  <c r="N204" i="134"/>
  <c r="M204" i="134"/>
  <c r="L204" i="134"/>
  <c r="B204" i="134"/>
  <c r="A204" i="134"/>
  <c r="AY203" i="134"/>
  <c r="AX203" i="134"/>
  <c r="AW203" i="134"/>
  <c r="AV203" i="134"/>
  <c r="AU203" i="134"/>
  <c r="AT203" i="134"/>
  <c r="AS203" i="134"/>
  <c r="AR203" i="134"/>
  <c r="AQ203" i="134"/>
  <c r="AP203" i="134"/>
  <c r="AO203" i="134"/>
  <c r="AN203" i="134"/>
  <c r="AM203" i="134"/>
  <c r="AL203" i="134"/>
  <c r="AK203" i="134"/>
  <c r="O203" i="134"/>
  <c r="N203" i="134"/>
  <c r="M203" i="134"/>
  <c r="L203" i="134"/>
  <c r="B203" i="134"/>
  <c r="A203" i="134"/>
  <c r="BK202" i="134"/>
  <c r="BJ202" i="134"/>
  <c r="BI202" i="134"/>
  <c r="BH202" i="134"/>
  <c r="BG202" i="134"/>
  <c r="BF202" i="134"/>
  <c r="BE202" i="134"/>
  <c r="BD202" i="134"/>
  <c r="BC202" i="134"/>
  <c r="BB202" i="134"/>
  <c r="BA202" i="134"/>
  <c r="AZ202" i="134"/>
  <c r="AY202" i="134"/>
  <c r="AX202" i="134"/>
  <c r="AW202" i="134"/>
  <c r="AV202" i="134"/>
  <c r="AU202" i="134"/>
  <c r="AT202" i="134"/>
  <c r="AS202" i="134"/>
  <c r="AR202" i="134"/>
  <c r="AQ202" i="134"/>
  <c r="AP202" i="134"/>
  <c r="AO202" i="134"/>
  <c r="AN202" i="134"/>
  <c r="AM202" i="134"/>
  <c r="AL202" i="134"/>
  <c r="AK202" i="134"/>
  <c r="AF202" i="134"/>
  <c r="AE202" i="134"/>
  <c r="AC202" i="134"/>
  <c r="AB202" i="134"/>
  <c r="AA202" i="134"/>
  <c r="Z202" i="134"/>
  <c r="Y202" i="134"/>
  <c r="X202" i="134"/>
  <c r="W202" i="134"/>
  <c r="V202" i="134"/>
  <c r="U202" i="134"/>
  <c r="T202" i="134"/>
  <c r="S202" i="134"/>
  <c r="R202" i="134"/>
  <c r="O202" i="134"/>
  <c r="N202" i="134"/>
  <c r="M202" i="134"/>
  <c r="L202" i="134"/>
  <c r="B202" i="134"/>
  <c r="A202" i="134"/>
  <c r="AY201" i="134"/>
  <c r="AX201" i="134"/>
  <c r="AW201" i="134"/>
  <c r="AV201" i="134"/>
  <c r="AU201" i="134"/>
  <c r="AT201" i="134"/>
  <c r="AS201" i="134"/>
  <c r="AR201" i="134"/>
  <c r="AQ201" i="134"/>
  <c r="AP201" i="134"/>
  <c r="AO201" i="134"/>
  <c r="AN201" i="134"/>
  <c r="AM201" i="134"/>
  <c r="AL201" i="134"/>
  <c r="AK201" i="134"/>
  <c r="O201" i="134"/>
  <c r="N201" i="134"/>
  <c r="M201" i="134"/>
  <c r="L201" i="134"/>
  <c r="B201" i="134"/>
  <c r="A201" i="134"/>
  <c r="BK200" i="134"/>
  <c r="BJ200" i="134"/>
  <c r="BI200" i="134"/>
  <c r="BH200" i="134"/>
  <c r="BG200" i="134"/>
  <c r="BF200" i="134"/>
  <c r="BE200" i="134"/>
  <c r="BD200" i="134"/>
  <c r="BC200" i="134"/>
  <c r="BB200" i="134"/>
  <c r="BA200" i="134"/>
  <c r="AZ200" i="134"/>
  <c r="AY200" i="134"/>
  <c r="AX200" i="134"/>
  <c r="AW200" i="134"/>
  <c r="AV200" i="134"/>
  <c r="AU200" i="134"/>
  <c r="AT200" i="134"/>
  <c r="AS200" i="134"/>
  <c r="AR200" i="134"/>
  <c r="AQ200" i="134"/>
  <c r="AP200" i="134"/>
  <c r="AO200" i="134"/>
  <c r="AN200" i="134"/>
  <c r="AM200" i="134"/>
  <c r="AL200" i="134"/>
  <c r="AK200" i="134"/>
  <c r="AF200" i="134"/>
  <c r="AE200" i="134"/>
  <c r="AC200" i="134"/>
  <c r="AB200" i="134"/>
  <c r="AA200" i="134"/>
  <c r="Z200" i="134"/>
  <c r="Y200" i="134"/>
  <c r="X200" i="134"/>
  <c r="W200" i="134"/>
  <c r="V200" i="134"/>
  <c r="U200" i="134"/>
  <c r="T200" i="134"/>
  <c r="S200" i="134"/>
  <c r="R200" i="134"/>
  <c r="O200" i="134"/>
  <c r="N200" i="134"/>
  <c r="M200" i="134"/>
  <c r="L200" i="134"/>
  <c r="B200" i="134"/>
  <c r="A200" i="134"/>
  <c r="AY199" i="134"/>
  <c r="AX199" i="134"/>
  <c r="AW199" i="134"/>
  <c r="AV199" i="134"/>
  <c r="AU199" i="134"/>
  <c r="AT199" i="134"/>
  <c r="AS199" i="134"/>
  <c r="AR199" i="134"/>
  <c r="AQ199" i="134"/>
  <c r="AP199" i="134"/>
  <c r="AO199" i="134"/>
  <c r="AN199" i="134"/>
  <c r="AM199" i="134"/>
  <c r="AL199" i="134"/>
  <c r="AK199" i="134"/>
  <c r="O199" i="134"/>
  <c r="N199" i="134"/>
  <c r="M199" i="134"/>
  <c r="L199" i="134"/>
  <c r="B199" i="134"/>
  <c r="A199" i="134"/>
  <c r="BK198" i="134"/>
  <c r="BJ198" i="134"/>
  <c r="BI198" i="134"/>
  <c r="BH198" i="134"/>
  <c r="BG198" i="134"/>
  <c r="BF198" i="134"/>
  <c r="BE198" i="134"/>
  <c r="BD198" i="134"/>
  <c r="BC198" i="134"/>
  <c r="BB198" i="134"/>
  <c r="BA198" i="134"/>
  <c r="AZ198" i="134"/>
  <c r="AY198" i="134"/>
  <c r="AX198" i="134"/>
  <c r="AW198" i="134"/>
  <c r="AV198" i="134"/>
  <c r="AU198" i="134"/>
  <c r="AT198" i="134"/>
  <c r="AS198" i="134"/>
  <c r="AR198" i="134"/>
  <c r="AQ198" i="134"/>
  <c r="AP198" i="134"/>
  <c r="AO198" i="134"/>
  <c r="AN198" i="134"/>
  <c r="AM198" i="134"/>
  <c r="AL198" i="134"/>
  <c r="AK198" i="134"/>
  <c r="AF198" i="134"/>
  <c r="AE198" i="134"/>
  <c r="AC198" i="134"/>
  <c r="AB198" i="134"/>
  <c r="AA198" i="134"/>
  <c r="Z198" i="134"/>
  <c r="Y198" i="134"/>
  <c r="X198" i="134"/>
  <c r="W198" i="134"/>
  <c r="V198" i="134"/>
  <c r="U198" i="134"/>
  <c r="T198" i="134"/>
  <c r="S198" i="134"/>
  <c r="R198" i="134"/>
  <c r="O198" i="134"/>
  <c r="N198" i="134"/>
  <c r="M198" i="134"/>
  <c r="L198" i="134"/>
  <c r="B198" i="134"/>
  <c r="A198" i="134"/>
  <c r="AY197" i="134"/>
  <c r="AX197" i="134"/>
  <c r="AW197" i="134"/>
  <c r="AV197" i="134"/>
  <c r="AU197" i="134"/>
  <c r="AT197" i="134"/>
  <c r="AS197" i="134"/>
  <c r="AR197" i="134"/>
  <c r="AQ197" i="134"/>
  <c r="AP197" i="134"/>
  <c r="AO197" i="134"/>
  <c r="AN197" i="134"/>
  <c r="AM197" i="134"/>
  <c r="AL197" i="134"/>
  <c r="AK197" i="134"/>
  <c r="O197" i="134"/>
  <c r="N197" i="134"/>
  <c r="M197" i="134"/>
  <c r="L197" i="134"/>
  <c r="B197" i="134"/>
  <c r="A197" i="134"/>
  <c r="BK196" i="134"/>
  <c r="BJ196" i="134"/>
  <c r="BI196" i="134"/>
  <c r="BH196" i="134"/>
  <c r="BG196" i="134"/>
  <c r="BF196" i="134"/>
  <c r="BE196" i="134"/>
  <c r="BD196" i="134"/>
  <c r="BC196" i="134"/>
  <c r="BB196" i="134"/>
  <c r="BA196" i="134"/>
  <c r="AZ196" i="134"/>
  <c r="AY196" i="134"/>
  <c r="AX196" i="134"/>
  <c r="AW196" i="134"/>
  <c r="AV196" i="134"/>
  <c r="AU196" i="134"/>
  <c r="AT196" i="134"/>
  <c r="AS196" i="134"/>
  <c r="AR196" i="134"/>
  <c r="AQ196" i="134"/>
  <c r="AP196" i="134"/>
  <c r="AO196" i="134"/>
  <c r="AN196" i="134"/>
  <c r="AM196" i="134"/>
  <c r="AL196" i="134"/>
  <c r="AK196" i="134"/>
  <c r="AF196" i="134"/>
  <c r="AE196" i="134"/>
  <c r="AC196" i="134"/>
  <c r="AB196" i="134"/>
  <c r="AA196" i="134"/>
  <c r="Z196" i="134"/>
  <c r="Y196" i="134"/>
  <c r="X196" i="134"/>
  <c r="W196" i="134"/>
  <c r="V196" i="134"/>
  <c r="U196" i="134"/>
  <c r="T196" i="134"/>
  <c r="S196" i="134"/>
  <c r="R196" i="134"/>
  <c r="O196" i="134"/>
  <c r="N196" i="134"/>
  <c r="M196" i="134"/>
  <c r="L196" i="134"/>
  <c r="B196" i="134"/>
  <c r="A196" i="134"/>
  <c r="AY195" i="134"/>
  <c r="AX195" i="134"/>
  <c r="AW195" i="134"/>
  <c r="AV195" i="134"/>
  <c r="AU195" i="134"/>
  <c r="AT195" i="134"/>
  <c r="AS195" i="134"/>
  <c r="AR195" i="134"/>
  <c r="AQ195" i="134"/>
  <c r="AP195" i="134"/>
  <c r="AO195" i="134"/>
  <c r="AN195" i="134"/>
  <c r="AM195" i="134"/>
  <c r="AL195" i="134"/>
  <c r="AK195" i="134"/>
  <c r="O195" i="134"/>
  <c r="N195" i="134"/>
  <c r="M195" i="134"/>
  <c r="L195" i="134"/>
  <c r="B195" i="134"/>
  <c r="A195" i="134"/>
  <c r="BK194" i="134"/>
  <c r="BJ194" i="134"/>
  <c r="BI194" i="134"/>
  <c r="BH194" i="134"/>
  <c r="BG194" i="134"/>
  <c r="BF194" i="134"/>
  <c r="BE194" i="134"/>
  <c r="BD194" i="134"/>
  <c r="BC194" i="134"/>
  <c r="BB194" i="134"/>
  <c r="BA194" i="134"/>
  <c r="AZ194" i="134"/>
  <c r="AY194" i="134"/>
  <c r="AX194" i="134"/>
  <c r="AW194" i="134"/>
  <c r="AV194" i="134"/>
  <c r="AU194" i="134"/>
  <c r="AT194" i="134"/>
  <c r="AS194" i="134"/>
  <c r="AR194" i="134"/>
  <c r="AQ194" i="134"/>
  <c r="AP194" i="134"/>
  <c r="AO194" i="134"/>
  <c r="AN194" i="134"/>
  <c r="AM194" i="134"/>
  <c r="AL194" i="134"/>
  <c r="AK194" i="134"/>
  <c r="AF194" i="134"/>
  <c r="AE194" i="134"/>
  <c r="AC194" i="134"/>
  <c r="AB194" i="134"/>
  <c r="AA194" i="134"/>
  <c r="Z194" i="134"/>
  <c r="Y194" i="134"/>
  <c r="X194" i="134"/>
  <c r="W194" i="134"/>
  <c r="V194" i="134"/>
  <c r="U194" i="134"/>
  <c r="T194" i="134"/>
  <c r="S194" i="134"/>
  <c r="R194" i="134"/>
  <c r="O194" i="134"/>
  <c r="N194" i="134"/>
  <c r="M194" i="134"/>
  <c r="L194" i="134"/>
  <c r="B194" i="134"/>
  <c r="A194" i="134"/>
  <c r="AY193" i="134"/>
  <c r="AX193" i="134"/>
  <c r="AW193" i="134"/>
  <c r="AV193" i="134"/>
  <c r="AU193" i="134"/>
  <c r="AT193" i="134"/>
  <c r="AS193" i="134"/>
  <c r="AR193" i="134"/>
  <c r="AQ193" i="134"/>
  <c r="AP193" i="134"/>
  <c r="AO193" i="134"/>
  <c r="AN193" i="134"/>
  <c r="AM193" i="134"/>
  <c r="AL193" i="134"/>
  <c r="AK193" i="134"/>
  <c r="O193" i="134"/>
  <c r="N193" i="134"/>
  <c r="M193" i="134"/>
  <c r="L193" i="134"/>
  <c r="B193" i="134"/>
  <c r="A193" i="134"/>
  <c r="BK192" i="134"/>
  <c r="BJ192" i="134"/>
  <c r="BI192" i="134"/>
  <c r="BH192" i="134"/>
  <c r="BG192" i="134"/>
  <c r="BF192" i="134"/>
  <c r="BE192" i="134"/>
  <c r="BD192" i="134"/>
  <c r="BC192" i="134"/>
  <c r="BB192" i="134"/>
  <c r="BA192" i="134"/>
  <c r="AZ192" i="134"/>
  <c r="AY192" i="134"/>
  <c r="AX192" i="134"/>
  <c r="AW192" i="134"/>
  <c r="AV192" i="134"/>
  <c r="AU192" i="134"/>
  <c r="AT192" i="134"/>
  <c r="AS192" i="134"/>
  <c r="AR192" i="134"/>
  <c r="AQ192" i="134"/>
  <c r="AP192" i="134"/>
  <c r="AO192" i="134"/>
  <c r="AN192" i="134"/>
  <c r="AM192" i="134"/>
  <c r="AL192" i="134"/>
  <c r="AK192" i="134"/>
  <c r="AF192" i="134"/>
  <c r="AE192" i="134"/>
  <c r="AC192" i="134"/>
  <c r="AB192" i="134"/>
  <c r="AA192" i="134"/>
  <c r="Z192" i="134"/>
  <c r="Y192" i="134"/>
  <c r="X192" i="134"/>
  <c r="W192" i="134"/>
  <c r="V192" i="134"/>
  <c r="U192" i="134"/>
  <c r="T192" i="134"/>
  <c r="S192" i="134"/>
  <c r="R192" i="134"/>
  <c r="O192" i="134"/>
  <c r="N192" i="134"/>
  <c r="M192" i="134"/>
  <c r="L192" i="134"/>
  <c r="B192" i="134"/>
  <c r="A192" i="134"/>
  <c r="AY191" i="134"/>
  <c r="AX191" i="134"/>
  <c r="AW191" i="134"/>
  <c r="AV191" i="134"/>
  <c r="AU191" i="134"/>
  <c r="AT191" i="134"/>
  <c r="AS191" i="134"/>
  <c r="AR191" i="134"/>
  <c r="AQ191" i="134"/>
  <c r="AP191" i="134"/>
  <c r="AO191" i="134"/>
  <c r="AN191" i="134"/>
  <c r="AM191" i="134"/>
  <c r="AL191" i="134"/>
  <c r="AK191" i="134"/>
  <c r="O191" i="134"/>
  <c r="N191" i="134"/>
  <c r="M191" i="134"/>
  <c r="L191" i="134"/>
  <c r="B191" i="134"/>
  <c r="A191" i="134"/>
  <c r="BK190" i="134"/>
  <c r="BJ190" i="134"/>
  <c r="BI190" i="134"/>
  <c r="BH190" i="134"/>
  <c r="BG190" i="134"/>
  <c r="BF190" i="134"/>
  <c r="BE190" i="134"/>
  <c r="BD190" i="134"/>
  <c r="BC190" i="134"/>
  <c r="BB190" i="134"/>
  <c r="BA190" i="134"/>
  <c r="AZ190" i="134"/>
  <c r="AY190" i="134"/>
  <c r="AX190" i="134"/>
  <c r="AW190" i="134"/>
  <c r="AV190" i="134"/>
  <c r="AU190" i="134"/>
  <c r="AT190" i="134"/>
  <c r="AS190" i="134"/>
  <c r="AR190" i="134"/>
  <c r="AQ190" i="134"/>
  <c r="AP190" i="134"/>
  <c r="AO190" i="134"/>
  <c r="AN190" i="134"/>
  <c r="AM190" i="134"/>
  <c r="AL190" i="134"/>
  <c r="AK190" i="134"/>
  <c r="AF190" i="134"/>
  <c r="AE190" i="134"/>
  <c r="AC190" i="134"/>
  <c r="AB190" i="134"/>
  <c r="AA190" i="134"/>
  <c r="Z190" i="134"/>
  <c r="Y190" i="134"/>
  <c r="X190" i="134"/>
  <c r="W190" i="134"/>
  <c r="V190" i="134"/>
  <c r="U190" i="134"/>
  <c r="T190" i="134"/>
  <c r="S190" i="134"/>
  <c r="R190" i="134"/>
  <c r="O190" i="134"/>
  <c r="N190" i="134"/>
  <c r="M190" i="134"/>
  <c r="L190" i="134"/>
  <c r="B190" i="134"/>
  <c r="A190" i="134"/>
  <c r="AY189" i="134"/>
  <c r="AX189" i="134"/>
  <c r="AW189" i="134"/>
  <c r="AV189" i="134"/>
  <c r="AU189" i="134"/>
  <c r="AT189" i="134"/>
  <c r="AS189" i="134"/>
  <c r="AR189" i="134"/>
  <c r="AQ189" i="134"/>
  <c r="AP189" i="134"/>
  <c r="AO189" i="134"/>
  <c r="AN189" i="134"/>
  <c r="AM189" i="134"/>
  <c r="AL189" i="134"/>
  <c r="AK189" i="134"/>
  <c r="O189" i="134"/>
  <c r="N189" i="134"/>
  <c r="M189" i="134"/>
  <c r="L189" i="134"/>
  <c r="B189" i="134"/>
  <c r="A189" i="134"/>
  <c r="BK188" i="134"/>
  <c r="BJ188" i="134"/>
  <c r="BI188" i="134"/>
  <c r="BH188" i="134"/>
  <c r="BG188" i="134"/>
  <c r="BF188" i="134"/>
  <c r="BE188" i="134"/>
  <c r="BD188" i="134"/>
  <c r="BC188" i="134"/>
  <c r="BB188" i="134"/>
  <c r="BA188" i="134"/>
  <c r="AZ188" i="134"/>
  <c r="AY188" i="134"/>
  <c r="AX188" i="134"/>
  <c r="AW188" i="134"/>
  <c r="AV188" i="134"/>
  <c r="AU188" i="134"/>
  <c r="AT188" i="134"/>
  <c r="AS188" i="134"/>
  <c r="AR188" i="134"/>
  <c r="AQ188" i="134"/>
  <c r="AP188" i="134"/>
  <c r="AO188" i="134"/>
  <c r="AN188" i="134"/>
  <c r="AM188" i="134"/>
  <c r="AL188" i="134"/>
  <c r="AK188" i="134"/>
  <c r="AF188" i="134"/>
  <c r="AE188" i="134"/>
  <c r="AC188" i="134"/>
  <c r="AB188" i="134"/>
  <c r="AA188" i="134"/>
  <c r="Z188" i="134"/>
  <c r="Y188" i="134"/>
  <c r="X188" i="134"/>
  <c r="W188" i="134"/>
  <c r="V188" i="134"/>
  <c r="U188" i="134"/>
  <c r="T188" i="134"/>
  <c r="S188" i="134"/>
  <c r="R188" i="134"/>
  <c r="O188" i="134"/>
  <c r="N188" i="134"/>
  <c r="M188" i="134"/>
  <c r="L188" i="134"/>
  <c r="B188" i="134"/>
  <c r="A188" i="134"/>
  <c r="AY187" i="134"/>
  <c r="AX187" i="134"/>
  <c r="AW187" i="134"/>
  <c r="AV187" i="134"/>
  <c r="AU187" i="134"/>
  <c r="AT187" i="134"/>
  <c r="AS187" i="134"/>
  <c r="AR187" i="134"/>
  <c r="AQ187" i="134"/>
  <c r="AP187" i="134"/>
  <c r="AO187" i="134"/>
  <c r="AN187" i="134"/>
  <c r="AM187" i="134"/>
  <c r="AL187" i="134"/>
  <c r="AK187" i="134"/>
  <c r="O187" i="134"/>
  <c r="N187" i="134"/>
  <c r="M187" i="134"/>
  <c r="L187" i="134"/>
  <c r="B187" i="134"/>
  <c r="A187" i="134"/>
  <c r="BK186" i="134"/>
  <c r="BJ186" i="134"/>
  <c r="BI186" i="134"/>
  <c r="BH186" i="134"/>
  <c r="BG186" i="134"/>
  <c r="BF186" i="134"/>
  <c r="BE186" i="134"/>
  <c r="BD186" i="134"/>
  <c r="BC186" i="134"/>
  <c r="BB186" i="134"/>
  <c r="BA186" i="134"/>
  <c r="AZ186" i="134"/>
  <c r="AY186" i="134"/>
  <c r="AX186" i="134"/>
  <c r="AW186" i="134"/>
  <c r="AV186" i="134"/>
  <c r="AU186" i="134"/>
  <c r="AT186" i="134"/>
  <c r="AS186" i="134"/>
  <c r="AR186" i="134"/>
  <c r="AQ186" i="134"/>
  <c r="AP186" i="134"/>
  <c r="AO186" i="134"/>
  <c r="AN186" i="134"/>
  <c r="AM186" i="134"/>
  <c r="AL186" i="134"/>
  <c r="AK186" i="134"/>
  <c r="AF186" i="134"/>
  <c r="AE186" i="134"/>
  <c r="AC186" i="134"/>
  <c r="AB186" i="134"/>
  <c r="AA186" i="134"/>
  <c r="Z186" i="134"/>
  <c r="Y186" i="134"/>
  <c r="X186" i="134"/>
  <c r="W186" i="134"/>
  <c r="V186" i="134"/>
  <c r="U186" i="134"/>
  <c r="T186" i="134"/>
  <c r="S186" i="134"/>
  <c r="R186" i="134"/>
  <c r="O186" i="134"/>
  <c r="N186" i="134"/>
  <c r="M186" i="134"/>
  <c r="L186" i="134"/>
  <c r="B186" i="134"/>
  <c r="A186" i="134"/>
  <c r="AY185" i="134"/>
  <c r="AX185" i="134"/>
  <c r="AW185" i="134"/>
  <c r="AV185" i="134"/>
  <c r="AU185" i="134"/>
  <c r="AT185" i="134"/>
  <c r="AS185" i="134"/>
  <c r="AR185" i="134"/>
  <c r="AQ185" i="134"/>
  <c r="AP185" i="134"/>
  <c r="AO185" i="134"/>
  <c r="AN185" i="134"/>
  <c r="AM185" i="134"/>
  <c r="AL185" i="134"/>
  <c r="AK185" i="134"/>
  <c r="O185" i="134"/>
  <c r="N185" i="134"/>
  <c r="M185" i="134"/>
  <c r="L185" i="134"/>
  <c r="B185" i="134"/>
  <c r="A185" i="134"/>
  <c r="BK184" i="134"/>
  <c r="BJ184" i="134"/>
  <c r="BI184" i="134"/>
  <c r="BH184" i="134"/>
  <c r="BG184" i="134"/>
  <c r="BF184" i="134"/>
  <c r="BE184" i="134"/>
  <c r="BD184" i="134"/>
  <c r="BC184" i="134"/>
  <c r="BB184" i="134"/>
  <c r="BA184" i="134"/>
  <c r="AZ184" i="134"/>
  <c r="AY184" i="134"/>
  <c r="AX184" i="134"/>
  <c r="AW184" i="134"/>
  <c r="AV184" i="134"/>
  <c r="AU184" i="134"/>
  <c r="AT184" i="134"/>
  <c r="AS184" i="134"/>
  <c r="AR184" i="134"/>
  <c r="AQ184" i="134"/>
  <c r="AP184" i="134"/>
  <c r="AO184" i="134"/>
  <c r="AN184" i="134"/>
  <c r="AM184" i="134"/>
  <c r="AL184" i="134"/>
  <c r="AK184" i="134"/>
  <c r="AF184" i="134"/>
  <c r="AE184" i="134"/>
  <c r="AC184" i="134"/>
  <c r="AB184" i="134"/>
  <c r="AA184" i="134"/>
  <c r="Z184" i="134"/>
  <c r="Y184" i="134"/>
  <c r="X184" i="134"/>
  <c r="W184" i="134"/>
  <c r="V184" i="134"/>
  <c r="U184" i="134"/>
  <c r="T184" i="134"/>
  <c r="S184" i="134"/>
  <c r="R184" i="134"/>
  <c r="O184" i="134"/>
  <c r="N184" i="134"/>
  <c r="M184" i="134"/>
  <c r="L184" i="134"/>
  <c r="B184" i="134"/>
  <c r="A184" i="134"/>
  <c r="AY183" i="134"/>
  <c r="AX183" i="134"/>
  <c r="AW183" i="134"/>
  <c r="AV183" i="134"/>
  <c r="AU183" i="134"/>
  <c r="AT183" i="134"/>
  <c r="AS183" i="134"/>
  <c r="AR183" i="134"/>
  <c r="AQ183" i="134"/>
  <c r="AP183" i="134"/>
  <c r="AO183" i="134"/>
  <c r="AN183" i="134"/>
  <c r="AM183" i="134"/>
  <c r="AL183" i="134"/>
  <c r="AK183" i="134"/>
  <c r="O183" i="134"/>
  <c r="N183" i="134"/>
  <c r="M183" i="134"/>
  <c r="L183" i="134"/>
  <c r="B183" i="134"/>
  <c r="A183" i="134"/>
  <c r="BK182" i="134"/>
  <c r="BJ182" i="134"/>
  <c r="BI182" i="134"/>
  <c r="BH182" i="134"/>
  <c r="BG182" i="134"/>
  <c r="BF182" i="134"/>
  <c r="BE182" i="134"/>
  <c r="BD182" i="134"/>
  <c r="BC182" i="134"/>
  <c r="BB182" i="134"/>
  <c r="BA182" i="134"/>
  <c r="AZ182" i="134"/>
  <c r="AY182" i="134"/>
  <c r="AX182" i="134"/>
  <c r="AW182" i="134"/>
  <c r="AV182" i="134"/>
  <c r="AU182" i="134"/>
  <c r="AT182" i="134"/>
  <c r="AS182" i="134"/>
  <c r="AR182" i="134"/>
  <c r="AQ182" i="134"/>
  <c r="AP182" i="134"/>
  <c r="AO182" i="134"/>
  <c r="AN182" i="134"/>
  <c r="AM182" i="134"/>
  <c r="AL182" i="134"/>
  <c r="AK182" i="134"/>
  <c r="AF182" i="134"/>
  <c r="AE182" i="134"/>
  <c r="AC182" i="134"/>
  <c r="AB182" i="134"/>
  <c r="AA182" i="134"/>
  <c r="Z182" i="134"/>
  <c r="Y182" i="134"/>
  <c r="X182" i="134"/>
  <c r="W182" i="134"/>
  <c r="V182" i="134"/>
  <c r="U182" i="134"/>
  <c r="T182" i="134"/>
  <c r="S182" i="134"/>
  <c r="R182" i="134"/>
  <c r="O182" i="134"/>
  <c r="N182" i="134"/>
  <c r="M182" i="134"/>
  <c r="L182" i="134"/>
  <c r="B182" i="134"/>
  <c r="A182" i="134"/>
  <c r="AY181" i="134"/>
  <c r="AX181" i="134"/>
  <c r="AW181" i="134"/>
  <c r="AV181" i="134"/>
  <c r="AU181" i="134"/>
  <c r="AT181" i="134"/>
  <c r="AS181" i="134"/>
  <c r="AR181" i="134"/>
  <c r="AQ181" i="134"/>
  <c r="AP181" i="134"/>
  <c r="AO181" i="134"/>
  <c r="AN181" i="134"/>
  <c r="AM181" i="134"/>
  <c r="AL181" i="134"/>
  <c r="AK181" i="134"/>
  <c r="O181" i="134"/>
  <c r="N181" i="134"/>
  <c r="M181" i="134"/>
  <c r="L181" i="134"/>
  <c r="B181" i="134"/>
  <c r="A181" i="134"/>
  <c r="BK180" i="134"/>
  <c r="BJ180" i="134"/>
  <c r="BI180" i="134"/>
  <c r="BH180" i="134"/>
  <c r="BG180" i="134"/>
  <c r="BF180" i="134"/>
  <c r="BE180" i="134"/>
  <c r="BD180" i="134"/>
  <c r="BC180" i="134"/>
  <c r="BB180" i="134"/>
  <c r="BA180" i="134"/>
  <c r="AZ180" i="134"/>
  <c r="AY180" i="134"/>
  <c r="AX180" i="134"/>
  <c r="AW180" i="134"/>
  <c r="AV180" i="134"/>
  <c r="AU180" i="134"/>
  <c r="AT180" i="134"/>
  <c r="AS180" i="134"/>
  <c r="AR180" i="134"/>
  <c r="AQ180" i="134"/>
  <c r="AP180" i="134"/>
  <c r="AO180" i="134"/>
  <c r="AN180" i="134"/>
  <c r="AM180" i="134"/>
  <c r="AL180" i="134"/>
  <c r="AK180" i="134"/>
  <c r="AF180" i="134"/>
  <c r="AE180" i="134"/>
  <c r="AC180" i="134"/>
  <c r="AB180" i="134"/>
  <c r="AA180" i="134"/>
  <c r="Z180" i="134"/>
  <c r="Y180" i="134"/>
  <c r="X180" i="134"/>
  <c r="W180" i="134"/>
  <c r="V180" i="134"/>
  <c r="U180" i="134"/>
  <c r="T180" i="134"/>
  <c r="S180" i="134"/>
  <c r="R180" i="134"/>
  <c r="O180" i="134"/>
  <c r="N180" i="134"/>
  <c r="M180" i="134"/>
  <c r="L180" i="134"/>
  <c r="B180" i="134"/>
  <c r="A180" i="134"/>
  <c r="AY179" i="134"/>
  <c r="AX179" i="134"/>
  <c r="AW179" i="134"/>
  <c r="AV179" i="134"/>
  <c r="AU179" i="134"/>
  <c r="AT179" i="134"/>
  <c r="AS179" i="134"/>
  <c r="AR179" i="134"/>
  <c r="AQ179" i="134"/>
  <c r="AP179" i="134"/>
  <c r="AO179" i="134"/>
  <c r="AN179" i="134"/>
  <c r="AM179" i="134"/>
  <c r="AL179" i="134"/>
  <c r="AK179" i="134"/>
  <c r="O179" i="134"/>
  <c r="N179" i="134"/>
  <c r="M179" i="134"/>
  <c r="L179" i="134"/>
  <c r="B179" i="134"/>
  <c r="A179" i="134"/>
  <c r="BK178" i="134"/>
  <c r="BJ178" i="134"/>
  <c r="BI178" i="134"/>
  <c r="BH178" i="134"/>
  <c r="BG178" i="134"/>
  <c r="BF178" i="134"/>
  <c r="BE178" i="134"/>
  <c r="BD178" i="134"/>
  <c r="BC178" i="134"/>
  <c r="BB178" i="134"/>
  <c r="BA178" i="134"/>
  <c r="AZ178" i="134"/>
  <c r="AY178" i="134"/>
  <c r="AX178" i="134"/>
  <c r="AW178" i="134"/>
  <c r="AV178" i="134"/>
  <c r="AU178" i="134"/>
  <c r="AT178" i="134"/>
  <c r="AS178" i="134"/>
  <c r="AR178" i="134"/>
  <c r="AQ178" i="134"/>
  <c r="AP178" i="134"/>
  <c r="AO178" i="134"/>
  <c r="AN178" i="134"/>
  <c r="AM178" i="134"/>
  <c r="AL178" i="134"/>
  <c r="AK178" i="134"/>
  <c r="AF178" i="134"/>
  <c r="AE178" i="134"/>
  <c r="AC178" i="134"/>
  <c r="AB178" i="134"/>
  <c r="AA178" i="134"/>
  <c r="Z178" i="134"/>
  <c r="Y178" i="134"/>
  <c r="X178" i="134"/>
  <c r="W178" i="134"/>
  <c r="V178" i="134"/>
  <c r="U178" i="134"/>
  <c r="T178" i="134"/>
  <c r="S178" i="134"/>
  <c r="R178" i="134"/>
  <c r="O178" i="134"/>
  <c r="N178" i="134"/>
  <c r="M178" i="134"/>
  <c r="L178" i="134"/>
  <c r="B178" i="134"/>
  <c r="A178" i="134"/>
  <c r="AY177" i="134"/>
  <c r="AX177" i="134"/>
  <c r="AW177" i="134"/>
  <c r="AV177" i="134"/>
  <c r="AU177" i="134"/>
  <c r="AT177" i="134"/>
  <c r="AS177" i="134"/>
  <c r="AR177" i="134"/>
  <c r="AQ177" i="134"/>
  <c r="AP177" i="134"/>
  <c r="AO177" i="134"/>
  <c r="AN177" i="134"/>
  <c r="AM177" i="134"/>
  <c r="AL177" i="134"/>
  <c r="AK177" i="134"/>
  <c r="O177" i="134"/>
  <c r="N177" i="134"/>
  <c r="M177" i="134"/>
  <c r="L177" i="134"/>
  <c r="B177" i="134"/>
  <c r="A177" i="134"/>
  <c r="BK176" i="134"/>
  <c r="BJ176" i="134"/>
  <c r="BI176" i="134"/>
  <c r="BH176" i="134"/>
  <c r="BG176" i="134"/>
  <c r="BF176" i="134"/>
  <c r="BE176" i="134"/>
  <c r="BD176" i="134"/>
  <c r="BC176" i="134"/>
  <c r="BB176" i="134"/>
  <c r="BA176" i="134"/>
  <c r="AZ176" i="134"/>
  <c r="AY176" i="134"/>
  <c r="AX176" i="134"/>
  <c r="AW176" i="134"/>
  <c r="AV176" i="134"/>
  <c r="AU176" i="134"/>
  <c r="AT176" i="134"/>
  <c r="AS176" i="134"/>
  <c r="AR176" i="134"/>
  <c r="AQ176" i="134"/>
  <c r="AP176" i="134"/>
  <c r="AO176" i="134"/>
  <c r="AN176" i="134"/>
  <c r="AM176" i="134"/>
  <c r="AL176" i="134"/>
  <c r="AK176" i="134"/>
  <c r="AF176" i="134"/>
  <c r="AE176" i="134"/>
  <c r="AC176" i="134"/>
  <c r="AB176" i="134"/>
  <c r="AA176" i="134"/>
  <c r="Z176" i="134"/>
  <c r="Y176" i="134"/>
  <c r="X176" i="134"/>
  <c r="W176" i="134"/>
  <c r="V176" i="134"/>
  <c r="U176" i="134"/>
  <c r="T176" i="134"/>
  <c r="S176" i="134"/>
  <c r="R176" i="134"/>
  <c r="O176" i="134"/>
  <c r="N176" i="134"/>
  <c r="M176" i="134"/>
  <c r="L176" i="134"/>
  <c r="B176" i="134"/>
  <c r="A176" i="134"/>
  <c r="AY175" i="134"/>
  <c r="AX175" i="134"/>
  <c r="AW175" i="134"/>
  <c r="AV175" i="134"/>
  <c r="AU175" i="134"/>
  <c r="AT175" i="134"/>
  <c r="AS175" i="134"/>
  <c r="AR175" i="134"/>
  <c r="AQ175" i="134"/>
  <c r="AP175" i="134"/>
  <c r="AO175" i="134"/>
  <c r="AN175" i="134"/>
  <c r="AM175" i="134"/>
  <c r="AL175" i="134"/>
  <c r="AK175" i="134"/>
  <c r="O175" i="134"/>
  <c r="N175" i="134"/>
  <c r="M175" i="134"/>
  <c r="L175" i="134"/>
  <c r="B175" i="134"/>
  <c r="A175" i="134"/>
  <c r="BK174" i="134"/>
  <c r="BJ174" i="134"/>
  <c r="BI174" i="134"/>
  <c r="BH174" i="134"/>
  <c r="BG174" i="134"/>
  <c r="BF174" i="134"/>
  <c r="BE174" i="134"/>
  <c r="BD174" i="134"/>
  <c r="BC174" i="134"/>
  <c r="BB174" i="134"/>
  <c r="BA174" i="134"/>
  <c r="AZ174" i="134"/>
  <c r="AY174" i="134"/>
  <c r="AX174" i="134"/>
  <c r="AW174" i="134"/>
  <c r="AV174" i="134"/>
  <c r="AU174" i="134"/>
  <c r="AT174" i="134"/>
  <c r="AS174" i="134"/>
  <c r="AR174" i="134"/>
  <c r="AQ174" i="134"/>
  <c r="AP174" i="134"/>
  <c r="AO174" i="134"/>
  <c r="AN174" i="134"/>
  <c r="AM174" i="134"/>
  <c r="AL174" i="134"/>
  <c r="AK174" i="134"/>
  <c r="AF174" i="134"/>
  <c r="AE174" i="134"/>
  <c r="AC174" i="134"/>
  <c r="AB174" i="134"/>
  <c r="AA174" i="134"/>
  <c r="Z174" i="134"/>
  <c r="Y174" i="134"/>
  <c r="X174" i="134"/>
  <c r="W174" i="134"/>
  <c r="V174" i="134"/>
  <c r="U174" i="134"/>
  <c r="T174" i="134"/>
  <c r="S174" i="134"/>
  <c r="R174" i="134"/>
  <c r="O174" i="134"/>
  <c r="N174" i="134"/>
  <c r="M174" i="134"/>
  <c r="L174" i="134"/>
  <c r="B174" i="134"/>
  <c r="A174" i="134"/>
  <c r="AY173" i="134"/>
  <c r="AX173" i="134"/>
  <c r="AW173" i="134"/>
  <c r="AV173" i="134"/>
  <c r="AU173" i="134"/>
  <c r="AT173" i="134"/>
  <c r="AS173" i="134"/>
  <c r="AR173" i="134"/>
  <c r="AQ173" i="134"/>
  <c r="AP173" i="134"/>
  <c r="AO173" i="134"/>
  <c r="AN173" i="134"/>
  <c r="AM173" i="134"/>
  <c r="AL173" i="134"/>
  <c r="AK173" i="134"/>
  <c r="O173" i="134"/>
  <c r="N173" i="134"/>
  <c r="M173" i="134"/>
  <c r="L173" i="134"/>
  <c r="B173" i="134"/>
  <c r="A173" i="134"/>
  <c r="BK172" i="134"/>
  <c r="BJ172" i="134"/>
  <c r="BI172" i="134"/>
  <c r="BH172" i="134"/>
  <c r="BG172" i="134"/>
  <c r="BF172" i="134"/>
  <c r="BE172" i="134"/>
  <c r="BD172" i="134"/>
  <c r="BC172" i="134"/>
  <c r="BB172" i="134"/>
  <c r="BA172" i="134"/>
  <c r="AZ172" i="134"/>
  <c r="AY172" i="134"/>
  <c r="AX172" i="134"/>
  <c r="AW172" i="134"/>
  <c r="AV172" i="134"/>
  <c r="AU172" i="134"/>
  <c r="AT172" i="134"/>
  <c r="AS172" i="134"/>
  <c r="AR172" i="134"/>
  <c r="AQ172" i="134"/>
  <c r="AP172" i="134"/>
  <c r="AO172" i="134"/>
  <c r="AN172" i="134"/>
  <c r="AM172" i="134"/>
  <c r="AL172" i="134"/>
  <c r="AK172" i="134"/>
  <c r="AF172" i="134"/>
  <c r="AE172" i="134"/>
  <c r="AC172" i="134"/>
  <c r="AB172" i="134"/>
  <c r="AA172" i="134"/>
  <c r="Z172" i="134"/>
  <c r="Y172" i="134"/>
  <c r="X172" i="134"/>
  <c r="W172" i="134"/>
  <c r="V172" i="134"/>
  <c r="U172" i="134"/>
  <c r="T172" i="134"/>
  <c r="S172" i="134"/>
  <c r="R172" i="134"/>
  <c r="O172" i="134"/>
  <c r="N172" i="134"/>
  <c r="M172" i="134"/>
  <c r="L172" i="134"/>
  <c r="B172" i="134"/>
  <c r="A172" i="134"/>
  <c r="AY171" i="134"/>
  <c r="AX171" i="134"/>
  <c r="AW171" i="134"/>
  <c r="AV171" i="134"/>
  <c r="AU171" i="134"/>
  <c r="AT171" i="134"/>
  <c r="AS171" i="134"/>
  <c r="AR171" i="134"/>
  <c r="AQ171" i="134"/>
  <c r="AP171" i="134"/>
  <c r="AO171" i="134"/>
  <c r="AN171" i="134"/>
  <c r="AM171" i="134"/>
  <c r="AL171" i="134"/>
  <c r="AK171" i="134"/>
  <c r="O171" i="134"/>
  <c r="N171" i="134"/>
  <c r="M171" i="134"/>
  <c r="L171" i="134"/>
  <c r="B171" i="134"/>
  <c r="A171" i="134"/>
  <c r="BK170" i="134"/>
  <c r="BJ170" i="134"/>
  <c r="BI170" i="134"/>
  <c r="BH170" i="134"/>
  <c r="BG170" i="134"/>
  <c r="BF170" i="134"/>
  <c r="BE170" i="134"/>
  <c r="BD170" i="134"/>
  <c r="BC170" i="134"/>
  <c r="BB170" i="134"/>
  <c r="BA170" i="134"/>
  <c r="AZ170" i="134"/>
  <c r="AY170" i="134"/>
  <c r="AX170" i="134"/>
  <c r="AW170" i="134"/>
  <c r="AV170" i="134"/>
  <c r="AU170" i="134"/>
  <c r="AT170" i="134"/>
  <c r="AS170" i="134"/>
  <c r="AR170" i="134"/>
  <c r="AQ170" i="134"/>
  <c r="AP170" i="134"/>
  <c r="AO170" i="134"/>
  <c r="AN170" i="134"/>
  <c r="AM170" i="134"/>
  <c r="AL170" i="134"/>
  <c r="AK170" i="134"/>
  <c r="AF170" i="134"/>
  <c r="AE170" i="134"/>
  <c r="AC170" i="134"/>
  <c r="AB170" i="134"/>
  <c r="AA170" i="134"/>
  <c r="Z170" i="134"/>
  <c r="Y170" i="134"/>
  <c r="X170" i="134"/>
  <c r="W170" i="134"/>
  <c r="V170" i="134"/>
  <c r="U170" i="134"/>
  <c r="T170" i="134"/>
  <c r="S170" i="134"/>
  <c r="R170" i="134"/>
  <c r="O170" i="134"/>
  <c r="N170" i="134"/>
  <c r="M170" i="134"/>
  <c r="L170" i="134"/>
  <c r="B170" i="134"/>
  <c r="A170" i="134"/>
  <c r="AY169" i="134"/>
  <c r="AX169" i="134"/>
  <c r="AW169" i="134"/>
  <c r="AV169" i="134"/>
  <c r="AU169" i="134"/>
  <c r="AT169" i="134"/>
  <c r="AS169" i="134"/>
  <c r="AR169" i="134"/>
  <c r="AQ169" i="134"/>
  <c r="AP169" i="134"/>
  <c r="AO169" i="134"/>
  <c r="AN169" i="134"/>
  <c r="AM169" i="134"/>
  <c r="AL169" i="134"/>
  <c r="AK169" i="134"/>
  <c r="O169" i="134"/>
  <c r="N169" i="134"/>
  <c r="M169" i="134"/>
  <c r="L169" i="134"/>
  <c r="B169" i="134"/>
  <c r="A169" i="134"/>
  <c r="BK168" i="134"/>
  <c r="BJ168" i="134"/>
  <c r="BI168" i="134"/>
  <c r="BH168" i="134"/>
  <c r="BG168" i="134"/>
  <c r="BF168" i="134"/>
  <c r="BE168" i="134"/>
  <c r="BD168" i="134"/>
  <c r="BC168" i="134"/>
  <c r="BB168" i="134"/>
  <c r="BA168" i="134"/>
  <c r="AZ168" i="134"/>
  <c r="AY168" i="134"/>
  <c r="AX168" i="134"/>
  <c r="AW168" i="134"/>
  <c r="AV168" i="134"/>
  <c r="AU168" i="134"/>
  <c r="AT168" i="134"/>
  <c r="AS168" i="134"/>
  <c r="AR168" i="134"/>
  <c r="AQ168" i="134"/>
  <c r="AP168" i="134"/>
  <c r="AO168" i="134"/>
  <c r="AN168" i="134"/>
  <c r="AM168" i="134"/>
  <c r="AL168" i="134"/>
  <c r="AK168" i="134"/>
  <c r="AF168" i="134"/>
  <c r="AE168" i="134"/>
  <c r="AC168" i="134"/>
  <c r="AB168" i="134"/>
  <c r="AA168" i="134"/>
  <c r="Z168" i="134"/>
  <c r="Y168" i="134"/>
  <c r="X168" i="134"/>
  <c r="W168" i="134"/>
  <c r="V168" i="134"/>
  <c r="U168" i="134"/>
  <c r="T168" i="134"/>
  <c r="S168" i="134"/>
  <c r="R168" i="134"/>
  <c r="O168" i="134"/>
  <c r="N168" i="134"/>
  <c r="M168" i="134"/>
  <c r="L168" i="134"/>
  <c r="B168" i="134"/>
  <c r="A168" i="134"/>
  <c r="AY167" i="134"/>
  <c r="AX167" i="134"/>
  <c r="AW167" i="134"/>
  <c r="AV167" i="134"/>
  <c r="AU167" i="134"/>
  <c r="AT167" i="134"/>
  <c r="AS167" i="134"/>
  <c r="AR167" i="134"/>
  <c r="AQ167" i="134"/>
  <c r="AP167" i="134"/>
  <c r="AO167" i="134"/>
  <c r="AN167" i="134"/>
  <c r="AM167" i="134"/>
  <c r="AL167" i="134"/>
  <c r="AK167" i="134"/>
  <c r="O167" i="134"/>
  <c r="N167" i="134"/>
  <c r="M167" i="134"/>
  <c r="L167" i="134"/>
  <c r="B167" i="134"/>
  <c r="A167" i="134"/>
  <c r="BK166" i="134"/>
  <c r="BJ166" i="134"/>
  <c r="BI166" i="134"/>
  <c r="BH166" i="134"/>
  <c r="BG166" i="134"/>
  <c r="BF166" i="134"/>
  <c r="BE166" i="134"/>
  <c r="BD166" i="134"/>
  <c r="BC166" i="134"/>
  <c r="BB166" i="134"/>
  <c r="BA166" i="134"/>
  <c r="AZ166" i="134"/>
  <c r="AY166" i="134"/>
  <c r="AX166" i="134"/>
  <c r="AW166" i="134"/>
  <c r="AV166" i="134"/>
  <c r="AU166" i="134"/>
  <c r="AT166" i="134"/>
  <c r="AS166" i="134"/>
  <c r="AR166" i="134"/>
  <c r="AQ166" i="134"/>
  <c r="AP166" i="134"/>
  <c r="AO166" i="134"/>
  <c r="AN166" i="134"/>
  <c r="AM166" i="134"/>
  <c r="AL166" i="134"/>
  <c r="AK166" i="134"/>
  <c r="AF166" i="134"/>
  <c r="AE166" i="134"/>
  <c r="AC166" i="134"/>
  <c r="AB166" i="134"/>
  <c r="AA166" i="134"/>
  <c r="Z166" i="134"/>
  <c r="Y166" i="134"/>
  <c r="X166" i="134"/>
  <c r="W166" i="134"/>
  <c r="V166" i="134"/>
  <c r="U166" i="134"/>
  <c r="T166" i="134"/>
  <c r="S166" i="134"/>
  <c r="R166" i="134"/>
  <c r="O166" i="134"/>
  <c r="N166" i="134"/>
  <c r="M166" i="134"/>
  <c r="L166" i="134"/>
  <c r="B166" i="134"/>
  <c r="A166" i="134"/>
  <c r="AY165" i="134"/>
  <c r="AX165" i="134"/>
  <c r="AW165" i="134"/>
  <c r="AV165" i="134"/>
  <c r="AU165" i="134"/>
  <c r="AT165" i="134"/>
  <c r="AS165" i="134"/>
  <c r="AR165" i="134"/>
  <c r="AQ165" i="134"/>
  <c r="AP165" i="134"/>
  <c r="AO165" i="134"/>
  <c r="AN165" i="134"/>
  <c r="AM165" i="134"/>
  <c r="AL165" i="134"/>
  <c r="AK165" i="134"/>
  <c r="O165" i="134"/>
  <c r="N165" i="134"/>
  <c r="M165" i="134"/>
  <c r="L165" i="134"/>
  <c r="B165" i="134"/>
  <c r="A165" i="134"/>
  <c r="BK164" i="134"/>
  <c r="BJ164" i="134"/>
  <c r="BI164" i="134"/>
  <c r="BH164" i="134"/>
  <c r="BG164" i="134"/>
  <c r="BF164" i="134"/>
  <c r="BE164" i="134"/>
  <c r="BD164" i="134"/>
  <c r="BC164" i="134"/>
  <c r="BB164" i="134"/>
  <c r="BA164" i="134"/>
  <c r="AZ164" i="134"/>
  <c r="AY164" i="134"/>
  <c r="AX164" i="134"/>
  <c r="AW164" i="134"/>
  <c r="AV164" i="134"/>
  <c r="AU164" i="134"/>
  <c r="AT164" i="134"/>
  <c r="AS164" i="134"/>
  <c r="AR164" i="134"/>
  <c r="AQ164" i="134"/>
  <c r="AP164" i="134"/>
  <c r="AO164" i="134"/>
  <c r="AN164" i="134"/>
  <c r="AM164" i="134"/>
  <c r="AL164" i="134"/>
  <c r="AK164" i="134"/>
  <c r="AF164" i="134"/>
  <c r="AE164" i="134"/>
  <c r="AC164" i="134"/>
  <c r="AB164" i="134"/>
  <c r="AA164" i="134"/>
  <c r="Z164" i="134"/>
  <c r="Y164" i="134"/>
  <c r="X164" i="134"/>
  <c r="W164" i="134"/>
  <c r="V164" i="134"/>
  <c r="U164" i="134"/>
  <c r="T164" i="134"/>
  <c r="S164" i="134"/>
  <c r="R164" i="134"/>
  <c r="O164" i="134"/>
  <c r="N164" i="134"/>
  <c r="M164" i="134"/>
  <c r="L164" i="134"/>
  <c r="B164" i="134"/>
  <c r="A164" i="134"/>
  <c r="AY163" i="134"/>
  <c r="AX163" i="134"/>
  <c r="AW163" i="134"/>
  <c r="AV163" i="134"/>
  <c r="AU163" i="134"/>
  <c r="AT163" i="134"/>
  <c r="AS163" i="134"/>
  <c r="AR163" i="134"/>
  <c r="AQ163" i="134"/>
  <c r="AP163" i="134"/>
  <c r="AO163" i="134"/>
  <c r="AN163" i="134"/>
  <c r="AM163" i="134"/>
  <c r="AL163" i="134"/>
  <c r="AK163" i="134"/>
  <c r="O163" i="134"/>
  <c r="N163" i="134"/>
  <c r="M163" i="134"/>
  <c r="L163" i="134"/>
  <c r="B163" i="134"/>
  <c r="A163" i="134"/>
  <c r="BK162" i="134"/>
  <c r="BJ162" i="134"/>
  <c r="BI162" i="134"/>
  <c r="BH162" i="134"/>
  <c r="BG162" i="134"/>
  <c r="BF162" i="134"/>
  <c r="BE162" i="134"/>
  <c r="BD162" i="134"/>
  <c r="BC162" i="134"/>
  <c r="BB162" i="134"/>
  <c r="BA162" i="134"/>
  <c r="AZ162" i="134"/>
  <c r="AY162" i="134"/>
  <c r="AX162" i="134"/>
  <c r="AW162" i="134"/>
  <c r="AV162" i="134"/>
  <c r="AU162" i="134"/>
  <c r="AT162" i="134"/>
  <c r="AS162" i="134"/>
  <c r="AR162" i="134"/>
  <c r="AQ162" i="134"/>
  <c r="AP162" i="134"/>
  <c r="AO162" i="134"/>
  <c r="AN162" i="134"/>
  <c r="AM162" i="134"/>
  <c r="AL162" i="134"/>
  <c r="AK162" i="134"/>
  <c r="AF162" i="134"/>
  <c r="AE162" i="134"/>
  <c r="AC162" i="134"/>
  <c r="AB162" i="134"/>
  <c r="AA162" i="134"/>
  <c r="Z162" i="134"/>
  <c r="Y162" i="134"/>
  <c r="X162" i="134"/>
  <c r="W162" i="134"/>
  <c r="V162" i="134"/>
  <c r="U162" i="134"/>
  <c r="T162" i="134"/>
  <c r="S162" i="134"/>
  <c r="R162" i="134"/>
  <c r="O162" i="134"/>
  <c r="N162" i="134"/>
  <c r="M162" i="134"/>
  <c r="L162" i="134"/>
  <c r="B162" i="134"/>
  <c r="A162" i="134"/>
  <c r="AY161" i="134"/>
  <c r="AX161" i="134"/>
  <c r="AW161" i="134"/>
  <c r="AV161" i="134"/>
  <c r="AU161" i="134"/>
  <c r="AT161" i="134"/>
  <c r="AS161" i="134"/>
  <c r="AR161" i="134"/>
  <c r="AQ161" i="134"/>
  <c r="AP161" i="134"/>
  <c r="AO161" i="134"/>
  <c r="AN161" i="134"/>
  <c r="AM161" i="134"/>
  <c r="AL161" i="134"/>
  <c r="AK161" i="134"/>
  <c r="O161" i="134"/>
  <c r="N161" i="134"/>
  <c r="M161" i="134"/>
  <c r="L161" i="134"/>
  <c r="B161" i="134"/>
  <c r="A161" i="134"/>
  <c r="BK160" i="134"/>
  <c r="BJ160" i="134"/>
  <c r="BI160" i="134"/>
  <c r="BH160" i="134"/>
  <c r="BG160" i="134"/>
  <c r="BF160" i="134"/>
  <c r="BE160" i="134"/>
  <c r="BD160" i="134"/>
  <c r="BC160" i="134"/>
  <c r="BB160" i="134"/>
  <c r="BA160" i="134"/>
  <c r="AZ160" i="134"/>
  <c r="AY160" i="134"/>
  <c r="AX160" i="134"/>
  <c r="AW160" i="134"/>
  <c r="AV160" i="134"/>
  <c r="AU160" i="134"/>
  <c r="AT160" i="134"/>
  <c r="AS160" i="134"/>
  <c r="AR160" i="134"/>
  <c r="AQ160" i="134"/>
  <c r="AP160" i="134"/>
  <c r="AO160" i="134"/>
  <c r="AN160" i="134"/>
  <c r="AM160" i="134"/>
  <c r="AL160" i="134"/>
  <c r="AK160" i="134"/>
  <c r="AF160" i="134"/>
  <c r="AE160" i="134"/>
  <c r="AC160" i="134"/>
  <c r="AB160" i="134"/>
  <c r="AA160" i="134"/>
  <c r="Z160" i="134"/>
  <c r="Y160" i="134"/>
  <c r="X160" i="134"/>
  <c r="W160" i="134"/>
  <c r="V160" i="134"/>
  <c r="U160" i="134"/>
  <c r="T160" i="134"/>
  <c r="S160" i="134"/>
  <c r="R160" i="134"/>
  <c r="O160" i="134"/>
  <c r="N160" i="134"/>
  <c r="M160" i="134"/>
  <c r="L160" i="134"/>
  <c r="B160" i="134"/>
  <c r="A160" i="134"/>
  <c r="AY159" i="134"/>
  <c r="AX159" i="134"/>
  <c r="AW159" i="134"/>
  <c r="AV159" i="134"/>
  <c r="AU159" i="134"/>
  <c r="AT159" i="134"/>
  <c r="AS159" i="134"/>
  <c r="AR159" i="134"/>
  <c r="AQ159" i="134"/>
  <c r="AP159" i="134"/>
  <c r="AO159" i="134"/>
  <c r="AN159" i="134"/>
  <c r="AM159" i="134"/>
  <c r="AL159" i="134"/>
  <c r="AK159" i="134"/>
  <c r="O159" i="134"/>
  <c r="N159" i="134"/>
  <c r="M159" i="134"/>
  <c r="L159" i="134"/>
  <c r="B159" i="134"/>
  <c r="A159" i="134"/>
  <c r="BK158" i="134"/>
  <c r="BJ158" i="134"/>
  <c r="BI158" i="134"/>
  <c r="BH158" i="134"/>
  <c r="BG158" i="134"/>
  <c r="BF158" i="134"/>
  <c r="BE158" i="134"/>
  <c r="BD158" i="134"/>
  <c r="BC158" i="134"/>
  <c r="BB158" i="134"/>
  <c r="BA158" i="134"/>
  <c r="AZ158" i="134"/>
  <c r="AY158" i="134"/>
  <c r="AX158" i="134"/>
  <c r="AW158" i="134"/>
  <c r="AV158" i="134"/>
  <c r="AU158" i="134"/>
  <c r="AT158" i="134"/>
  <c r="AS158" i="134"/>
  <c r="AR158" i="134"/>
  <c r="AQ158" i="134"/>
  <c r="AP158" i="134"/>
  <c r="AO158" i="134"/>
  <c r="AN158" i="134"/>
  <c r="AM158" i="134"/>
  <c r="AL158" i="134"/>
  <c r="AK158" i="134"/>
  <c r="AF158" i="134"/>
  <c r="AE158" i="134"/>
  <c r="AC158" i="134"/>
  <c r="AB158" i="134"/>
  <c r="AA158" i="134"/>
  <c r="Z158" i="134"/>
  <c r="Y158" i="134"/>
  <c r="X158" i="134"/>
  <c r="W158" i="134"/>
  <c r="V158" i="134"/>
  <c r="U158" i="134"/>
  <c r="T158" i="134"/>
  <c r="S158" i="134"/>
  <c r="R158" i="134"/>
  <c r="O158" i="134"/>
  <c r="N158" i="134"/>
  <c r="M158" i="134"/>
  <c r="L158" i="134"/>
  <c r="B158" i="134"/>
  <c r="A158" i="134"/>
  <c r="AY157" i="134"/>
  <c r="AX157" i="134"/>
  <c r="AW157" i="134"/>
  <c r="AV157" i="134"/>
  <c r="AU157" i="134"/>
  <c r="AT157" i="134"/>
  <c r="AS157" i="134"/>
  <c r="AR157" i="134"/>
  <c r="AQ157" i="134"/>
  <c r="AP157" i="134"/>
  <c r="AO157" i="134"/>
  <c r="AN157" i="134"/>
  <c r="AM157" i="134"/>
  <c r="AL157" i="134"/>
  <c r="AK157" i="134"/>
  <c r="O157" i="134"/>
  <c r="N157" i="134"/>
  <c r="M157" i="134"/>
  <c r="L157" i="134"/>
  <c r="B157" i="134"/>
  <c r="A157" i="134"/>
  <c r="BK156" i="134"/>
  <c r="BJ156" i="134"/>
  <c r="BI156" i="134"/>
  <c r="BH156" i="134"/>
  <c r="BG156" i="134"/>
  <c r="BF156" i="134"/>
  <c r="BE156" i="134"/>
  <c r="BD156" i="134"/>
  <c r="BC156" i="134"/>
  <c r="BB156" i="134"/>
  <c r="BA156" i="134"/>
  <c r="AZ156" i="134"/>
  <c r="AY156" i="134"/>
  <c r="AX156" i="134"/>
  <c r="AW156" i="134"/>
  <c r="AV156" i="134"/>
  <c r="AU156" i="134"/>
  <c r="AT156" i="134"/>
  <c r="AS156" i="134"/>
  <c r="AR156" i="134"/>
  <c r="AQ156" i="134"/>
  <c r="AP156" i="134"/>
  <c r="AO156" i="134"/>
  <c r="AN156" i="134"/>
  <c r="AM156" i="134"/>
  <c r="AL156" i="134"/>
  <c r="AK156" i="134"/>
  <c r="AF156" i="134"/>
  <c r="AE156" i="134"/>
  <c r="AC156" i="134"/>
  <c r="AB156" i="134"/>
  <c r="AA156" i="134"/>
  <c r="Z156" i="134"/>
  <c r="Y156" i="134"/>
  <c r="X156" i="134"/>
  <c r="W156" i="134"/>
  <c r="V156" i="134"/>
  <c r="U156" i="134"/>
  <c r="T156" i="134"/>
  <c r="S156" i="134"/>
  <c r="R156" i="134"/>
  <c r="O156" i="134"/>
  <c r="N156" i="134"/>
  <c r="M156" i="134"/>
  <c r="L156" i="134"/>
  <c r="B156" i="134"/>
  <c r="A156" i="134"/>
  <c r="AY155" i="134"/>
  <c r="AX155" i="134"/>
  <c r="AW155" i="134"/>
  <c r="AV155" i="134"/>
  <c r="AU155" i="134"/>
  <c r="AT155" i="134"/>
  <c r="AS155" i="134"/>
  <c r="AR155" i="134"/>
  <c r="AQ155" i="134"/>
  <c r="AP155" i="134"/>
  <c r="AO155" i="134"/>
  <c r="AN155" i="134"/>
  <c r="AM155" i="134"/>
  <c r="AL155" i="134"/>
  <c r="AK155" i="134"/>
  <c r="O155" i="134"/>
  <c r="N155" i="134"/>
  <c r="M155" i="134"/>
  <c r="L155" i="134"/>
  <c r="B155" i="134"/>
  <c r="A155" i="134"/>
  <c r="BK154" i="134"/>
  <c r="BJ154" i="134"/>
  <c r="BI154" i="134"/>
  <c r="BH154" i="134"/>
  <c r="BG154" i="134"/>
  <c r="BF154" i="134"/>
  <c r="BE154" i="134"/>
  <c r="BD154" i="134"/>
  <c r="BC154" i="134"/>
  <c r="BB154" i="134"/>
  <c r="BA154" i="134"/>
  <c r="AZ154" i="134"/>
  <c r="AY154" i="134"/>
  <c r="AX154" i="134"/>
  <c r="AW154" i="134"/>
  <c r="AV154" i="134"/>
  <c r="AU154" i="134"/>
  <c r="AT154" i="134"/>
  <c r="AS154" i="134"/>
  <c r="AR154" i="134"/>
  <c r="AQ154" i="134"/>
  <c r="AP154" i="134"/>
  <c r="AO154" i="134"/>
  <c r="AN154" i="134"/>
  <c r="AM154" i="134"/>
  <c r="AL154" i="134"/>
  <c r="AK154" i="134"/>
  <c r="AF154" i="134"/>
  <c r="AE154" i="134"/>
  <c r="AC154" i="134"/>
  <c r="AB154" i="134"/>
  <c r="AA154" i="134"/>
  <c r="Z154" i="134"/>
  <c r="Y154" i="134"/>
  <c r="X154" i="134"/>
  <c r="W154" i="134"/>
  <c r="V154" i="134"/>
  <c r="U154" i="134"/>
  <c r="T154" i="134"/>
  <c r="S154" i="134"/>
  <c r="R154" i="134"/>
  <c r="O154" i="134"/>
  <c r="N154" i="134"/>
  <c r="M154" i="134"/>
  <c r="L154" i="134"/>
  <c r="B154" i="134"/>
  <c r="A154" i="134"/>
  <c r="AY153" i="134"/>
  <c r="AX153" i="134"/>
  <c r="AW153" i="134"/>
  <c r="AV153" i="134"/>
  <c r="AU153" i="134"/>
  <c r="AT153" i="134"/>
  <c r="AS153" i="134"/>
  <c r="AR153" i="134"/>
  <c r="AQ153" i="134"/>
  <c r="AP153" i="134"/>
  <c r="AO153" i="134"/>
  <c r="AN153" i="134"/>
  <c r="AM153" i="134"/>
  <c r="AL153" i="134"/>
  <c r="AK153" i="134"/>
  <c r="O153" i="134"/>
  <c r="N153" i="134"/>
  <c r="M153" i="134"/>
  <c r="L153" i="134"/>
  <c r="B153" i="134"/>
  <c r="A153" i="134"/>
  <c r="BK152" i="134"/>
  <c r="BJ152" i="134"/>
  <c r="BI152" i="134"/>
  <c r="BH152" i="134"/>
  <c r="BG152" i="134"/>
  <c r="BF152" i="134"/>
  <c r="BE152" i="134"/>
  <c r="BD152" i="134"/>
  <c r="BC152" i="134"/>
  <c r="BB152" i="134"/>
  <c r="BA152" i="134"/>
  <c r="AZ152" i="134"/>
  <c r="AY152" i="134"/>
  <c r="AX152" i="134"/>
  <c r="AW152" i="134"/>
  <c r="AV152" i="134"/>
  <c r="AU152" i="134"/>
  <c r="AT152" i="134"/>
  <c r="AS152" i="134"/>
  <c r="AR152" i="134"/>
  <c r="AQ152" i="134"/>
  <c r="AP152" i="134"/>
  <c r="AO152" i="134"/>
  <c r="AN152" i="134"/>
  <c r="AM152" i="134"/>
  <c r="AL152" i="134"/>
  <c r="AK152" i="134"/>
  <c r="AF152" i="134"/>
  <c r="AE152" i="134"/>
  <c r="AC152" i="134"/>
  <c r="AB152" i="134"/>
  <c r="AA152" i="134"/>
  <c r="Z152" i="134"/>
  <c r="Y152" i="134"/>
  <c r="X152" i="134"/>
  <c r="W152" i="134"/>
  <c r="V152" i="134"/>
  <c r="U152" i="134"/>
  <c r="T152" i="134"/>
  <c r="S152" i="134"/>
  <c r="R152" i="134"/>
  <c r="O152" i="134"/>
  <c r="N152" i="134"/>
  <c r="M152" i="134"/>
  <c r="L152" i="134"/>
  <c r="B152" i="134"/>
  <c r="A152" i="134"/>
  <c r="AY151" i="134"/>
  <c r="AX151" i="134"/>
  <c r="AW151" i="134"/>
  <c r="AV151" i="134"/>
  <c r="AU151" i="134"/>
  <c r="AT151" i="134"/>
  <c r="AS151" i="134"/>
  <c r="AR151" i="134"/>
  <c r="AQ151" i="134"/>
  <c r="AP151" i="134"/>
  <c r="AO151" i="134"/>
  <c r="AN151" i="134"/>
  <c r="AM151" i="134"/>
  <c r="AL151" i="134"/>
  <c r="AK151" i="134"/>
  <c r="O151" i="134"/>
  <c r="N151" i="134"/>
  <c r="M151" i="134"/>
  <c r="L151" i="134"/>
  <c r="B151" i="134"/>
  <c r="A151" i="134"/>
  <c r="BK150" i="134"/>
  <c r="BJ150" i="134"/>
  <c r="BI150" i="134"/>
  <c r="BH150" i="134"/>
  <c r="BG150" i="134"/>
  <c r="BF150" i="134"/>
  <c r="BE150" i="134"/>
  <c r="BD150" i="134"/>
  <c r="BC150" i="134"/>
  <c r="BB150" i="134"/>
  <c r="BA150" i="134"/>
  <c r="AZ150" i="134"/>
  <c r="AY150" i="134"/>
  <c r="AX150" i="134"/>
  <c r="AW150" i="134"/>
  <c r="AV150" i="134"/>
  <c r="AU150" i="134"/>
  <c r="AT150" i="134"/>
  <c r="AS150" i="134"/>
  <c r="AR150" i="134"/>
  <c r="AQ150" i="134"/>
  <c r="AP150" i="134"/>
  <c r="AO150" i="134"/>
  <c r="AN150" i="134"/>
  <c r="AM150" i="134"/>
  <c r="AL150" i="134"/>
  <c r="AK150" i="134"/>
  <c r="AF150" i="134"/>
  <c r="AE150" i="134"/>
  <c r="AC150" i="134"/>
  <c r="AB150" i="134"/>
  <c r="AA150" i="134"/>
  <c r="Z150" i="134"/>
  <c r="Y150" i="134"/>
  <c r="X150" i="134"/>
  <c r="W150" i="134"/>
  <c r="V150" i="134"/>
  <c r="U150" i="134"/>
  <c r="T150" i="134"/>
  <c r="S150" i="134"/>
  <c r="R150" i="134"/>
  <c r="O150" i="134"/>
  <c r="N150" i="134"/>
  <c r="M150" i="134"/>
  <c r="L150" i="134"/>
  <c r="B150" i="134"/>
  <c r="A150" i="134"/>
  <c r="AY149" i="134"/>
  <c r="AX149" i="134"/>
  <c r="AW149" i="134"/>
  <c r="AV149" i="134"/>
  <c r="AU149" i="134"/>
  <c r="AT149" i="134"/>
  <c r="AS149" i="134"/>
  <c r="AR149" i="134"/>
  <c r="AQ149" i="134"/>
  <c r="AP149" i="134"/>
  <c r="AO149" i="134"/>
  <c r="AN149" i="134"/>
  <c r="AM149" i="134"/>
  <c r="AL149" i="134"/>
  <c r="AK149" i="134"/>
  <c r="O149" i="134"/>
  <c r="N149" i="134"/>
  <c r="M149" i="134"/>
  <c r="L149" i="134"/>
  <c r="B149" i="134"/>
  <c r="A149" i="134"/>
  <c r="BK148" i="134"/>
  <c r="BJ148" i="134"/>
  <c r="BI148" i="134"/>
  <c r="BH148" i="134"/>
  <c r="BG148" i="134"/>
  <c r="BF148" i="134"/>
  <c r="BE148" i="134"/>
  <c r="BD148" i="134"/>
  <c r="BC148" i="134"/>
  <c r="BB148" i="134"/>
  <c r="BA148" i="134"/>
  <c r="AZ148" i="134"/>
  <c r="AY148" i="134"/>
  <c r="AX148" i="134"/>
  <c r="AW148" i="134"/>
  <c r="AV148" i="134"/>
  <c r="AU148" i="134"/>
  <c r="AT148" i="134"/>
  <c r="AS148" i="134"/>
  <c r="AR148" i="134"/>
  <c r="AQ148" i="134"/>
  <c r="AP148" i="134"/>
  <c r="AO148" i="134"/>
  <c r="AN148" i="134"/>
  <c r="AM148" i="134"/>
  <c r="AL148" i="134"/>
  <c r="AK148" i="134"/>
  <c r="AF148" i="134"/>
  <c r="AE148" i="134"/>
  <c r="AC148" i="134"/>
  <c r="AB148" i="134"/>
  <c r="AA148" i="134"/>
  <c r="Z148" i="134"/>
  <c r="Y148" i="134"/>
  <c r="X148" i="134"/>
  <c r="W148" i="134"/>
  <c r="V148" i="134"/>
  <c r="U148" i="134"/>
  <c r="T148" i="134"/>
  <c r="S148" i="134"/>
  <c r="R148" i="134"/>
  <c r="O148" i="134"/>
  <c r="N148" i="134"/>
  <c r="M148" i="134"/>
  <c r="L148" i="134"/>
  <c r="B148" i="134"/>
  <c r="A148" i="134"/>
  <c r="AY147" i="134"/>
  <c r="AX147" i="134"/>
  <c r="AW147" i="134"/>
  <c r="AV147" i="134"/>
  <c r="AU147" i="134"/>
  <c r="AT147" i="134"/>
  <c r="AS147" i="134"/>
  <c r="AR147" i="134"/>
  <c r="AQ147" i="134"/>
  <c r="AP147" i="134"/>
  <c r="AO147" i="134"/>
  <c r="AN147" i="134"/>
  <c r="AM147" i="134"/>
  <c r="AL147" i="134"/>
  <c r="AK147" i="134"/>
  <c r="O147" i="134"/>
  <c r="N147" i="134"/>
  <c r="M147" i="134"/>
  <c r="L147" i="134"/>
  <c r="B147" i="134"/>
  <c r="A147" i="134"/>
  <c r="BK146" i="134"/>
  <c r="BJ146" i="134"/>
  <c r="BI146" i="134"/>
  <c r="BH146" i="134"/>
  <c r="BG146" i="134"/>
  <c r="BF146" i="134"/>
  <c r="BE146" i="134"/>
  <c r="BD146" i="134"/>
  <c r="BC146" i="134"/>
  <c r="BB146" i="134"/>
  <c r="BA146" i="134"/>
  <c r="AZ146" i="134"/>
  <c r="AY146" i="134"/>
  <c r="AX146" i="134"/>
  <c r="AW146" i="134"/>
  <c r="AV146" i="134"/>
  <c r="AU146" i="134"/>
  <c r="AT146" i="134"/>
  <c r="AS146" i="134"/>
  <c r="AR146" i="134"/>
  <c r="AQ146" i="134"/>
  <c r="AP146" i="134"/>
  <c r="AO146" i="134"/>
  <c r="AN146" i="134"/>
  <c r="AM146" i="134"/>
  <c r="AL146" i="134"/>
  <c r="AK146" i="134"/>
  <c r="AF146" i="134"/>
  <c r="AE146" i="134"/>
  <c r="AC146" i="134"/>
  <c r="AB146" i="134"/>
  <c r="AA146" i="134"/>
  <c r="Z146" i="134"/>
  <c r="Y146" i="134"/>
  <c r="X146" i="134"/>
  <c r="W146" i="134"/>
  <c r="V146" i="134"/>
  <c r="U146" i="134"/>
  <c r="T146" i="134"/>
  <c r="S146" i="134"/>
  <c r="R146" i="134"/>
  <c r="O146" i="134"/>
  <c r="N146" i="134"/>
  <c r="M146" i="134"/>
  <c r="L146" i="134"/>
  <c r="B146" i="134"/>
  <c r="A146" i="134"/>
  <c r="AY145" i="134"/>
  <c r="AX145" i="134"/>
  <c r="AW145" i="134"/>
  <c r="AV145" i="134"/>
  <c r="AU145" i="134"/>
  <c r="AT145" i="134"/>
  <c r="AS145" i="134"/>
  <c r="AR145" i="134"/>
  <c r="AQ145" i="134"/>
  <c r="AP145" i="134"/>
  <c r="AO145" i="134"/>
  <c r="AN145" i="134"/>
  <c r="AM145" i="134"/>
  <c r="AL145" i="134"/>
  <c r="AK145" i="134"/>
  <c r="O145" i="134"/>
  <c r="N145" i="134"/>
  <c r="M145" i="134"/>
  <c r="L145" i="134"/>
  <c r="B145" i="134"/>
  <c r="A145" i="134"/>
  <c r="BK144" i="134"/>
  <c r="BJ144" i="134"/>
  <c r="BI144" i="134"/>
  <c r="BH144" i="134"/>
  <c r="BG144" i="134"/>
  <c r="BF144" i="134"/>
  <c r="BE144" i="134"/>
  <c r="BD144" i="134"/>
  <c r="BC144" i="134"/>
  <c r="BB144" i="134"/>
  <c r="BA144" i="134"/>
  <c r="AZ144" i="134"/>
  <c r="AY144" i="134"/>
  <c r="AX144" i="134"/>
  <c r="AW144" i="134"/>
  <c r="AV144" i="134"/>
  <c r="AU144" i="134"/>
  <c r="AT144" i="134"/>
  <c r="AS144" i="134"/>
  <c r="AR144" i="134"/>
  <c r="AQ144" i="134"/>
  <c r="AP144" i="134"/>
  <c r="AO144" i="134"/>
  <c r="AN144" i="134"/>
  <c r="AM144" i="134"/>
  <c r="AL144" i="134"/>
  <c r="AK144" i="134"/>
  <c r="AF144" i="134"/>
  <c r="AE144" i="134"/>
  <c r="AC144" i="134"/>
  <c r="AB144" i="134"/>
  <c r="AA144" i="134"/>
  <c r="Z144" i="134"/>
  <c r="Y144" i="134"/>
  <c r="X144" i="134"/>
  <c r="W144" i="134"/>
  <c r="V144" i="134"/>
  <c r="U144" i="134"/>
  <c r="T144" i="134"/>
  <c r="S144" i="134"/>
  <c r="R144" i="134"/>
  <c r="O144" i="134"/>
  <c r="N144" i="134"/>
  <c r="M144" i="134"/>
  <c r="L144" i="134"/>
  <c r="B144" i="134"/>
  <c r="A144" i="134"/>
  <c r="AY143" i="134"/>
  <c r="AX143" i="134"/>
  <c r="AW143" i="134"/>
  <c r="AV143" i="134"/>
  <c r="AU143" i="134"/>
  <c r="AT143" i="134"/>
  <c r="AS143" i="134"/>
  <c r="AR143" i="134"/>
  <c r="AQ143" i="134"/>
  <c r="AP143" i="134"/>
  <c r="AO143" i="134"/>
  <c r="AN143" i="134"/>
  <c r="AM143" i="134"/>
  <c r="AL143" i="134"/>
  <c r="AK143" i="134"/>
  <c r="O143" i="134"/>
  <c r="N143" i="134"/>
  <c r="M143" i="134"/>
  <c r="L143" i="134"/>
  <c r="B143" i="134"/>
  <c r="A143" i="134"/>
  <c r="BK142" i="134"/>
  <c r="BJ142" i="134"/>
  <c r="BI142" i="134"/>
  <c r="BH142" i="134"/>
  <c r="BG142" i="134"/>
  <c r="BF142" i="134"/>
  <c r="BE142" i="134"/>
  <c r="BD142" i="134"/>
  <c r="BC142" i="134"/>
  <c r="BB142" i="134"/>
  <c r="BA142" i="134"/>
  <c r="AZ142" i="134"/>
  <c r="AY142" i="134"/>
  <c r="AX142" i="134"/>
  <c r="AW142" i="134"/>
  <c r="AV142" i="134"/>
  <c r="AU142" i="134"/>
  <c r="AT142" i="134"/>
  <c r="AS142" i="134"/>
  <c r="AR142" i="134"/>
  <c r="AQ142" i="134"/>
  <c r="AP142" i="134"/>
  <c r="AO142" i="134"/>
  <c r="AN142" i="134"/>
  <c r="AM142" i="134"/>
  <c r="AL142" i="134"/>
  <c r="AK142" i="134"/>
  <c r="AF142" i="134"/>
  <c r="AE142" i="134"/>
  <c r="AC142" i="134"/>
  <c r="AB142" i="134"/>
  <c r="AA142" i="134"/>
  <c r="Z142" i="134"/>
  <c r="Y142" i="134"/>
  <c r="X142" i="134"/>
  <c r="W142" i="134"/>
  <c r="V142" i="134"/>
  <c r="U142" i="134"/>
  <c r="T142" i="134"/>
  <c r="S142" i="134"/>
  <c r="R142" i="134"/>
  <c r="O142" i="134"/>
  <c r="N142" i="134"/>
  <c r="M142" i="134"/>
  <c r="L142" i="134"/>
  <c r="B142" i="134"/>
  <c r="A142" i="134"/>
  <c r="AY141" i="134"/>
  <c r="AX141" i="134"/>
  <c r="AW141" i="134"/>
  <c r="AV141" i="134"/>
  <c r="AU141" i="134"/>
  <c r="AT141" i="134"/>
  <c r="AS141" i="134"/>
  <c r="AR141" i="134"/>
  <c r="AQ141" i="134"/>
  <c r="AP141" i="134"/>
  <c r="AO141" i="134"/>
  <c r="AN141" i="134"/>
  <c r="AM141" i="134"/>
  <c r="AL141" i="134"/>
  <c r="AK141" i="134"/>
  <c r="O141" i="134"/>
  <c r="N141" i="134"/>
  <c r="M141" i="134"/>
  <c r="L141" i="134"/>
  <c r="B141" i="134"/>
  <c r="A141" i="134"/>
  <c r="BK140" i="134"/>
  <c r="BJ140" i="134"/>
  <c r="BI140" i="134"/>
  <c r="BH140" i="134"/>
  <c r="BG140" i="134"/>
  <c r="BF140" i="134"/>
  <c r="BE140" i="134"/>
  <c r="BD140" i="134"/>
  <c r="BC140" i="134"/>
  <c r="BB140" i="134"/>
  <c r="BA140" i="134"/>
  <c r="AZ140" i="134"/>
  <c r="AY140" i="134"/>
  <c r="AX140" i="134"/>
  <c r="AW140" i="134"/>
  <c r="AV140" i="134"/>
  <c r="AU140" i="134"/>
  <c r="AT140" i="134"/>
  <c r="AS140" i="134"/>
  <c r="AR140" i="134"/>
  <c r="AQ140" i="134"/>
  <c r="AP140" i="134"/>
  <c r="AO140" i="134"/>
  <c r="AN140" i="134"/>
  <c r="AM140" i="134"/>
  <c r="AL140" i="134"/>
  <c r="AK140" i="134"/>
  <c r="AF140" i="134"/>
  <c r="AE140" i="134"/>
  <c r="AC140" i="134"/>
  <c r="AB140" i="134"/>
  <c r="AA140" i="134"/>
  <c r="Z140" i="134"/>
  <c r="Y140" i="134"/>
  <c r="X140" i="134"/>
  <c r="W140" i="134"/>
  <c r="V140" i="134"/>
  <c r="U140" i="134"/>
  <c r="T140" i="134"/>
  <c r="S140" i="134"/>
  <c r="R140" i="134"/>
  <c r="O140" i="134"/>
  <c r="N140" i="134"/>
  <c r="M140" i="134"/>
  <c r="L140" i="134"/>
  <c r="B140" i="134"/>
  <c r="A140" i="134"/>
  <c r="AY139" i="134"/>
  <c r="AX139" i="134"/>
  <c r="AW139" i="134"/>
  <c r="AV139" i="134"/>
  <c r="AU139" i="134"/>
  <c r="AT139" i="134"/>
  <c r="AS139" i="134"/>
  <c r="AR139" i="134"/>
  <c r="AQ139" i="134"/>
  <c r="AP139" i="134"/>
  <c r="AO139" i="134"/>
  <c r="AN139" i="134"/>
  <c r="AM139" i="134"/>
  <c r="AL139" i="134"/>
  <c r="AK139" i="134"/>
  <c r="O139" i="134"/>
  <c r="N139" i="134"/>
  <c r="M139" i="134"/>
  <c r="L139" i="134"/>
  <c r="B139" i="134"/>
  <c r="A139" i="134"/>
  <c r="BK138" i="134"/>
  <c r="BJ138" i="134"/>
  <c r="BI138" i="134"/>
  <c r="BH138" i="134"/>
  <c r="BG138" i="134"/>
  <c r="BF138" i="134"/>
  <c r="BE138" i="134"/>
  <c r="BD138" i="134"/>
  <c r="BC138" i="134"/>
  <c r="BB138" i="134"/>
  <c r="BA138" i="134"/>
  <c r="AZ138" i="134"/>
  <c r="AY138" i="134"/>
  <c r="AX138" i="134"/>
  <c r="AW138" i="134"/>
  <c r="AV138" i="134"/>
  <c r="AU138" i="134"/>
  <c r="AT138" i="134"/>
  <c r="AS138" i="134"/>
  <c r="AR138" i="134"/>
  <c r="AQ138" i="134"/>
  <c r="AP138" i="134"/>
  <c r="AO138" i="134"/>
  <c r="AN138" i="134"/>
  <c r="AM138" i="134"/>
  <c r="AL138" i="134"/>
  <c r="AK138" i="134"/>
  <c r="AF138" i="134"/>
  <c r="AE138" i="134"/>
  <c r="AC138" i="134"/>
  <c r="AB138" i="134"/>
  <c r="AA138" i="134"/>
  <c r="Z138" i="134"/>
  <c r="Y138" i="134"/>
  <c r="X138" i="134"/>
  <c r="W138" i="134"/>
  <c r="V138" i="134"/>
  <c r="U138" i="134"/>
  <c r="T138" i="134"/>
  <c r="S138" i="134"/>
  <c r="R138" i="134"/>
  <c r="O138" i="134"/>
  <c r="N138" i="134"/>
  <c r="M138" i="134"/>
  <c r="L138" i="134"/>
  <c r="B138" i="134"/>
  <c r="A138" i="134"/>
  <c r="AY137" i="134"/>
  <c r="AX137" i="134"/>
  <c r="AW137" i="134"/>
  <c r="AV137" i="134"/>
  <c r="AU137" i="134"/>
  <c r="AT137" i="134"/>
  <c r="AS137" i="134"/>
  <c r="AR137" i="134"/>
  <c r="AQ137" i="134"/>
  <c r="AP137" i="134"/>
  <c r="AO137" i="134"/>
  <c r="AN137" i="134"/>
  <c r="AM137" i="134"/>
  <c r="AL137" i="134"/>
  <c r="AK137" i="134"/>
  <c r="O137" i="134"/>
  <c r="N137" i="134"/>
  <c r="M137" i="134"/>
  <c r="L137" i="134"/>
  <c r="B137" i="134"/>
  <c r="A137" i="134"/>
  <c r="BK136" i="134"/>
  <c r="BJ136" i="134"/>
  <c r="BI136" i="134"/>
  <c r="BH136" i="134"/>
  <c r="BG136" i="134"/>
  <c r="BF136" i="134"/>
  <c r="BE136" i="134"/>
  <c r="BD136" i="134"/>
  <c r="BC136" i="134"/>
  <c r="BB136" i="134"/>
  <c r="BA136" i="134"/>
  <c r="AZ136" i="134"/>
  <c r="AY136" i="134"/>
  <c r="AX136" i="134"/>
  <c r="AW136" i="134"/>
  <c r="AV136" i="134"/>
  <c r="AU136" i="134"/>
  <c r="AT136" i="134"/>
  <c r="AS136" i="134"/>
  <c r="AR136" i="134"/>
  <c r="AQ136" i="134"/>
  <c r="AP136" i="134"/>
  <c r="AO136" i="134"/>
  <c r="AN136" i="134"/>
  <c r="AM136" i="134"/>
  <c r="AL136" i="134"/>
  <c r="AK136" i="134"/>
  <c r="AF136" i="134"/>
  <c r="AE136" i="134"/>
  <c r="AC136" i="134"/>
  <c r="AB136" i="134"/>
  <c r="AA136" i="134"/>
  <c r="Z136" i="134"/>
  <c r="Y136" i="134"/>
  <c r="X136" i="134"/>
  <c r="W136" i="134"/>
  <c r="V136" i="134"/>
  <c r="U136" i="134"/>
  <c r="T136" i="134"/>
  <c r="S136" i="134"/>
  <c r="R136" i="134"/>
  <c r="O136" i="134"/>
  <c r="N136" i="134"/>
  <c r="M136" i="134"/>
  <c r="L136" i="134"/>
  <c r="B136" i="134"/>
  <c r="A136" i="134"/>
  <c r="AY135" i="134"/>
  <c r="AX135" i="134"/>
  <c r="AW135" i="134"/>
  <c r="AV135" i="134"/>
  <c r="AU135" i="134"/>
  <c r="AT135" i="134"/>
  <c r="AS135" i="134"/>
  <c r="AR135" i="134"/>
  <c r="AQ135" i="134"/>
  <c r="AP135" i="134"/>
  <c r="AO135" i="134"/>
  <c r="AN135" i="134"/>
  <c r="AM135" i="134"/>
  <c r="AL135" i="134"/>
  <c r="AK135" i="134"/>
  <c r="O135" i="134"/>
  <c r="N135" i="134"/>
  <c r="M135" i="134"/>
  <c r="L135" i="134"/>
  <c r="B135" i="134"/>
  <c r="A135" i="134"/>
  <c r="BK134" i="134"/>
  <c r="BJ134" i="134"/>
  <c r="BI134" i="134"/>
  <c r="BH134" i="134"/>
  <c r="BG134" i="134"/>
  <c r="BF134" i="134"/>
  <c r="BE134" i="134"/>
  <c r="BD134" i="134"/>
  <c r="BC134" i="134"/>
  <c r="BB134" i="134"/>
  <c r="BA134" i="134"/>
  <c r="AZ134" i="134"/>
  <c r="AY134" i="134"/>
  <c r="AX134" i="134"/>
  <c r="AW134" i="134"/>
  <c r="AV134" i="134"/>
  <c r="AU134" i="134"/>
  <c r="AT134" i="134"/>
  <c r="AS134" i="134"/>
  <c r="AR134" i="134"/>
  <c r="AQ134" i="134"/>
  <c r="AP134" i="134"/>
  <c r="AO134" i="134"/>
  <c r="AN134" i="134"/>
  <c r="AM134" i="134"/>
  <c r="AL134" i="134"/>
  <c r="AK134" i="134"/>
  <c r="AF134" i="134"/>
  <c r="AE134" i="134"/>
  <c r="AC134" i="134"/>
  <c r="AB134" i="134"/>
  <c r="AA134" i="134"/>
  <c r="Z134" i="134"/>
  <c r="Y134" i="134"/>
  <c r="X134" i="134"/>
  <c r="W134" i="134"/>
  <c r="V134" i="134"/>
  <c r="U134" i="134"/>
  <c r="T134" i="134"/>
  <c r="S134" i="134"/>
  <c r="R134" i="134"/>
  <c r="O134" i="134"/>
  <c r="N134" i="134"/>
  <c r="M134" i="134"/>
  <c r="L134" i="134"/>
  <c r="B134" i="134"/>
  <c r="A134" i="134"/>
  <c r="AY133" i="134"/>
  <c r="AX133" i="134"/>
  <c r="AW133" i="134"/>
  <c r="AV133" i="134"/>
  <c r="AU133" i="134"/>
  <c r="AT133" i="134"/>
  <c r="AS133" i="134"/>
  <c r="AR133" i="134"/>
  <c r="AQ133" i="134"/>
  <c r="AP133" i="134"/>
  <c r="AO133" i="134"/>
  <c r="AN133" i="134"/>
  <c r="AM133" i="134"/>
  <c r="AL133" i="134"/>
  <c r="AK133" i="134"/>
  <c r="O133" i="134"/>
  <c r="N133" i="134"/>
  <c r="M133" i="134"/>
  <c r="L133" i="134"/>
  <c r="B133" i="134"/>
  <c r="A133" i="134"/>
  <c r="BK132" i="134"/>
  <c r="BJ132" i="134"/>
  <c r="BI132" i="134"/>
  <c r="BH132" i="134"/>
  <c r="BG132" i="134"/>
  <c r="BF132" i="134"/>
  <c r="BE132" i="134"/>
  <c r="BD132" i="134"/>
  <c r="BC132" i="134"/>
  <c r="BB132" i="134"/>
  <c r="BA132" i="134"/>
  <c r="AZ132" i="134"/>
  <c r="AY132" i="134"/>
  <c r="AX132" i="134"/>
  <c r="AW132" i="134"/>
  <c r="AV132" i="134"/>
  <c r="AU132" i="134"/>
  <c r="AT132" i="134"/>
  <c r="AS132" i="134"/>
  <c r="AR132" i="134"/>
  <c r="AQ132" i="134"/>
  <c r="AP132" i="134"/>
  <c r="AO132" i="134"/>
  <c r="AN132" i="134"/>
  <c r="AM132" i="134"/>
  <c r="AL132" i="134"/>
  <c r="AK132" i="134"/>
  <c r="AF132" i="134"/>
  <c r="AE132" i="134"/>
  <c r="AC132" i="134"/>
  <c r="AB132" i="134"/>
  <c r="AA132" i="134"/>
  <c r="Z132" i="134"/>
  <c r="Y132" i="134"/>
  <c r="X132" i="134"/>
  <c r="W132" i="134"/>
  <c r="V132" i="134"/>
  <c r="U132" i="134"/>
  <c r="T132" i="134"/>
  <c r="S132" i="134"/>
  <c r="R132" i="134"/>
  <c r="O132" i="134"/>
  <c r="N132" i="134"/>
  <c r="M132" i="134"/>
  <c r="L132" i="134"/>
  <c r="B132" i="134"/>
  <c r="A132" i="134"/>
  <c r="AY131" i="134"/>
  <c r="AX131" i="134"/>
  <c r="AW131" i="134"/>
  <c r="AV131" i="134"/>
  <c r="AU131" i="134"/>
  <c r="AT131" i="134"/>
  <c r="AS131" i="134"/>
  <c r="AR131" i="134"/>
  <c r="AQ131" i="134"/>
  <c r="AP131" i="134"/>
  <c r="AO131" i="134"/>
  <c r="AN131" i="134"/>
  <c r="AM131" i="134"/>
  <c r="AL131" i="134"/>
  <c r="AK131" i="134"/>
  <c r="O131" i="134"/>
  <c r="N131" i="134"/>
  <c r="M131" i="134"/>
  <c r="L131" i="134"/>
  <c r="B131" i="134"/>
  <c r="A131" i="134"/>
  <c r="BK130" i="134"/>
  <c r="BJ130" i="134"/>
  <c r="BI130" i="134"/>
  <c r="BH130" i="134"/>
  <c r="BG130" i="134"/>
  <c r="BF130" i="134"/>
  <c r="BE130" i="134"/>
  <c r="BD130" i="134"/>
  <c r="BC130" i="134"/>
  <c r="BB130" i="134"/>
  <c r="BA130" i="134"/>
  <c r="AZ130" i="134"/>
  <c r="AY130" i="134"/>
  <c r="AX130" i="134"/>
  <c r="AW130" i="134"/>
  <c r="AV130" i="134"/>
  <c r="AU130" i="134"/>
  <c r="AT130" i="134"/>
  <c r="AS130" i="134"/>
  <c r="AR130" i="134"/>
  <c r="AQ130" i="134"/>
  <c r="AP130" i="134"/>
  <c r="AO130" i="134"/>
  <c r="AN130" i="134"/>
  <c r="AM130" i="134"/>
  <c r="AL130" i="134"/>
  <c r="AK130" i="134"/>
  <c r="AF130" i="134"/>
  <c r="AE130" i="134"/>
  <c r="AC130" i="134"/>
  <c r="AB130" i="134"/>
  <c r="AA130" i="134"/>
  <c r="Z130" i="134"/>
  <c r="Y130" i="134"/>
  <c r="X130" i="134"/>
  <c r="W130" i="134"/>
  <c r="V130" i="134"/>
  <c r="U130" i="134"/>
  <c r="T130" i="134"/>
  <c r="S130" i="134"/>
  <c r="R130" i="134"/>
  <c r="O130" i="134"/>
  <c r="N130" i="134"/>
  <c r="M130" i="134"/>
  <c r="L130" i="134"/>
  <c r="B130" i="134"/>
  <c r="A130" i="134"/>
  <c r="AY129" i="134"/>
  <c r="AX129" i="134"/>
  <c r="AW129" i="134"/>
  <c r="AV129" i="134"/>
  <c r="AU129" i="134"/>
  <c r="AT129" i="134"/>
  <c r="AS129" i="134"/>
  <c r="AR129" i="134"/>
  <c r="AQ129" i="134"/>
  <c r="AP129" i="134"/>
  <c r="AO129" i="134"/>
  <c r="AN129" i="134"/>
  <c r="AM129" i="134"/>
  <c r="AL129" i="134"/>
  <c r="AK129" i="134"/>
  <c r="O129" i="134"/>
  <c r="N129" i="134"/>
  <c r="M129" i="134"/>
  <c r="L129" i="134"/>
  <c r="B129" i="134"/>
  <c r="A129" i="134"/>
  <c r="BK128" i="134"/>
  <c r="BJ128" i="134"/>
  <c r="BI128" i="134"/>
  <c r="BH128" i="134"/>
  <c r="BG128" i="134"/>
  <c r="BF128" i="134"/>
  <c r="BE128" i="134"/>
  <c r="BD128" i="134"/>
  <c r="BC128" i="134"/>
  <c r="BB128" i="134"/>
  <c r="BA128" i="134"/>
  <c r="AZ128" i="134"/>
  <c r="AY128" i="134"/>
  <c r="AX128" i="134"/>
  <c r="AW128" i="134"/>
  <c r="AV128" i="134"/>
  <c r="AU128" i="134"/>
  <c r="AT128" i="134"/>
  <c r="AS128" i="134"/>
  <c r="AR128" i="134"/>
  <c r="AQ128" i="134"/>
  <c r="AP128" i="134"/>
  <c r="AO128" i="134"/>
  <c r="AN128" i="134"/>
  <c r="AM128" i="134"/>
  <c r="AL128" i="134"/>
  <c r="AK128" i="134"/>
  <c r="AF128" i="134"/>
  <c r="AE128" i="134"/>
  <c r="AC128" i="134"/>
  <c r="AB128" i="134"/>
  <c r="AA128" i="134"/>
  <c r="Z128" i="134"/>
  <c r="Y128" i="134"/>
  <c r="X128" i="134"/>
  <c r="W128" i="134"/>
  <c r="V128" i="134"/>
  <c r="U128" i="134"/>
  <c r="T128" i="134"/>
  <c r="S128" i="134"/>
  <c r="R128" i="134"/>
  <c r="O128" i="134"/>
  <c r="N128" i="134"/>
  <c r="M128" i="134"/>
  <c r="L128" i="134"/>
  <c r="B128" i="134"/>
  <c r="A128" i="134"/>
  <c r="AY127" i="134"/>
  <c r="AX127" i="134"/>
  <c r="AW127" i="134"/>
  <c r="AV127" i="134"/>
  <c r="AU127" i="134"/>
  <c r="AT127" i="134"/>
  <c r="AS127" i="134"/>
  <c r="AR127" i="134"/>
  <c r="AQ127" i="134"/>
  <c r="AP127" i="134"/>
  <c r="AO127" i="134"/>
  <c r="AN127" i="134"/>
  <c r="AM127" i="134"/>
  <c r="AL127" i="134"/>
  <c r="AK127" i="134"/>
  <c r="O127" i="134"/>
  <c r="N127" i="134"/>
  <c r="M127" i="134"/>
  <c r="L127" i="134"/>
  <c r="B127" i="134"/>
  <c r="A127" i="134"/>
  <c r="BK126" i="134"/>
  <c r="BJ126" i="134"/>
  <c r="BI126" i="134"/>
  <c r="BH126" i="134"/>
  <c r="BG126" i="134"/>
  <c r="BF126" i="134"/>
  <c r="BE126" i="134"/>
  <c r="BD126" i="134"/>
  <c r="BC126" i="134"/>
  <c r="BB126" i="134"/>
  <c r="BA126" i="134"/>
  <c r="AZ126" i="134"/>
  <c r="AY126" i="134"/>
  <c r="AX126" i="134"/>
  <c r="AW126" i="134"/>
  <c r="AV126" i="134"/>
  <c r="AU126" i="134"/>
  <c r="AT126" i="134"/>
  <c r="AS126" i="134"/>
  <c r="AR126" i="134"/>
  <c r="AQ126" i="134"/>
  <c r="AP126" i="134"/>
  <c r="AO126" i="134"/>
  <c r="AN126" i="134"/>
  <c r="AM126" i="134"/>
  <c r="AL126" i="134"/>
  <c r="AK126" i="134"/>
  <c r="AF126" i="134"/>
  <c r="AE126" i="134"/>
  <c r="AC126" i="134"/>
  <c r="AB126" i="134"/>
  <c r="AA126" i="134"/>
  <c r="Z126" i="134"/>
  <c r="Y126" i="134"/>
  <c r="X126" i="134"/>
  <c r="W126" i="134"/>
  <c r="V126" i="134"/>
  <c r="U126" i="134"/>
  <c r="T126" i="134"/>
  <c r="S126" i="134"/>
  <c r="R126" i="134"/>
  <c r="O126" i="134"/>
  <c r="N126" i="134"/>
  <c r="M126" i="134"/>
  <c r="L126" i="134"/>
  <c r="B126" i="134"/>
  <c r="A126" i="134"/>
  <c r="AY125" i="134"/>
  <c r="AX125" i="134"/>
  <c r="AW125" i="134"/>
  <c r="AV125" i="134"/>
  <c r="AU125" i="134"/>
  <c r="AT125" i="134"/>
  <c r="AS125" i="134"/>
  <c r="AR125" i="134"/>
  <c r="AQ125" i="134"/>
  <c r="AP125" i="134"/>
  <c r="AO125" i="134"/>
  <c r="AN125" i="134"/>
  <c r="AM125" i="134"/>
  <c r="AL125" i="134"/>
  <c r="AK125" i="134"/>
  <c r="O125" i="134"/>
  <c r="N125" i="134"/>
  <c r="M125" i="134"/>
  <c r="L125" i="134"/>
  <c r="B125" i="134"/>
  <c r="A125" i="134"/>
  <c r="BK124" i="134"/>
  <c r="BJ124" i="134"/>
  <c r="BI124" i="134"/>
  <c r="BH124" i="134"/>
  <c r="BG124" i="134"/>
  <c r="BF124" i="134"/>
  <c r="BE124" i="134"/>
  <c r="BD124" i="134"/>
  <c r="BC124" i="134"/>
  <c r="BB124" i="134"/>
  <c r="BA124" i="134"/>
  <c r="AZ124" i="134"/>
  <c r="AY124" i="134"/>
  <c r="AX124" i="134"/>
  <c r="AW124" i="134"/>
  <c r="AV124" i="134"/>
  <c r="AU124" i="134"/>
  <c r="AT124" i="134"/>
  <c r="AS124" i="134"/>
  <c r="AR124" i="134"/>
  <c r="AQ124" i="134"/>
  <c r="AP124" i="134"/>
  <c r="AO124" i="134"/>
  <c r="AN124" i="134"/>
  <c r="AM124" i="134"/>
  <c r="AL124" i="134"/>
  <c r="AK124" i="134"/>
  <c r="AF124" i="134"/>
  <c r="AE124" i="134"/>
  <c r="AC124" i="134"/>
  <c r="AB124" i="134"/>
  <c r="AA124" i="134"/>
  <c r="Z124" i="134"/>
  <c r="Y124" i="134"/>
  <c r="X124" i="134"/>
  <c r="W124" i="134"/>
  <c r="V124" i="134"/>
  <c r="U124" i="134"/>
  <c r="T124" i="134"/>
  <c r="S124" i="134"/>
  <c r="R124" i="134"/>
  <c r="O124" i="134"/>
  <c r="N124" i="134"/>
  <c r="M124" i="134"/>
  <c r="L124" i="134"/>
  <c r="B124" i="134"/>
  <c r="A124" i="134"/>
  <c r="AY123" i="134"/>
  <c r="AX123" i="134"/>
  <c r="AW123" i="134"/>
  <c r="AV123" i="134"/>
  <c r="AU123" i="134"/>
  <c r="AT123" i="134"/>
  <c r="AS123" i="134"/>
  <c r="AR123" i="134"/>
  <c r="AQ123" i="134"/>
  <c r="AP123" i="134"/>
  <c r="AO123" i="134"/>
  <c r="AN123" i="134"/>
  <c r="AM123" i="134"/>
  <c r="AL123" i="134"/>
  <c r="AK123" i="134"/>
  <c r="O123" i="134"/>
  <c r="N123" i="134"/>
  <c r="M123" i="134"/>
  <c r="L123" i="134"/>
  <c r="B123" i="134"/>
  <c r="A123" i="134"/>
  <c r="BK122" i="134"/>
  <c r="BJ122" i="134"/>
  <c r="BI122" i="134"/>
  <c r="BH122" i="134"/>
  <c r="BG122" i="134"/>
  <c r="BF122" i="134"/>
  <c r="BE122" i="134"/>
  <c r="BD122" i="134"/>
  <c r="BC122" i="134"/>
  <c r="BB122" i="134"/>
  <c r="BA122" i="134"/>
  <c r="AZ122" i="134"/>
  <c r="AY122" i="134"/>
  <c r="AX122" i="134"/>
  <c r="AW122" i="134"/>
  <c r="AV122" i="134"/>
  <c r="AU122" i="134"/>
  <c r="AT122" i="134"/>
  <c r="AS122" i="134"/>
  <c r="AR122" i="134"/>
  <c r="AQ122" i="134"/>
  <c r="AP122" i="134"/>
  <c r="AO122" i="134"/>
  <c r="AN122" i="134"/>
  <c r="AM122" i="134"/>
  <c r="AL122" i="134"/>
  <c r="AK122" i="134"/>
  <c r="AF122" i="134"/>
  <c r="AE122" i="134"/>
  <c r="AC122" i="134"/>
  <c r="AB122" i="134"/>
  <c r="AA122" i="134"/>
  <c r="Z122" i="134"/>
  <c r="Y122" i="134"/>
  <c r="X122" i="134"/>
  <c r="W122" i="134"/>
  <c r="V122" i="134"/>
  <c r="U122" i="134"/>
  <c r="T122" i="134"/>
  <c r="S122" i="134"/>
  <c r="R122" i="134"/>
  <c r="O122" i="134"/>
  <c r="N122" i="134"/>
  <c r="M122" i="134"/>
  <c r="L122" i="134"/>
  <c r="B122" i="134"/>
  <c r="A122" i="134"/>
  <c r="AY121" i="134"/>
  <c r="AX121" i="134"/>
  <c r="AW121" i="134"/>
  <c r="AV121" i="134"/>
  <c r="AU121" i="134"/>
  <c r="AT121" i="134"/>
  <c r="AS121" i="134"/>
  <c r="AR121" i="134"/>
  <c r="AQ121" i="134"/>
  <c r="AP121" i="134"/>
  <c r="AO121" i="134"/>
  <c r="AN121" i="134"/>
  <c r="AM121" i="134"/>
  <c r="AL121" i="134"/>
  <c r="AK121" i="134"/>
  <c r="O121" i="134"/>
  <c r="N121" i="134"/>
  <c r="M121" i="134"/>
  <c r="L121" i="134"/>
  <c r="B121" i="134"/>
  <c r="A121" i="134"/>
  <c r="BK120" i="134"/>
  <c r="BJ120" i="134"/>
  <c r="BI120" i="134"/>
  <c r="BH120" i="134"/>
  <c r="BG120" i="134"/>
  <c r="BF120" i="134"/>
  <c r="BE120" i="134"/>
  <c r="BD120" i="134"/>
  <c r="BC120" i="134"/>
  <c r="BB120" i="134"/>
  <c r="BA120" i="134"/>
  <c r="AZ120" i="134"/>
  <c r="AY120" i="134"/>
  <c r="AX120" i="134"/>
  <c r="AW120" i="134"/>
  <c r="AV120" i="134"/>
  <c r="AU120" i="134"/>
  <c r="AT120" i="134"/>
  <c r="AS120" i="134"/>
  <c r="AR120" i="134"/>
  <c r="AQ120" i="134"/>
  <c r="AP120" i="134"/>
  <c r="AO120" i="134"/>
  <c r="AN120" i="134"/>
  <c r="AM120" i="134"/>
  <c r="AL120" i="134"/>
  <c r="AK120" i="134"/>
  <c r="AF120" i="134"/>
  <c r="AE120" i="134"/>
  <c r="AC120" i="134"/>
  <c r="AB120" i="134"/>
  <c r="AA120" i="134"/>
  <c r="Z120" i="134"/>
  <c r="Y120" i="134"/>
  <c r="X120" i="134"/>
  <c r="W120" i="134"/>
  <c r="V120" i="134"/>
  <c r="U120" i="134"/>
  <c r="T120" i="134"/>
  <c r="S120" i="134"/>
  <c r="R120" i="134"/>
  <c r="O120" i="134"/>
  <c r="N120" i="134"/>
  <c r="M120" i="134"/>
  <c r="L120" i="134"/>
  <c r="B120" i="134"/>
  <c r="A120" i="134"/>
  <c r="AY119" i="134"/>
  <c r="AX119" i="134"/>
  <c r="AW119" i="134"/>
  <c r="AV119" i="134"/>
  <c r="AU119" i="134"/>
  <c r="AT119" i="134"/>
  <c r="AS119" i="134"/>
  <c r="AR119" i="134"/>
  <c r="AQ119" i="134"/>
  <c r="AP119" i="134"/>
  <c r="AO119" i="134"/>
  <c r="AN119" i="134"/>
  <c r="AM119" i="134"/>
  <c r="AL119" i="134"/>
  <c r="AK119" i="134"/>
  <c r="O119" i="134"/>
  <c r="N119" i="134"/>
  <c r="M119" i="134"/>
  <c r="L119" i="134"/>
  <c r="B119" i="134"/>
  <c r="A119" i="134"/>
  <c r="BK118" i="134"/>
  <c r="BJ118" i="134"/>
  <c r="BI118" i="134"/>
  <c r="BH118" i="134"/>
  <c r="BG118" i="134"/>
  <c r="BF118" i="134"/>
  <c r="BE118" i="134"/>
  <c r="BD118" i="134"/>
  <c r="BC118" i="134"/>
  <c r="BB118" i="134"/>
  <c r="BA118" i="134"/>
  <c r="AZ118" i="134"/>
  <c r="AY118" i="134"/>
  <c r="AX118" i="134"/>
  <c r="AW118" i="134"/>
  <c r="AV118" i="134"/>
  <c r="AU118" i="134"/>
  <c r="AT118" i="134"/>
  <c r="AS118" i="134"/>
  <c r="AR118" i="134"/>
  <c r="AQ118" i="134"/>
  <c r="AP118" i="134"/>
  <c r="AO118" i="134"/>
  <c r="AN118" i="134"/>
  <c r="AM118" i="134"/>
  <c r="AL118" i="134"/>
  <c r="AK118" i="134"/>
  <c r="AF118" i="134"/>
  <c r="AE118" i="134"/>
  <c r="AC118" i="134"/>
  <c r="AB118" i="134"/>
  <c r="AA118" i="134"/>
  <c r="Z118" i="134"/>
  <c r="Y118" i="134"/>
  <c r="X118" i="134"/>
  <c r="W118" i="134"/>
  <c r="V118" i="134"/>
  <c r="U118" i="134"/>
  <c r="T118" i="134"/>
  <c r="S118" i="134"/>
  <c r="R118" i="134"/>
  <c r="O118" i="134"/>
  <c r="N118" i="134"/>
  <c r="M118" i="134"/>
  <c r="L118" i="134"/>
  <c r="B118" i="134"/>
  <c r="A118" i="134"/>
  <c r="AY117" i="134"/>
  <c r="AX117" i="134"/>
  <c r="AW117" i="134"/>
  <c r="AV117" i="134"/>
  <c r="AU117" i="134"/>
  <c r="AT117" i="134"/>
  <c r="AS117" i="134"/>
  <c r="AR117" i="134"/>
  <c r="AQ117" i="134"/>
  <c r="AP117" i="134"/>
  <c r="AO117" i="134"/>
  <c r="AN117" i="134"/>
  <c r="AM117" i="134"/>
  <c r="AL117" i="134"/>
  <c r="AK117" i="134"/>
  <c r="O117" i="134"/>
  <c r="N117" i="134"/>
  <c r="M117" i="134"/>
  <c r="L117" i="134"/>
  <c r="B117" i="134"/>
  <c r="A117" i="134"/>
  <c r="BK116" i="134"/>
  <c r="BJ116" i="134"/>
  <c r="BI116" i="134"/>
  <c r="BH116" i="134"/>
  <c r="BG116" i="134"/>
  <c r="BF116" i="134"/>
  <c r="BE116" i="134"/>
  <c r="BD116" i="134"/>
  <c r="BC116" i="134"/>
  <c r="BB116" i="134"/>
  <c r="BA116" i="134"/>
  <c r="AZ116" i="134"/>
  <c r="AY116" i="134"/>
  <c r="AX116" i="134"/>
  <c r="AW116" i="134"/>
  <c r="AV116" i="134"/>
  <c r="AU116" i="134"/>
  <c r="AT116" i="134"/>
  <c r="AS116" i="134"/>
  <c r="AR116" i="134"/>
  <c r="AQ116" i="134"/>
  <c r="AP116" i="134"/>
  <c r="AO116" i="134"/>
  <c r="AN116" i="134"/>
  <c r="AM116" i="134"/>
  <c r="AL116" i="134"/>
  <c r="AK116" i="134"/>
  <c r="AF116" i="134"/>
  <c r="AE116" i="134"/>
  <c r="AC116" i="134"/>
  <c r="AB116" i="134"/>
  <c r="AA116" i="134"/>
  <c r="Z116" i="134"/>
  <c r="Y116" i="134"/>
  <c r="X116" i="134"/>
  <c r="W116" i="134"/>
  <c r="V116" i="134"/>
  <c r="U116" i="134"/>
  <c r="T116" i="134"/>
  <c r="S116" i="134"/>
  <c r="R116" i="134"/>
  <c r="O116" i="134"/>
  <c r="N116" i="134"/>
  <c r="M116" i="134"/>
  <c r="L116" i="134"/>
  <c r="B116" i="134"/>
  <c r="A116" i="134"/>
  <c r="AY115" i="134"/>
  <c r="AX115" i="134"/>
  <c r="AW115" i="134"/>
  <c r="AV115" i="134"/>
  <c r="AU115" i="134"/>
  <c r="AT115" i="134"/>
  <c r="AS115" i="134"/>
  <c r="AR115" i="134"/>
  <c r="AQ115" i="134"/>
  <c r="AP115" i="134"/>
  <c r="AO115" i="134"/>
  <c r="AN115" i="134"/>
  <c r="AM115" i="134"/>
  <c r="AL115" i="134"/>
  <c r="AK115" i="134"/>
  <c r="O115" i="134"/>
  <c r="N115" i="134"/>
  <c r="M115" i="134"/>
  <c r="L115" i="134"/>
  <c r="B115" i="134"/>
  <c r="A115" i="134"/>
  <c r="BK114" i="134"/>
  <c r="BJ114" i="134"/>
  <c r="BI114" i="134"/>
  <c r="BH114" i="134"/>
  <c r="BG114" i="134"/>
  <c r="BF114" i="134"/>
  <c r="BE114" i="134"/>
  <c r="BD114" i="134"/>
  <c r="BC114" i="134"/>
  <c r="BB114" i="134"/>
  <c r="BA114" i="134"/>
  <c r="AZ114" i="134"/>
  <c r="AY114" i="134"/>
  <c r="AX114" i="134"/>
  <c r="AW114" i="134"/>
  <c r="AV114" i="134"/>
  <c r="AU114" i="134"/>
  <c r="AT114" i="134"/>
  <c r="AS114" i="134"/>
  <c r="AR114" i="134"/>
  <c r="AQ114" i="134"/>
  <c r="AP114" i="134"/>
  <c r="AO114" i="134"/>
  <c r="AN114" i="134"/>
  <c r="AM114" i="134"/>
  <c r="AL114" i="134"/>
  <c r="AK114" i="134"/>
  <c r="AF114" i="134"/>
  <c r="AE114" i="134"/>
  <c r="AC114" i="134"/>
  <c r="AB114" i="134"/>
  <c r="AA114" i="134"/>
  <c r="Z114" i="134"/>
  <c r="Y114" i="134"/>
  <c r="X114" i="134"/>
  <c r="W114" i="134"/>
  <c r="V114" i="134"/>
  <c r="U114" i="134"/>
  <c r="T114" i="134"/>
  <c r="S114" i="134"/>
  <c r="R114" i="134"/>
  <c r="O114" i="134"/>
  <c r="N114" i="134"/>
  <c r="M114" i="134"/>
  <c r="L114" i="134"/>
  <c r="B114" i="134"/>
  <c r="A114" i="134"/>
  <c r="AY113" i="134"/>
  <c r="AX113" i="134"/>
  <c r="AW113" i="134"/>
  <c r="AV113" i="134"/>
  <c r="AU113" i="134"/>
  <c r="AT113" i="134"/>
  <c r="AS113" i="134"/>
  <c r="AR113" i="134"/>
  <c r="AQ113" i="134"/>
  <c r="AP113" i="134"/>
  <c r="AO113" i="134"/>
  <c r="AN113" i="134"/>
  <c r="AM113" i="134"/>
  <c r="AL113" i="134"/>
  <c r="AK113" i="134"/>
  <c r="O113" i="134"/>
  <c r="N113" i="134"/>
  <c r="M113" i="134"/>
  <c r="L113" i="134"/>
  <c r="B113" i="134"/>
  <c r="A113" i="134"/>
  <c r="BK112" i="134"/>
  <c r="BJ112" i="134"/>
  <c r="BI112" i="134"/>
  <c r="BH112" i="134"/>
  <c r="BG112" i="134"/>
  <c r="BF112" i="134"/>
  <c r="BE112" i="134"/>
  <c r="BD112" i="134"/>
  <c r="BC112" i="134"/>
  <c r="BB112" i="134"/>
  <c r="BA112" i="134"/>
  <c r="AZ112" i="134"/>
  <c r="AY112" i="134"/>
  <c r="AX112" i="134"/>
  <c r="AW112" i="134"/>
  <c r="AV112" i="134"/>
  <c r="AU112" i="134"/>
  <c r="AT112" i="134"/>
  <c r="AS112" i="134"/>
  <c r="AR112" i="134"/>
  <c r="AQ112" i="134"/>
  <c r="AP112" i="134"/>
  <c r="AO112" i="134"/>
  <c r="AN112" i="134"/>
  <c r="AM112" i="134"/>
  <c r="AL112" i="134"/>
  <c r="AK112" i="134"/>
  <c r="AF112" i="134"/>
  <c r="AE112" i="134"/>
  <c r="AC112" i="134"/>
  <c r="AB112" i="134"/>
  <c r="AA112" i="134"/>
  <c r="Z112" i="134"/>
  <c r="Y112" i="134"/>
  <c r="X112" i="134"/>
  <c r="W112" i="134"/>
  <c r="V112" i="134"/>
  <c r="U112" i="134"/>
  <c r="T112" i="134"/>
  <c r="S112" i="134"/>
  <c r="R112" i="134"/>
  <c r="O112" i="134"/>
  <c r="N112" i="134"/>
  <c r="M112" i="134"/>
  <c r="L112" i="134"/>
  <c r="B112" i="134"/>
  <c r="A112" i="134"/>
  <c r="AY111" i="134"/>
  <c r="AX111" i="134"/>
  <c r="AW111" i="134"/>
  <c r="AV111" i="134"/>
  <c r="AU111" i="134"/>
  <c r="AT111" i="134"/>
  <c r="AS111" i="134"/>
  <c r="AR111" i="134"/>
  <c r="AQ111" i="134"/>
  <c r="AP111" i="134"/>
  <c r="AO111" i="134"/>
  <c r="AN111" i="134"/>
  <c r="AM111" i="134"/>
  <c r="AL111" i="134"/>
  <c r="AK111" i="134"/>
  <c r="O111" i="134"/>
  <c r="N111" i="134"/>
  <c r="M111" i="134"/>
  <c r="L111" i="134"/>
  <c r="B111" i="134"/>
  <c r="A111" i="134"/>
  <c r="BK110" i="134"/>
  <c r="BJ110" i="134"/>
  <c r="BI110" i="134"/>
  <c r="BH110" i="134"/>
  <c r="BG110" i="134"/>
  <c r="BF110" i="134"/>
  <c r="BE110" i="134"/>
  <c r="BD110" i="134"/>
  <c r="BC110" i="134"/>
  <c r="BB110" i="134"/>
  <c r="BA110" i="134"/>
  <c r="AZ110" i="134"/>
  <c r="AY110" i="134"/>
  <c r="AX110" i="134"/>
  <c r="AW110" i="134"/>
  <c r="AV110" i="134"/>
  <c r="AU110" i="134"/>
  <c r="AT110" i="134"/>
  <c r="AS110" i="134"/>
  <c r="AR110" i="134"/>
  <c r="AQ110" i="134"/>
  <c r="AP110" i="134"/>
  <c r="AO110" i="134"/>
  <c r="AN110" i="134"/>
  <c r="AM110" i="134"/>
  <c r="AL110" i="134"/>
  <c r="AK110" i="134"/>
  <c r="AF110" i="134"/>
  <c r="AE110" i="134"/>
  <c r="AC110" i="134"/>
  <c r="AB110" i="134"/>
  <c r="AA110" i="134"/>
  <c r="Z110" i="134"/>
  <c r="Y110" i="134"/>
  <c r="X110" i="134"/>
  <c r="W110" i="134"/>
  <c r="V110" i="134"/>
  <c r="U110" i="134"/>
  <c r="T110" i="134"/>
  <c r="S110" i="134"/>
  <c r="R110" i="134"/>
  <c r="O110" i="134"/>
  <c r="N110" i="134"/>
  <c r="M110" i="134"/>
  <c r="L110" i="134"/>
  <c r="B110" i="134"/>
  <c r="A110" i="134"/>
  <c r="AY109" i="134"/>
  <c r="AX109" i="134"/>
  <c r="AW109" i="134"/>
  <c r="AV109" i="134"/>
  <c r="AU109" i="134"/>
  <c r="AT109" i="134"/>
  <c r="AS109" i="134"/>
  <c r="AR109" i="134"/>
  <c r="AQ109" i="134"/>
  <c r="AP109" i="134"/>
  <c r="AO109" i="134"/>
  <c r="AN109" i="134"/>
  <c r="AM109" i="134"/>
  <c r="AL109" i="134"/>
  <c r="AK109" i="134"/>
  <c r="O109" i="134"/>
  <c r="N109" i="134"/>
  <c r="M109" i="134"/>
  <c r="L109" i="134"/>
  <c r="B109" i="134"/>
  <c r="A109" i="134"/>
  <c r="BK108" i="134"/>
  <c r="BJ108" i="134"/>
  <c r="BI108" i="134"/>
  <c r="BH108" i="134"/>
  <c r="BG108" i="134"/>
  <c r="BF108" i="134"/>
  <c r="BE108" i="134"/>
  <c r="BD108" i="134"/>
  <c r="BC108" i="134"/>
  <c r="BB108" i="134"/>
  <c r="BA108" i="134"/>
  <c r="AZ108" i="134"/>
  <c r="AY108" i="134"/>
  <c r="AX108" i="134"/>
  <c r="AW108" i="134"/>
  <c r="AV108" i="134"/>
  <c r="AU108" i="134"/>
  <c r="AT108" i="134"/>
  <c r="AS108" i="134"/>
  <c r="AR108" i="134"/>
  <c r="AQ108" i="134"/>
  <c r="AP108" i="134"/>
  <c r="AO108" i="134"/>
  <c r="AN108" i="134"/>
  <c r="AM108" i="134"/>
  <c r="AL108" i="134"/>
  <c r="AK108" i="134"/>
  <c r="AF108" i="134"/>
  <c r="AE108" i="134"/>
  <c r="AC108" i="134"/>
  <c r="AB108" i="134"/>
  <c r="AA108" i="134"/>
  <c r="Z108" i="134"/>
  <c r="Y108" i="134"/>
  <c r="X108" i="134"/>
  <c r="W108" i="134"/>
  <c r="V108" i="134"/>
  <c r="U108" i="134"/>
  <c r="T108" i="134"/>
  <c r="S108" i="134"/>
  <c r="R108" i="134"/>
  <c r="O108" i="134"/>
  <c r="N108" i="134"/>
  <c r="M108" i="134"/>
  <c r="L108" i="134"/>
  <c r="B108" i="134"/>
  <c r="A108" i="134"/>
  <c r="AY107" i="134"/>
  <c r="AX107" i="134"/>
  <c r="AW107" i="134"/>
  <c r="AV107" i="134"/>
  <c r="AU107" i="134"/>
  <c r="AT107" i="134"/>
  <c r="AS107" i="134"/>
  <c r="AR107" i="134"/>
  <c r="AQ107" i="134"/>
  <c r="AP107" i="134"/>
  <c r="AO107" i="134"/>
  <c r="AN107" i="134"/>
  <c r="AM107" i="134"/>
  <c r="AL107" i="134"/>
  <c r="AK107" i="134"/>
  <c r="O107" i="134"/>
  <c r="N107" i="134"/>
  <c r="M107" i="134"/>
  <c r="L107" i="134"/>
  <c r="B107" i="134"/>
  <c r="A107" i="134"/>
  <c r="BK106" i="134"/>
  <c r="BJ106" i="134"/>
  <c r="BI106" i="134"/>
  <c r="BH106" i="134"/>
  <c r="BG106" i="134"/>
  <c r="BF106" i="134"/>
  <c r="BE106" i="134"/>
  <c r="BD106" i="134"/>
  <c r="BC106" i="134"/>
  <c r="BB106" i="134"/>
  <c r="BA106" i="134"/>
  <c r="AZ106" i="134"/>
  <c r="AY106" i="134"/>
  <c r="AX106" i="134"/>
  <c r="AW106" i="134"/>
  <c r="AV106" i="134"/>
  <c r="AU106" i="134"/>
  <c r="AT106" i="134"/>
  <c r="AS106" i="134"/>
  <c r="AR106" i="134"/>
  <c r="AQ106" i="134"/>
  <c r="AP106" i="134"/>
  <c r="AO106" i="134"/>
  <c r="AN106" i="134"/>
  <c r="AM106" i="134"/>
  <c r="AL106" i="134"/>
  <c r="AK106" i="134"/>
  <c r="AF106" i="134"/>
  <c r="AE106" i="134"/>
  <c r="AC106" i="134"/>
  <c r="AB106" i="134"/>
  <c r="AA106" i="134"/>
  <c r="Z106" i="134"/>
  <c r="Y106" i="134"/>
  <c r="X106" i="134"/>
  <c r="W106" i="134"/>
  <c r="V106" i="134"/>
  <c r="U106" i="134"/>
  <c r="T106" i="134"/>
  <c r="S106" i="134"/>
  <c r="R106" i="134"/>
  <c r="O106" i="134"/>
  <c r="N106" i="134"/>
  <c r="M106" i="134"/>
  <c r="L106" i="134"/>
  <c r="B106" i="134"/>
  <c r="A106" i="134"/>
  <c r="AY105" i="134"/>
  <c r="AX105" i="134"/>
  <c r="AW105" i="134"/>
  <c r="AV105" i="134"/>
  <c r="AU105" i="134"/>
  <c r="AT105" i="134"/>
  <c r="AS105" i="134"/>
  <c r="AR105" i="134"/>
  <c r="AQ105" i="134"/>
  <c r="AP105" i="134"/>
  <c r="AO105" i="134"/>
  <c r="AN105" i="134"/>
  <c r="AM105" i="134"/>
  <c r="AL105" i="134"/>
  <c r="AK105" i="134"/>
  <c r="O105" i="134"/>
  <c r="N105" i="134"/>
  <c r="M105" i="134"/>
  <c r="L105" i="134"/>
  <c r="B105" i="134"/>
  <c r="A105" i="134"/>
  <c r="BK104" i="134"/>
  <c r="BJ104" i="134"/>
  <c r="BI104" i="134"/>
  <c r="BH104" i="134"/>
  <c r="BG104" i="134"/>
  <c r="BF104" i="134"/>
  <c r="BE104" i="134"/>
  <c r="BD104" i="134"/>
  <c r="BC104" i="134"/>
  <c r="BB104" i="134"/>
  <c r="BA104" i="134"/>
  <c r="AZ104" i="134"/>
  <c r="AY104" i="134"/>
  <c r="AX104" i="134"/>
  <c r="AW104" i="134"/>
  <c r="AV104" i="134"/>
  <c r="AU104" i="134"/>
  <c r="AT104" i="134"/>
  <c r="AS104" i="134"/>
  <c r="AR104" i="134"/>
  <c r="AQ104" i="134"/>
  <c r="AP104" i="134"/>
  <c r="AO104" i="134"/>
  <c r="AN104" i="134"/>
  <c r="AM104" i="134"/>
  <c r="AL104" i="134"/>
  <c r="AK104" i="134"/>
  <c r="AF104" i="134"/>
  <c r="AE104" i="134"/>
  <c r="AC104" i="134"/>
  <c r="AB104" i="134"/>
  <c r="AA104" i="134"/>
  <c r="Z104" i="134"/>
  <c r="Y104" i="134"/>
  <c r="X104" i="134"/>
  <c r="W104" i="134"/>
  <c r="V104" i="134"/>
  <c r="U104" i="134"/>
  <c r="T104" i="134"/>
  <c r="S104" i="134"/>
  <c r="R104" i="134"/>
  <c r="O104" i="134"/>
  <c r="N104" i="134"/>
  <c r="M104" i="134"/>
  <c r="L104" i="134"/>
  <c r="B104" i="134"/>
  <c r="A104" i="134"/>
  <c r="AY103" i="134"/>
  <c r="AX103" i="134"/>
  <c r="AW103" i="134"/>
  <c r="AV103" i="134"/>
  <c r="AU103" i="134"/>
  <c r="AT103" i="134"/>
  <c r="AS103" i="134"/>
  <c r="AR103" i="134"/>
  <c r="AQ103" i="134"/>
  <c r="AP103" i="134"/>
  <c r="AO103" i="134"/>
  <c r="AN103" i="134"/>
  <c r="AM103" i="134"/>
  <c r="AL103" i="134"/>
  <c r="AK103" i="134"/>
  <c r="O103" i="134"/>
  <c r="N103" i="134"/>
  <c r="M103" i="134"/>
  <c r="L103" i="134"/>
  <c r="B103" i="134"/>
  <c r="A103" i="134"/>
  <c r="BK102" i="134"/>
  <c r="BJ102" i="134"/>
  <c r="BI102" i="134"/>
  <c r="BH102" i="134"/>
  <c r="BG102" i="134"/>
  <c r="BF102" i="134"/>
  <c r="BE102" i="134"/>
  <c r="BD102" i="134"/>
  <c r="BC102" i="134"/>
  <c r="BB102" i="134"/>
  <c r="BA102" i="134"/>
  <c r="AZ102" i="134"/>
  <c r="AY102" i="134"/>
  <c r="AX102" i="134"/>
  <c r="AW102" i="134"/>
  <c r="AV102" i="134"/>
  <c r="AU102" i="134"/>
  <c r="AT102" i="134"/>
  <c r="AS102" i="134"/>
  <c r="AR102" i="134"/>
  <c r="AQ102" i="134"/>
  <c r="AP102" i="134"/>
  <c r="AO102" i="134"/>
  <c r="AN102" i="134"/>
  <c r="AM102" i="134"/>
  <c r="AL102" i="134"/>
  <c r="AK102" i="134"/>
  <c r="AF102" i="134"/>
  <c r="AE102" i="134"/>
  <c r="AC102" i="134"/>
  <c r="AB102" i="134"/>
  <c r="AA102" i="134"/>
  <c r="Z102" i="134"/>
  <c r="Y102" i="134"/>
  <c r="X102" i="134"/>
  <c r="W102" i="134"/>
  <c r="V102" i="134"/>
  <c r="U102" i="134"/>
  <c r="T102" i="134"/>
  <c r="S102" i="134"/>
  <c r="R102" i="134"/>
  <c r="O102" i="134"/>
  <c r="N102" i="134"/>
  <c r="M102" i="134"/>
  <c r="L102" i="134"/>
  <c r="B102" i="134"/>
  <c r="A102" i="134"/>
  <c r="AY101" i="134"/>
  <c r="AX101" i="134"/>
  <c r="AW101" i="134"/>
  <c r="AV101" i="134"/>
  <c r="AU101" i="134"/>
  <c r="AT101" i="134"/>
  <c r="AS101" i="134"/>
  <c r="AR101" i="134"/>
  <c r="AQ101" i="134"/>
  <c r="AP101" i="134"/>
  <c r="AO101" i="134"/>
  <c r="AN101" i="134"/>
  <c r="AM101" i="134"/>
  <c r="AL101" i="134"/>
  <c r="AK101" i="134"/>
  <c r="O101" i="134"/>
  <c r="N101" i="134"/>
  <c r="M101" i="134"/>
  <c r="L101" i="134"/>
  <c r="B101" i="134"/>
  <c r="A101" i="134"/>
  <c r="BK100" i="134"/>
  <c r="BJ100" i="134"/>
  <c r="BI100" i="134"/>
  <c r="BH100" i="134"/>
  <c r="BG100" i="134"/>
  <c r="BF100" i="134"/>
  <c r="BE100" i="134"/>
  <c r="BD100" i="134"/>
  <c r="BC100" i="134"/>
  <c r="BB100" i="134"/>
  <c r="BA100" i="134"/>
  <c r="AZ100" i="134"/>
  <c r="AY100" i="134"/>
  <c r="AX100" i="134"/>
  <c r="AW100" i="134"/>
  <c r="AV100" i="134"/>
  <c r="AU100" i="134"/>
  <c r="AT100" i="134"/>
  <c r="AS100" i="134"/>
  <c r="AR100" i="134"/>
  <c r="AQ100" i="134"/>
  <c r="AP100" i="134"/>
  <c r="AO100" i="134"/>
  <c r="AN100" i="134"/>
  <c r="AM100" i="134"/>
  <c r="AL100" i="134"/>
  <c r="AK100" i="134"/>
  <c r="AF100" i="134"/>
  <c r="AE100" i="134"/>
  <c r="AC100" i="134"/>
  <c r="AB100" i="134"/>
  <c r="AA100" i="134"/>
  <c r="Z100" i="134"/>
  <c r="Y100" i="134"/>
  <c r="X100" i="134"/>
  <c r="W100" i="134"/>
  <c r="V100" i="134"/>
  <c r="U100" i="134"/>
  <c r="T100" i="134"/>
  <c r="S100" i="134"/>
  <c r="R100" i="134"/>
  <c r="O100" i="134"/>
  <c r="N100" i="134"/>
  <c r="M100" i="134"/>
  <c r="L100" i="134"/>
  <c r="B100" i="134"/>
  <c r="A100" i="134"/>
  <c r="AY99" i="134"/>
  <c r="AX99" i="134"/>
  <c r="AW99" i="134"/>
  <c r="AV99" i="134"/>
  <c r="AU99" i="134"/>
  <c r="AT99" i="134"/>
  <c r="AS99" i="134"/>
  <c r="AR99" i="134"/>
  <c r="AQ99" i="134"/>
  <c r="AP99" i="134"/>
  <c r="AO99" i="134"/>
  <c r="AN99" i="134"/>
  <c r="AM99" i="134"/>
  <c r="AL99" i="134"/>
  <c r="AK99" i="134"/>
  <c r="O99" i="134"/>
  <c r="N99" i="134"/>
  <c r="M99" i="134"/>
  <c r="L99" i="134"/>
  <c r="B99" i="134"/>
  <c r="A99" i="134"/>
  <c r="BK98" i="134"/>
  <c r="BJ98" i="134"/>
  <c r="BI98" i="134"/>
  <c r="BH98" i="134"/>
  <c r="BG98" i="134"/>
  <c r="BF98" i="134"/>
  <c r="BE98" i="134"/>
  <c r="BD98" i="134"/>
  <c r="BC98" i="134"/>
  <c r="BB98" i="134"/>
  <c r="BA98" i="134"/>
  <c r="AZ98" i="134"/>
  <c r="AY98" i="134"/>
  <c r="AX98" i="134"/>
  <c r="AW98" i="134"/>
  <c r="AV98" i="134"/>
  <c r="AU98" i="134"/>
  <c r="AT98" i="134"/>
  <c r="AS98" i="134"/>
  <c r="AR98" i="134"/>
  <c r="AQ98" i="134"/>
  <c r="AP98" i="134"/>
  <c r="AO98" i="134"/>
  <c r="AN98" i="134"/>
  <c r="AM98" i="134"/>
  <c r="AL98" i="134"/>
  <c r="AK98" i="134"/>
  <c r="AF98" i="134"/>
  <c r="AE98" i="134"/>
  <c r="AC98" i="134"/>
  <c r="AB98" i="134"/>
  <c r="AA98" i="134"/>
  <c r="Z98" i="134"/>
  <c r="Y98" i="134"/>
  <c r="X98" i="134"/>
  <c r="W98" i="134"/>
  <c r="V98" i="134"/>
  <c r="U98" i="134"/>
  <c r="T98" i="134"/>
  <c r="S98" i="134"/>
  <c r="R98" i="134"/>
  <c r="O98" i="134"/>
  <c r="N98" i="134"/>
  <c r="M98" i="134"/>
  <c r="L98" i="134"/>
  <c r="B98" i="134"/>
  <c r="A98" i="134"/>
  <c r="AY97" i="134"/>
  <c r="AX97" i="134"/>
  <c r="AW97" i="134"/>
  <c r="AV97" i="134"/>
  <c r="AU97" i="134"/>
  <c r="AT97" i="134"/>
  <c r="AS97" i="134"/>
  <c r="AR97" i="134"/>
  <c r="AQ97" i="134"/>
  <c r="AP97" i="134"/>
  <c r="AO97" i="134"/>
  <c r="AN97" i="134"/>
  <c r="AM97" i="134"/>
  <c r="AL97" i="134"/>
  <c r="AK97" i="134"/>
  <c r="O97" i="134"/>
  <c r="N97" i="134"/>
  <c r="M97" i="134"/>
  <c r="L97" i="134"/>
  <c r="B97" i="134"/>
  <c r="A97" i="134"/>
  <c r="BK96" i="134"/>
  <c r="BJ96" i="134"/>
  <c r="BI96" i="134"/>
  <c r="BH96" i="134"/>
  <c r="BG96" i="134"/>
  <c r="BF96" i="134"/>
  <c r="BE96" i="134"/>
  <c r="BD96" i="134"/>
  <c r="BC96" i="134"/>
  <c r="BB96" i="134"/>
  <c r="BA96" i="134"/>
  <c r="AZ96" i="134"/>
  <c r="AY96" i="134"/>
  <c r="AX96" i="134"/>
  <c r="AW96" i="134"/>
  <c r="AV96" i="134"/>
  <c r="AU96" i="134"/>
  <c r="AT96" i="134"/>
  <c r="AS96" i="134"/>
  <c r="AR96" i="134"/>
  <c r="AQ96" i="134"/>
  <c r="AP96" i="134"/>
  <c r="AO96" i="134"/>
  <c r="AN96" i="134"/>
  <c r="AM96" i="134"/>
  <c r="AL96" i="134"/>
  <c r="AK96" i="134"/>
  <c r="AF96" i="134"/>
  <c r="AE96" i="134"/>
  <c r="AC96" i="134"/>
  <c r="AB96" i="134"/>
  <c r="AA96" i="134"/>
  <c r="Z96" i="134"/>
  <c r="Y96" i="134"/>
  <c r="X96" i="134"/>
  <c r="W96" i="134"/>
  <c r="V96" i="134"/>
  <c r="U96" i="134"/>
  <c r="T96" i="134"/>
  <c r="S96" i="134"/>
  <c r="R96" i="134"/>
  <c r="O96" i="134"/>
  <c r="N96" i="134"/>
  <c r="M96" i="134"/>
  <c r="L96" i="134"/>
  <c r="B96" i="134"/>
  <c r="A96" i="134"/>
  <c r="AY95" i="134"/>
  <c r="AX95" i="134"/>
  <c r="AW95" i="134"/>
  <c r="AV95" i="134"/>
  <c r="AU95" i="134"/>
  <c r="AT95" i="134"/>
  <c r="AS95" i="134"/>
  <c r="AR95" i="134"/>
  <c r="AQ95" i="134"/>
  <c r="AP95" i="134"/>
  <c r="AO95" i="134"/>
  <c r="AN95" i="134"/>
  <c r="AM95" i="134"/>
  <c r="AL95" i="134"/>
  <c r="AK95" i="134"/>
  <c r="O95" i="134"/>
  <c r="N95" i="134"/>
  <c r="M95" i="134"/>
  <c r="L95" i="134"/>
  <c r="B95" i="134"/>
  <c r="A95" i="134"/>
  <c r="BK94" i="134"/>
  <c r="BJ94" i="134"/>
  <c r="BI94" i="134"/>
  <c r="BH94" i="134"/>
  <c r="BG94" i="134"/>
  <c r="BF94" i="134"/>
  <c r="BE94" i="134"/>
  <c r="BD94" i="134"/>
  <c r="BC94" i="134"/>
  <c r="BB94" i="134"/>
  <c r="BA94" i="134"/>
  <c r="AZ94" i="134"/>
  <c r="AY94" i="134"/>
  <c r="AX94" i="134"/>
  <c r="AW94" i="134"/>
  <c r="AV94" i="134"/>
  <c r="AU94" i="134"/>
  <c r="AT94" i="134"/>
  <c r="AS94" i="134"/>
  <c r="AR94" i="134"/>
  <c r="AQ94" i="134"/>
  <c r="AP94" i="134"/>
  <c r="AO94" i="134"/>
  <c r="AN94" i="134"/>
  <c r="AM94" i="134"/>
  <c r="AL94" i="134"/>
  <c r="AK94" i="134"/>
  <c r="AF94" i="134"/>
  <c r="AE94" i="134"/>
  <c r="AC94" i="134"/>
  <c r="AB94" i="134"/>
  <c r="AA94" i="134"/>
  <c r="Z94" i="134"/>
  <c r="Y94" i="134"/>
  <c r="X94" i="134"/>
  <c r="W94" i="134"/>
  <c r="V94" i="134"/>
  <c r="U94" i="134"/>
  <c r="T94" i="134"/>
  <c r="S94" i="134"/>
  <c r="R94" i="134"/>
  <c r="O94" i="134"/>
  <c r="N94" i="134"/>
  <c r="M94" i="134"/>
  <c r="L94" i="134"/>
  <c r="B94" i="134"/>
  <c r="A94" i="134"/>
  <c r="AY93" i="134"/>
  <c r="AX93" i="134"/>
  <c r="AW93" i="134"/>
  <c r="AV93" i="134"/>
  <c r="AU93" i="134"/>
  <c r="AT93" i="134"/>
  <c r="AS93" i="134"/>
  <c r="AR93" i="134"/>
  <c r="AQ93" i="134"/>
  <c r="AP93" i="134"/>
  <c r="AO93" i="134"/>
  <c r="AN93" i="134"/>
  <c r="AM93" i="134"/>
  <c r="AL93" i="134"/>
  <c r="AK93" i="134"/>
  <c r="O93" i="134"/>
  <c r="N93" i="134"/>
  <c r="M93" i="134"/>
  <c r="L93" i="134"/>
  <c r="B93" i="134"/>
  <c r="A93" i="134"/>
  <c r="BK92" i="134"/>
  <c r="BJ92" i="134"/>
  <c r="BI92" i="134"/>
  <c r="BH92" i="134"/>
  <c r="BG92" i="134"/>
  <c r="BF92" i="134"/>
  <c r="BE92" i="134"/>
  <c r="BD92" i="134"/>
  <c r="BC92" i="134"/>
  <c r="BB92" i="134"/>
  <c r="BA92" i="134"/>
  <c r="AZ92" i="134"/>
  <c r="AY92" i="134"/>
  <c r="AX92" i="134"/>
  <c r="AW92" i="134"/>
  <c r="AV92" i="134"/>
  <c r="AU92" i="134"/>
  <c r="AT92" i="134"/>
  <c r="AS92" i="134"/>
  <c r="AR92" i="134"/>
  <c r="AQ92" i="134"/>
  <c r="AP92" i="134"/>
  <c r="AO92" i="134"/>
  <c r="AN92" i="134"/>
  <c r="AM92" i="134"/>
  <c r="AL92" i="134"/>
  <c r="AK92" i="134"/>
  <c r="AF92" i="134"/>
  <c r="AE92" i="134"/>
  <c r="AC92" i="134"/>
  <c r="AB92" i="134"/>
  <c r="AA92" i="134"/>
  <c r="Z92" i="134"/>
  <c r="Y92" i="134"/>
  <c r="X92" i="134"/>
  <c r="W92" i="134"/>
  <c r="V92" i="134"/>
  <c r="U92" i="134"/>
  <c r="T92" i="134"/>
  <c r="S92" i="134"/>
  <c r="R92" i="134"/>
  <c r="O92" i="134"/>
  <c r="N92" i="134"/>
  <c r="M92" i="134"/>
  <c r="L92" i="134"/>
  <c r="B92" i="134"/>
  <c r="A92" i="134"/>
  <c r="AY91" i="134"/>
  <c r="AX91" i="134"/>
  <c r="AW91" i="134"/>
  <c r="AV91" i="134"/>
  <c r="AU91" i="134"/>
  <c r="AT91" i="134"/>
  <c r="AS91" i="134"/>
  <c r="AR91" i="134"/>
  <c r="AQ91" i="134"/>
  <c r="AP91" i="134"/>
  <c r="AO91" i="134"/>
  <c r="AN91" i="134"/>
  <c r="AM91" i="134"/>
  <c r="AL91" i="134"/>
  <c r="AK91" i="134"/>
  <c r="O91" i="134"/>
  <c r="N91" i="134"/>
  <c r="M91" i="134"/>
  <c r="L91" i="134"/>
  <c r="B91" i="134"/>
  <c r="A91" i="134"/>
  <c r="BK90" i="134"/>
  <c r="BJ90" i="134"/>
  <c r="BI90" i="134"/>
  <c r="BH90" i="134"/>
  <c r="BG90" i="134"/>
  <c r="BF90" i="134"/>
  <c r="BE90" i="134"/>
  <c r="BD90" i="134"/>
  <c r="BC90" i="134"/>
  <c r="BB90" i="134"/>
  <c r="BA90" i="134"/>
  <c r="AZ90" i="134"/>
  <c r="AY90" i="134"/>
  <c r="AX90" i="134"/>
  <c r="AW90" i="134"/>
  <c r="AV90" i="134"/>
  <c r="AU90" i="134"/>
  <c r="AT90" i="134"/>
  <c r="AS90" i="134"/>
  <c r="AR90" i="134"/>
  <c r="AQ90" i="134"/>
  <c r="AP90" i="134"/>
  <c r="AO90" i="134"/>
  <c r="AN90" i="134"/>
  <c r="AM90" i="134"/>
  <c r="AL90" i="134"/>
  <c r="AK90" i="134"/>
  <c r="AF90" i="134"/>
  <c r="AE90" i="134"/>
  <c r="AC90" i="134"/>
  <c r="AB90" i="134"/>
  <c r="AA90" i="134"/>
  <c r="Z90" i="134"/>
  <c r="Y90" i="134"/>
  <c r="X90" i="134"/>
  <c r="W90" i="134"/>
  <c r="V90" i="134"/>
  <c r="U90" i="134"/>
  <c r="T90" i="134"/>
  <c r="S90" i="134"/>
  <c r="R90" i="134"/>
  <c r="O90" i="134"/>
  <c r="N90" i="134"/>
  <c r="M90" i="134"/>
  <c r="L90" i="134"/>
  <c r="B90" i="134"/>
  <c r="A90" i="134"/>
  <c r="AY89" i="134"/>
  <c r="AX89" i="134"/>
  <c r="AW89" i="134"/>
  <c r="AV89" i="134"/>
  <c r="AU89" i="134"/>
  <c r="AT89" i="134"/>
  <c r="AS89" i="134"/>
  <c r="AR89" i="134"/>
  <c r="AQ89" i="134"/>
  <c r="AP89" i="134"/>
  <c r="AO89" i="134"/>
  <c r="AN89" i="134"/>
  <c r="AM89" i="134"/>
  <c r="AL89" i="134"/>
  <c r="AK89" i="134"/>
  <c r="O89" i="134"/>
  <c r="N89" i="134"/>
  <c r="M89" i="134"/>
  <c r="L89" i="134"/>
  <c r="B89" i="134"/>
  <c r="A89" i="134"/>
  <c r="BK88" i="134"/>
  <c r="BJ88" i="134"/>
  <c r="BI88" i="134"/>
  <c r="BH88" i="134"/>
  <c r="BG88" i="134"/>
  <c r="BF88" i="134"/>
  <c r="BE88" i="134"/>
  <c r="BD88" i="134"/>
  <c r="BC88" i="134"/>
  <c r="BB88" i="134"/>
  <c r="BA88" i="134"/>
  <c r="AZ88" i="134"/>
  <c r="AY88" i="134"/>
  <c r="AX88" i="134"/>
  <c r="AW88" i="134"/>
  <c r="AV88" i="134"/>
  <c r="AU88" i="134"/>
  <c r="AT88" i="134"/>
  <c r="AS88" i="134"/>
  <c r="AR88" i="134"/>
  <c r="AQ88" i="134"/>
  <c r="AP88" i="134"/>
  <c r="AO88" i="134"/>
  <c r="AN88" i="134"/>
  <c r="AM88" i="134"/>
  <c r="AL88" i="134"/>
  <c r="AK88" i="134"/>
  <c r="AF88" i="134"/>
  <c r="AE88" i="134"/>
  <c r="AC88" i="134"/>
  <c r="AB88" i="134"/>
  <c r="AA88" i="134"/>
  <c r="Z88" i="134"/>
  <c r="Y88" i="134"/>
  <c r="X88" i="134"/>
  <c r="W88" i="134"/>
  <c r="V88" i="134"/>
  <c r="U88" i="134"/>
  <c r="T88" i="134"/>
  <c r="S88" i="134"/>
  <c r="R88" i="134"/>
  <c r="O88" i="134"/>
  <c r="N88" i="134"/>
  <c r="M88" i="134"/>
  <c r="L88" i="134"/>
  <c r="B88" i="134"/>
  <c r="A88" i="134"/>
  <c r="AY87" i="134"/>
  <c r="AX87" i="134"/>
  <c r="AW87" i="134"/>
  <c r="AV87" i="134"/>
  <c r="AU87" i="134"/>
  <c r="AT87" i="134"/>
  <c r="AS87" i="134"/>
  <c r="AR87" i="134"/>
  <c r="AQ87" i="134"/>
  <c r="AP87" i="134"/>
  <c r="AO87" i="134"/>
  <c r="AN87" i="134"/>
  <c r="AM87" i="134"/>
  <c r="AL87" i="134"/>
  <c r="AK87" i="134"/>
  <c r="O87" i="134"/>
  <c r="N87" i="134"/>
  <c r="M87" i="134"/>
  <c r="L87" i="134"/>
  <c r="B87" i="134"/>
  <c r="A87" i="134"/>
  <c r="BK86" i="134"/>
  <c r="BJ86" i="134"/>
  <c r="BI86" i="134"/>
  <c r="BH86" i="134"/>
  <c r="BG86" i="134"/>
  <c r="BF86" i="134"/>
  <c r="BE86" i="134"/>
  <c r="BD86" i="134"/>
  <c r="BC86" i="134"/>
  <c r="BB86" i="134"/>
  <c r="BA86" i="134"/>
  <c r="AZ86" i="134"/>
  <c r="AY86" i="134"/>
  <c r="AX86" i="134"/>
  <c r="AW86" i="134"/>
  <c r="AV86" i="134"/>
  <c r="AU86" i="134"/>
  <c r="AT86" i="134"/>
  <c r="AS86" i="134"/>
  <c r="AR86" i="134"/>
  <c r="AQ86" i="134"/>
  <c r="AP86" i="134"/>
  <c r="AO86" i="134"/>
  <c r="AN86" i="134"/>
  <c r="AM86" i="134"/>
  <c r="AL86" i="134"/>
  <c r="AK86" i="134"/>
  <c r="AF86" i="134"/>
  <c r="AE86" i="134"/>
  <c r="AC86" i="134"/>
  <c r="AB86" i="134"/>
  <c r="AA86" i="134"/>
  <c r="Z86" i="134"/>
  <c r="Y86" i="134"/>
  <c r="X86" i="134"/>
  <c r="W86" i="134"/>
  <c r="V86" i="134"/>
  <c r="U86" i="134"/>
  <c r="T86" i="134"/>
  <c r="S86" i="134"/>
  <c r="R86" i="134"/>
  <c r="O86" i="134"/>
  <c r="N86" i="134"/>
  <c r="M86" i="134"/>
  <c r="L86" i="134"/>
  <c r="B86" i="134"/>
  <c r="A86" i="134"/>
  <c r="AY85" i="134"/>
  <c r="AX85" i="134"/>
  <c r="AW85" i="134"/>
  <c r="AV85" i="134"/>
  <c r="AU85" i="134"/>
  <c r="AT85" i="134"/>
  <c r="AS85" i="134"/>
  <c r="AR85" i="134"/>
  <c r="AQ85" i="134"/>
  <c r="AP85" i="134"/>
  <c r="AO85" i="134"/>
  <c r="AN85" i="134"/>
  <c r="AM85" i="134"/>
  <c r="AL85" i="134"/>
  <c r="AK85" i="134"/>
  <c r="O85" i="134"/>
  <c r="N85" i="134"/>
  <c r="M85" i="134"/>
  <c r="L85" i="134"/>
  <c r="B85" i="134"/>
  <c r="A85" i="134"/>
  <c r="BK84" i="134"/>
  <c r="BJ84" i="134"/>
  <c r="BI84" i="134"/>
  <c r="BH84" i="134"/>
  <c r="BG84" i="134"/>
  <c r="BF84" i="134"/>
  <c r="BE84" i="134"/>
  <c r="BD84" i="134"/>
  <c r="BC84" i="134"/>
  <c r="BB84" i="134"/>
  <c r="BA84" i="134"/>
  <c r="AZ84" i="134"/>
  <c r="AY84" i="134"/>
  <c r="AX84" i="134"/>
  <c r="AW84" i="134"/>
  <c r="AV84" i="134"/>
  <c r="AU84" i="134"/>
  <c r="AT84" i="134"/>
  <c r="AS84" i="134"/>
  <c r="AR84" i="134"/>
  <c r="AQ84" i="134"/>
  <c r="AP84" i="134"/>
  <c r="AO84" i="134"/>
  <c r="AN84" i="134"/>
  <c r="AM84" i="134"/>
  <c r="AL84" i="134"/>
  <c r="AK84" i="134"/>
  <c r="AF84" i="134"/>
  <c r="AE84" i="134"/>
  <c r="AC84" i="134"/>
  <c r="AB84" i="134"/>
  <c r="AA84" i="134"/>
  <c r="Z84" i="134"/>
  <c r="Y84" i="134"/>
  <c r="X84" i="134"/>
  <c r="W84" i="134"/>
  <c r="V84" i="134"/>
  <c r="U84" i="134"/>
  <c r="T84" i="134"/>
  <c r="S84" i="134"/>
  <c r="R84" i="134"/>
  <c r="O84" i="134"/>
  <c r="N84" i="134"/>
  <c r="M84" i="134"/>
  <c r="L84" i="134"/>
  <c r="B84" i="134"/>
  <c r="A84" i="134"/>
  <c r="AY83" i="134"/>
  <c r="AX83" i="134"/>
  <c r="AW83" i="134"/>
  <c r="AV83" i="134"/>
  <c r="AU83" i="134"/>
  <c r="AT83" i="134"/>
  <c r="AS83" i="134"/>
  <c r="AR83" i="134"/>
  <c r="AQ83" i="134"/>
  <c r="AP83" i="134"/>
  <c r="AO83" i="134"/>
  <c r="AN83" i="134"/>
  <c r="AM83" i="134"/>
  <c r="AL83" i="134"/>
  <c r="AK83" i="134"/>
  <c r="O83" i="134"/>
  <c r="N83" i="134"/>
  <c r="M83" i="134"/>
  <c r="L83" i="134"/>
  <c r="B83" i="134"/>
  <c r="A83" i="134"/>
  <c r="BK82" i="134"/>
  <c r="BJ82" i="134"/>
  <c r="BI82" i="134"/>
  <c r="BH82" i="134"/>
  <c r="BG82" i="134"/>
  <c r="BF82" i="134"/>
  <c r="BE82" i="134"/>
  <c r="BD82" i="134"/>
  <c r="BC82" i="134"/>
  <c r="BB82" i="134"/>
  <c r="BA82" i="134"/>
  <c r="AZ82" i="134"/>
  <c r="AY82" i="134"/>
  <c r="AX82" i="134"/>
  <c r="AW82" i="134"/>
  <c r="AV82" i="134"/>
  <c r="AU82" i="134"/>
  <c r="AT82" i="134"/>
  <c r="AS82" i="134"/>
  <c r="AR82" i="134"/>
  <c r="AQ82" i="134"/>
  <c r="AP82" i="134"/>
  <c r="AO82" i="134"/>
  <c r="AN82" i="134"/>
  <c r="AM82" i="134"/>
  <c r="AL82" i="134"/>
  <c r="AK82" i="134"/>
  <c r="AF82" i="134"/>
  <c r="AE82" i="134"/>
  <c r="AC82" i="134"/>
  <c r="AB82" i="134"/>
  <c r="AA82" i="134"/>
  <c r="Z82" i="134"/>
  <c r="Y82" i="134"/>
  <c r="X82" i="134"/>
  <c r="W82" i="134"/>
  <c r="V82" i="134"/>
  <c r="U82" i="134"/>
  <c r="T82" i="134"/>
  <c r="S82" i="134"/>
  <c r="R82" i="134"/>
  <c r="O82" i="134"/>
  <c r="N82" i="134"/>
  <c r="M82" i="134"/>
  <c r="L82" i="134"/>
  <c r="B82" i="134"/>
  <c r="A82" i="134"/>
  <c r="AY81" i="134"/>
  <c r="AX81" i="134"/>
  <c r="AW81" i="134"/>
  <c r="AV81" i="134"/>
  <c r="AU81" i="134"/>
  <c r="AT81" i="134"/>
  <c r="AS81" i="134"/>
  <c r="AR81" i="134"/>
  <c r="AQ81" i="134"/>
  <c r="AP81" i="134"/>
  <c r="AO81" i="134"/>
  <c r="AN81" i="134"/>
  <c r="AM81" i="134"/>
  <c r="AL81" i="134"/>
  <c r="AK81" i="134"/>
  <c r="O81" i="134"/>
  <c r="N81" i="134"/>
  <c r="M81" i="134"/>
  <c r="L81" i="134"/>
  <c r="B81" i="134"/>
  <c r="A81" i="134"/>
  <c r="BK80" i="134"/>
  <c r="BJ80" i="134"/>
  <c r="BI80" i="134"/>
  <c r="BH80" i="134"/>
  <c r="BG80" i="134"/>
  <c r="BF80" i="134"/>
  <c r="BE80" i="134"/>
  <c r="BD80" i="134"/>
  <c r="BC80" i="134"/>
  <c r="BB80" i="134"/>
  <c r="BA80" i="134"/>
  <c r="AZ80" i="134"/>
  <c r="AY80" i="134"/>
  <c r="AX80" i="134"/>
  <c r="AW80" i="134"/>
  <c r="AV80" i="134"/>
  <c r="AU80" i="134"/>
  <c r="AT80" i="134"/>
  <c r="AS80" i="134"/>
  <c r="AR80" i="134"/>
  <c r="AQ80" i="134"/>
  <c r="AP80" i="134"/>
  <c r="AO80" i="134"/>
  <c r="AN80" i="134"/>
  <c r="AM80" i="134"/>
  <c r="AL80" i="134"/>
  <c r="AK80" i="134"/>
  <c r="AF80" i="134"/>
  <c r="AE80" i="134"/>
  <c r="AC80" i="134"/>
  <c r="AB80" i="134"/>
  <c r="AA80" i="134"/>
  <c r="Z80" i="134"/>
  <c r="Y80" i="134"/>
  <c r="X80" i="134"/>
  <c r="W80" i="134"/>
  <c r="V80" i="134"/>
  <c r="U80" i="134"/>
  <c r="T80" i="134"/>
  <c r="S80" i="134"/>
  <c r="R80" i="134"/>
  <c r="O80" i="134"/>
  <c r="N80" i="134"/>
  <c r="M80" i="134"/>
  <c r="L80" i="134"/>
  <c r="B80" i="134"/>
  <c r="A80" i="134"/>
  <c r="AY79" i="134"/>
  <c r="AX79" i="134"/>
  <c r="AW79" i="134"/>
  <c r="AV79" i="134"/>
  <c r="AU79" i="134"/>
  <c r="AT79" i="134"/>
  <c r="AS79" i="134"/>
  <c r="AR79" i="134"/>
  <c r="AQ79" i="134"/>
  <c r="AP79" i="134"/>
  <c r="AO79" i="134"/>
  <c r="AN79" i="134"/>
  <c r="AM79" i="134"/>
  <c r="AL79" i="134"/>
  <c r="AK79" i="134"/>
  <c r="O79" i="134"/>
  <c r="N79" i="134"/>
  <c r="M79" i="134"/>
  <c r="L79" i="134"/>
  <c r="B79" i="134"/>
  <c r="A79" i="134"/>
  <c r="BK78" i="134"/>
  <c r="BJ78" i="134"/>
  <c r="BI78" i="134"/>
  <c r="BH78" i="134"/>
  <c r="BG78" i="134"/>
  <c r="BF78" i="134"/>
  <c r="BE78" i="134"/>
  <c r="BD78" i="134"/>
  <c r="BC78" i="134"/>
  <c r="BB78" i="134"/>
  <c r="BA78" i="134"/>
  <c r="AZ78" i="134"/>
  <c r="AY78" i="134"/>
  <c r="AX78" i="134"/>
  <c r="AW78" i="134"/>
  <c r="AV78" i="134"/>
  <c r="AU78" i="134"/>
  <c r="AT78" i="134"/>
  <c r="AS78" i="134"/>
  <c r="AR78" i="134"/>
  <c r="AQ78" i="134"/>
  <c r="AP78" i="134"/>
  <c r="AO78" i="134"/>
  <c r="AN78" i="134"/>
  <c r="AM78" i="134"/>
  <c r="AL78" i="134"/>
  <c r="AK78" i="134"/>
  <c r="AF78" i="134"/>
  <c r="AE78" i="134"/>
  <c r="AC78" i="134"/>
  <c r="AB78" i="134"/>
  <c r="AA78" i="134"/>
  <c r="Z78" i="134"/>
  <c r="Y78" i="134"/>
  <c r="X78" i="134"/>
  <c r="W78" i="134"/>
  <c r="V78" i="134"/>
  <c r="U78" i="134"/>
  <c r="T78" i="134"/>
  <c r="S78" i="134"/>
  <c r="R78" i="134"/>
  <c r="O78" i="134"/>
  <c r="N78" i="134"/>
  <c r="M78" i="134"/>
  <c r="L78" i="134"/>
  <c r="B78" i="134"/>
  <c r="A78" i="134"/>
  <c r="AY77" i="134"/>
  <c r="AX77" i="134"/>
  <c r="AW77" i="134"/>
  <c r="AV77" i="134"/>
  <c r="AU77" i="134"/>
  <c r="AT77" i="134"/>
  <c r="AS77" i="134"/>
  <c r="AR77" i="134"/>
  <c r="AQ77" i="134"/>
  <c r="AP77" i="134"/>
  <c r="AO77" i="134"/>
  <c r="AN77" i="134"/>
  <c r="AM77" i="134"/>
  <c r="AL77" i="134"/>
  <c r="AK77" i="134"/>
  <c r="O77" i="134"/>
  <c r="N77" i="134"/>
  <c r="M77" i="134"/>
  <c r="L77" i="134"/>
  <c r="B77" i="134"/>
  <c r="A77" i="134"/>
  <c r="BK76" i="134"/>
  <c r="BJ76" i="134"/>
  <c r="BI76" i="134"/>
  <c r="BH76" i="134"/>
  <c r="BG76" i="134"/>
  <c r="BF76" i="134"/>
  <c r="BE76" i="134"/>
  <c r="BD76" i="134"/>
  <c r="BC76" i="134"/>
  <c r="BB76" i="134"/>
  <c r="BA76" i="134"/>
  <c r="AZ76" i="134"/>
  <c r="AY76" i="134"/>
  <c r="AX76" i="134"/>
  <c r="AW76" i="134"/>
  <c r="AV76" i="134"/>
  <c r="AU76" i="134"/>
  <c r="AT76" i="134"/>
  <c r="AS76" i="134"/>
  <c r="AR76" i="134"/>
  <c r="AQ76" i="134"/>
  <c r="AP76" i="134"/>
  <c r="AO76" i="134"/>
  <c r="AN76" i="134"/>
  <c r="AM76" i="134"/>
  <c r="AL76" i="134"/>
  <c r="AK76" i="134"/>
  <c r="AF76" i="134"/>
  <c r="AE76" i="134"/>
  <c r="AC76" i="134"/>
  <c r="AB76" i="134"/>
  <c r="AA76" i="134"/>
  <c r="Z76" i="134"/>
  <c r="Y76" i="134"/>
  <c r="X76" i="134"/>
  <c r="W76" i="134"/>
  <c r="V76" i="134"/>
  <c r="U76" i="134"/>
  <c r="T76" i="134"/>
  <c r="S76" i="134"/>
  <c r="R76" i="134"/>
  <c r="O76" i="134"/>
  <c r="N76" i="134"/>
  <c r="M76" i="134"/>
  <c r="L76" i="134"/>
  <c r="B76" i="134"/>
  <c r="A76" i="134"/>
  <c r="AY75" i="134"/>
  <c r="AX75" i="134"/>
  <c r="AW75" i="134"/>
  <c r="AV75" i="134"/>
  <c r="AU75" i="134"/>
  <c r="AT75" i="134"/>
  <c r="AS75" i="134"/>
  <c r="AR75" i="134"/>
  <c r="AQ75" i="134"/>
  <c r="AP75" i="134"/>
  <c r="AO75" i="134"/>
  <c r="AN75" i="134"/>
  <c r="AM75" i="134"/>
  <c r="AL75" i="134"/>
  <c r="AK75" i="134"/>
  <c r="O75" i="134"/>
  <c r="N75" i="134"/>
  <c r="M75" i="134"/>
  <c r="L75" i="134"/>
  <c r="B75" i="134"/>
  <c r="A75" i="134"/>
  <c r="BK74" i="134"/>
  <c r="BJ74" i="134"/>
  <c r="BI74" i="134"/>
  <c r="BH74" i="134"/>
  <c r="BG74" i="134"/>
  <c r="BF74" i="134"/>
  <c r="BE74" i="134"/>
  <c r="BD74" i="134"/>
  <c r="BC74" i="134"/>
  <c r="BB74" i="134"/>
  <c r="BA74" i="134"/>
  <c r="AZ74" i="134"/>
  <c r="AY74" i="134"/>
  <c r="AX74" i="134"/>
  <c r="AW74" i="134"/>
  <c r="AV74" i="134"/>
  <c r="AU74" i="134"/>
  <c r="AT74" i="134"/>
  <c r="AS74" i="134"/>
  <c r="AR74" i="134"/>
  <c r="AQ74" i="134"/>
  <c r="AP74" i="134"/>
  <c r="AO74" i="134"/>
  <c r="AN74" i="134"/>
  <c r="AM74" i="134"/>
  <c r="AL74" i="134"/>
  <c r="AK74" i="134"/>
  <c r="AF74" i="134"/>
  <c r="AE74" i="134"/>
  <c r="AC74" i="134"/>
  <c r="AB74" i="134"/>
  <c r="AA74" i="134"/>
  <c r="Z74" i="134"/>
  <c r="Y74" i="134"/>
  <c r="X74" i="134"/>
  <c r="W74" i="134"/>
  <c r="V74" i="134"/>
  <c r="U74" i="134"/>
  <c r="T74" i="134"/>
  <c r="S74" i="134"/>
  <c r="R74" i="134"/>
  <c r="O74" i="134"/>
  <c r="N74" i="134"/>
  <c r="M74" i="134"/>
  <c r="L74" i="134"/>
  <c r="B74" i="134"/>
  <c r="A74" i="134"/>
  <c r="AY73" i="134"/>
  <c r="AX73" i="134"/>
  <c r="AW73" i="134"/>
  <c r="AV73" i="134"/>
  <c r="AU73" i="134"/>
  <c r="AT73" i="134"/>
  <c r="AS73" i="134"/>
  <c r="AR73" i="134"/>
  <c r="AQ73" i="134"/>
  <c r="AP73" i="134"/>
  <c r="AO73" i="134"/>
  <c r="AN73" i="134"/>
  <c r="AM73" i="134"/>
  <c r="AL73" i="134"/>
  <c r="AK73" i="134"/>
  <c r="O73" i="134"/>
  <c r="N73" i="134"/>
  <c r="M73" i="134"/>
  <c r="L73" i="134"/>
  <c r="B73" i="134"/>
  <c r="A73" i="134"/>
  <c r="BK72" i="134"/>
  <c r="BJ72" i="134"/>
  <c r="BI72" i="134"/>
  <c r="BH72" i="134"/>
  <c r="BG72" i="134"/>
  <c r="BF72" i="134"/>
  <c r="BE72" i="134"/>
  <c r="BD72" i="134"/>
  <c r="BC72" i="134"/>
  <c r="BB72" i="134"/>
  <c r="BA72" i="134"/>
  <c r="AZ72" i="134"/>
  <c r="AY72" i="134"/>
  <c r="AX72" i="134"/>
  <c r="AW72" i="134"/>
  <c r="AV72" i="134"/>
  <c r="AU72" i="134"/>
  <c r="AT72" i="134"/>
  <c r="AS72" i="134"/>
  <c r="AR72" i="134"/>
  <c r="AQ72" i="134"/>
  <c r="AP72" i="134"/>
  <c r="AO72" i="134"/>
  <c r="AN72" i="134"/>
  <c r="AM72" i="134"/>
  <c r="AL72" i="134"/>
  <c r="AK72" i="134"/>
  <c r="AF72" i="134"/>
  <c r="AE72" i="134"/>
  <c r="AC72" i="134"/>
  <c r="AB72" i="134"/>
  <c r="AA72" i="134"/>
  <c r="Z72" i="134"/>
  <c r="Y72" i="134"/>
  <c r="X72" i="134"/>
  <c r="W72" i="134"/>
  <c r="V72" i="134"/>
  <c r="U72" i="134"/>
  <c r="T72" i="134"/>
  <c r="S72" i="134"/>
  <c r="R72" i="134"/>
  <c r="O72" i="134"/>
  <c r="N72" i="134"/>
  <c r="M72" i="134"/>
  <c r="L72" i="134"/>
  <c r="B72" i="134"/>
  <c r="A72" i="134"/>
  <c r="AY71" i="134"/>
  <c r="AX71" i="134"/>
  <c r="AW71" i="134"/>
  <c r="AV71" i="134"/>
  <c r="AU71" i="134"/>
  <c r="AT71" i="134"/>
  <c r="AS71" i="134"/>
  <c r="AR71" i="134"/>
  <c r="AQ71" i="134"/>
  <c r="AP71" i="134"/>
  <c r="AO71" i="134"/>
  <c r="AN71" i="134"/>
  <c r="AM71" i="134"/>
  <c r="AL71" i="134"/>
  <c r="AK71" i="134"/>
  <c r="O71" i="134"/>
  <c r="N71" i="134"/>
  <c r="M71" i="134"/>
  <c r="L71" i="134"/>
  <c r="B71" i="134"/>
  <c r="A71" i="134"/>
  <c r="BK70" i="134"/>
  <c r="BJ70" i="134"/>
  <c r="BI70" i="134"/>
  <c r="BH70" i="134"/>
  <c r="BG70" i="134"/>
  <c r="BF70" i="134"/>
  <c r="BE70" i="134"/>
  <c r="BD70" i="134"/>
  <c r="BC70" i="134"/>
  <c r="BB70" i="134"/>
  <c r="BA70" i="134"/>
  <c r="AZ70" i="134"/>
  <c r="AY70" i="134"/>
  <c r="AX70" i="134"/>
  <c r="AW70" i="134"/>
  <c r="AV70" i="134"/>
  <c r="AU70" i="134"/>
  <c r="AT70" i="134"/>
  <c r="AS70" i="134"/>
  <c r="AR70" i="134"/>
  <c r="AQ70" i="134"/>
  <c r="AP70" i="134"/>
  <c r="AO70" i="134"/>
  <c r="AN70" i="134"/>
  <c r="AM70" i="134"/>
  <c r="AL70" i="134"/>
  <c r="AK70" i="134"/>
  <c r="AF70" i="134"/>
  <c r="AE70" i="134"/>
  <c r="AC70" i="134"/>
  <c r="AB70" i="134"/>
  <c r="AA70" i="134"/>
  <c r="Z70" i="134"/>
  <c r="Y70" i="134"/>
  <c r="X70" i="134"/>
  <c r="W70" i="134"/>
  <c r="V70" i="134"/>
  <c r="U70" i="134"/>
  <c r="T70" i="134"/>
  <c r="S70" i="134"/>
  <c r="R70" i="134"/>
  <c r="O70" i="134"/>
  <c r="N70" i="134"/>
  <c r="M70" i="134"/>
  <c r="L70" i="134"/>
  <c r="B70" i="134"/>
  <c r="A70" i="134"/>
  <c r="AY69" i="134"/>
  <c r="AX69" i="134"/>
  <c r="AW69" i="134"/>
  <c r="AV69" i="134"/>
  <c r="AU69" i="134"/>
  <c r="AT69" i="134"/>
  <c r="AS69" i="134"/>
  <c r="AR69" i="134"/>
  <c r="AQ69" i="134"/>
  <c r="AP69" i="134"/>
  <c r="AO69" i="134"/>
  <c r="AN69" i="134"/>
  <c r="AM69" i="134"/>
  <c r="AL69" i="134"/>
  <c r="AK69" i="134"/>
  <c r="O69" i="134"/>
  <c r="N69" i="134"/>
  <c r="M69" i="134"/>
  <c r="L69" i="134"/>
  <c r="B69" i="134"/>
  <c r="A69" i="134"/>
  <c r="BK68" i="134"/>
  <c r="BJ68" i="134"/>
  <c r="BI68" i="134"/>
  <c r="BH68" i="134"/>
  <c r="BG68" i="134"/>
  <c r="BF68" i="134"/>
  <c r="BE68" i="134"/>
  <c r="BD68" i="134"/>
  <c r="BC68" i="134"/>
  <c r="BB68" i="134"/>
  <c r="BA68" i="134"/>
  <c r="AZ68" i="134"/>
  <c r="AY68" i="134"/>
  <c r="AX68" i="134"/>
  <c r="AW68" i="134"/>
  <c r="AV68" i="134"/>
  <c r="AU68" i="134"/>
  <c r="AT68" i="134"/>
  <c r="AS68" i="134"/>
  <c r="AR68" i="134"/>
  <c r="AQ68" i="134"/>
  <c r="AP68" i="134"/>
  <c r="AO68" i="134"/>
  <c r="AN68" i="134"/>
  <c r="AM68" i="134"/>
  <c r="AL68" i="134"/>
  <c r="AK68" i="134"/>
  <c r="AF68" i="134"/>
  <c r="AE68" i="134"/>
  <c r="AC68" i="134"/>
  <c r="AB68" i="134"/>
  <c r="AA68" i="134"/>
  <c r="Z68" i="134"/>
  <c r="Y68" i="134"/>
  <c r="X68" i="134"/>
  <c r="W68" i="134"/>
  <c r="V68" i="134"/>
  <c r="U68" i="134"/>
  <c r="T68" i="134"/>
  <c r="S68" i="134"/>
  <c r="R68" i="134"/>
  <c r="O68" i="134"/>
  <c r="N68" i="134"/>
  <c r="M68" i="134"/>
  <c r="L68" i="134"/>
  <c r="B68" i="134"/>
  <c r="A68" i="134"/>
  <c r="AY67" i="134"/>
  <c r="AX67" i="134"/>
  <c r="AW67" i="134"/>
  <c r="AV67" i="134"/>
  <c r="AU67" i="134"/>
  <c r="AT67" i="134"/>
  <c r="AS67" i="134"/>
  <c r="AR67" i="134"/>
  <c r="AQ67" i="134"/>
  <c r="AP67" i="134"/>
  <c r="AO67" i="134"/>
  <c r="AN67" i="134"/>
  <c r="AM67" i="134"/>
  <c r="AL67" i="134"/>
  <c r="AK67" i="134"/>
  <c r="O67" i="134"/>
  <c r="N67" i="134"/>
  <c r="M67" i="134"/>
  <c r="L67" i="134"/>
  <c r="B67" i="134"/>
  <c r="A67" i="134"/>
  <c r="BK66" i="134"/>
  <c r="BJ66" i="134"/>
  <c r="BI66" i="134"/>
  <c r="BH66" i="134"/>
  <c r="BG66" i="134"/>
  <c r="BF66" i="134"/>
  <c r="BE66" i="134"/>
  <c r="BD66" i="134"/>
  <c r="BC66" i="134"/>
  <c r="BB66" i="134"/>
  <c r="BA66" i="134"/>
  <c r="AZ66" i="134"/>
  <c r="AY66" i="134"/>
  <c r="AX66" i="134"/>
  <c r="AW66" i="134"/>
  <c r="AV66" i="134"/>
  <c r="AU66" i="134"/>
  <c r="AT66" i="134"/>
  <c r="AS66" i="134"/>
  <c r="AR66" i="134"/>
  <c r="AQ66" i="134"/>
  <c r="AP66" i="134"/>
  <c r="AO66" i="134"/>
  <c r="AN66" i="134"/>
  <c r="AM66" i="134"/>
  <c r="AL66" i="134"/>
  <c r="AK66" i="134"/>
  <c r="AF66" i="134"/>
  <c r="AE66" i="134"/>
  <c r="AC66" i="134"/>
  <c r="AB66" i="134"/>
  <c r="AA66" i="134"/>
  <c r="Z66" i="134"/>
  <c r="Y66" i="134"/>
  <c r="X66" i="134"/>
  <c r="W66" i="134"/>
  <c r="V66" i="134"/>
  <c r="U66" i="134"/>
  <c r="T66" i="134"/>
  <c r="S66" i="134"/>
  <c r="R66" i="134"/>
  <c r="O66" i="134"/>
  <c r="N66" i="134"/>
  <c r="M66" i="134"/>
  <c r="L66" i="134"/>
  <c r="B66" i="134"/>
  <c r="A66" i="134"/>
  <c r="AK65" i="134"/>
  <c r="BD64" i="134"/>
  <c r="BB64" i="134"/>
  <c r="AK64" i="134"/>
  <c r="AC64" i="134"/>
  <c r="AB64" i="134"/>
  <c r="T64" i="134"/>
  <c r="AK63" i="134"/>
  <c r="BD62" i="134"/>
  <c r="BB62" i="134"/>
  <c r="AK62" i="134"/>
  <c r="BG62" i="134" s="1"/>
  <c r="AC62" i="134"/>
  <c r="AB62" i="134"/>
  <c r="T62" i="134"/>
  <c r="AK61" i="134"/>
  <c r="BD60" i="134"/>
  <c r="BB60" i="134"/>
  <c r="AK60" i="134"/>
  <c r="AC60" i="134"/>
  <c r="AB60" i="134"/>
  <c r="T60" i="134"/>
  <c r="AK59" i="134"/>
  <c r="BD58" i="134"/>
  <c r="BB58" i="134"/>
  <c r="AK58" i="134"/>
  <c r="BG58" i="134" s="1"/>
  <c r="AC58" i="134"/>
  <c r="AB58" i="134"/>
  <c r="T58" i="134"/>
  <c r="AK57" i="134"/>
  <c r="BD56" i="134"/>
  <c r="BB56" i="134"/>
  <c r="AK56" i="134"/>
  <c r="AC56" i="134"/>
  <c r="AB56" i="134"/>
  <c r="T56" i="134"/>
  <c r="AK55" i="134"/>
  <c r="BD54" i="134"/>
  <c r="BB54" i="134"/>
  <c r="AK54" i="134"/>
  <c r="BG54" i="134" s="1"/>
  <c r="AC54" i="134"/>
  <c r="AB54" i="134"/>
  <c r="T54" i="134"/>
  <c r="AK53" i="134"/>
  <c r="BD52" i="134"/>
  <c r="BB52" i="134"/>
  <c r="AK52" i="134"/>
  <c r="AC52" i="134"/>
  <c r="AB52" i="134"/>
  <c r="T52" i="134"/>
  <c r="AK51" i="134"/>
  <c r="BD50" i="134"/>
  <c r="BB50" i="134"/>
  <c r="AK50" i="134"/>
  <c r="BG50" i="134" s="1"/>
  <c r="AC50" i="134"/>
  <c r="AB50" i="134"/>
  <c r="T50" i="134"/>
  <c r="AK49" i="134"/>
  <c r="BD48" i="134"/>
  <c r="BB48" i="134"/>
  <c r="AK48" i="134"/>
  <c r="AC48" i="134"/>
  <c r="AB48" i="134"/>
  <c r="T48" i="134"/>
  <c r="AK47" i="134"/>
  <c r="BD46" i="134"/>
  <c r="BB46" i="134"/>
  <c r="AK46" i="134"/>
  <c r="BG46" i="134" s="1"/>
  <c r="AC46" i="134"/>
  <c r="AB46" i="134"/>
  <c r="T46" i="134"/>
  <c r="AK45" i="134"/>
  <c r="BD44" i="134"/>
  <c r="BB44" i="134"/>
  <c r="AK44" i="134"/>
  <c r="AC44" i="134"/>
  <c r="AB44" i="134"/>
  <c r="T44" i="134"/>
  <c r="AK43" i="134"/>
  <c r="BD42" i="134"/>
  <c r="BB42" i="134"/>
  <c r="AK42" i="134"/>
  <c r="BG42" i="134" s="1"/>
  <c r="AC42" i="134"/>
  <c r="AB42" i="134"/>
  <c r="T42" i="134"/>
  <c r="AK41" i="134"/>
  <c r="BD40" i="134"/>
  <c r="BB40" i="134"/>
  <c r="AK40" i="134"/>
  <c r="BG40" i="134" s="1"/>
  <c r="AC40" i="134"/>
  <c r="AB40" i="134"/>
  <c r="T40" i="134"/>
  <c r="AK39" i="134"/>
  <c r="BD38" i="134"/>
  <c r="BB38" i="134"/>
  <c r="AK38" i="134"/>
  <c r="BG38" i="134" s="1"/>
  <c r="AC38" i="134"/>
  <c r="AB38" i="134"/>
  <c r="T38" i="134"/>
  <c r="AK37" i="134"/>
  <c r="BD36" i="134"/>
  <c r="BB36" i="134"/>
  <c r="AK36" i="134"/>
  <c r="BG36" i="134" s="1"/>
  <c r="AC36" i="134"/>
  <c r="AB36" i="134"/>
  <c r="T36" i="134"/>
  <c r="AK35" i="134"/>
  <c r="BD34" i="134"/>
  <c r="BB34" i="134"/>
  <c r="AK34" i="134"/>
  <c r="BG34" i="134" s="1"/>
  <c r="AC34" i="134"/>
  <c r="AB34" i="134"/>
  <c r="T34" i="134"/>
  <c r="AK33" i="134"/>
  <c r="BD32" i="134"/>
  <c r="BB32" i="134"/>
  <c r="AK32" i="134"/>
  <c r="AC32" i="134"/>
  <c r="AB32" i="134"/>
  <c r="T32" i="134"/>
  <c r="AK31" i="134"/>
  <c r="BD30" i="134"/>
  <c r="BB30" i="134"/>
  <c r="AK30" i="134"/>
  <c r="BG30" i="134" s="1"/>
  <c r="AC30" i="134"/>
  <c r="AB30" i="134"/>
  <c r="T30" i="134"/>
  <c r="AK29" i="134"/>
  <c r="BD28" i="134"/>
  <c r="BB28" i="134"/>
  <c r="AK28" i="134"/>
  <c r="BG28" i="134" s="1"/>
  <c r="AC28" i="134"/>
  <c r="AE28" i="134" s="1"/>
  <c r="T28" i="134"/>
  <c r="AK27" i="134"/>
  <c r="BD26" i="134"/>
  <c r="BB26" i="134"/>
  <c r="AK26" i="134"/>
  <c r="BG26" i="134" s="1"/>
  <c r="AC26" i="134"/>
  <c r="AE26" i="134" s="1"/>
  <c r="T26" i="134"/>
  <c r="AK25" i="134"/>
  <c r="BD24" i="134"/>
  <c r="BB24" i="134"/>
  <c r="AK24" i="134"/>
  <c r="BG24" i="134" s="1"/>
  <c r="AC24" i="134"/>
  <c r="AE24" i="134" s="1"/>
  <c r="T24" i="134"/>
  <c r="AK23" i="134"/>
  <c r="BD22" i="134"/>
  <c r="BB22" i="134"/>
  <c r="AK22" i="134"/>
  <c r="AC22" i="134"/>
  <c r="AE22" i="134" s="1"/>
  <c r="T22" i="134"/>
  <c r="AK21" i="134"/>
  <c r="BD20" i="134"/>
  <c r="BB20" i="134"/>
  <c r="AK20" i="134"/>
  <c r="BG20" i="134" s="1"/>
  <c r="T20" i="134"/>
  <c r="AK19" i="134"/>
  <c r="BD18" i="134"/>
  <c r="BB18" i="134"/>
  <c r="AK18" i="134"/>
  <c r="AC18" i="134"/>
  <c r="AE18" i="134" s="1"/>
  <c r="T18" i="134"/>
  <c r="A18" i="134"/>
  <c r="A19" i="134" s="1"/>
  <c r="J12" i="134"/>
  <c r="F12" i="134"/>
  <c r="AA11" i="134"/>
  <c r="J11" i="134"/>
  <c r="F11" i="134"/>
  <c r="AA10" i="134"/>
  <c r="AF9" i="134"/>
  <c r="AC9" i="134"/>
  <c r="Q9" i="134"/>
  <c r="Q10" i="134" s="1"/>
  <c r="J9" i="134"/>
  <c r="AH12" i="134" s="1"/>
  <c r="F9" i="134"/>
  <c r="AF8" i="134"/>
  <c r="AC8" i="134"/>
  <c r="AF6" i="134"/>
  <c r="C2" i="134"/>
  <c r="A47" i="140" l="1"/>
  <c r="B46" i="140"/>
  <c r="B48" i="139"/>
  <c r="A49" i="139"/>
  <c r="L18" i="134"/>
  <c r="AL18" i="134" s="1"/>
  <c r="AE34" i="134"/>
  <c r="AE56" i="134"/>
  <c r="AE38" i="134"/>
  <c r="AE52" i="134"/>
  <c r="AE42" i="134"/>
  <c r="AE64" i="134"/>
  <c r="AE32" i="134"/>
  <c r="AE40" i="134"/>
  <c r="AE36" i="134"/>
  <c r="AE60" i="134"/>
  <c r="AE30" i="134"/>
  <c r="AE48" i="134"/>
  <c r="AE44" i="134"/>
  <c r="BE26" i="134"/>
  <c r="BE24" i="134"/>
  <c r="BE34" i="134"/>
  <c r="B18" i="134"/>
  <c r="AE46" i="134"/>
  <c r="AE50" i="134"/>
  <c r="AE54" i="134"/>
  <c r="AE58" i="134"/>
  <c r="AH11" i="134"/>
  <c r="AF11" i="134" s="1"/>
  <c r="J10" i="134"/>
  <c r="AF12" i="134"/>
  <c r="BJ22" i="134" s="1"/>
  <c r="L20" i="134"/>
  <c r="AL20" i="134" s="1"/>
  <c r="BF20" i="134"/>
  <c r="BF24" i="134"/>
  <c r="BE36" i="134"/>
  <c r="A20" i="134"/>
  <c r="B19" i="134"/>
  <c r="L25" i="134"/>
  <c r="AS25" i="134" s="1"/>
  <c r="L64" i="134"/>
  <c r="AL64" i="134" s="1"/>
  <c r="L60" i="134"/>
  <c r="AS60" i="134" s="1"/>
  <c r="L56" i="134"/>
  <c r="L52" i="134"/>
  <c r="AS52" i="134" s="1"/>
  <c r="L48" i="134"/>
  <c r="AL48" i="134" s="1"/>
  <c r="L65" i="134"/>
  <c r="AL65" i="134" s="1"/>
  <c r="BF64" i="134"/>
  <c r="L61" i="134"/>
  <c r="BF60" i="134"/>
  <c r="L57" i="134"/>
  <c r="AL57" i="134" s="1"/>
  <c r="BF56" i="134"/>
  <c r="L53" i="134"/>
  <c r="AS53" i="134" s="1"/>
  <c r="BF52" i="134"/>
  <c r="L49" i="134"/>
  <c r="AL49" i="134" s="1"/>
  <c r="BF48" i="134"/>
  <c r="L45" i="134"/>
  <c r="AS45" i="134" s="1"/>
  <c r="AU45" i="134" s="1"/>
  <c r="BF44" i="134"/>
  <c r="L62" i="134"/>
  <c r="AL62" i="134" s="1"/>
  <c r="L58" i="134"/>
  <c r="AL58" i="134" s="1"/>
  <c r="L54" i="134"/>
  <c r="AL54" i="134" s="1"/>
  <c r="L50" i="134"/>
  <c r="AL50" i="134" s="1"/>
  <c r="L46" i="134"/>
  <c r="AL46" i="134" s="1"/>
  <c r="L40" i="134"/>
  <c r="AS40" i="134" s="1"/>
  <c r="L36" i="134"/>
  <c r="AL36" i="134" s="1"/>
  <c r="BF58" i="134"/>
  <c r="BF50" i="134"/>
  <c r="L41" i="134"/>
  <c r="AS41" i="134" s="1"/>
  <c r="BF40" i="134"/>
  <c r="L37" i="134"/>
  <c r="AL37" i="134" s="1"/>
  <c r="BF36" i="134"/>
  <c r="L33" i="134"/>
  <c r="AL33" i="134" s="1"/>
  <c r="BF32" i="134"/>
  <c r="L63" i="134"/>
  <c r="AL63" i="134" s="1"/>
  <c r="BE58" i="134"/>
  <c r="L55" i="134"/>
  <c r="AL55" i="134" s="1"/>
  <c r="BE50" i="134"/>
  <c r="L47" i="134"/>
  <c r="AL47" i="134" s="1"/>
  <c r="L42" i="134"/>
  <c r="AL42" i="134" s="1"/>
  <c r="L38" i="134"/>
  <c r="AL38" i="134" s="1"/>
  <c r="L34" i="134"/>
  <c r="AS34" i="134" s="1"/>
  <c r="AU34" i="134" s="1"/>
  <c r="L30" i="134"/>
  <c r="BF62" i="134"/>
  <c r="BF54" i="134"/>
  <c r="BF46" i="134"/>
  <c r="BF42" i="134"/>
  <c r="L39" i="134"/>
  <c r="AL39" i="134" s="1"/>
  <c r="BF38" i="134"/>
  <c r="L35" i="134"/>
  <c r="AL35" i="134" s="1"/>
  <c r="BF34" i="134"/>
  <c r="L31" i="134"/>
  <c r="AL31" i="134" s="1"/>
  <c r="BF30" i="134"/>
  <c r="L27" i="134"/>
  <c r="AL27" i="134" s="1"/>
  <c r="BF26" i="134"/>
  <c r="L59" i="134"/>
  <c r="AS59" i="134" s="1"/>
  <c r="L43" i="134"/>
  <c r="AL43" i="134" s="1"/>
  <c r="BE38" i="134"/>
  <c r="BE20" i="134"/>
  <c r="L24" i="134"/>
  <c r="AL24" i="134" s="1"/>
  <c r="BE54" i="134"/>
  <c r="L29" i="134"/>
  <c r="F10" i="134"/>
  <c r="M28" i="134" s="1"/>
  <c r="BE42" i="134"/>
  <c r="L26" i="134"/>
  <c r="AL26" i="134" s="1"/>
  <c r="L22" i="134"/>
  <c r="AS22" i="134" s="1"/>
  <c r="AU22" i="134" s="1"/>
  <c r="L23" i="134"/>
  <c r="AS23" i="134" s="1"/>
  <c r="L19" i="134"/>
  <c r="AS19" i="134" s="1"/>
  <c r="BF18" i="134"/>
  <c r="L44" i="134"/>
  <c r="AL44" i="134" s="1"/>
  <c r="L32" i="134"/>
  <c r="AS32" i="134" s="1"/>
  <c r="BE30" i="134"/>
  <c r="BF22" i="134"/>
  <c r="BF28" i="134"/>
  <c r="BE62" i="134"/>
  <c r="L51" i="134"/>
  <c r="AL51" i="134" s="1"/>
  <c r="L28" i="134"/>
  <c r="AS28" i="134" s="1"/>
  <c r="BE46" i="134"/>
  <c r="L21" i="134"/>
  <c r="AL21" i="134" s="1"/>
  <c r="BE22" i="134"/>
  <c r="BE56" i="134"/>
  <c r="BE18" i="134"/>
  <c r="BE32" i="134"/>
  <c r="BG44" i="134"/>
  <c r="BE48" i="134"/>
  <c r="BG32" i="134"/>
  <c r="BG18" i="134"/>
  <c r="BG22" i="134"/>
  <c r="BE64" i="134"/>
  <c r="BE40" i="134"/>
  <c r="BE44" i="134"/>
  <c r="AE62" i="134"/>
  <c r="BE28" i="134"/>
  <c r="BG48" i="134"/>
  <c r="BG56" i="134"/>
  <c r="BG64" i="134"/>
  <c r="BE52" i="134"/>
  <c r="BE60" i="134"/>
  <c r="BG52" i="134"/>
  <c r="BG60" i="134"/>
  <c r="O4" i="43"/>
  <c r="A48" i="140" l="1"/>
  <c r="B47" i="140"/>
  <c r="B49" i="139"/>
  <c r="A50" i="139"/>
  <c r="X36" i="134"/>
  <c r="M18" i="134"/>
  <c r="AO18" i="134" s="1"/>
  <c r="AS48" i="134"/>
  <c r="BJ32" i="134"/>
  <c r="BJ64" i="134"/>
  <c r="AS37" i="134"/>
  <c r="AU37" i="134" s="1"/>
  <c r="AU25" i="134"/>
  <c r="M48" i="134"/>
  <c r="AO48" i="134" s="1"/>
  <c r="M53" i="134"/>
  <c r="AN53" i="134" s="1"/>
  <c r="AP42" i="134"/>
  <c r="AQ42" i="134" s="1"/>
  <c r="AR42" i="134" s="1"/>
  <c r="AP37" i="134"/>
  <c r="AQ37" i="134" s="1"/>
  <c r="M29" i="134"/>
  <c r="AN29" i="134" s="1"/>
  <c r="AP47" i="134"/>
  <c r="AQ47" i="134" s="1"/>
  <c r="M57" i="134"/>
  <c r="AO57" i="134" s="1"/>
  <c r="AS47" i="134"/>
  <c r="AU47" i="134" s="1"/>
  <c r="M50" i="134"/>
  <c r="AO50" i="134" s="1"/>
  <c r="M47" i="134"/>
  <c r="AM47" i="134" s="1"/>
  <c r="M61" i="134"/>
  <c r="AO61" i="134" s="1"/>
  <c r="M34" i="134"/>
  <c r="AM34" i="134" s="1"/>
  <c r="M60" i="134"/>
  <c r="AO60" i="134" s="1"/>
  <c r="M30" i="134"/>
  <c r="AO30" i="134" s="1"/>
  <c r="M63" i="134"/>
  <c r="AM63" i="134" s="1"/>
  <c r="M38" i="134"/>
  <c r="AN38" i="134" s="1"/>
  <c r="BJ42" i="134"/>
  <c r="BJ30" i="134"/>
  <c r="BJ20" i="134"/>
  <c r="BJ28" i="134"/>
  <c r="AS57" i="134"/>
  <c r="AU57" i="134" s="1"/>
  <c r="AP23" i="134"/>
  <c r="AQ23" i="134" s="1"/>
  <c r="AW23" i="134" s="1"/>
  <c r="AS55" i="134"/>
  <c r="AU55" i="134" s="1"/>
  <c r="AP57" i="134"/>
  <c r="AQ57" i="134" s="1"/>
  <c r="AW57" i="134" s="1"/>
  <c r="BJ60" i="134"/>
  <c r="BJ24" i="134"/>
  <c r="BJ52" i="134"/>
  <c r="BJ46" i="134"/>
  <c r="BJ48" i="134"/>
  <c r="BJ54" i="134"/>
  <c r="BJ56" i="134"/>
  <c r="BJ58" i="134"/>
  <c r="M43" i="134"/>
  <c r="AN43" i="134" s="1"/>
  <c r="M51" i="134"/>
  <c r="AO51" i="134" s="1"/>
  <c r="BJ26" i="134"/>
  <c r="BJ44" i="134"/>
  <c r="BJ50" i="134"/>
  <c r="BJ18" i="134"/>
  <c r="M31" i="134"/>
  <c r="AO31" i="134" s="1"/>
  <c r="BJ36" i="134"/>
  <c r="BJ34" i="134"/>
  <c r="BJ62" i="134"/>
  <c r="M45" i="134"/>
  <c r="AN45" i="134" s="1"/>
  <c r="M56" i="134"/>
  <c r="AO56" i="134" s="1"/>
  <c r="M26" i="134"/>
  <c r="AN26" i="134" s="1"/>
  <c r="M42" i="134"/>
  <c r="AM42" i="134" s="1"/>
  <c r="M54" i="134"/>
  <c r="AO54" i="134" s="1"/>
  <c r="M65" i="134"/>
  <c r="AO65" i="134" s="1"/>
  <c r="AS50" i="134"/>
  <c r="AU50" i="134" s="1"/>
  <c r="AP62" i="134"/>
  <c r="AQ62" i="134" s="1"/>
  <c r="AR62" i="134" s="1"/>
  <c r="M58" i="134"/>
  <c r="AO58" i="134" s="1"/>
  <c r="M27" i="134"/>
  <c r="AN27" i="134" s="1"/>
  <c r="BJ40" i="134"/>
  <c r="BJ38" i="134"/>
  <c r="AL22" i="134"/>
  <c r="AL25" i="134"/>
  <c r="W36" i="134"/>
  <c r="AS43" i="134"/>
  <c r="AU43" i="134" s="1"/>
  <c r="AS26" i="134"/>
  <c r="AU26" i="134" s="1"/>
  <c r="AS38" i="134"/>
  <c r="AU38" i="134" s="1"/>
  <c r="AS21" i="134"/>
  <c r="AU21" i="134" s="1"/>
  <c r="AL40" i="134"/>
  <c r="AS24" i="134"/>
  <c r="AU24" i="134" s="1"/>
  <c r="AS49" i="134"/>
  <c r="AU49" i="134" s="1"/>
  <c r="AU40" i="134"/>
  <c r="AS65" i="134"/>
  <c r="AU65" i="134" s="1"/>
  <c r="X26" i="134"/>
  <c r="AU28" i="134"/>
  <c r="AU53" i="134"/>
  <c r="AU52" i="134"/>
  <c r="AL45" i="134"/>
  <c r="AU19" i="134"/>
  <c r="AU41" i="134"/>
  <c r="AS42" i="134"/>
  <c r="AU42" i="134" s="1"/>
  <c r="AL32" i="134"/>
  <c r="AP29" i="134"/>
  <c r="AQ29" i="134" s="1"/>
  <c r="AR29" i="134" s="1"/>
  <c r="X40" i="134"/>
  <c r="M52" i="134"/>
  <c r="AO52" i="134" s="1"/>
  <c r="AS44" i="134"/>
  <c r="AU44" i="134" s="1"/>
  <c r="AP32" i="134"/>
  <c r="AQ32" i="134" s="1"/>
  <c r="AR32" i="134" s="1"/>
  <c r="M55" i="134"/>
  <c r="AN55" i="134" s="1"/>
  <c r="M62" i="134"/>
  <c r="AM62" i="134" s="1"/>
  <c r="AL59" i="134"/>
  <c r="M64" i="134"/>
  <c r="AN64" i="134" s="1"/>
  <c r="M35" i="134"/>
  <c r="AO35" i="134" s="1"/>
  <c r="AP26" i="134"/>
  <c r="AQ26" i="134" s="1"/>
  <c r="AW26" i="134" s="1"/>
  <c r="AP40" i="134"/>
  <c r="AQ40" i="134" s="1"/>
  <c r="AW40" i="134" s="1"/>
  <c r="M59" i="134"/>
  <c r="AN59" i="134" s="1"/>
  <c r="AP44" i="134"/>
  <c r="AQ44" i="134" s="1"/>
  <c r="AW44" i="134" s="1"/>
  <c r="M32" i="134"/>
  <c r="AM32" i="134" s="1"/>
  <c r="M23" i="134"/>
  <c r="AO23" i="134" s="1"/>
  <c r="X30" i="134"/>
  <c r="AP38" i="134"/>
  <c r="AQ38" i="134" s="1"/>
  <c r="AR38" i="134" s="1"/>
  <c r="M37" i="134"/>
  <c r="AN37" i="134" s="1"/>
  <c r="AP59" i="134"/>
  <c r="AQ59" i="134" s="1"/>
  <c r="AW59" i="134" s="1"/>
  <c r="AP48" i="134"/>
  <c r="AQ48" i="134" s="1"/>
  <c r="AR48" i="134" s="1"/>
  <c r="M44" i="134"/>
  <c r="AO44" i="134" s="1"/>
  <c r="M19" i="134"/>
  <c r="AM19" i="134" s="1"/>
  <c r="X28" i="134"/>
  <c r="AP45" i="134"/>
  <c r="AQ45" i="134" s="1"/>
  <c r="AW45" i="134" s="1"/>
  <c r="AP22" i="134"/>
  <c r="AQ22" i="134" s="1"/>
  <c r="AW22" i="134" s="1"/>
  <c r="M49" i="134"/>
  <c r="AN49" i="134" s="1"/>
  <c r="AP39" i="134"/>
  <c r="AQ39" i="134" s="1"/>
  <c r="AR39" i="134" s="1"/>
  <c r="M41" i="134"/>
  <c r="AO41" i="134" s="1"/>
  <c r="M46" i="134"/>
  <c r="AO46" i="134" s="1"/>
  <c r="AP49" i="134"/>
  <c r="AQ49" i="134" s="1"/>
  <c r="AW49" i="134" s="1"/>
  <c r="M39" i="134"/>
  <c r="AN39" i="134" s="1"/>
  <c r="M24" i="134"/>
  <c r="AO24" i="134" s="1"/>
  <c r="AP56" i="134"/>
  <c r="AQ56" i="134" s="1"/>
  <c r="AR56" i="134" s="1"/>
  <c r="X20" i="134"/>
  <c r="AL19" i="134"/>
  <c r="AP61" i="134"/>
  <c r="AQ61" i="134" s="1"/>
  <c r="AW61" i="134" s="1"/>
  <c r="X24" i="134"/>
  <c r="AL29" i="134"/>
  <c r="AS29" i="134"/>
  <c r="AU29" i="134" s="1"/>
  <c r="W24" i="134"/>
  <c r="AL41" i="134"/>
  <c r="AL53" i="134"/>
  <c r="AU23" i="134"/>
  <c r="AP31" i="134"/>
  <c r="AQ31" i="134" s="1"/>
  <c r="AR31" i="134" s="1"/>
  <c r="AP51" i="134"/>
  <c r="AQ51" i="134" s="1"/>
  <c r="AR51" i="134" s="1"/>
  <c r="AL61" i="134"/>
  <c r="AL56" i="134"/>
  <c r="AS58" i="134"/>
  <c r="AU58" i="134" s="1"/>
  <c r="AL34" i="134"/>
  <c r="AS31" i="134"/>
  <c r="AU31" i="134" s="1"/>
  <c r="AP41" i="134"/>
  <c r="AQ41" i="134" s="1"/>
  <c r="AW41" i="134" s="1"/>
  <c r="AS27" i="134"/>
  <c r="AU27" i="134" s="1"/>
  <c r="AS36" i="134"/>
  <c r="AU36" i="134" s="1"/>
  <c r="AU32" i="134"/>
  <c r="AU59" i="134"/>
  <c r="AP46" i="134"/>
  <c r="AQ46" i="134" s="1"/>
  <c r="AR46" i="134" s="1"/>
  <c r="AL52" i="134"/>
  <c r="AS54" i="134"/>
  <c r="AU54" i="134" s="1"/>
  <c r="AS56" i="134"/>
  <c r="AU56" i="134" s="1"/>
  <c r="AS61" i="134"/>
  <c r="AU61" i="134" s="1"/>
  <c r="AS35" i="134"/>
  <c r="AU35" i="134" s="1"/>
  <c r="AS51" i="134"/>
  <c r="AU51" i="134" s="1"/>
  <c r="AP33" i="134"/>
  <c r="AQ33" i="134" s="1"/>
  <c r="AW33" i="134" s="1"/>
  <c r="AP54" i="134"/>
  <c r="AQ54" i="134" s="1"/>
  <c r="AR54" i="134" s="1"/>
  <c r="AP43" i="134"/>
  <c r="AQ43" i="134" s="1"/>
  <c r="AR43" i="134" s="1"/>
  <c r="AU48" i="134"/>
  <c r="AS46" i="134"/>
  <c r="AU46" i="134" s="1"/>
  <c r="AP28" i="134"/>
  <c r="AQ28" i="134" s="1"/>
  <c r="AW28" i="134" s="1"/>
  <c r="AP34" i="134"/>
  <c r="AQ34" i="134" s="1"/>
  <c r="AR34" i="134" s="1"/>
  <c r="AP55" i="134"/>
  <c r="AQ55" i="134" s="1"/>
  <c r="AR55" i="134" s="1"/>
  <c r="AS20" i="134"/>
  <c r="AU20" i="134" s="1"/>
  <c r="AL28" i="134"/>
  <c r="AO28" i="134"/>
  <c r="AU60" i="134"/>
  <c r="AS33" i="134"/>
  <c r="AU33" i="134" s="1"/>
  <c r="AS39" i="134"/>
  <c r="AU39" i="134" s="1"/>
  <c r="AS62" i="134"/>
  <c r="AU62" i="134" s="1"/>
  <c r="AP19" i="134"/>
  <c r="AQ19" i="134" s="1"/>
  <c r="AW19" i="134" s="1"/>
  <c r="AP35" i="134"/>
  <c r="AQ35" i="134" s="1"/>
  <c r="AR35" i="134" s="1"/>
  <c r="AP36" i="134"/>
  <c r="AQ36" i="134" s="1"/>
  <c r="AR36" i="134" s="1"/>
  <c r="AP60" i="134"/>
  <c r="AQ60" i="134" s="1"/>
  <c r="AR60" i="134" s="1"/>
  <c r="W34" i="134"/>
  <c r="AP30" i="134"/>
  <c r="AQ30" i="134" s="1"/>
  <c r="AW30" i="134" s="1"/>
  <c r="AL23" i="134"/>
  <c r="W38" i="134"/>
  <c r="AP53" i="134"/>
  <c r="AQ53" i="134" s="1"/>
  <c r="AW53" i="134" s="1"/>
  <c r="W40" i="134"/>
  <c r="W20" i="134"/>
  <c r="AL60" i="134"/>
  <c r="M36" i="134"/>
  <c r="AO36" i="134" s="1"/>
  <c r="M20" i="134"/>
  <c r="AO20" i="134" s="1"/>
  <c r="M22" i="134"/>
  <c r="AO22" i="134" s="1"/>
  <c r="AP50" i="134"/>
  <c r="AQ50" i="134" s="1"/>
  <c r="AR50" i="134" s="1"/>
  <c r="AP52" i="134"/>
  <c r="AQ52" i="134" s="1"/>
  <c r="AR52" i="134" s="1"/>
  <c r="AP65" i="134"/>
  <c r="AQ65" i="134" s="1"/>
  <c r="AR65" i="134" s="1"/>
  <c r="W60" i="134"/>
  <c r="X60" i="134"/>
  <c r="AL30" i="134"/>
  <c r="X22" i="134"/>
  <c r="W22" i="134"/>
  <c r="X34" i="134"/>
  <c r="W52" i="134"/>
  <c r="X52" i="134"/>
  <c r="AN63" i="134"/>
  <c r="X58" i="134"/>
  <c r="W58" i="134"/>
  <c r="W64" i="134"/>
  <c r="X64" i="134"/>
  <c r="AS18" i="134"/>
  <c r="AU18" i="134" s="1"/>
  <c r="AP18" i="134"/>
  <c r="AQ18" i="134" s="1"/>
  <c r="X18" i="134"/>
  <c r="W18" i="134"/>
  <c r="AR47" i="134"/>
  <c r="AW47" i="134"/>
  <c r="AP63" i="134"/>
  <c r="AQ63" i="134" s="1"/>
  <c r="AO34" i="134"/>
  <c r="U64" i="134"/>
  <c r="BI64" i="134" s="1"/>
  <c r="U60" i="134"/>
  <c r="BI60" i="134" s="1"/>
  <c r="U56" i="134"/>
  <c r="BI56" i="134" s="1"/>
  <c r="U52" i="134"/>
  <c r="BI52" i="134" s="1"/>
  <c r="U48" i="134"/>
  <c r="BI48" i="134" s="1"/>
  <c r="U44" i="134"/>
  <c r="BI44" i="134" s="1"/>
  <c r="U62" i="134"/>
  <c r="BI62" i="134" s="1"/>
  <c r="U54" i="134"/>
  <c r="BI54" i="134" s="1"/>
  <c r="U46" i="134"/>
  <c r="BI46" i="134" s="1"/>
  <c r="U40" i="134"/>
  <c r="BI40" i="134" s="1"/>
  <c r="U36" i="134"/>
  <c r="BI36" i="134" s="1"/>
  <c r="U32" i="134"/>
  <c r="BI32" i="134" s="1"/>
  <c r="U58" i="134"/>
  <c r="BI58" i="134" s="1"/>
  <c r="U50" i="134"/>
  <c r="BI50" i="134" s="1"/>
  <c r="U42" i="134"/>
  <c r="BI42" i="134" s="1"/>
  <c r="U38" i="134"/>
  <c r="BI38" i="134" s="1"/>
  <c r="U34" i="134"/>
  <c r="BI34" i="134" s="1"/>
  <c r="U30" i="134"/>
  <c r="BI30" i="134" s="1"/>
  <c r="U26" i="134"/>
  <c r="BI26" i="134" s="1"/>
  <c r="AP27" i="134"/>
  <c r="AQ27" i="134" s="1"/>
  <c r="AP25" i="134"/>
  <c r="AQ25" i="134" s="1"/>
  <c r="U22" i="134"/>
  <c r="BI22" i="134" s="1"/>
  <c r="U18" i="134"/>
  <c r="BI18" i="134" s="1"/>
  <c r="M25" i="134"/>
  <c r="AP58" i="134"/>
  <c r="AQ58" i="134" s="1"/>
  <c r="U24" i="134"/>
  <c r="BI24" i="134" s="1"/>
  <c r="AP20" i="134"/>
  <c r="AQ20" i="134" s="1"/>
  <c r="AP21" i="134"/>
  <c r="AQ21" i="134" s="1"/>
  <c r="M40" i="134"/>
  <c r="M33" i="134"/>
  <c r="U28" i="134"/>
  <c r="BI28" i="134" s="1"/>
  <c r="AP24" i="134"/>
  <c r="AQ24" i="134" s="1"/>
  <c r="U20" i="134"/>
  <c r="BI20" i="134" s="1"/>
  <c r="M21" i="134"/>
  <c r="W26" i="134"/>
  <c r="X42" i="134"/>
  <c r="W42" i="134"/>
  <c r="A21" i="134"/>
  <c r="B20" i="134"/>
  <c r="AS64" i="134"/>
  <c r="AU64" i="134" s="1"/>
  <c r="AS63" i="134"/>
  <c r="AU63" i="134" s="1"/>
  <c r="AM30" i="134"/>
  <c r="X32" i="134"/>
  <c r="W32" i="134"/>
  <c r="X46" i="134"/>
  <c r="W46" i="134"/>
  <c r="W48" i="134"/>
  <c r="X48" i="134"/>
  <c r="W56" i="134"/>
  <c r="X56" i="134"/>
  <c r="AS30" i="134"/>
  <c r="AU30" i="134" s="1"/>
  <c r="AM50" i="134"/>
  <c r="AN28" i="134"/>
  <c r="AM28" i="134"/>
  <c r="AO38" i="134"/>
  <c r="W28" i="134"/>
  <c r="X38" i="134"/>
  <c r="W30" i="134"/>
  <c r="X54" i="134"/>
  <c r="W54" i="134"/>
  <c r="AW37" i="134"/>
  <c r="AR37" i="134"/>
  <c r="AP64" i="134"/>
  <c r="AQ64" i="134" s="1"/>
  <c r="X44" i="134"/>
  <c r="W44" i="134"/>
  <c r="X62" i="134"/>
  <c r="W62" i="134"/>
  <c r="X50" i="134"/>
  <c r="W50" i="134"/>
  <c r="A49" i="140" l="1"/>
  <c r="B48" i="140"/>
  <c r="A51" i="139"/>
  <c r="B50" i="139"/>
  <c r="AN50" i="134"/>
  <c r="AM48" i="134"/>
  <c r="AO63" i="134"/>
  <c r="AN48" i="134"/>
  <c r="AM31" i="134"/>
  <c r="AO27" i="134"/>
  <c r="AM27" i="134"/>
  <c r="AN60" i="134"/>
  <c r="AM38" i="134"/>
  <c r="AN61" i="134"/>
  <c r="AM29" i="134"/>
  <c r="AO29" i="134"/>
  <c r="AM53" i="134"/>
  <c r="AO45" i="134"/>
  <c r="AW42" i="134"/>
  <c r="AM61" i="134"/>
  <c r="AM60" i="134"/>
  <c r="AN51" i="134"/>
  <c r="AN34" i="134"/>
  <c r="AN41" i="134"/>
  <c r="AO47" i="134"/>
  <c r="AN30" i="134"/>
  <c r="AN47" i="134"/>
  <c r="AO53" i="134"/>
  <c r="AO42" i="134"/>
  <c r="AN42" i="134"/>
  <c r="AM57" i="134"/>
  <c r="AN57" i="134"/>
  <c r="AR23" i="134"/>
  <c r="AT23" i="134" s="1"/>
  <c r="AV23" i="134" s="1"/>
  <c r="AO26" i="134"/>
  <c r="AW29" i="134"/>
  <c r="AM26" i="134"/>
  <c r="AR57" i="134"/>
  <c r="AX57" i="134" s="1"/>
  <c r="AY57" i="134" s="1"/>
  <c r="AW38" i="134"/>
  <c r="AM52" i="134"/>
  <c r="AR26" i="134"/>
  <c r="AT26" i="134" s="1"/>
  <c r="AV26" i="134" s="1"/>
  <c r="N26" i="134" s="1"/>
  <c r="AW32" i="134"/>
  <c r="AM41" i="134"/>
  <c r="AM56" i="134"/>
  <c r="AN56" i="134"/>
  <c r="AR40" i="134"/>
  <c r="AX40" i="134" s="1"/>
  <c r="AY40" i="134" s="1"/>
  <c r="AM43" i="134"/>
  <c r="AR33" i="134"/>
  <c r="AT33" i="134" s="1"/>
  <c r="AV33" i="134" s="1"/>
  <c r="O33" i="134" s="1"/>
  <c r="AW39" i="134"/>
  <c r="AR59" i="134"/>
  <c r="AT59" i="134" s="1"/>
  <c r="AV59" i="134" s="1"/>
  <c r="O59" i="134" s="1"/>
  <c r="AO59" i="134"/>
  <c r="AM55" i="134"/>
  <c r="AM51" i="134"/>
  <c r="AM23" i="134"/>
  <c r="AM58" i="134"/>
  <c r="AN23" i="134"/>
  <c r="AR41" i="134"/>
  <c r="AX41" i="134" s="1"/>
  <c r="AY41" i="134" s="1"/>
  <c r="AO37" i="134"/>
  <c r="AR61" i="134"/>
  <c r="AT61" i="134" s="1"/>
  <c r="AV61" i="134" s="1"/>
  <c r="O61" i="134" s="1"/>
  <c r="AW48" i="134"/>
  <c r="AW55" i="134"/>
  <c r="AM59" i="134"/>
  <c r="AW62" i="134"/>
  <c r="AO55" i="134"/>
  <c r="AN44" i="134"/>
  <c r="AM46" i="134"/>
  <c r="AM45" i="134"/>
  <c r="AN58" i="134"/>
  <c r="AM44" i="134"/>
  <c r="AN46" i="134"/>
  <c r="AN31" i="134"/>
  <c r="AM54" i="134"/>
  <c r="AN54" i="134"/>
  <c r="AW60" i="134"/>
  <c r="AO43" i="134"/>
  <c r="AM37" i="134"/>
  <c r="AW43" i="134"/>
  <c r="AO49" i="134"/>
  <c r="AW56" i="134"/>
  <c r="AM65" i="134"/>
  <c r="AN65" i="134"/>
  <c r="AR22" i="134"/>
  <c r="AX22" i="134" s="1"/>
  <c r="AY22" i="134" s="1"/>
  <c r="AN62" i="134"/>
  <c r="AW50" i="134"/>
  <c r="AW31" i="134"/>
  <c r="AR19" i="134"/>
  <c r="AX19" i="134" s="1"/>
  <c r="AY19" i="134" s="1"/>
  <c r="AM24" i="134"/>
  <c r="AN24" i="134"/>
  <c r="AM64" i="134"/>
  <c r="AN22" i="134"/>
  <c r="AR45" i="134"/>
  <c r="AX45" i="134" s="1"/>
  <c r="AY45" i="134" s="1"/>
  <c r="N45" i="134" s="1"/>
  <c r="AO64" i="134"/>
  <c r="AR44" i="134"/>
  <c r="AX44" i="134" s="1"/>
  <c r="AY44" i="134" s="1"/>
  <c r="AM35" i="134"/>
  <c r="AN35" i="134"/>
  <c r="AW35" i="134"/>
  <c r="AR53" i="134"/>
  <c r="AT53" i="134" s="1"/>
  <c r="AV53" i="134" s="1"/>
  <c r="O53" i="134" s="1"/>
  <c r="AW36" i="134"/>
  <c r="AM39" i="134"/>
  <c r="AO39" i="134"/>
  <c r="AM49" i="134"/>
  <c r="AO32" i="134"/>
  <c r="AO19" i="134"/>
  <c r="AN32" i="134"/>
  <c r="AN52" i="134"/>
  <c r="AN19" i="134"/>
  <c r="AR49" i="134"/>
  <c r="AT49" i="134" s="1"/>
  <c r="AV49" i="134" s="1"/>
  <c r="O49" i="134" s="1"/>
  <c r="AW54" i="134"/>
  <c r="AO62" i="134"/>
  <c r="AW65" i="134"/>
  <c r="AM22" i="134"/>
  <c r="AM36" i="134"/>
  <c r="AW46" i="134"/>
  <c r="AR28" i="134"/>
  <c r="AX28" i="134" s="1"/>
  <c r="AY28" i="134" s="1"/>
  <c r="AM20" i="134"/>
  <c r="AW34" i="134"/>
  <c r="AW51" i="134"/>
  <c r="AN20" i="134"/>
  <c r="AM18" i="134"/>
  <c r="AN18" i="134"/>
  <c r="AN36" i="134"/>
  <c r="AR30" i="134"/>
  <c r="AX30" i="134" s="1"/>
  <c r="AY30" i="134" s="1"/>
  <c r="AW52" i="134"/>
  <c r="B21" i="134"/>
  <c r="A22" i="134"/>
  <c r="AN33" i="134"/>
  <c r="AM33" i="134"/>
  <c r="AO33" i="134"/>
  <c r="AR63" i="134"/>
  <c r="AW63" i="134"/>
  <c r="AT46" i="134"/>
  <c r="AV46" i="134" s="1"/>
  <c r="N46" i="134" s="1"/>
  <c r="AX46" i="134"/>
  <c r="AX37" i="134"/>
  <c r="AY37" i="134" s="1"/>
  <c r="AT37" i="134"/>
  <c r="AV37" i="134" s="1"/>
  <c r="O37" i="134" s="1"/>
  <c r="AT51" i="134"/>
  <c r="AV51" i="134" s="1"/>
  <c r="O51" i="134" s="1"/>
  <c r="AX51" i="134"/>
  <c r="AT29" i="134"/>
  <c r="AV29" i="134" s="1"/>
  <c r="AX29" i="134"/>
  <c r="AN40" i="134"/>
  <c r="AM40" i="134"/>
  <c r="AO40" i="134"/>
  <c r="AR25" i="134"/>
  <c r="AW25" i="134"/>
  <c r="AX32" i="134"/>
  <c r="AT32" i="134"/>
  <c r="AV32" i="134" s="1"/>
  <c r="N32" i="134" s="1"/>
  <c r="AT55" i="134"/>
  <c r="AV55" i="134" s="1"/>
  <c r="O55" i="134" s="1"/>
  <c r="AX55" i="134"/>
  <c r="AR21" i="134"/>
  <c r="AW21" i="134"/>
  <c r="AR27" i="134"/>
  <c r="AW27" i="134"/>
  <c r="AT47" i="134"/>
  <c r="AV47" i="134" s="1"/>
  <c r="O47" i="134" s="1"/>
  <c r="AX47" i="134"/>
  <c r="AY47" i="134" s="1"/>
  <c r="AR18" i="134"/>
  <c r="AW18" i="134"/>
  <c r="AX43" i="134"/>
  <c r="AT43" i="134"/>
  <c r="AV43" i="134" s="1"/>
  <c r="O43" i="134" s="1"/>
  <c r="AR64" i="134"/>
  <c r="AW64" i="134"/>
  <c r="AT34" i="134"/>
  <c r="AV34" i="134" s="1"/>
  <c r="N34" i="134" s="1"/>
  <c r="AX34" i="134"/>
  <c r="AW20" i="134"/>
  <c r="AR20" i="134"/>
  <c r="AX36" i="134"/>
  <c r="AT36" i="134"/>
  <c r="AV36" i="134" s="1"/>
  <c r="N36" i="134" s="1"/>
  <c r="AX65" i="134"/>
  <c r="AT65" i="134"/>
  <c r="AV65" i="134" s="1"/>
  <c r="O65" i="134" s="1"/>
  <c r="AN21" i="134"/>
  <c r="AM21" i="134"/>
  <c r="AO21" i="134"/>
  <c r="AX48" i="134"/>
  <c r="AT48" i="134"/>
  <c r="AV48" i="134" s="1"/>
  <c r="N48" i="134" s="1"/>
  <c r="AX31" i="134"/>
  <c r="AT31" i="134"/>
  <c r="AV31" i="134" s="1"/>
  <c r="O31" i="134" s="1"/>
  <c r="AT62" i="134"/>
  <c r="AV62" i="134" s="1"/>
  <c r="N62" i="134" s="1"/>
  <c r="AX62" i="134"/>
  <c r="AX60" i="134"/>
  <c r="AT60" i="134"/>
  <c r="AV60" i="134" s="1"/>
  <c r="N60" i="134" s="1"/>
  <c r="AR58" i="134"/>
  <c r="AW58" i="134"/>
  <c r="AT50" i="134"/>
  <c r="AV50" i="134" s="1"/>
  <c r="N50" i="134" s="1"/>
  <c r="AX50" i="134"/>
  <c r="AT54" i="134"/>
  <c r="AV54" i="134" s="1"/>
  <c r="N54" i="134" s="1"/>
  <c r="AX54" i="134"/>
  <c r="AX26" i="134"/>
  <c r="AY26" i="134" s="1"/>
  <c r="AW24" i="134"/>
  <c r="AR24" i="134"/>
  <c r="AN25" i="134"/>
  <c r="AM25" i="134"/>
  <c r="AO25" i="134"/>
  <c r="AT35" i="134"/>
  <c r="AV35" i="134" s="1"/>
  <c r="O35" i="134" s="1"/>
  <c r="AX35" i="134"/>
  <c r="AT42" i="134"/>
  <c r="AV42" i="134" s="1"/>
  <c r="N42" i="134" s="1"/>
  <c r="AX42" i="134"/>
  <c r="AY42" i="134" s="1"/>
  <c r="O42" i="134" s="1"/>
  <c r="AX56" i="134"/>
  <c r="AT56" i="134"/>
  <c r="AV56" i="134" s="1"/>
  <c r="N56" i="134" s="1"/>
  <c r="AT39" i="134"/>
  <c r="AV39" i="134" s="1"/>
  <c r="O39" i="134" s="1"/>
  <c r="AX39" i="134"/>
  <c r="AX52" i="134"/>
  <c r="AT52" i="134"/>
  <c r="AV52" i="134" s="1"/>
  <c r="N52" i="134" s="1"/>
  <c r="AT38" i="134"/>
  <c r="AV38" i="134" s="1"/>
  <c r="N38" i="134" s="1"/>
  <c r="AX38" i="134"/>
  <c r="B49" i="140" l="1"/>
  <c r="A50" i="140"/>
  <c r="A52" i="139"/>
  <c r="B51" i="139"/>
  <c r="N41" i="134"/>
  <c r="O30" i="134"/>
  <c r="S30" i="134" s="1"/>
  <c r="BA30" i="134" s="1"/>
  <c r="AY32" i="134"/>
  <c r="O32" i="134" s="1"/>
  <c r="S32" i="134" s="1"/>
  <c r="BA32" i="134" s="1"/>
  <c r="AX23" i="134"/>
  <c r="AY23" i="134" s="1"/>
  <c r="N23" i="134" s="1"/>
  <c r="O26" i="134"/>
  <c r="AY29" i="134"/>
  <c r="N29" i="134" s="1"/>
  <c r="AY50" i="134"/>
  <c r="O50" i="134" s="1"/>
  <c r="S50" i="134" s="1"/>
  <c r="BA50" i="134" s="1"/>
  <c r="AX33" i="134"/>
  <c r="AY33" i="134" s="1"/>
  <c r="N33" i="134" s="1"/>
  <c r="R32" i="134" s="1"/>
  <c r="AY48" i="134"/>
  <c r="O48" i="134" s="1"/>
  <c r="S48" i="134" s="1"/>
  <c r="BA48" i="134" s="1"/>
  <c r="N57" i="134"/>
  <c r="R56" i="134" s="1"/>
  <c r="N47" i="134"/>
  <c r="R46" i="134" s="1"/>
  <c r="AT57" i="134"/>
  <c r="AV57" i="134" s="1"/>
  <c r="O57" i="134" s="1"/>
  <c r="AY38" i="134"/>
  <c r="O38" i="134" s="1"/>
  <c r="S38" i="134" s="1"/>
  <c r="BA38" i="134" s="1"/>
  <c r="AT40" i="134"/>
  <c r="AV40" i="134" s="1"/>
  <c r="N40" i="134" s="1"/>
  <c r="AY62" i="134"/>
  <c r="O62" i="134" s="1"/>
  <c r="AY56" i="134"/>
  <c r="O56" i="134" s="1"/>
  <c r="AY39" i="134"/>
  <c r="N39" i="134" s="1"/>
  <c r="R38" i="134" s="1"/>
  <c r="AZ38" i="134" s="1"/>
  <c r="AX49" i="134"/>
  <c r="AY49" i="134" s="1"/>
  <c r="N49" i="134" s="1"/>
  <c r="R48" i="134" s="1"/>
  <c r="AX61" i="134"/>
  <c r="AY61" i="134" s="1"/>
  <c r="N61" i="134" s="1"/>
  <c r="R60" i="134" s="1"/>
  <c r="AT45" i="134"/>
  <c r="AV45" i="134" s="1"/>
  <c r="O45" i="134" s="1"/>
  <c r="AX59" i="134"/>
  <c r="AY59" i="134" s="1"/>
  <c r="N59" i="134" s="1"/>
  <c r="O44" i="134"/>
  <c r="AX53" i="134"/>
  <c r="AY53" i="134" s="1"/>
  <c r="N53" i="134" s="1"/>
  <c r="R52" i="134" s="1"/>
  <c r="AT41" i="134"/>
  <c r="AV41" i="134" s="1"/>
  <c r="O41" i="134" s="1"/>
  <c r="AT44" i="134"/>
  <c r="AV44" i="134" s="1"/>
  <c r="N44" i="134" s="1"/>
  <c r="R44" i="134" s="1"/>
  <c r="AT22" i="134"/>
  <c r="AV22" i="134" s="1"/>
  <c r="N22" i="134" s="1"/>
  <c r="N37" i="134"/>
  <c r="R36" i="134" s="1"/>
  <c r="AY43" i="134"/>
  <c r="N43" i="134" s="1"/>
  <c r="R42" i="134" s="1"/>
  <c r="AY55" i="134"/>
  <c r="N55" i="134" s="1"/>
  <c r="R54" i="134" s="1"/>
  <c r="AY31" i="134"/>
  <c r="N31" i="134" s="1"/>
  <c r="AT28" i="134"/>
  <c r="AV28" i="134" s="1"/>
  <c r="N28" i="134" s="1"/>
  <c r="AY54" i="134"/>
  <c r="O54" i="134" s="1"/>
  <c r="S54" i="134" s="1"/>
  <c r="BA54" i="134" s="1"/>
  <c r="AY60" i="134"/>
  <c r="O60" i="134" s="1"/>
  <c r="S60" i="134" s="1"/>
  <c r="BA60" i="134" s="1"/>
  <c r="AY34" i="134"/>
  <c r="O34" i="134" s="1"/>
  <c r="S34" i="134" s="1"/>
  <c r="BA34" i="134" s="1"/>
  <c r="S42" i="134"/>
  <c r="BA42" i="134" s="1"/>
  <c r="AT19" i="134"/>
  <c r="AV19" i="134" s="1"/>
  <c r="O19" i="134" s="1"/>
  <c r="AT30" i="134"/>
  <c r="AV30" i="134" s="1"/>
  <c r="N30" i="134" s="1"/>
  <c r="AY35" i="134"/>
  <c r="N35" i="134" s="1"/>
  <c r="R34" i="134" s="1"/>
  <c r="O22" i="134"/>
  <c r="AJ22" i="134" s="1"/>
  <c r="AY36" i="134"/>
  <c r="O36" i="134" s="1"/>
  <c r="S36" i="134" s="1"/>
  <c r="BA36" i="134" s="1"/>
  <c r="AY65" i="134"/>
  <c r="N65" i="134" s="1"/>
  <c r="AY46" i="134"/>
  <c r="O46" i="134" s="1"/>
  <c r="S46" i="134" s="1"/>
  <c r="BA46" i="134" s="1"/>
  <c r="AY51" i="134"/>
  <c r="N51" i="134" s="1"/>
  <c r="R50" i="134" s="1"/>
  <c r="AY52" i="134"/>
  <c r="O52" i="134" s="1"/>
  <c r="S52" i="134" s="1"/>
  <c r="BA52" i="134" s="1"/>
  <c r="AT24" i="134"/>
  <c r="AV24" i="134" s="1"/>
  <c r="N24" i="134" s="1"/>
  <c r="AX24" i="134"/>
  <c r="AY24" i="134" s="1"/>
  <c r="O24" i="134" s="1"/>
  <c r="AX18" i="134"/>
  <c r="AY18" i="134" s="1"/>
  <c r="O18" i="134" s="1"/>
  <c r="AT18" i="134"/>
  <c r="AV18" i="134" s="1"/>
  <c r="N18" i="134" s="1"/>
  <c r="O40" i="134"/>
  <c r="AT25" i="134"/>
  <c r="AV25" i="134" s="1"/>
  <c r="AX25" i="134"/>
  <c r="AY25" i="134" s="1"/>
  <c r="AT21" i="134"/>
  <c r="AV21" i="134" s="1"/>
  <c r="AX21" i="134"/>
  <c r="AY21" i="134" s="1"/>
  <c r="AT63" i="134"/>
  <c r="AV63" i="134" s="1"/>
  <c r="O63" i="134" s="1"/>
  <c r="AX63" i="134"/>
  <c r="AY63" i="134" s="1"/>
  <c r="N63" i="134" s="1"/>
  <c r="R62" i="134" s="1"/>
  <c r="AX64" i="134"/>
  <c r="AY64" i="134" s="1"/>
  <c r="O64" i="134" s="1"/>
  <c r="S64" i="134" s="1"/>
  <c r="BA64" i="134" s="1"/>
  <c r="AT64" i="134"/>
  <c r="AV64" i="134" s="1"/>
  <c r="N64" i="134" s="1"/>
  <c r="B22" i="134"/>
  <c r="A23" i="134"/>
  <c r="AT58" i="134"/>
  <c r="AV58" i="134" s="1"/>
  <c r="N58" i="134" s="1"/>
  <c r="AX58" i="134"/>
  <c r="AY58" i="134" s="1"/>
  <c r="O58" i="134" s="1"/>
  <c r="S58" i="134" s="1"/>
  <c r="BA58" i="134" s="1"/>
  <c r="AT20" i="134"/>
  <c r="AV20" i="134" s="1"/>
  <c r="N20" i="134" s="1"/>
  <c r="AX20" i="134"/>
  <c r="AY20" i="134" s="1"/>
  <c r="O20" i="134" s="1"/>
  <c r="AX27" i="134"/>
  <c r="AY27" i="134" s="1"/>
  <c r="AT27" i="134"/>
  <c r="AV27" i="134" s="1"/>
  <c r="O27" i="134" s="1"/>
  <c r="A51" i="140" l="1"/>
  <c r="B50" i="140"/>
  <c r="N21" i="134"/>
  <c r="Q24" i="134"/>
  <c r="AJ24" i="134"/>
  <c r="Q26" i="134"/>
  <c r="AJ26" i="134"/>
  <c r="Q19" i="134"/>
  <c r="AJ19" i="134"/>
  <c r="N25" i="134"/>
  <c r="R24" i="134" s="1"/>
  <c r="Q27" i="134"/>
  <c r="AJ27" i="134"/>
  <c r="Q20" i="134"/>
  <c r="AJ20" i="134"/>
  <c r="Q18" i="134"/>
  <c r="AJ18" i="134"/>
  <c r="B52" i="139"/>
  <c r="A53" i="139"/>
  <c r="O29" i="134"/>
  <c r="O28" i="134"/>
  <c r="N27" i="134"/>
  <c r="R26" i="134" s="1"/>
  <c r="AZ26" i="134" s="1"/>
  <c r="O25" i="134"/>
  <c r="O23" i="134"/>
  <c r="O21" i="134"/>
  <c r="Q22" i="134"/>
  <c r="N19" i="134"/>
  <c r="R18" i="134" s="1"/>
  <c r="R40" i="134"/>
  <c r="S26" i="134"/>
  <c r="BA26" i="134" s="1"/>
  <c r="S56" i="134"/>
  <c r="BA56" i="134" s="1"/>
  <c r="R28" i="134"/>
  <c r="R22" i="134"/>
  <c r="S40" i="134"/>
  <c r="BA40" i="134" s="1"/>
  <c r="S62" i="134"/>
  <c r="BA62" i="134" s="1"/>
  <c r="S44" i="134"/>
  <c r="BA44" i="134" s="1"/>
  <c r="R30" i="134"/>
  <c r="BC30" i="134" s="1"/>
  <c r="BH30" i="134" s="1"/>
  <c r="V30" i="134" s="1"/>
  <c r="Y30" i="134" s="1"/>
  <c r="Z30" i="134" s="1"/>
  <c r="BK30" i="134" s="1"/>
  <c r="AA30" i="134" s="1"/>
  <c r="AF30" i="134" s="1"/>
  <c r="R58" i="134"/>
  <c r="BC58" i="134" s="1"/>
  <c r="BH58" i="134" s="1"/>
  <c r="V58" i="134" s="1"/>
  <c r="Y58" i="134" s="1"/>
  <c r="Z58" i="134" s="1"/>
  <c r="BK58" i="134" s="1"/>
  <c r="AA58" i="134" s="1"/>
  <c r="AF58" i="134" s="1"/>
  <c r="R64" i="134"/>
  <c r="BC64" i="134" s="1"/>
  <c r="BH64" i="134" s="1"/>
  <c r="V64" i="134" s="1"/>
  <c r="Y64" i="134" s="1"/>
  <c r="Z64" i="134" s="1"/>
  <c r="BK64" i="134" s="1"/>
  <c r="AA64" i="134" s="1"/>
  <c r="AF64" i="134" s="1"/>
  <c r="BC38" i="134"/>
  <c r="BH38" i="134" s="1"/>
  <c r="V38" i="134" s="1"/>
  <c r="Y38" i="134" s="1"/>
  <c r="Z38" i="134" s="1"/>
  <c r="BK38" i="134" s="1"/>
  <c r="AA38" i="134" s="1"/>
  <c r="AF38" i="134" s="1"/>
  <c r="S24" i="134"/>
  <c r="BA24" i="134" s="1"/>
  <c r="BC32" i="134"/>
  <c r="BH32" i="134" s="1"/>
  <c r="V32" i="134" s="1"/>
  <c r="Y32" i="134" s="1"/>
  <c r="Z32" i="134" s="1"/>
  <c r="BK32" i="134" s="1"/>
  <c r="AA32" i="134" s="1"/>
  <c r="AF32" i="134" s="1"/>
  <c r="AZ32" i="134"/>
  <c r="AZ62" i="134"/>
  <c r="A24" i="134"/>
  <c r="B23" i="134"/>
  <c r="AZ60" i="134"/>
  <c r="BC60" i="134"/>
  <c r="BH60" i="134" s="1"/>
  <c r="V60" i="134" s="1"/>
  <c r="Y60" i="134" s="1"/>
  <c r="Z60" i="134" s="1"/>
  <c r="BK60" i="134" s="1"/>
  <c r="AA60" i="134" s="1"/>
  <c r="AF60" i="134" s="1"/>
  <c r="AZ52" i="134"/>
  <c r="BC52" i="134"/>
  <c r="BH52" i="134" s="1"/>
  <c r="V52" i="134" s="1"/>
  <c r="Y52" i="134" s="1"/>
  <c r="Z52" i="134" s="1"/>
  <c r="BK52" i="134" s="1"/>
  <c r="AA52" i="134" s="1"/>
  <c r="AF52" i="134" s="1"/>
  <c r="BC50" i="134"/>
  <c r="BH50" i="134" s="1"/>
  <c r="V50" i="134" s="1"/>
  <c r="Y50" i="134" s="1"/>
  <c r="Z50" i="134" s="1"/>
  <c r="BK50" i="134" s="1"/>
  <c r="AA50" i="134" s="1"/>
  <c r="AF50" i="134" s="1"/>
  <c r="AZ50" i="134"/>
  <c r="BC36" i="134"/>
  <c r="BH36" i="134" s="1"/>
  <c r="V36" i="134" s="1"/>
  <c r="Y36" i="134" s="1"/>
  <c r="Z36" i="134" s="1"/>
  <c r="BK36" i="134" s="1"/>
  <c r="AA36" i="134" s="1"/>
  <c r="AF36" i="134" s="1"/>
  <c r="AZ36" i="134"/>
  <c r="BA18" i="134"/>
  <c r="S18" i="134"/>
  <c r="AZ48" i="134"/>
  <c r="BC48" i="134"/>
  <c r="BH48" i="134" s="1"/>
  <c r="V48" i="134" s="1"/>
  <c r="Y48" i="134" s="1"/>
  <c r="Z48" i="134" s="1"/>
  <c r="BK48" i="134" s="1"/>
  <c r="AA48" i="134" s="1"/>
  <c r="AF48" i="134" s="1"/>
  <c r="AZ56" i="134"/>
  <c r="BC56" i="134"/>
  <c r="BH56" i="134" s="1"/>
  <c r="V56" i="134" s="1"/>
  <c r="Y56" i="134" s="1"/>
  <c r="Z56" i="134" s="1"/>
  <c r="BK56" i="134" s="1"/>
  <c r="AA56" i="134" s="1"/>
  <c r="AF56" i="134" s="1"/>
  <c r="BC54" i="134"/>
  <c r="BH54" i="134" s="1"/>
  <c r="V54" i="134" s="1"/>
  <c r="Y54" i="134" s="1"/>
  <c r="Z54" i="134" s="1"/>
  <c r="BK54" i="134" s="1"/>
  <c r="AA54" i="134" s="1"/>
  <c r="AF54" i="134" s="1"/>
  <c r="AZ54" i="134"/>
  <c r="BC20" i="134"/>
  <c r="BH20" i="134" s="1"/>
  <c r="V20" i="134" s="1"/>
  <c r="Y20" i="134" s="1"/>
  <c r="R20" i="134"/>
  <c r="AZ20" i="134"/>
  <c r="BC42" i="134"/>
  <c r="BH42" i="134" s="1"/>
  <c r="V42" i="134" s="1"/>
  <c r="Y42" i="134" s="1"/>
  <c r="Z42" i="134" s="1"/>
  <c r="BK42" i="134" s="1"/>
  <c r="AA42" i="134" s="1"/>
  <c r="AF42" i="134" s="1"/>
  <c r="AZ42" i="134"/>
  <c r="BC46" i="134"/>
  <c r="BH46" i="134" s="1"/>
  <c r="V46" i="134" s="1"/>
  <c r="Y46" i="134" s="1"/>
  <c r="Z46" i="134" s="1"/>
  <c r="BK46" i="134" s="1"/>
  <c r="AA46" i="134" s="1"/>
  <c r="AF46" i="134" s="1"/>
  <c r="AZ46" i="134"/>
  <c r="AZ44" i="134"/>
  <c r="AZ34" i="134"/>
  <c r="BC34" i="134"/>
  <c r="BH34" i="134" s="1"/>
  <c r="V34" i="134" s="1"/>
  <c r="Y34" i="134" s="1"/>
  <c r="Z34" i="134" s="1"/>
  <c r="BK34" i="134" s="1"/>
  <c r="AA34" i="134" s="1"/>
  <c r="AF34" i="134" s="1"/>
  <c r="BC18" i="134"/>
  <c r="BH18" i="134" s="1"/>
  <c r="V18" i="134" s="1"/>
  <c r="Y18" i="134" s="1"/>
  <c r="A52" i="140" l="1"/>
  <c r="B51" i="140"/>
  <c r="B53" i="139"/>
  <c r="A54" i="139"/>
  <c r="Q21" i="134"/>
  <c r="AJ21" i="134"/>
  <c r="Q23" i="134"/>
  <c r="AJ23" i="134"/>
  <c r="Q28" i="134"/>
  <c r="AJ28" i="134"/>
  <c r="Q25" i="134"/>
  <c r="AJ25" i="134"/>
  <c r="Q29" i="134"/>
  <c r="AJ29" i="134"/>
  <c r="S28" i="134"/>
  <c r="BA28" i="134" s="1"/>
  <c r="Z20" i="134"/>
  <c r="BK20" i="134" s="1"/>
  <c r="AA20" i="134" s="1"/>
  <c r="AF20" i="134" s="1"/>
  <c r="AA18" i="134"/>
  <c r="AF18" i="134" s="1"/>
  <c r="AJ8" i="134"/>
  <c r="Z18" i="134"/>
  <c r="BK18" i="134" s="1"/>
  <c r="S22" i="134"/>
  <c r="BA22" i="134" s="1"/>
  <c r="BA20" i="134"/>
  <c r="S20" i="134"/>
  <c r="BC40" i="134"/>
  <c r="BH40" i="134" s="1"/>
  <c r="V40" i="134" s="1"/>
  <c r="Y40" i="134" s="1"/>
  <c r="Z40" i="134" s="1"/>
  <c r="BK40" i="134" s="1"/>
  <c r="AA40" i="134" s="1"/>
  <c r="AF40" i="134" s="1"/>
  <c r="AZ40" i="134"/>
  <c r="AZ64" i="134"/>
  <c r="AZ22" i="134"/>
  <c r="AZ18" i="134"/>
  <c r="AZ28" i="134"/>
  <c r="BC26" i="134"/>
  <c r="BH26" i="134" s="1"/>
  <c r="V26" i="134" s="1"/>
  <c r="Y26" i="134" s="1"/>
  <c r="BC62" i="134"/>
  <c r="BH62" i="134" s="1"/>
  <c r="V62" i="134" s="1"/>
  <c r="Y62" i="134" s="1"/>
  <c r="Z62" i="134" s="1"/>
  <c r="BK62" i="134" s="1"/>
  <c r="AA62" i="134" s="1"/>
  <c r="AF62" i="134" s="1"/>
  <c r="AZ58" i="134"/>
  <c r="BC44" i="134"/>
  <c r="BH44" i="134" s="1"/>
  <c r="V44" i="134" s="1"/>
  <c r="Y44" i="134" s="1"/>
  <c r="Z44" i="134" s="1"/>
  <c r="BK44" i="134" s="1"/>
  <c r="AA44" i="134" s="1"/>
  <c r="AF44" i="134" s="1"/>
  <c r="AZ30" i="134"/>
  <c r="A25" i="134"/>
  <c r="B24" i="134"/>
  <c r="BC24" i="134"/>
  <c r="BH24" i="134" s="1"/>
  <c r="V24" i="134" s="1"/>
  <c r="Y24" i="134" s="1"/>
  <c r="AZ24" i="134"/>
  <c r="BC28" i="134" l="1"/>
  <c r="BH28" i="134" s="1"/>
  <c r="V28" i="134" s="1"/>
  <c r="Y28" i="134" s="1"/>
  <c r="Z28" i="134" s="1"/>
  <c r="BK28" i="134" s="1"/>
  <c r="AA28" i="134" s="1"/>
  <c r="AF28" i="134" s="1"/>
  <c r="A53" i="140"/>
  <c r="B52" i="140"/>
  <c r="A55" i="139"/>
  <c r="B54" i="139"/>
  <c r="Z24" i="134"/>
  <c r="BK24" i="134" s="1"/>
  <c r="AA24" i="134" s="1"/>
  <c r="Z26" i="134"/>
  <c r="BK26" i="134" s="1"/>
  <c r="AA26" i="134" s="1"/>
  <c r="BC22" i="134"/>
  <c r="BH22" i="134" s="1"/>
  <c r="V22" i="134" s="1"/>
  <c r="Y22" i="134" s="1"/>
  <c r="B25" i="134"/>
  <c r="A26" i="134"/>
  <c r="B53" i="140" l="1"/>
  <c r="A54" i="140"/>
  <c r="A56" i="139"/>
  <c r="B55" i="139"/>
  <c r="AF26" i="134"/>
  <c r="AF24" i="134"/>
  <c r="Z22" i="134"/>
  <c r="BK22" i="134" s="1"/>
  <c r="AA22" i="134" s="1"/>
  <c r="B26" i="134"/>
  <c r="A27" i="134"/>
  <c r="A55" i="140" l="1"/>
  <c r="B54" i="140"/>
  <c r="B56" i="139"/>
  <c r="A57" i="139"/>
  <c r="AF22" i="134"/>
  <c r="A28" i="134"/>
  <c r="B27" i="134"/>
  <c r="A56" i="140" l="1"/>
  <c r="B55" i="140"/>
  <c r="B57" i="139"/>
  <c r="A58" i="139"/>
  <c r="B28" i="134"/>
  <c r="A29" i="134"/>
  <c r="B56" i="140" l="1"/>
  <c r="A57" i="140"/>
  <c r="A59" i="139"/>
  <c r="B58" i="139"/>
  <c r="B29" i="134"/>
  <c r="A30" i="134"/>
  <c r="B57" i="140" l="1"/>
  <c r="A58" i="140"/>
  <c r="A60" i="139"/>
  <c r="B59" i="139"/>
  <c r="B30" i="134"/>
  <c r="A31" i="134"/>
  <c r="A59" i="140" l="1"/>
  <c r="B58" i="140"/>
  <c r="B60" i="139"/>
  <c r="A61" i="139"/>
  <c r="A32" i="134"/>
  <c r="B31" i="134"/>
  <c r="A60" i="140" l="1"/>
  <c r="B59" i="140"/>
  <c r="B61" i="139"/>
  <c r="A62" i="139"/>
  <c r="B32" i="134"/>
  <c r="A33" i="134"/>
  <c r="B60" i="140" l="1"/>
  <c r="A61" i="140"/>
  <c r="A63" i="139"/>
  <c r="B62" i="139"/>
  <c r="B33" i="134"/>
  <c r="A34" i="134"/>
  <c r="B61" i="140" l="1"/>
  <c r="A62" i="140"/>
  <c r="A64" i="139"/>
  <c r="B63" i="139"/>
  <c r="B34" i="134"/>
  <c r="A35" i="134"/>
  <c r="A63" i="140" l="1"/>
  <c r="B62" i="140"/>
  <c r="B64" i="139"/>
  <c r="A65" i="139"/>
  <c r="B65" i="139" s="1"/>
  <c r="A36" i="134"/>
  <c r="B35" i="134"/>
  <c r="A64" i="140" l="1"/>
  <c r="B63" i="140"/>
  <c r="B36" i="134"/>
  <c r="A37" i="134"/>
  <c r="B64" i="140" l="1"/>
  <c r="A65" i="140"/>
  <c r="B65" i="140" s="1"/>
  <c r="B37" i="134"/>
  <c r="A38" i="134"/>
  <c r="B38" i="134" l="1"/>
  <c r="A39" i="134"/>
  <c r="A40" i="134" l="1"/>
  <c r="B39" i="134"/>
  <c r="B40" i="134" l="1"/>
  <c r="A41" i="134"/>
  <c r="B41" i="134" l="1"/>
  <c r="A42" i="134"/>
  <c r="A43" i="134" l="1"/>
  <c r="B42" i="134"/>
  <c r="A44" i="134" l="1"/>
  <c r="B43" i="134"/>
  <c r="A45" i="134" l="1"/>
  <c r="B44" i="134"/>
  <c r="B45" i="134" l="1"/>
  <c r="A46" i="134"/>
  <c r="A47" i="134" l="1"/>
  <c r="B46" i="134"/>
  <c r="A48" i="134" l="1"/>
  <c r="B47" i="134"/>
  <c r="B48" i="134" l="1"/>
  <c r="A49" i="134"/>
  <c r="B49" i="134" l="1"/>
  <c r="A50" i="134"/>
  <c r="A51" i="134" l="1"/>
  <c r="B50" i="134"/>
  <c r="A52" i="134" l="1"/>
  <c r="B51" i="134"/>
  <c r="B52" i="134" l="1"/>
  <c r="A53" i="134"/>
  <c r="B53" i="134" l="1"/>
  <c r="A54" i="134"/>
  <c r="A55" i="134" l="1"/>
  <c r="B54" i="134"/>
  <c r="A56" i="134" l="1"/>
  <c r="B55" i="134"/>
  <c r="B56" i="134" l="1"/>
  <c r="A57" i="134"/>
  <c r="B57" i="134" l="1"/>
  <c r="A58" i="134"/>
  <c r="A59" i="134" l="1"/>
  <c r="B58" i="134"/>
  <c r="A60" i="134" l="1"/>
  <c r="B59" i="134"/>
  <c r="B60" i="134" l="1"/>
  <c r="A61" i="134"/>
  <c r="B61" i="134" l="1"/>
  <c r="A62" i="134"/>
  <c r="A63" i="134" l="1"/>
  <c r="B62" i="134"/>
  <c r="A64" i="134" l="1"/>
  <c r="B63" i="134"/>
  <c r="B64" i="134" l="1"/>
  <c r="A65" i="134"/>
  <c r="B65" i="134" s="1"/>
</calcChain>
</file>

<file path=xl/sharedStrings.xml><?xml version="1.0" encoding="utf-8"?>
<sst xmlns="http://schemas.openxmlformats.org/spreadsheetml/2006/main" count="1361" uniqueCount="298">
  <si>
    <t>MÔ HÌNH TÍNH TOÁN - CALCULATING MODEL</t>
  </si>
  <si>
    <t>SƠ ĐỒ KHÔNG GIAN 3D</t>
  </si>
  <si>
    <t>3D Design model</t>
  </si>
  <si>
    <t>THEO TÊN SHEET</t>
  </si>
  <si>
    <t>THEO VÙNG CHÈN</t>
  </si>
  <si>
    <t>Wall spandrel design according to BS EN 1992 and BS EN 1998</t>
  </si>
  <si>
    <t>SP1.1</t>
  </si>
  <si>
    <t>Tính toán tác động động đất</t>
  </si>
  <si>
    <t>Earthquake affect calculation</t>
  </si>
  <si>
    <t>B30</t>
  </si>
  <si>
    <t>CB500-V</t>
  </si>
  <si>
    <t>CB400-V</t>
  </si>
  <si>
    <r>
      <t>d</t>
    </r>
    <r>
      <rPr>
        <vertAlign val="subscript"/>
        <sz val="11"/>
        <color theme="1"/>
        <rFont val="Calibri"/>
        <family val="2"/>
        <charset val="163"/>
        <scheme val="minor"/>
      </rPr>
      <t>r-top</t>
    </r>
    <r>
      <rPr>
        <sz val="11"/>
        <color theme="1"/>
        <rFont val="Calibri"/>
        <family val="2"/>
        <charset val="163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</si>
  <si>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cc</t>
    </r>
    <r>
      <rPr>
        <sz val="10"/>
        <color theme="1"/>
        <rFont val="Tahoma"/>
        <family val="2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</si>
  <si>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charset val="163"/>
        <scheme val="minor"/>
      </rPr>
      <t>1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</si>
  <si>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charset val="163"/>
        <scheme val="minor"/>
      </rPr>
      <t>2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</si>
  <si>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i/>
        <vertAlign val="subscript"/>
        <sz val="11"/>
        <color theme="1"/>
        <rFont val="Calibri"/>
        <family val="2"/>
        <charset val="163"/>
        <scheme val="minor"/>
      </rPr>
      <t xml:space="preserve">ck </t>
    </r>
    <r>
      <rPr>
        <sz val="11"/>
        <color theme="1"/>
        <rFont val="Calibri"/>
        <family val="2"/>
        <charset val="163"/>
        <scheme val="minor"/>
      </rPr>
      <t>(MPa) =</t>
    </r>
  </si>
  <si>
    <r>
      <t>f</t>
    </r>
    <r>
      <rPr>
        <i/>
        <vertAlign val="subscript"/>
        <sz val="11"/>
        <color theme="1"/>
        <rFont val="Calibri"/>
        <family val="2"/>
        <charset val="163"/>
        <scheme val="minor"/>
      </rPr>
      <t xml:space="preserve">yk </t>
    </r>
    <r>
      <rPr>
        <sz val="11"/>
        <color theme="1"/>
        <rFont val="Calibri"/>
        <family val="2"/>
        <charset val="163"/>
        <scheme val="minor"/>
      </rPr>
      <t>(MPa) =</t>
    </r>
  </si>
  <si>
    <r>
      <t>f</t>
    </r>
    <r>
      <rPr>
        <i/>
        <vertAlign val="subscript"/>
        <sz val="11"/>
        <color theme="1"/>
        <rFont val="Calibri"/>
        <family val="2"/>
        <charset val="163"/>
        <scheme val="minor"/>
      </rPr>
      <t xml:space="preserve">y </t>
    </r>
    <r>
      <rPr>
        <sz val="11"/>
        <color theme="1"/>
        <rFont val="Calibri"/>
        <family val="2"/>
        <charset val="163"/>
        <scheme val="minor"/>
      </rPr>
      <t>(MPa) =</t>
    </r>
  </si>
  <si>
    <r>
      <t>d</t>
    </r>
    <r>
      <rPr>
        <vertAlign val="subscript"/>
        <sz val="11"/>
        <color theme="1"/>
        <rFont val="Calibri"/>
        <family val="2"/>
        <charset val="163"/>
        <scheme val="minor"/>
      </rPr>
      <t>r-bot</t>
    </r>
    <r>
      <rPr>
        <sz val="11"/>
        <color theme="1"/>
        <rFont val="Calibri"/>
        <family val="2"/>
        <charset val="163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</si>
  <si>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cw</t>
    </r>
    <r>
      <rPr>
        <sz val="10"/>
        <color theme="1"/>
        <rFont val="Tahoma"/>
        <family val="2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</si>
  <si>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charset val="163"/>
        <scheme val="minor"/>
      </rPr>
      <t>3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</si>
  <si>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charset val="163"/>
        <scheme val="minor"/>
      </rPr>
      <t>4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</si>
  <si>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i/>
        <vertAlign val="subscript"/>
        <sz val="11"/>
        <color theme="1"/>
        <rFont val="Calibri"/>
        <family val="2"/>
        <charset val="163"/>
        <scheme val="minor"/>
      </rPr>
      <t xml:space="preserve">cd </t>
    </r>
    <r>
      <rPr>
        <sz val="11"/>
        <color theme="1"/>
        <rFont val="Calibri"/>
        <family val="2"/>
        <charset val="163"/>
        <scheme val="minor"/>
      </rPr>
      <t>(MPa) =</t>
    </r>
  </si>
  <si>
    <r>
      <t>f</t>
    </r>
    <r>
      <rPr>
        <i/>
        <vertAlign val="subscript"/>
        <sz val="11"/>
        <color theme="1"/>
        <rFont val="Calibri"/>
        <family val="2"/>
        <charset val="163"/>
        <scheme val="minor"/>
      </rPr>
      <t>yd</t>
    </r>
    <r>
      <rPr>
        <sz val="11"/>
        <color theme="1"/>
        <rFont val="Calibri"/>
        <family val="2"/>
        <charset val="163"/>
        <scheme val="minor"/>
      </rPr>
      <t>(MPa) =</t>
    </r>
  </si>
  <si>
    <r>
      <t>f</t>
    </r>
    <r>
      <rPr>
        <i/>
        <vertAlign val="subscript"/>
        <sz val="11"/>
        <color theme="1"/>
        <rFont val="Calibri"/>
        <family val="2"/>
        <charset val="163"/>
        <scheme val="minor"/>
      </rPr>
      <t>ywd</t>
    </r>
    <r>
      <rPr>
        <sz val="11"/>
        <color theme="1"/>
        <rFont val="Calibri"/>
        <family val="2"/>
        <charset val="163"/>
        <scheme val="minor"/>
      </rPr>
      <t>(MPa) =</t>
    </r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</si>
  <si>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Tahoma"/>
        <family val="2"/>
      </rPr>
      <t xml:space="preserve"> =</t>
    </r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</si>
  <si>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charset val="163"/>
        <scheme val="minor"/>
      </rPr>
      <t>max</t>
    </r>
    <r>
      <rPr>
        <sz val="11"/>
        <color theme="1"/>
        <rFont val="Calibri"/>
        <family val="2"/>
        <scheme val="minor"/>
      </rPr>
      <t xml:space="preserve"> =</t>
    </r>
  </si>
  <si>
    <r>
      <t>E</t>
    </r>
    <r>
      <rPr>
        <vertAlign val="subscript"/>
        <sz val="11"/>
        <color theme="1"/>
        <rFont val="Calibri"/>
        <family val="2"/>
        <charset val="163"/>
        <scheme val="minor"/>
      </rPr>
      <t>b</t>
    </r>
    <r>
      <rPr>
        <sz val="11"/>
        <color theme="1"/>
        <rFont val="Calibri"/>
        <family val="2"/>
        <charset val="163"/>
        <scheme val="minor"/>
      </rPr>
      <t xml:space="preserve"> (MPa) =</t>
    </r>
  </si>
  <si>
    <r>
      <t>E</t>
    </r>
    <r>
      <rPr>
        <vertAlign val="subscript"/>
        <sz val="11"/>
        <color theme="1"/>
        <rFont val="Calibri"/>
        <family val="2"/>
        <charset val="163"/>
        <scheme val="minor"/>
      </rPr>
      <t>s</t>
    </r>
    <r>
      <rPr>
        <sz val="11"/>
        <color theme="1"/>
        <rFont val="Calibri"/>
        <family val="2"/>
        <charset val="163"/>
        <scheme val="minor"/>
      </rPr>
      <t xml:space="preserve"> (MPa) =</t>
    </r>
  </si>
  <si>
    <r>
      <rPr>
        <sz val="11"/>
        <rFont val="Symbol"/>
        <family val="1"/>
        <charset val="2"/>
      </rPr>
      <t>d</t>
    </r>
    <r>
      <rPr>
        <sz val="11"/>
        <rFont val="Calibri"/>
        <family val="2"/>
        <charset val="163"/>
        <scheme val="minor"/>
      </rPr>
      <t xml:space="preserve"> =</t>
    </r>
  </si>
  <si>
    <r>
      <rPr>
        <sz val="11"/>
        <color theme="1"/>
        <rFont val="Symbol"/>
        <family val="1"/>
        <charset val="2"/>
      </rPr>
      <t>g</t>
    </r>
    <r>
      <rPr>
        <vertAlign val="subscript"/>
        <sz val="11"/>
        <color theme="1"/>
        <rFont val="Calibri"/>
        <family val="2"/>
        <charset val="163"/>
        <scheme val="minor"/>
      </rPr>
      <t xml:space="preserve">C </t>
    </r>
    <r>
      <rPr>
        <sz val="11"/>
        <color theme="1"/>
        <rFont val="Calibri"/>
        <family val="2"/>
        <charset val="163"/>
        <scheme val="minor"/>
      </rPr>
      <t>=</t>
    </r>
  </si>
  <si>
    <r>
      <rPr>
        <sz val="11"/>
        <color theme="1"/>
        <rFont val="Symbol"/>
        <family val="1"/>
        <charset val="2"/>
      </rPr>
      <t>h</t>
    </r>
    <r>
      <rPr>
        <sz val="11"/>
        <color theme="1"/>
        <rFont val="Calibri"/>
        <family val="2"/>
        <scheme val="minor"/>
      </rPr>
      <t xml:space="preserve"> =</t>
    </r>
  </si>
  <si>
    <r>
      <rPr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Calibri"/>
        <family val="2"/>
        <charset val="163"/>
        <scheme val="minor"/>
      </rPr>
      <t>min</t>
    </r>
    <r>
      <rPr>
        <sz val="11"/>
        <color theme="1"/>
        <rFont val="Calibri"/>
        <family val="2"/>
        <scheme val="minor"/>
      </rPr>
      <t xml:space="preserve"> =</t>
    </r>
  </si>
  <si>
    <t>w/o EQ</t>
  </si>
  <si>
    <r>
      <rPr>
        <sz val="10"/>
        <color theme="1"/>
        <rFont val="Symbol"/>
        <family val="1"/>
        <charset val="2"/>
      </rPr>
      <t>e</t>
    </r>
    <r>
      <rPr>
        <vertAlign val="subscript"/>
        <sz val="10"/>
        <color theme="1"/>
        <rFont val="Calibri"/>
        <family val="2"/>
        <charset val="163"/>
        <scheme val="minor"/>
      </rPr>
      <t>cu2</t>
    </r>
    <r>
      <rPr>
        <sz val="10"/>
        <color theme="1"/>
        <rFont val="Calibri"/>
        <family val="2"/>
        <charset val="163"/>
        <scheme val="minor"/>
      </rPr>
      <t xml:space="preserve"> </t>
    </r>
    <r>
      <rPr>
        <sz val="11"/>
        <color theme="1"/>
        <rFont val="Calibri"/>
        <family val="2"/>
        <charset val="163"/>
        <scheme val="minor"/>
      </rPr>
      <t>=</t>
    </r>
  </si>
  <si>
    <r>
      <rPr>
        <sz val="11"/>
        <color theme="1"/>
        <rFont val="Symbol"/>
        <family val="1"/>
        <charset val="2"/>
      </rPr>
      <t>e</t>
    </r>
    <r>
      <rPr>
        <vertAlign val="subscript"/>
        <sz val="11"/>
        <color theme="1"/>
        <rFont val="Calibri"/>
        <family val="2"/>
        <charset val="163"/>
        <scheme val="minor"/>
      </rPr>
      <t>s</t>
    </r>
    <r>
      <rPr>
        <sz val="11"/>
        <color theme="1"/>
        <rFont val="Calibri"/>
        <family val="2"/>
        <charset val="163"/>
        <scheme val="minor"/>
      </rPr>
      <t xml:space="preserve"> =</t>
    </r>
  </si>
  <si>
    <t>Factor of the redistributed moment</t>
  </si>
  <si>
    <t>Partial safety factor</t>
  </si>
  <si>
    <r>
      <rPr>
        <sz val="11"/>
        <color theme="1"/>
        <rFont val="Symbol"/>
        <family val="1"/>
        <charset val="2"/>
      </rPr>
      <t>g</t>
    </r>
    <r>
      <rPr>
        <vertAlign val="subscript"/>
        <sz val="11"/>
        <color theme="1"/>
        <rFont val="Calibri"/>
        <family val="2"/>
        <charset val="163"/>
        <scheme val="minor"/>
      </rPr>
      <t xml:space="preserve">S </t>
    </r>
    <r>
      <rPr>
        <sz val="11"/>
        <color theme="1"/>
        <rFont val="Calibri"/>
        <family val="2"/>
        <charset val="163"/>
        <scheme val="minor"/>
      </rPr>
      <t>=</t>
    </r>
  </si>
  <si>
    <r>
      <rPr>
        <sz val="11"/>
        <color theme="1"/>
        <rFont val="Symbol"/>
        <family val="1"/>
        <charset val="2"/>
      </rPr>
      <t>r</t>
    </r>
    <r>
      <rPr>
        <vertAlign val="subscript"/>
        <sz val="11"/>
        <color theme="1"/>
        <rFont val="Calibri"/>
        <family val="2"/>
        <charset val="163"/>
        <scheme val="minor"/>
      </rPr>
      <t>w,min</t>
    </r>
    <r>
      <rPr>
        <sz val="11"/>
        <color theme="1"/>
        <rFont val="Calibri"/>
        <family val="2"/>
        <scheme val="minor"/>
      </rPr>
      <t xml:space="preserve"> =</t>
    </r>
  </si>
  <si>
    <t>w EQ</t>
  </si>
  <si>
    <r>
      <t xml:space="preserve">2. Tính toán cốt thép dầm/ </t>
    </r>
    <r>
      <rPr>
        <b/>
        <i/>
        <sz val="10"/>
        <rFont val="Calibri"/>
        <family val="2"/>
        <charset val="163"/>
        <scheme val="minor"/>
      </rPr>
      <t>Spandrel reinforcement calculation</t>
    </r>
  </si>
  <si>
    <t>Concrete</t>
  </si>
  <si>
    <t>Comp. rebar</t>
  </si>
  <si>
    <t>Tổ hợp</t>
  </si>
  <si>
    <t>Vị trí</t>
  </si>
  <si>
    <t>P</t>
  </si>
  <si>
    <t>V2</t>
  </si>
  <si>
    <t>M3</t>
  </si>
  <si>
    <r>
      <t>t</t>
    </r>
    <r>
      <rPr>
        <b/>
        <vertAlign val="subscript"/>
        <sz val="11"/>
        <rFont val="Calibri"/>
        <family val="2"/>
        <charset val="163"/>
        <scheme val="minor"/>
      </rPr>
      <t>s</t>
    </r>
  </si>
  <si>
    <r>
      <t>h</t>
    </r>
    <r>
      <rPr>
        <b/>
        <vertAlign val="subscript"/>
        <sz val="11"/>
        <rFont val="Calibri"/>
        <family val="2"/>
        <charset val="163"/>
        <scheme val="minor"/>
      </rPr>
      <t>s</t>
    </r>
  </si>
  <si>
    <r>
      <t>x</t>
    </r>
    <r>
      <rPr>
        <b/>
        <vertAlign val="subscript"/>
        <sz val="11"/>
        <rFont val="Calibri"/>
        <family val="2"/>
        <charset val="163"/>
        <scheme val="minor"/>
      </rPr>
      <t>lim</t>
    </r>
  </si>
  <si>
    <t>a</t>
  </si>
  <si>
    <r>
      <t>A</t>
    </r>
    <r>
      <rPr>
        <b/>
        <vertAlign val="subscript"/>
        <sz val="11"/>
        <rFont val="Calibri"/>
        <family val="2"/>
        <charset val="163"/>
        <scheme val="minor"/>
      </rPr>
      <t>s</t>
    </r>
    <r>
      <rPr>
        <b/>
        <sz val="11"/>
        <rFont val="Calibri"/>
        <family val="2"/>
        <charset val="163"/>
        <scheme val="minor"/>
      </rPr>
      <t>'</t>
    </r>
    <r>
      <rPr>
        <b/>
        <vertAlign val="subscript"/>
        <sz val="11"/>
        <rFont val="Calibri"/>
        <family val="2"/>
        <charset val="163"/>
        <scheme val="minor"/>
      </rPr>
      <t>,</t>
    </r>
    <r>
      <rPr>
        <vertAlign val="subscript"/>
        <sz val="11"/>
        <rFont val="Calibri"/>
        <family val="2"/>
        <charset val="163"/>
        <scheme val="minor"/>
      </rPr>
      <t>req</t>
    </r>
  </si>
  <si>
    <r>
      <t>A</t>
    </r>
    <r>
      <rPr>
        <b/>
        <vertAlign val="subscript"/>
        <sz val="11"/>
        <rFont val="Calibri"/>
        <family val="2"/>
        <charset val="163"/>
        <scheme val="minor"/>
      </rPr>
      <t xml:space="preserve">s, </t>
    </r>
    <r>
      <rPr>
        <vertAlign val="subscript"/>
        <sz val="11"/>
        <rFont val="Calibri"/>
        <family val="2"/>
        <charset val="163"/>
        <scheme val="minor"/>
      </rPr>
      <t>req</t>
    </r>
  </si>
  <si>
    <r>
      <t>V</t>
    </r>
    <r>
      <rPr>
        <b/>
        <vertAlign val="subscript"/>
        <sz val="11"/>
        <rFont val="Calibri"/>
        <family val="2"/>
        <charset val="163"/>
        <scheme val="minor"/>
      </rPr>
      <t>ed</t>
    </r>
  </si>
  <si>
    <r>
      <rPr>
        <b/>
        <sz val="11"/>
        <rFont val="Symbol"/>
        <family val="1"/>
        <charset val="2"/>
      </rPr>
      <t>s</t>
    </r>
    <r>
      <rPr>
        <b/>
        <vertAlign val="subscript"/>
        <sz val="11"/>
        <rFont val="Calibri"/>
        <family val="2"/>
        <charset val="163"/>
        <scheme val="minor"/>
      </rPr>
      <t>cp</t>
    </r>
  </si>
  <si>
    <r>
      <t>V</t>
    </r>
    <r>
      <rPr>
        <b/>
        <vertAlign val="subscript"/>
        <sz val="11"/>
        <rFont val="Calibri"/>
        <family val="2"/>
        <charset val="163"/>
        <scheme val="minor"/>
      </rPr>
      <t>Rd,c</t>
    </r>
  </si>
  <si>
    <r>
      <t>V</t>
    </r>
    <r>
      <rPr>
        <b/>
        <vertAlign val="subscript"/>
        <sz val="11"/>
        <rFont val="Calibri"/>
        <family val="2"/>
        <charset val="163"/>
        <scheme val="minor"/>
      </rPr>
      <t xml:space="preserve">Rd,max </t>
    </r>
    <r>
      <rPr>
        <sz val="11"/>
        <rFont val="Calibri"/>
        <family val="2"/>
        <charset val="163"/>
        <scheme val="minor"/>
      </rPr>
      <t>(kN)</t>
    </r>
  </si>
  <si>
    <t>Kiểm tra</t>
  </si>
  <si>
    <r>
      <t>cot</t>
    </r>
    <r>
      <rPr>
        <b/>
        <sz val="11"/>
        <rFont val="Symbol"/>
        <family val="1"/>
        <charset val="2"/>
      </rPr>
      <t>q</t>
    </r>
  </si>
  <si>
    <t>Bố trí</t>
  </si>
  <si>
    <r>
      <t>A</t>
    </r>
    <r>
      <rPr>
        <b/>
        <vertAlign val="subscript"/>
        <sz val="11"/>
        <rFont val="Calibri Light"/>
        <family val="2"/>
        <charset val="163"/>
        <scheme val="major"/>
      </rPr>
      <t>sw</t>
    </r>
    <r>
      <rPr>
        <b/>
        <sz val="11"/>
        <rFont val="Calibri Light"/>
        <family val="2"/>
        <charset val="163"/>
        <scheme val="major"/>
      </rPr>
      <t>/s</t>
    </r>
  </si>
  <si>
    <t>Bố trí cốt đai</t>
  </si>
  <si>
    <r>
      <t>d</t>
    </r>
    <r>
      <rPr>
        <b/>
        <vertAlign val="subscript"/>
        <sz val="9"/>
        <color theme="2" tint="-0.89996032593768116"/>
        <rFont val="Calibri Light"/>
        <family val="2"/>
        <charset val="163"/>
        <scheme val="major"/>
      </rPr>
      <t>s</t>
    </r>
  </si>
  <si>
    <r>
      <rPr>
        <b/>
        <sz val="9"/>
        <rFont val="Symbol"/>
        <family val="1"/>
        <charset val="2"/>
      </rPr>
      <t>l</t>
    </r>
    <r>
      <rPr>
        <b/>
        <sz val="9"/>
        <rFont val="Calibri Light"/>
        <family val="2"/>
        <charset val="163"/>
        <scheme val="major"/>
      </rPr>
      <t>*x</t>
    </r>
    <r>
      <rPr>
        <b/>
        <vertAlign val="subscript"/>
        <sz val="9"/>
        <rFont val="Calibri Light"/>
        <family val="2"/>
        <charset val="163"/>
        <scheme val="major"/>
      </rPr>
      <t>lim</t>
    </r>
  </si>
  <si>
    <t>Check</t>
  </si>
  <si>
    <r>
      <t>A</t>
    </r>
    <r>
      <rPr>
        <vertAlign val="subscript"/>
        <sz val="9"/>
        <color rgb="FFFF0000"/>
        <rFont val="Calibri Light"/>
        <family val="2"/>
        <charset val="163"/>
        <scheme val="major"/>
      </rPr>
      <t>s1</t>
    </r>
  </si>
  <si>
    <r>
      <t>C</t>
    </r>
    <r>
      <rPr>
        <vertAlign val="subscript"/>
        <sz val="9"/>
        <rFont val="Calibri Light"/>
        <family val="2"/>
        <charset val="163"/>
        <scheme val="major"/>
      </rPr>
      <t>c</t>
    </r>
  </si>
  <si>
    <r>
      <t>M</t>
    </r>
    <r>
      <rPr>
        <vertAlign val="subscript"/>
        <sz val="9"/>
        <rFont val="Calibri Light"/>
        <family val="2"/>
        <charset val="163"/>
        <scheme val="major"/>
      </rPr>
      <t>ed,c</t>
    </r>
  </si>
  <si>
    <r>
      <t>M</t>
    </r>
    <r>
      <rPr>
        <vertAlign val="subscript"/>
        <sz val="9"/>
        <rFont val="Calibri Light"/>
        <family val="2"/>
        <charset val="163"/>
        <scheme val="major"/>
      </rPr>
      <t>Ed,s</t>
    </r>
  </si>
  <si>
    <r>
      <rPr>
        <sz val="9"/>
        <rFont val="Symbol"/>
        <family val="1"/>
        <charset val="2"/>
      </rPr>
      <t>e</t>
    </r>
    <r>
      <rPr>
        <vertAlign val="subscript"/>
        <sz val="9"/>
        <rFont val="Calibri Light"/>
        <family val="2"/>
        <charset val="163"/>
        <scheme val="major"/>
      </rPr>
      <t>s'</t>
    </r>
  </si>
  <si>
    <t>Cs</t>
  </si>
  <si>
    <t>f'sd</t>
  </si>
  <si>
    <t>As'</t>
  </si>
  <si>
    <t>Asw</t>
  </si>
  <si>
    <t>Asc</t>
  </si>
  <si>
    <t>As2</t>
  </si>
  <si>
    <t>k</t>
  </si>
  <si>
    <r>
      <t>r</t>
    </r>
    <r>
      <rPr>
        <b/>
        <vertAlign val="subscript"/>
        <sz val="9"/>
        <rFont val="Symbol"/>
        <family val="1"/>
        <charset val="2"/>
      </rPr>
      <t>1</t>
    </r>
  </si>
  <si>
    <r>
      <t>C</t>
    </r>
    <r>
      <rPr>
        <b/>
        <vertAlign val="subscript"/>
        <sz val="10"/>
        <rFont val="Calibri"/>
        <family val="2"/>
        <charset val="163"/>
        <scheme val="minor"/>
      </rPr>
      <t>Rd,c</t>
    </r>
  </si>
  <si>
    <r>
      <t>v</t>
    </r>
    <r>
      <rPr>
        <b/>
        <vertAlign val="subscript"/>
        <sz val="9"/>
        <rFont val="Calibri Light"/>
        <family val="2"/>
        <charset val="163"/>
        <scheme val="major"/>
      </rPr>
      <t>min</t>
    </r>
  </si>
  <si>
    <t>v1</t>
  </si>
  <si>
    <t>z</t>
  </si>
  <si>
    <r>
      <t>V</t>
    </r>
    <r>
      <rPr>
        <b/>
        <vertAlign val="subscript"/>
        <sz val="10"/>
        <rFont val="Calibri"/>
        <family val="2"/>
        <charset val="163"/>
        <scheme val="minor"/>
      </rPr>
      <t>Rd,c</t>
    </r>
  </si>
  <si>
    <r>
      <t>V</t>
    </r>
    <r>
      <rPr>
        <b/>
        <vertAlign val="subscript"/>
        <sz val="10"/>
        <rFont val="Calibri"/>
        <family val="2"/>
        <charset val="163"/>
        <scheme val="minor"/>
      </rPr>
      <t>Rd,c min</t>
    </r>
  </si>
  <si>
    <t>Asw/s min</t>
  </si>
  <si>
    <t>Asw/s</t>
  </si>
  <si>
    <t>Story</t>
  </si>
  <si>
    <t>Spandrel</t>
  </si>
  <si>
    <t>Load case</t>
  </si>
  <si>
    <t>Loc</t>
  </si>
  <si>
    <t>(kN)</t>
  </si>
  <si>
    <t>(kNm)</t>
  </si>
  <si>
    <t>(mm)</t>
  </si>
  <si>
    <r>
      <t>(mm</t>
    </r>
    <r>
      <rPr>
        <vertAlign val="superscript"/>
        <sz val="10"/>
        <rFont val="Calibri Light"/>
        <family val="2"/>
        <charset val="163"/>
        <scheme val="major"/>
      </rPr>
      <t>2</t>
    </r>
    <r>
      <rPr>
        <sz val="10"/>
        <rFont val="Calibri Light"/>
        <family val="2"/>
        <charset val="163"/>
        <scheme val="major"/>
      </rPr>
      <t>)</t>
    </r>
  </si>
  <si>
    <t>(MPa)</t>
  </si>
  <si>
    <r>
      <rPr>
        <sz val="10"/>
        <rFont val="Symbol"/>
        <family val="1"/>
        <charset val="2"/>
      </rPr>
      <t>q</t>
    </r>
    <r>
      <rPr>
        <sz val="10"/>
        <rFont val="Calibri"/>
        <family val="2"/>
        <charset val="163"/>
        <scheme val="minor"/>
      </rPr>
      <t>=21.8</t>
    </r>
    <r>
      <rPr>
        <vertAlign val="superscript"/>
        <sz val="10"/>
        <rFont val="Calibri"/>
        <family val="2"/>
        <charset val="163"/>
        <scheme val="minor"/>
      </rPr>
      <t>o</t>
    </r>
  </si>
  <si>
    <r>
      <rPr>
        <sz val="10"/>
        <rFont val="Symbol"/>
        <family val="1"/>
        <charset val="2"/>
      </rPr>
      <t>q</t>
    </r>
    <r>
      <rPr>
        <sz val="10"/>
        <rFont val="Calibri"/>
        <family val="2"/>
        <charset val="163"/>
        <scheme val="minor"/>
      </rPr>
      <t>=45</t>
    </r>
    <r>
      <rPr>
        <vertAlign val="superscript"/>
        <sz val="10"/>
        <rFont val="Calibri"/>
        <family val="2"/>
        <charset val="163"/>
        <scheme val="minor"/>
      </rPr>
      <t>o</t>
    </r>
  </si>
  <si>
    <r>
      <t>(mm</t>
    </r>
    <r>
      <rPr>
        <vertAlign val="superscript"/>
        <sz val="10"/>
        <rFont val="Calibri Light"/>
        <family val="2"/>
        <charset val="163"/>
        <scheme val="major"/>
      </rPr>
      <t>2</t>
    </r>
    <r>
      <rPr>
        <sz val="10"/>
        <rFont val="Calibri Light"/>
        <family val="2"/>
        <charset val="163"/>
        <scheme val="major"/>
      </rPr>
      <t>/m)</t>
    </r>
  </si>
  <si>
    <t>f</t>
  </si>
  <si>
    <t>Tensile</t>
  </si>
  <si>
    <t>Both</t>
  </si>
  <si>
    <r>
      <t>(mm</t>
    </r>
    <r>
      <rPr>
        <b/>
        <vertAlign val="superscript"/>
        <sz val="9"/>
        <color rgb="FFFF0000"/>
        <rFont val="Calibri Light"/>
        <family val="2"/>
        <charset val="163"/>
        <scheme val="major"/>
      </rPr>
      <t>2</t>
    </r>
    <r>
      <rPr>
        <b/>
        <sz val="9"/>
        <color rgb="FFFF0000"/>
        <rFont val="Calibri Light"/>
        <family val="2"/>
        <charset val="163"/>
        <scheme val="major"/>
      </rPr>
      <t>)</t>
    </r>
  </si>
  <si>
    <t>kN</t>
  </si>
  <si>
    <t>kNm</t>
  </si>
  <si>
    <r>
      <t>A</t>
    </r>
    <r>
      <rPr>
        <b/>
        <vertAlign val="subscript"/>
        <sz val="10"/>
        <rFont val="Calibri"/>
        <family val="2"/>
        <charset val="163"/>
        <scheme val="minor"/>
      </rPr>
      <t>s</t>
    </r>
    <r>
      <rPr>
        <b/>
        <sz val="10"/>
        <rFont val="Calibri"/>
        <family val="2"/>
        <charset val="163"/>
        <scheme val="minor"/>
      </rPr>
      <t>'</t>
    </r>
  </si>
  <si>
    <r>
      <t>A</t>
    </r>
    <r>
      <rPr>
        <b/>
        <vertAlign val="subscript"/>
        <sz val="10"/>
        <rFont val="Calibri"/>
        <family val="2"/>
        <charset val="163"/>
        <scheme val="minor"/>
      </rPr>
      <t>s</t>
    </r>
  </si>
  <si>
    <t>mm2/m</t>
  </si>
  <si>
    <t>02.B1</t>
  </si>
  <si>
    <t>ENVE MAX</t>
  </si>
  <si>
    <t>Left</t>
  </si>
  <si>
    <t>ENVE MIN</t>
  </si>
  <si>
    <t>Right</t>
  </si>
  <si>
    <t>03.L1.1</t>
  </si>
  <si>
    <t>04.L1.2</t>
  </si>
  <si>
    <t>05.L2</t>
  </si>
  <si>
    <t>06.L3</t>
  </si>
  <si>
    <t>07.L4</t>
  </si>
  <si>
    <t>08.L5</t>
  </si>
  <si>
    <t>09.L6</t>
  </si>
  <si>
    <t>10.L7</t>
  </si>
  <si>
    <t>11.L8</t>
  </si>
  <si>
    <t>12.TUM</t>
  </si>
  <si>
    <t>14.MAI2</t>
  </si>
  <si>
    <t>Pier</t>
  </si>
  <si>
    <t>41MAI</t>
  </si>
  <si>
    <t>V01.1</t>
  </si>
  <si>
    <t>40TUM</t>
  </si>
  <si>
    <t>V01.2</t>
  </si>
  <si>
    <t>39T37</t>
  </si>
  <si>
    <t>V02.1</t>
  </si>
  <si>
    <t>38T36</t>
  </si>
  <si>
    <t>V02.2</t>
  </si>
  <si>
    <t>37T35</t>
  </si>
  <si>
    <t>V02.3</t>
  </si>
  <si>
    <t>36T34</t>
  </si>
  <si>
    <t>V02.4</t>
  </si>
  <si>
    <t>35T33</t>
  </si>
  <si>
    <t>V02.5</t>
  </si>
  <si>
    <t>34T32</t>
  </si>
  <si>
    <t>V02.6</t>
  </si>
  <si>
    <t>33T31</t>
  </si>
  <si>
    <t>V03.1</t>
  </si>
  <si>
    <t>32T30</t>
  </si>
  <si>
    <t>V03.2</t>
  </si>
  <si>
    <t>31T29</t>
  </si>
  <si>
    <t>V03.3</t>
  </si>
  <si>
    <t>30T28</t>
  </si>
  <si>
    <t>V03.4</t>
  </si>
  <si>
    <t>29T27</t>
  </si>
  <si>
    <t>V04.1</t>
  </si>
  <si>
    <t>28T26</t>
  </si>
  <si>
    <t>V04.2</t>
  </si>
  <si>
    <t>27T25</t>
  </si>
  <si>
    <t>V04.3</t>
  </si>
  <si>
    <t>26T24</t>
  </si>
  <si>
    <t>V04.4</t>
  </si>
  <si>
    <t>25T23</t>
  </si>
  <si>
    <t>V04.5</t>
  </si>
  <si>
    <t>24T22</t>
  </si>
  <si>
    <t>V04.6</t>
  </si>
  <si>
    <t>23T21</t>
  </si>
  <si>
    <t>V05.1</t>
  </si>
  <si>
    <t>22T20</t>
  </si>
  <si>
    <t>V05.2</t>
  </si>
  <si>
    <t>21T19</t>
  </si>
  <si>
    <t>V06.1</t>
  </si>
  <si>
    <t>20T18</t>
  </si>
  <si>
    <t>V06.2</t>
  </si>
  <si>
    <t>19T17</t>
  </si>
  <si>
    <t>V07.1</t>
  </si>
  <si>
    <t>18T16</t>
  </si>
  <si>
    <t>V07.2</t>
  </si>
  <si>
    <t>17T15</t>
  </si>
  <si>
    <t>V07.3</t>
  </si>
  <si>
    <t>16T14</t>
  </si>
  <si>
    <t>V07.4</t>
  </si>
  <si>
    <t>15T13</t>
  </si>
  <si>
    <t>V08.1</t>
  </si>
  <si>
    <t>14T12</t>
  </si>
  <si>
    <t>V08.2</t>
  </si>
  <si>
    <t>13T11</t>
  </si>
  <si>
    <t>12T10</t>
  </si>
  <si>
    <t>11T09</t>
  </si>
  <si>
    <t>10T08</t>
  </si>
  <si>
    <t>09T07</t>
  </si>
  <si>
    <t>08T06</t>
  </si>
  <si>
    <t>07T05.2</t>
  </si>
  <si>
    <t>07T05</t>
  </si>
  <si>
    <t>06T04.1</t>
  </si>
  <si>
    <t>06T04</t>
  </si>
  <si>
    <t>05T03</t>
  </si>
  <si>
    <t>04T02</t>
  </si>
  <si>
    <t>03T01.2</t>
  </si>
  <si>
    <t>03T01.1</t>
  </si>
  <si>
    <t>03T01</t>
  </si>
  <si>
    <t>02TH1</t>
  </si>
  <si>
    <t>01TH2</t>
  </si>
  <si>
    <t>Load</t>
  </si>
  <si>
    <t>V3</t>
  </si>
  <si>
    <t>T</t>
  </si>
  <si>
    <t>M2</t>
  </si>
  <si>
    <t>ts</t>
  </si>
  <si>
    <t>hs</t>
  </si>
  <si>
    <t>Bê tông</t>
  </si>
  <si>
    <t>Cốt thép</t>
  </si>
  <si>
    <t>Cấp độ bền</t>
  </si>
  <si>
    <t>fck (MPa)</t>
  </si>
  <si>
    <t>fcu (MPa)</t>
  </si>
  <si>
    <r>
      <t>f</t>
    </r>
    <r>
      <rPr>
        <b/>
        <vertAlign val="subscript"/>
        <sz val="12"/>
        <color theme="0"/>
        <rFont val="Calibri"/>
        <family val="2"/>
        <charset val="163"/>
        <scheme val="minor"/>
      </rPr>
      <t>cm</t>
    </r>
  </si>
  <si>
    <r>
      <t>f</t>
    </r>
    <r>
      <rPr>
        <b/>
        <vertAlign val="subscript"/>
        <sz val="12"/>
        <color theme="0"/>
        <rFont val="Calibri"/>
        <family val="2"/>
        <charset val="163"/>
        <scheme val="minor"/>
      </rPr>
      <t>ctm</t>
    </r>
  </si>
  <si>
    <t>Eb</t>
  </si>
  <si>
    <t>l</t>
  </si>
  <si>
    <t>h</t>
  </si>
  <si>
    <r>
      <t>e</t>
    </r>
    <r>
      <rPr>
        <b/>
        <vertAlign val="subscript"/>
        <sz val="12"/>
        <color theme="0"/>
        <rFont val="Calibri"/>
        <family val="2"/>
        <charset val="163"/>
        <scheme val="minor"/>
      </rPr>
      <t>cu2</t>
    </r>
  </si>
  <si>
    <r>
      <t>k</t>
    </r>
    <r>
      <rPr>
        <b/>
        <vertAlign val="subscript"/>
        <sz val="12"/>
        <color theme="0"/>
        <rFont val="Calibri"/>
        <family val="2"/>
        <charset val="163"/>
        <scheme val="minor"/>
      </rPr>
      <t>1</t>
    </r>
  </si>
  <si>
    <r>
      <t>k</t>
    </r>
    <r>
      <rPr>
        <b/>
        <vertAlign val="subscript"/>
        <sz val="12"/>
        <color theme="0"/>
        <rFont val="Calibri"/>
        <family val="2"/>
        <charset val="163"/>
        <scheme val="minor"/>
      </rPr>
      <t>2</t>
    </r>
  </si>
  <si>
    <r>
      <t>k</t>
    </r>
    <r>
      <rPr>
        <b/>
        <vertAlign val="subscript"/>
        <sz val="12"/>
        <color theme="0"/>
        <rFont val="Calibri"/>
        <family val="2"/>
        <charset val="163"/>
        <scheme val="minor"/>
      </rPr>
      <t>3</t>
    </r>
  </si>
  <si>
    <r>
      <t>k</t>
    </r>
    <r>
      <rPr>
        <b/>
        <vertAlign val="subscript"/>
        <sz val="12"/>
        <color theme="0"/>
        <rFont val="Calibri"/>
        <family val="2"/>
        <charset val="163"/>
        <scheme val="minor"/>
      </rPr>
      <t>4</t>
    </r>
  </si>
  <si>
    <t>Nhóm</t>
  </si>
  <si>
    <t>fy (MPa)</t>
  </si>
  <si>
    <r>
      <rPr>
        <b/>
        <sz val="12"/>
        <color theme="0"/>
        <rFont val="Symbol"/>
        <family val="1"/>
        <charset val="2"/>
      </rPr>
      <t>e</t>
    </r>
    <r>
      <rPr>
        <b/>
        <sz val="12"/>
        <color theme="0"/>
        <rFont val="Calibri"/>
        <family val="2"/>
        <scheme val="minor"/>
      </rPr>
      <t>s</t>
    </r>
  </si>
  <si>
    <t>Es</t>
  </si>
  <si>
    <t>B15</t>
  </si>
  <si>
    <t>CB240-T</t>
  </si>
  <si>
    <t>B20</t>
  </si>
  <si>
    <t>CB300-V</t>
  </si>
  <si>
    <t>B22.5</t>
  </si>
  <si>
    <t>B25</t>
  </si>
  <si>
    <t>CB600-V</t>
  </si>
  <si>
    <t>B35</t>
  </si>
  <si>
    <t>B40</t>
  </si>
  <si>
    <t>B45</t>
  </si>
  <si>
    <t>B50</t>
  </si>
  <si>
    <t>B55</t>
  </si>
  <si>
    <t>B60</t>
  </si>
  <si>
    <t>B70</t>
  </si>
  <si>
    <t>B80</t>
  </si>
  <si>
    <t>B90</t>
  </si>
  <si>
    <t>B100</t>
  </si>
  <si>
    <r>
      <t xml:space="preserve">cot </t>
    </r>
    <r>
      <rPr>
        <sz val="12"/>
        <rFont val="Symbol"/>
        <family val="1"/>
        <charset val="2"/>
      </rPr>
      <t>q</t>
    </r>
  </si>
  <si>
    <t>góc</t>
  </si>
  <si>
    <r>
      <t>Tính toán chịu uốn/</t>
    </r>
    <r>
      <rPr>
        <i/>
        <sz val="10"/>
        <rFont val="Calibri"/>
        <family val="2"/>
        <charset val="163"/>
        <scheme val="minor"/>
      </rPr>
      <t>Flexural design</t>
    </r>
  </si>
  <si>
    <r>
      <rPr>
        <b/>
        <sz val="11"/>
        <rFont val="Calibri"/>
        <family val="2"/>
        <charset val="163"/>
        <scheme val="minor"/>
      </rPr>
      <t>Tính toán chịu cắt</t>
    </r>
    <r>
      <rPr>
        <b/>
        <sz val="10"/>
        <rFont val="Calibri"/>
        <family val="2"/>
        <scheme val="minor"/>
      </rPr>
      <t>/</t>
    </r>
    <r>
      <rPr>
        <i/>
        <sz val="10"/>
        <rFont val="Calibri"/>
        <family val="2"/>
        <charset val="163"/>
        <scheme val="minor"/>
      </rPr>
      <t xml:space="preserve"> Shear resistance design</t>
    </r>
  </si>
  <si>
    <r>
      <rPr>
        <b/>
        <sz val="11"/>
        <rFont val="Calibri"/>
        <family val="2"/>
        <charset val="163"/>
        <scheme val="minor"/>
      </rPr>
      <t>Thông số tính toán/</t>
    </r>
    <r>
      <rPr>
        <b/>
        <sz val="10"/>
        <rFont val="Calibri"/>
        <family val="2"/>
        <scheme val="minor"/>
      </rPr>
      <t xml:space="preserve"> </t>
    </r>
    <r>
      <rPr>
        <i/>
        <sz val="10"/>
        <rFont val="Calibri"/>
        <family val="2"/>
        <scheme val="minor"/>
      </rPr>
      <t>Design parameters</t>
    </r>
  </si>
  <si>
    <r>
      <t>A</t>
    </r>
    <r>
      <rPr>
        <b/>
        <vertAlign val="subscript"/>
        <sz val="11"/>
        <rFont val="Calibri"/>
        <family val="2"/>
        <charset val="163"/>
        <scheme val="minor"/>
      </rPr>
      <t>sw</t>
    </r>
    <r>
      <rPr>
        <b/>
        <sz val="11"/>
        <rFont val="Calibri"/>
        <family val="2"/>
        <charset val="163"/>
        <scheme val="minor"/>
      </rPr>
      <t>/s</t>
    </r>
    <r>
      <rPr>
        <b/>
        <sz val="10"/>
        <rFont val="Calibri"/>
        <family val="2"/>
        <charset val="163"/>
        <scheme val="minor"/>
      </rPr>
      <t>,req</t>
    </r>
  </si>
  <si>
    <t>Clear cover</t>
  </si>
  <si>
    <t>Lớp bảo vệ</t>
  </si>
  <si>
    <t>Hệ số an toàn</t>
  </si>
  <si>
    <t>Transversal rebar</t>
  </si>
  <si>
    <t>Hệ số phân phối</t>
  </si>
  <si>
    <r>
      <t>Thông số/</t>
    </r>
    <r>
      <rPr>
        <b/>
        <sz val="11"/>
        <color theme="3" tint="-0.499984740745262"/>
        <rFont val="Calibri"/>
        <family val="2"/>
        <charset val="163"/>
        <scheme val="minor"/>
      </rPr>
      <t xml:space="preserve"> </t>
    </r>
    <r>
      <rPr>
        <i/>
        <sz val="11"/>
        <color theme="3" tint="-0.499984740745262"/>
        <rFont val="Calibri"/>
        <family val="2"/>
        <charset val="163"/>
        <scheme val="minor"/>
      </rPr>
      <t>Parameters</t>
    </r>
  </si>
  <si>
    <r>
      <t>Các hệ số/</t>
    </r>
    <r>
      <rPr>
        <i/>
        <sz val="11"/>
        <color theme="3" tint="-0.499984740745262"/>
        <rFont val="Calibri"/>
        <family val="2"/>
        <scheme val="minor"/>
      </rPr>
      <t xml:space="preserve"> Factors</t>
    </r>
  </si>
  <si>
    <r>
      <t xml:space="preserve">I. Tính toán dầm nối vách/ </t>
    </r>
    <r>
      <rPr>
        <b/>
        <i/>
        <sz val="11"/>
        <color theme="1"/>
        <rFont val="Calibri"/>
        <family val="2"/>
        <scheme val="minor"/>
      </rPr>
      <t>Wall spandrel flexual design</t>
    </r>
  </si>
  <si>
    <r>
      <t xml:space="preserve">1. Số liệu đầu vào/ </t>
    </r>
    <r>
      <rPr>
        <b/>
        <i/>
        <sz val="11"/>
        <color theme="1"/>
        <rFont val="Calibri"/>
        <family val="2"/>
        <scheme val="minor"/>
      </rPr>
      <t>Input parameters</t>
    </r>
  </si>
  <si>
    <r>
      <t xml:space="preserve">Các thông số về vật liệu/ </t>
    </r>
    <r>
      <rPr>
        <b/>
        <i/>
        <sz val="11"/>
        <color theme="3" tint="-0.499984740745262"/>
        <rFont val="Calibri"/>
        <family val="2"/>
        <scheme val="minor"/>
      </rPr>
      <t>Material's parameters</t>
    </r>
  </si>
  <si>
    <r>
      <t>Cấu kiện/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Member</t>
    </r>
  </si>
  <si>
    <t xml:space="preserve">(*) </t>
  </si>
  <si>
    <r>
      <t xml:space="preserve">Bê tông/ </t>
    </r>
    <r>
      <rPr>
        <b/>
        <i/>
        <sz val="10"/>
        <color theme="1"/>
        <rFont val="Calibri"/>
        <family val="2"/>
        <charset val="163"/>
        <scheme val="minor"/>
      </rPr>
      <t>Concrete</t>
    </r>
  </si>
  <si>
    <r>
      <t xml:space="preserve">Cốt thép dọc/ </t>
    </r>
    <r>
      <rPr>
        <b/>
        <i/>
        <sz val="10"/>
        <color theme="1"/>
        <rFont val="Calibri"/>
        <family val="2"/>
        <charset val="163"/>
        <scheme val="minor"/>
      </rPr>
      <t>Vertical rebar</t>
    </r>
  </si>
  <si>
    <r>
      <t xml:space="preserve">Cốt thép ngang/ </t>
    </r>
    <r>
      <rPr>
        <b/>
        <i/>
        <sz val="10"/>
        <color theme="1"/>
        <rFont val="Calibri"/>
        <family val="2"/>
        <charset val="163"/>
        <scheme val="minor"/>
      </rPr>
      <t>Transversal rebar</t>
    </r>
  </si>
  <si>
    <t>Không tính toán tác động động đất</t>
  </si>
  <si>
    <t>Location</t>
  </si>
  <si>
    <t>Tiết diện 
tường</t>
  </si>
  <si>
    <t>TD-1</t>
  </si>
  <si>
    <t>Mặt trong</t>
  </si>
  <si>
    <t>Mặt ngoài</t>
  </si>
  <si>
    <t>0-&gt;-2,9</t>
  </si>
  <si>
    <t>TD-2</t>
  </si>
  <si>
    <t>TD-3</t>
  </si>
  <si>
    <t>TD-4</t>
  </si>
  <si>
    <t>TD-5</t>
  </si>
  <si>
    <t>TD-6</t>
  </si>
  <si>
    <t>-2,9-&gt;-6,8</t>
  </si>
  <si>
    <t>-6,8-&gt;-11,8</t>
  </si>
  <si>
    <t>-11,8-&gt;-15,7</t>
  </si>
  <si>
    <t>-27,4-&gt;-36</t>
  </si>
  <si>
    <t>n</t>
  </si>
  <si>
    <r>
      <t>A</t>
    </r>
    <r>
      <rPr>
        <b/>
        <vertAlign val="subscript"/>
        <sz val="11"/>
        <rFont val="Calibri"/>
        <family val="2"/>
        <charset val="163"/>
        <scheme val="minor"/>
      </rPr>
      <t xml:space="preserve">s, </t>
    </r>
    <r>
      <rPr>
        <vertAlign val="subscript"/>
        <sz val="11"/>
        <rFont val="Calibri"/>
        <family val="2"/>
        <charset val="163"/>
        <scheme val="minor"/>
      </rPr>
      <t>botri</t>
    </r>
  </si>
  <si>
    <t xml:space="preserve">ENVE </t>
  </si>
  <si>
    <t>DW1000 - MẶT CẮT 3-3</t>
  </si>
  <si>
    <t>0-&gt;-1</t>
  </si>
  <si>
    <t>-1-&gt;-3</t>
  </si>
  <si>
    <t>-3-&gt;-10,8</t>
  </si>
  <si>
    <t>-10,8-&gt;-22,5</t>
  </si>
  <si>
    <t>-22,5-&gt;-30,3</t>
  </si>
  <si>
    <t>-30,3-&gt;-36</t>
  </si>
  <si>
    <t>DW1000 - MẶT CẮT 1-1</t>
  </si>
  <si>
    <t>-15,7-&gt;--27,4</t>
  </si>
  <si>
    <t xml:space="preserve">TÍNH TOÁN TƯỜNG VÂY CHỊU UỐN THEO TIÊU CHUẨN BS EN 1992 </t>
  </si>
  <si>
    <t>DW1200 - MẶT CẮT 2-2</t>
  </si>
  <si>
    <t>-2,9-&gt;-5,8</t>
  </si>
  <si>
    <t>-5,8-&gt;-11,7</t>
  </si>
  <si>
    <t>-11,7-&gt;-17,5</t>
  </si>
  <si>
    <t>-17,5-&gt;--25,3</t>
  </si>
  <si>
    <t>-25,3-&gt;-36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</si>
</sst>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0.000"/>
    <numFmt numFmtId="166" formatCode="0.0000"/>
  </numFmts>
  <fonts count="119" x14ac:knownFonts="1">
    <font>
      <sz val="10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163"/>
    </font>
    <font>
      <b/>
      <sz val="12"/>
      <color theme="1"/>
      <name val="Calibri"/>
      <family val="2"/>
      <charset val="163"/>
    </font>
    <font>
      <b/>
      <sz val="10"/>
      <color rgb="FFFF0000"/>
      <name val="Calibri"/>
      <family val="2"/>
      <charset val="163"/>
    </font>
    <font>
      <b/>
      <sz val="11"/>
      <color rgb="FF0000FF"/>
      <name val="Calibri"/>
      <family val="2"/>
      <charset val="163"/>
    </font>
    <font>
      <b/>
      <sz val="11"/>
      <color theme="1"/>
      <name val="Calibri"/>
      <family val="2"/>
      <charset val="163"/>
    </font>
    <font>
      <sz val="11"/>
      <color theme="1"/>
      <name val="Calibri"/>
      <family val="2"/>
      <charset val="163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i/>
      <sz val="11"/>
      <color theme="5" tint="-0.499984740745262"/>
      <name val="Calibri"/>
      <family val="2"/>
      <charset val="163"/>
    </font>
    <font>
      <sz val="10"/>
      <color theme="1"/>
      <name val="Calibri"/>
      <family val="2"/>
    </font>
    <font>
      <sz val="10"/>
      <name val="Arial"/>
      <family val="2"/>
      <charset val="163"/>
    </font>
    <font>
      <sz val="10"/>
      <name val="Arial"/>
      <family val="2"/>
    </font>
    <font>
      <sz val="10"/>
      <name val="Arial"/>
      <family val="2"/>
    </font>
    <font>
      <sz val="10"/>
      <name val="Calibri Light"/>
      <family val="2"/>
      <charset val="163"/>
      <scheme val="major"/>
    </font>
    <font>
      <sz val="10"/>
      <name val="Tahoma"/>
      <family val="2"/>
    </font>
    <font>
      <sz val="9"/>
      <name val="Tahoma"/>
      <family val="2"/>
    </font>
    <font>
      <sz val="9"/>
      <name val="Calibri Light"/>
      <family val="2"/>
      <charset val="163"/>
      <scheme val="major"/>
    </font>
    <font>
      <b/>
      <sz val="16"/>
      <color theme="1"/>
      <name val="Calibri"/>
      <family val="2"/>
      <charset val="163"/>
      <scheme val="minor"/>
    </font>
    <font>
      <b/>
      <sz val="16"/>
      <color theme="2" tint="-0.89999084444715716"/>
      <name val="Calibri"/>
      <family val="2"/>
      <charset val="163"/>
      <scheme val="minor"/>
    </font>
    <font>
      <b/>
      <sz val="16"/>
      <color theme="2" tint="-0.89999084444715716"/>
      <name val="Calibri Light"/>
      <family val="2"/>
      <charset val="163"/>
      <scheme val="major"/>
    </font>
    <font>
      <b/>
      <sz val="9"/>
      <color theme="2" tint="-0.89999084444715716"/>
      <name val="Calibri"/>
      <family val="2"/>
      <charset val="163"/>
      <scheme val="minor"/>
    </font>
    <font>
      <b/>
      <sz val="9"/>
      <color rgb="FF002060"/>
      <name val="Calibri Light"/>
      <family val="2"/>
      <charset val="163"/>
      <scheme val="major"/>
    </font>
    <font>
      <b/>
      <i/>
      <sz val="14"/>
      <color theme="1"/>
      <name val="Calibri"/>
      <family val="2"/>
      <charset val="163"/>
      <scheme val="minor"/>
    </font>
    <font>
      <b/>
      <i/>
      <sz val="14"/>
      <color theme="2" tint="-0.89999084444715716"/>
      <name val="Calibri"/>
      <family val="2"/>
      <charset val="163"/>
      <scheme val="minor"/>
    </font>
    <font>
      <b/>
      <i/>
      <sz val="14"/>
      <color theme="2" tint="-0.89999084444715716"/>
      <name val="Calibri Light"/>
      <family val="2"/>
      <charset val="163"/>
      <scheme val="major"/>
    </font>
    <font>
      <b/>
      <sz val="11"/>
      <color theme="1"/>
      <name val="Calibri"/>
      <family val="2"/>
      <scheme val="minor"/>
    </font>
    <font>
      <sz val="11"/>
      <color theme="1"/>
      <name val="Tahoma"/>
      <family val="2"/>
    </font>
    <font>
      <sz val="10"/>
      <color theme="1"/>
      <name val="Tahoma"/>
      <family val="2"/>
    </font>
    <font>
      <sz val="11"/>
      <color theme="1"/>
      <name val="Calibri"/>
      <family val="2"/>
      <charset val="163"/>
      <scheme val="minor"/>
    </font>
    <font>
      <i/>
      <sz val="10"/>
      <color theme="1"/>
      <name val="Calibri"/>
      <family val="2"/>
      <charset val="163"/>
      <scheme val="minor"/>
    </font>
    <font>
      <b/>
      <sz val="11"/>
      <color rgb="FF0000FF"/>
      <name val="Calibri"/>
      <family val="2"/>
      <scheme val="minor"/>
    </font>
    <font>
      <b/>
      <u/>
      <sz val="11"/>
      <color rgb="FF0000FF"/>
      <name val="Calibri"/>
      <family val="2"/>
      <scheme val="minor"/>
    </font>
    <font>
      <b/>
      <sz val="11"/>
      <color rgb="FF0000FF"/>
      <name val="Calibri Light"/>
      <family val="2"/>
      <charset val="163"/>
      <scheme val="major"/>
    </font>
    <font>
      <sz val="11"/>
      <name val="Calibri"/>
      <family val="2"/>
      <charset val="163"/>
      <scheme val="minor"/>
    </font>
    <font>
      <sz val="11"/>
      <color rgb="FF0000FF"/>
      <name val="Calibri"/>
      <family val="2"/>
      <charset val="163"/>
      <scheme val="minor"/>
    </font>
    <font>
      <sz val="11"/>
      <name val="Tahoma"/>
      <family val="2"/>
    </font>
    <font>
      <i/>
      <sz val="10"/>
      <color theme="1"/>
      <name val="Calibri"/>
      <family val="2"/>
      <scheme val="minor"/>
    </font>
    <font>
      <i/>
      <sz val="10"/>
      <color theme="1" tint="4.9989318521683403E-2"/>
      <name val="Calibri Light"/>
      <family val="2"/>
      <charset val="163"/>
      <scheme val="major"/>
    </font>
    <font>
      <i/>
      <sz val="10"/>
      <color theme="1" tint="4.9989318521683403E-2"/>
      <name val="Calibri"/>
      <family val="2"/>
      <charset val="163"/>
      <scheme val="minor"/>
    </font>
    <font>
      <b/>
      <sz val="11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charset val="163"/>
      <scheme val="minor"/>
    </font>
    <font>
      <b/>
      <sz val="11"/>
      <color rgb="FF0000FF"/>
      <name val="Calibri"/>
      <family val="2"/>
      <charset val="163"/>
      <scheme val="minor"/>
    </font>
    <font>
      <vertAlign val="subscript"/>
      <sz val="11"/>
      <color theme="1"/>
      <name val="Calibri"/>
      <family val="2"/>
      <charset val="163"/>
      <scheme val="minor"/>
    </font>
    <font>
      <sz val="10"/>
      <color theme="1"/>
      <name val="Symbol"/>
      <family val="1"/>
      <charset val="2"/>
    </font>
    <font>
      <vertAlign val="subscript"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3" tint="-0.499984740745262"/>
      <name val="Calibri Light"/>
      <family val="2"/>
      <charset val="163"/>
      <scheme val="major"/>
    </font>
    <font>
      <sz val="11"/>
      <color theme="3" tint="-0.499984740745262"/>
      <name val="Calibri"/>
      <family val="2"/>
      <charset val="163"/>
      <scheme val="minor"/>
    </font>
    <font>
      <i/>
      <sz val="11"/>
      <color theme="1"/>
      <name val="Calibri"/>
      <family val="2"/>
      <charset val="163"/>
      <scheme val="minor"/>
    </font>
    <font>
      <i/>
      <vertAlign val="subscript"/>
      <sz val="11"/>
      <color theme="1"/>
      <name val="Calibri"/>
      <family val="2"/>
      <charset val="163"/>
      <scheme val="minor"/>
    </font>
    <font>
      <b/>
      <sz val="9"/>
      <color theme="2" tint="-0.89999084444715716"/>
      <name val="Calibri Light"/>
      <family val="2"/>
      <charset val="163"/>
      <scheme val="major"/>
    </font>
    <font>
      <sz val="11"/>
      <color theme="1"/>
      <name val="Symbol"/>
      <family val="1"/>
      <charset val="2"/>
    </font>
    <font>
      <sz val="11"/>
      <name val="Symbol"/>
      <family val="1"/>
      <charset val="2"/>
    </font>
    <font>
      <i/>
      <sz val="10"/>
      <color theme="3" tint="-0.499984740745262"/>
      <name val="Calibri"/>
      <family val="2"/>
      <scheme val="minor"/>
    </font>
    <font>
      <vertAlign val="subscript"/>
      <sz val="10"/>
      <color theme="1"/>
      <name val="Calibri"/>
      <family val="2"/>
      <charset val="163"/>
      <scheme val="minor"/>
    </font>
    <font>
      <sz val="10"/>
      <color theme="1"/>
      <name val="Calibri"/>
      <family val="2"/>
      <charset val="163"/>
      <scheme val="minor"/>
    </font>
    <font>
      <sz val="11"/>
      <color theme="2" tint="-0.89999084444715716"/>
      <name val="Calibri"/>
      <family val="2"/>
      <charset val="163"/>
      <scheme val="minor"/>
    </font>
    <font>
      <b/>
      <sz val="11"/>
      <name val="Calibri"/>
      <family val="2"/>
      <scheme val="minor"/>
    </font>
    <font>
      <b/>
      <i/>
      <sz val="10"/>
      <name val="Calibri"/>
      <family val="2"/>
      <charset val="163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sz val="10"/>
      <name val="Calibri"/>
      <family val="2"/>
      <charset val="163"/>
      <scheme val="minor"/>
    </font>
    <font>
      <i/>
      <sz val="10"/>
      <name val="Calibri"/>
      <family val="2"/>
      <charset val="163"/>
      <scheme val="minor"/>
    </font>
    <font>
      <b/>
      <sz val="10"/>
      <name val="Calibri"/>
      <family val="2"/>
      <charset val="163"/>
      <scheme val="minor"/>
    </font>
    <font>
      <b/>
      <u/>
      <sz val="10"/>
      <name val="Calibri"/>
      <family val="2"/>
      <scheme val="minor"/>
    </font>
    <font>
      <b/>
      <u/>
      <sz val="11"/>
      <color theme="1" tint="4.9989318521683403E-2"/>
      <name val="Calibri Light"/>
      <family val="2"/>
      <charset val="163"/>
      <scheme val="major"/>
    </font>
    <font>
      <b/>
      <u/>
      <sz val="11"/>
      <color theme="1" tint="4.9989318521683403E-2"/>
      <name val="Calibri"/>
      <family val="2"/>
      <scheme val="minor"/>
    </font>
    <font>
      <b/>
      <sz val="11"/>
      <name val="Calibri"/>
      <family val="2"/>
      <charset val="163"/>
      <scheme val="minor"/>
    </font>
    <font>
      <b/>
      <vertAlign val="subscript"/>
      <sz val="11"/>
      <name val="Calibri"/>
      <family val="2"/>
      <charset val="163"/>
      <scheme val="minor"/>
    </font>
    <font>
      <vertAlign val="subscript"/>
      <sz val="11"/>
      <name val="Calibri"/>
      <family val="2"/>
      <charset val="163"/>
      <scheme val="minor"/>
    </font>
    <font>
      <b/>
      <sz val="11"/>
      <name val="Symbol"/>
      <family val="1"/>
      <charset val="2"/>
    </font>
    <font>
      <b/>
      <sz val="11"/>
      <name val="Calibri Light"/>
      <family val="2"/>
      <charset val="163"/>
      <scheme val="major"/>
    </font>
    <font>
      <b/>
      <vertAlign val="subscript"/>
      <sz val="11"/>
      <name val="Calibri Light"/>
      <family val="2"/>
      <charset val="163"/>
      <scheme val="major"/>
    </font>
    <font>
      <b/>
      <sz val="10"/>
      <color theme="1" tint="4.9989318521683403E-2"/>
      <name val="Calibri"/>
      <family val="2"/>
      <charset val="163"/>
      <scheme val="minor"/>
    </font>
    <font>
      <b/>
      <vertAlign val="subscript"/>
      <sz val="9"/>
      <color theme="2" tint="-0.89996032593768116"/>
      <name val="Calibri Light"/>
      <family val="2"/>
      <charset val="163"/>
      <scheme val="major"/>
    </font>
    <font>
      <b/>
      <sz val="9"/>
      <name val="Calibri Light"/>
      <family val="2"/>
      <charset val="163"/>
      <scheme val="major"/>
    </font>
    <font>
      <b/>
      <sz val="9"/>
      <name val="Symbol"/>
      <family val="1"/>
      <charset val="2"/>
    </font>
    <font>
      <b/>
      <vertAlign val="subscript"/>
      <sz val="9"/>
      <name val="Calibri Light"/>
      <family val="2"/>
      <charset val="163"/>
      <scheme val="major"/>
    </font>
    <font>
      <sz val="9"/>
      <color rgb="FFFF0000"/>
      <name val="Calibri Light"/>
      <family val="2"/>
      <charset val="163"/>
      <scheme val="major"/>
    </font>
    <font>
      <vertAlign val="subscript"/>
      <sz val="9"/>
      <color rgb="FFFF0000"/>
      <name val="Calibri Light"/>
      <family val="2"/>
      <charset val="163"/>
      <scheme val="major"/>
    </font>
    <font>
      <vertAlign val="subscript"/>
      <sz val="9"/>
      <name val="Calibri Light"/>
      <family val="2"/>
      <charset val="163"/>
      <scheme val="major"/>
    </font>
    <font>
      <sz val="9"/>
      <name val="Symbol"/>
      <family val="1"/>
      <charset val="2"/>
    </font>
    <font>
      <b/>
      <vertAlign val="subscript"/>
      <sz val="9"/>
      <name val="Symbol"/>
      <family val="1"/>
      <charset val="2"/>
    </font>
    <font>
      <b/>
      <vertAlign val="subscript"/>
      <sz val="10"/>
      <name val="Calibri"/>
      <family val="2"/>
      <charset val="163"/>
      <scheme val="minor"/>
    </font>
    <font>
      <b/>
      <sz val="9"/>
      <name val="Calibri Light"/>
      <family val="2"/>
      <scheme val="major"/>
    </font>
    <font>
      <vertAlign val="superscript"/>
      <sz val="10"/>
      <name val="Calibri Light"/>
      <family val="2"/>
      <charset val="163"/>
      <scheme val="major"/>
    </font>
    <font>
      <sz val="10"/>
      <name val="Symbol"/>
      <family val="1"/>
      <charset val="2"/>
    </font>
    <font>
      <vertAlign val="superscript"/>
      <sz val="10"/>
      <name val="Calibri"/>
      <family val="2"/>
      <charset val="163"/>
      <scheme val="minor"/>
    </font>
    <font>
      <sz val="10"/>
      <name val="Calibri"/>
      <family val="2"/>
      <scheme val="minor"/>
    </font>
    <font>
      <sz val="10"/>
      <color theme="1" tint="4.9989318521683403E-2"/>
      <name val="Symbol"/>
      <family val="1"/>
      <charset val="2"/>
    </font>
    <font>
      <sz val="10"/>
      <color theme="1" tint="4.9989318521683403E-2"/>
      <name val="Calibri"/>
      <family val="2"/>
      <scheme val="minor"/>
    </font>
    <font>
      <b/>
      <sz val="9"/>
      <color rgb="FFFF0000"/>
      <name val="Calibri Light"/>
      <family val="2"/>
      <charset val="163"/>
      <scheme val="major"/>
    </font>
    <font>
      <b/>
      <vertAlign val="superscript"/>
      <sz val="9"/>
      <color rgb="FFFF0000"/>
      <name val="Calibri Light"/>
      <family val="2"/>
      <charset val="163"/>
      <scheme val="major"/>
    </font>
    <font>
      <b/>
      <sz val="11"/>
      <color rgb="FFC00000"/>
      <name val="Calibri"/>
      <family val="2"/>
      <charset val="163"/>
      <scheme val="minor"/>
    </font>
    <font>
      <sz val="10"/>
      <color rgb="FF0000FF"/>
      <name val="Calibri"/>
      <family val="2"/>
      <charset val="163"/>
      <scheme val="minor"/>
    </font>
    <font>
      <b/>
      <sz val="10"/>
      <color rgb="FFC00000"/>
      <name val="Calibri"/>
      <family val="2"/>
      <scheme val="minor"/>
    </font>
    <font>
      <sz val="11"/>
      <color rgb="FFC00000"/>
      <name val="Calibri"/>
      <family val="2"/>
      <charset val="163"/>
      <scheme val="minor"/>
    </font>
    <font>
      <b/>
      <sz val="11"/>
      <color theme="0"/>
      <name val="Calibri"/>
      <family val="2"/>
      <charset val="163"/>
      <scheme val="minor"/>
    </font>
    <font>
      <b/>
      <sz val="12"/>
      <color theme="0"/>
      <name val="Calibri"/>
      <family val="2"/>
      <charset val="163"/>
      <scheme val="minor"/>
    </font>
    <font>
      <sz val="12"/>
      <name val="Calibri"/>
      <family val="2"/>
      <charset val="163"/>
      <scheme val="minor"/>
    </font>
    <font>
      <sz val="1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vertAlign val="subscript"/>
      <sz val="12"/>
      <color theme="0"/>
      <name val="Calibri"/>
      <family val="2"/>
      <charset val="163"/>
      <scheme val="minor"/>
    </font>
    <font>
      <b/>
      <sz val="12"/>
      <color theme="0"/>
      <name val="Symbol"/>
      <family val="1"/>
      <charset val="2"/>
    </font>
    <font>
      <sz val="12"/>
      <name val="Symbol"/>
      <family val="1"/>
      <charset val="2"/>
    </font>
    <font>
      <sz val="13"/>
      <name val="Calibri"/>
      <family val="2"/>
      <charset val="163"/>
      <scheme val="minor"/>
    </font>
    <font>
      <i/>
      <sz val="11"/>
      <color theme="3" tint="-0.499984740745262"/>
      <name val="Calibri"/>
      <family val="2"/>
      <charset val="163"/>
      <scheme val="minor"/>
    </font>
    <font>
      <i/>
      <sz val="11"/>
      <color theme="3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3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3"/>
      <scheme val="minor"/>
    </font>
    <font>
      <b/>
      <i/>
      <sz val="10"/>
      <color theme="1"/>
      <name val="Calibri"/>
      <family val="2"/>
      <charset val="163"/>
      <scheme val="minor"/>
    </font>
    <font>
      <b/>
      <sz val="10"/>
      <name val="Tahoma"/>
      <family val="2"/>
    </font>
    <font>
      <sz val="11"/>
      <color rgb="FFFF0000"/>
      <name val="Calibri"/>
      <family val="2"/>
      <charset val="16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12" fillId="0" borderId="0"/>
    <xf numFmtId="0" fontId="13" fillId="0" borderId="0"/>
    <xf numFmtId="9" fontId="14" fillId="0" borderId="0" applyFont="0" applyFill="0" applyBorder="0" applyAlignment="0" applyProtection="0"/>
    <xf numFmtId="0" fontId="15" fillId="0" borderId="0"/>
  </cellStyleXfs>
  <cellXfs count="311">
    <xf numFmtId="0" fontId="0" fillId="0" borderId="0" xfId="0"/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0" fillId="3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horizontal="right" vertical="center"/>
    </xf>
    <xf numFmtId="0" fontId="0" fillId="3" borderId="0" xfId="0" applyFont="1" applyFill="1" applyBorder="1" applyAlignment="1">
      <alignment horizontal="center" vertical="center"/>
    </xf>
    <xf numFmtId="164" fontId="0" fillId="3" borderId="0" xfId="0" applyNumberFormat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164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6" fillId="3" borderId="0" xfId="4" applyFont="1" applyFill="1" applyBorder="1" applyAlignment="1">
      <alignment horizontal="center" vertical="center"/>
    </xf>
    <xf numFmtId="0" fontId="17" fillId="5" borderId="0" xfId="4" applyFont="1" applyFill="1" applyBorder="1" applyAlignment="1">
      <alignment horizontal="left" vertical="center"/>
    </xf>
    <xf numFmtId="0" fontId="17" fillId="5" borderId="0" xfId="4" applyFont="1" applyFill="1" applyBorder="1" applyAlignment="1">
      <alignment horizontal="center" vertical="center"/>
    </xf>
    <xf numFmtId="0" fontId="16" fillId="5" borderId="0" xfId="4" applyFont="1" applyFill="1" applyBorder="1" applyAlignment="1">
      <alignment horizontal="center" vertical="center"/>
    </xf>
    <xf numFmtId="0" fontId="18" fillId="5" borderId="0" xfId="4" applyFont="1" applyFill="1" applyBorder="1" applyAlignment="1">
      <alignment horizontal="right" vertical="center"/>
    </xf>
    <xf numFmtId="0" fontId="19" fillId="5" borderId="0" xfId="4" applyFont="1" applyFill="1" applyBorder="1" applyAlignment="1">
      <alignment horizontal="right" vertical="center"/>
    </xf>
    <xf numFmtId="0" fontId="19" fillId="6" borderId="0" xfId="4" applyFont="1" applyFill="1" applyBorder="1" applyAlignment="1">
      <alignment horizontal="right" vertical="center"/>
    </xf>
    <xf numFmtId="0" fontId="19" fillId="6" borderId="0" xfId="4" applyFont="1" applyFill="1" applyBorder="1" applyAlignment="1">
      <alignment horizontal="left" vertical="center"/>
    </xf>
    <xf numFmtId="0" fontId="19" fillId="5" borderId="0" xfId="4" applyFont="1" applyFill="1" applyBorder="1" applyAlignment="1">
      <alignment horizontal="left" vertical="center"/>
    </xf>
    <xf numFmtId="0" fontId="16" fillId="5" borderId="0" xfId="4" applyFont="1" applyFill="1" applyBorder="1" applyAlignment="1">
      <alignment horizontal="left" vertical="center"/>
    </xf>
    <xf numFmtId="0" fontId="16" fillId="0" borderId="0" xfId="4" applyFont="1" applyFill="1" applyBorder="1" applyAlignment="1">
      <alignment horizontal="left" vertical="center"/>
    </xf>
    <xf numFmtId="0" fontId="16" fillId="3" borderId="0" xfId="4" applyFont="1" applyFill="1" applyBorder="1" applyAlignment="1">
      <alignment horizontal="left" vertical="center"/>
    </xf>
    <xf numFmtId="0" fontId="19" fillId="3" borderId="0" xfId="4" applyFont="1" applyFill="1" applyBorder="1" applyAlignment="1">
      <alignment horizontal="right" vertical="center"/>
    </xf>
    <xf numFmtId="0" fontId="19" fillId="3" borderId="0" xfId="4" applyFont="1" applyFill="1" applyBorder="1" applyAlignment="1">
      <alignment horizontal="left" vertical="center"/>
    </xf>
    <xf numFmtId="0" fontId="19" fillId="0" borderId="0" xfId="4" applyFont="1" applyFill="1" applyBorder="1" applyAlignment="1">
      <alignment horizontal="left" vertical="center"/>
    </xf>
    <xf numFmtId="0" fontId="22" fillId="2" borderId="0" xfId="4" applyFont="1" applyFill="1" applyBorder="1" applyAlignment="1">
      <alignment horizontal="center" vertical="center"/>
    </xf>
    <xf numFmtId="0" fontId="21" fillId="2" borderId="0" xfId="4" applyFont="1" applyFill="1" applyBorder="1" applyAlignment="1">
      <alignment horizontal="center" vertical="center"/>
    </xf>
    <xf numFmtId="0" fontId="23" fillId="3" borderId="0" xfId="4" applyFont="1" applyFill="1" applyBorder="1" applyAlignment="1">
      <alignment horizontal="right" vertical="center"/>
    </xf>
    <xf numFmtId="0" fontId="24" fillId="0" borderId="0" xfId="4" applyFont="1" applyFill="1" applyBorder="1" applyAlignment="1">
      <alignment horizontal="right" vertical="center"/>
    </xf>
    <xf numFmtId="0" fontId="24" fillId="3" borderId="0" xfId="4" applyFont="1" applyFill="1" applyBorder="1" applyAlignment="1">
      <alignment horizontal="right" vertical="center"/>
    </xf>
    <xf numFmtId="0" fontId="27" fillId="2" borderId="0" xfId="4" applyFont="1" applyFill="1" applyBorder="1" applyAlignment="1">
      <alignment horizontal="center" vertical="top"/>
    </xf>
    <xf numFmtId="0" fontId="26" fillId="2" borderId="0" xfId="4" applyFont="1" applyFill="1" applyBorder="1" applyAlignment="1">
      <alignment horizontal="center" vertical="top"/>
    </xf>
    <xf numFmtId="0" fontId="17" fillId="3" borderId="0" xfId="4" applyFont="1" applyFill="1" applyBorder="1" applyAlignment="1">
      <alignment horizontal="right" vertical="center"/>
    </xf>
    <xf numFmtId="0" fontId="28" fillId="4" borderId="4" xfId="4" applyFont="1" applyFill="1" applyBorder="1" applyAlignment="1">
      <alignment horizontal="left" vertical="center"/>
    </xf>
    <xf numFmtId="0" fontId="29" fillId="4" borderId="7" xfId="4" applyFont="1" applyFill="1" applyBorder="1" applyAlignment="1">
      <alignment horizontal="left" vertical="center"/>
    </xf>
    <xf numFmtId="0" fontId="30" fillId="4" borderId="7" xfId="4" applyFont="1" applyFill="1" applyBorder="1" applyAlignment="1">
      <alignment horizontal="left" vertical="center"/>
    </xf>
    <xf numFmtId="0" fontId="28" fillId="3" borderId="8" xfId="4" applyFont="1" applyFill="1" applyBorder="1" applyAlignment="1">
      <alignment vertical="center"/>
    </xf>
    <xf numFmtId="0" fontId="30" fillId="3" borderId="6" xfId="4" applyFont="1" applyFill="1" applyBorder="1" applyAlignment="1">
      <alignment horizontal="left" vertical="center"/>
    </xf>
    <xf numFmtId="0" fontId="17" fillId="3" borderId="0" xfId="4" applyFont="1" applyFill="1" applyBorder="1" applyAlignment="1">
      <alignment horizontal="left" vertical="center"/>
    </xf>
    <xf numFmtId="0" fontId="30" fillId="3" borderId="0" xfId="4" applyFont="1" applyFill="1" applyBorder="1" applyAlignment="1">
      <alignment horizontal="left" vertical="center"/>
    </xf>
    <xf numFmtId="0" fontId="33" fillId="3" borderId="9" xfId="4" applyFont="1" applyFill="1" applyBorder="1" applyAlignment="1">
      <alignment horizontal="right" vertical="top" indent="1"/>
    </xf>
    <xf numFmtId="0" fontId="28" fillId="3" borderId="6" xfId="4" applyFont="1" applyFill="1" applyBorder="1" applyAlignment="1">
      <alignment horizontal="left" vertical="center"/>
    </xf>
    <xf numFmtId="0" fontId="34" fillId="3" borderId="6" xfId="4" applyFont="1" applyFill="1" applyBorder="1" applyAlignment="1">
      <alignment horizontal="right" vertical="center" indent="1"/>
    </xf>
    <xf numFmtId="0" fontId="33" fillId="3" borderId="6" xfId="4" applyFont="1" applyFill="1" applyBorder="1" applyAlignment="1">
      <alignment horizontal="right" vertical="center" indent="1"/>
    </xf>
    <xf numFmtId="0" fontId="35" fillId="3" borderId="0" xfId="4" applyFont="1" applyFill="1" applyBorder="1" applyAlignment="1">
      <alignment horizontal="center" vertical="center"/>
    </xf>
    <xf numFmtId="0" fontId="33" fillId="3" borderId="0" xfId="4" applyFont="1" applyFill="1" applyBorder="1" applyAlignment="1">
      <alignment horizontal="center" vertical="center"/>
    </xf>
    <xf numFmtId="0" fontId="23" fillId="3" borderId="0" xfId="4" applyFont="1" applyFill="1" applyBorder="1" applyAlignment="1">
      <alignment horizontal="right" vertical="top"/>
    </xf>
    <xf numFmtId="0" fontId="36" fillId="3" borderId="0" xfId="4" applyFont="1" applyFill="1" applyBorder="1" applyAlignment="1">
      <alignment horizontal="right" vertical="center"/>
    </xf>
    <xf numFmtId="0" fontId="37" fillId="3" borderId="13" xfId="4" applyFont="1" applyFill="1" applyBorder="1" applyAlignment="1">
      <alignment horizontal="right" vertical="center"/>
    </xf>
    <xf numFmtId="0" fontId="30" fillId="3" borderId="11" xfId="4" applyFont="1" applyFill="1" applyBorder="1" applyAlignment="1">
      <alignment horizontal="left" vertical="center"/>
    </xf>
    <xf numFmtId="0" fontId="39" fillId="3" borderId="11" xfId="4" applyFont="1" applyFill="1" applyBorder="1" applyAlignment="1">
      <alignment horizontal="left" vertical="center"/>
    </xf>
    <xf numFmtId="0" fontId="17" fillId="3" borderId="11" xfId="4" applyFont="1" applyFill="1" applyBorder="1" applyAlignment="1">
      <alignment horizontal="left" vertical="center"/>
    </xf>
    <xf numFmtId="165" fontId="39" fillId="3" borderId="12" xfId="4" quotePrefix="1" applyNumberFormat="1" applyFont="1" applyFill="1" applyBorder="1" applyAlignment="1" applyProtection="1">
      <alignment horizontal="right" vertical="center" indent="1"/>
      <protection hidden="1"/>
    </xf>
    <xf numFmtId="165" fontId="40" fillId="3" borderId="0" xfId="4" quotePrefix="1" applyNumberFormat="1" applyFont="1" applyFill="1" applyBorder="1" applyAlignment="1" applyProtection="1">
      <alignment horizontal="center" vertical="center"/>
      <protection hidden="1"/>
    </xf>
    <xf numFmtId="165" fontId="41" fillId="3" borderId="0" xfId="4" quotePrefix="1" applyNumberFormat="1" applyFont="1" applyFill="1" applyBorder="1" applyAlignment="1" applyProtection="1">
      <alignment horizontal="right" vertical="center"/>
      <protection hidden="1"/>
    </xf>
    <xf numFmtId="165" fontId="41" fillId="3" borderId="0" xfId="4" quotePrefix="1" applyNumberFormat="1" applyFont="1" applyFill="1" applyBorder="1" applyAlignment="1" applyProtection="1">
      <alignment horizontal="center" vertical="center"/>
      <protection hidden="1"/>
    </xf>
    <xf numFmtId="0" fontId="42" fillId="4" borderId="4" xfId="4" applyFont="1" applyFill="1" applyBorder="1" applyAlignment="1">
      <alignment horizontal="left" vertical="center"/>
    </xf>
    <xf numFmtId="0" fontId="43" fillId="4" borderId="7" xfId="4" applyFont="1" applyFill="1" applyBorder="1" applyAlignment="1">
      <alignment horizontal="left" vertical="center"/>
    </xf>
    <xf numFmtId="0" fontId="42" fillId="4" borderId="4" xfId="4" applyFont="1" applyFill="1" applyBorder="1" applyAlignment="1">
      <alignment vertical="center"/>
    </xf>
    <xf numFmtId="0" fontId="43" fillId="4" borderId="7" xfId="4" applyFont="1" applyFill="1" applyBorder="1" applyAlignment="1">
      <alignment vertical="center"/>
    </xf>
    <xf numFmtId="0" fontId="38" fillId="4" borderId="7" xfId="4" applyFont="1" applyFill="1" applyBorder="1" applyAlignment="1">
      <alignment horizontal="left" vertical="center"/>
    </xf>
    <xf numFmtId="0" fontId="38" fillId="4" borderId="7" xfId="4" applyFont="1" applyFill="1" applyBorder="1" applyAlignment="1">
      <alignment horizontal="center" vertical="center"/>
    </xf>
    <xf numFmtId="0" fontId="38" fillId="4" borderId="5" xfId="4" applyFont="1" applyFill="1" applyBorder="1" applyAlignment="1">
      <alignment horizontal="center" vertical="center"/>
    </xf>
    <xf numFmtId="0" fontId="17" fillId="4" borderId="7" xfId="4" applyFont="1" applyFill="1" applyBorder="1" applyAlignment="1">
      <alignment horizontal="left" vertical="center"/>
    </xf>
    <xf numFmtId="0" fontId="17" fillId="4" borderId="7" xfId="4" applyFont="1" applyFill="1" applyBorder="1" applyAlignment="1">
      <alignment horizontal="right" vertical="center"/>
    </xf>
    <xf numFmtId="0" fontId="17" fillId="4" borderId="5" xfId="4" applyFont="1" applyFill="1" applyBorder="1" applyAlignment="1">
      <alignment horizontal="center" vertical="center"/>
    </xf>
    <xf numFmtId="0" fontId="16" fillId="4" borderId="0" xfId="4" applyFont="1" applyFill="1" applyBorder="1" applyAlignment="1">
      <alignment horizontal="center" vertical="center"/>
    </xf>
    <xf numFmtId="0" fontId="17" fillId="4" borderId="0" xfId="4" applyFont="1" applyFill="1" applyBorder="1" applyAlignment="1">
      <alignment horizontal="center" vertical="center"/>
    </xf>
    <xf numFmtId="0" fontId="24" fillId="0" borderId="0" xfId="4" applyFont="1" applyFill="1" applyBorder="1" applyAlignment="1">
      <alignment horizontal="right"/>
    </xf>
    <xf numFmtId="0" fontId="24" fillId="3" borderId="0" xfId="4" applyFont="1" applyFill="1" applyBorder="1" applyAlignment="1">
      <alignment horizontal="right"/>
    </xf>
    <xf numFmtId="0" fontId="31" fillId="3" borderId="8" xfId="4" applyFont="1" applyFill="1" applyBorder="1" applyAlignment="1">
      <alignment horizontal="left" vertical="center"/>
    </xf>
    <xf numFmtId="0" fontId="17" fillId="3" borderId="6" xfId="4" applyFont="1" applyFill="1" applyBorder="1" applyAlignment="1">
      <alignment horizontal="left" vertical="center"/>
    </xf>
    <xf numFmtId="0" fontId="17" fillId="3" borderId="6" xfId="4" applyFont="1" applyFill="1" applyBorder="1" applyAlignment="1">
      <alignment horizontal="center" vertical="center"/>
    </xf>
    <xf numFmtId="0" fontId="31" fillId="3" borderId="6" xfId="4" applyFont="1" applyFill="1" applyBorder="1" applyAlignment="1">
      <alignment horizontal="right" vertical="center"/>
    </xf>
    <xf numFmtId="0" fontId="37" fillId="3" borderId="9" xfId="4" applyFont="1" applyFill="1" applyBorder="1" applyAlignment="1">
      <alignment horizontal="right" vertical="center"/>
    </xf>
    <xf numFmtId="0" fontId="30" fillId="3" borderId="8" xfId="4" applyFont="1" applyFill="1" applyBorder="1" applyAlignment="1">
      <alignment horizontal="right" vertical="center"/>
    </xf>
    <xf numFmtId="0" fontId="48" fillId="3" borderId="6" xfId="4" applyFont="1" applyFill="1" applyBorder="1" applyAlignment="1">
      <alignment horizontal="right" vertical="center"/>
    </xf>
    <xf numFmtId="0" fontId="31" fillId="3" borderId="9" xfId="4" applyFont="1" applyFill="1" applyBorder="1" applyAlignment="1">
      <alignment horizontal="right" vertical="center"/>
    </xf>
    <xf numFmtId="0" fontId="49" fillId="3" borderId="0" xfId="4" applyFont="1" applyFill="1" applyBorder="1" applyAlignment="1">
      <alignment horizontal="center" vertical="center"/>
    </xf>
    <xf numFmtId="2" fontId="50" fillId="3" borderId="0" xfId="4" applyNumberFormat="1" applyFont="1" applyFill="1" applyBorder="1" applyAlignment="1">
      <alignment horizontal="right" vertical="center"/>
    </xf>
    <xf numFmtId="0" fontId="50" fillId="3" borderId="0" xfId="4" applyFont="1" applyFill="1" applyBorder="1" applyAlignment="1">
      <alignment horizontal="center" vertical="center"/>
    </xf>
    <xf numFmtId="0" fontId="31" fillId="3" borderId="14" xfId="4" applyFont="1" applyFill="1" applyBorder="1" applyAlignment="1">
      <alignment horizontal="left" vertical="center"/>
    </xf>
    <xf numFmtId="0" fontId="51" fillId="3" borderId="0" xfId="4" applyFont="1" applyFill="1" applyBorder="1" applyAlignment="1">
      <alignment horizontal="right" vertical="center"/>
    </xf>
    <xf numFmtId="1" fontId="48" fillId="3" borderId="13" xfId="4" applyNumberFormat="1" applyFont="1" applyFill="1" applyBorder="1" applyAlignment="1">
      <alignment horizontal="right" vertical="center"/>
    </xf>
    <xf numFmtId="0" fontId="51" fillId="3" borderId="0" xfId="4" applyFont="1" applyFill="1" applyBorder="1" applyAlignment="1">
      <alignment horizontal="right"/>
    </xf>
    <xf numFmtId="0" fontId="30" fillId="3" borderId="14" xfId="4" applyFont="1" applyFill="1" applyBorder="1" applyAlignment="1">
      <alignment horizontal="left" vertical="center"/>
    </xf>
    <xf numFmtId="0" fontId="31" fillId="3" borderId="13" xfId="4" applyFont="1" applyFill="1" applyBorder="1" applyAlignment="1">
      <alignment horizontal="right" vertical="center"/>
    </xf>
    <xf numFmtId="0" fontId="31" fillId="3" borderId="0" xfId="4" applyFont="1" applyFill="1" applyBorder="1" applyAlignment="1">
      <alignment horizontal="right" vertical="center"/>
    </xf>
    <xf numFmtId="0" fontId="30" fillId="3" borderId="14" xfId="4" applyFont="1" applyFill="1" applyBorder="1" applyAlignment="1">
      <alignment horizontal="right" vertical="center"/>
    </xf>
    <xf numFmtId="0" fontId="48" fillId="3" borderId="0" xfId="4" applyFont="1" applyFill="1" applyBorder="1" applyAlignment="1">
      <alignment horizontal="right" vertical="center"/>
    </xf>
    <xf numFmtId="0" fontId="53" fillId="3" borderId="0" xfId="4" applyFont="1" applyFill="1" applyBorder="1" applyAlignment="1">
      <alignment horizontal="right" vertical="top"/>
    </xf>
    <xf numFmtId="164" fontId="48" fillId="3" borderId="13" xfId="4" applyNumberFormat="1" applyFont="1" applyFill="1" applyBorder="1" applyAlignment="1">
      <alignment horizontal="right" vertical="center"/>
    </xf>
    <xf numFmtId="0" fontId="30" fillId="3" borderId="10" xfId="4" applyFont="1" applyFill="1" applyBorder="1" applyAlignment="1">
      <alignment horizontal="left" vertical="center"/>
    </xf>
    <xf numFmtId="0" fontId="48" fillId="3" borderId="8" xfId="4" applyFont="1" applyFill="1" applyBorder="1" applyAlignment="1">
      <alignment horizontal="left" vertical="center"/>
    </xf>
    <xf numFmtId="0" fontId="48" fillId="3" borderId="14" xfId="4" applyFont="1" applyFill="1" applyBorder="1" applyAlignment="1">
      <alignment horizontal="right" vertical="center"/>
    </xf>
    <xf numFmtId="0" fontId="56" fillId="3" borderId="0" xfId="4" applyFont="1" applyFill="1" applyBorder="1" applyAlignment="1">
      <alignment horizontal="right" vertical="center"/>
    </xf>
    <xf numFmtId="0" fontId="30" fillId="3" borderId="11" xfId="4" applyFont="1" applyFill="1" applyBorder="1" applyAlignment="1">
      <alignment horizontal="right" vertical="center"/>
    </xf>
    <xf numFmtId="166" fontId="31" fillId="3" borderId="12" xfId="4" applyNumberFormat="1" applyFont="1" applyFill="1" applyBorder="1" applyAlignment="1">
      <alignment horizontal="right" vertical="center"/>
    </xf>
    <xf numFmtId="0" fontId="31" fillId="3" borderId="11" xfId="4" applyFont="1" applyFill="1" applyBorder="1" applyAlignment="1">
      <alignment horizontal="right" vertical="center"/>
    </xf>
    <xf numFmtId="0" fontId="39" fillId="3" borderId="10" xfId="4" applyFont="1" applyFill="1" applyBorder="1" applyAlignment="1">
      <alignment vertical="center"/>
    </xf>
    <xf numFmtId="0" fontId="31" fillId="3" borderId="11" xfId="4" applyFont="1" applyFill="1" applyBorder="1" applyAlignment="1">
      <alignment horizontal="right"/>
    </xf>
    <xf numFmtId="0" fontId="31" fillId="3" borderId="12" xfId="4" applyFont="1" applyFill="1" applyBorder="1" applyAlignment="1">
      <alignment horizontal="right" vertical="center"/>
    </xf>
    <xf numFmtId="0" fontId="48" fillId="3" borderId="11" xfId="4" applyFont="1" applyFill="1" applyBorder="1" applyAlignment="1">
      <alignment horizontal="right"/>
    </xf>
    <xf numFmtId="166" fontId="31" fillId="3" borderId="11" xfId="4" applyNumberFormat="1" applyFont="1" applyFill="1" applyBorder="1" applyAlignment="1">
      <alignment horizontal="right" vertical="center"/>
    </xf>
    <xf numFmtId="166" fontId="49" fillId="3" borderId="0" xfId="4" applyNumberFormat="1" applyFont="1" applyFill="1" applyBorder="1" applyAlignment="1">
      <alignment horizontal="center" vertical="center"/>
    </xf>
    <xf numFmtId="166" fontId="56" fillId="3" borderId="0" xfId="4" applyNumberFormat="1" applyFont="1" applyFill="1" applyBorder="1" applyAlignment="1">
      <alignment horizontal="right" vertical="center"/>
    </xf>
    <xf numFmtId="0" fontId="17" fillId="3" borderId="8" xfId="4" applyFont="1" applyFill="1" applyBorder="1" applyAlignment="1">
      <alignment horizontal="left" vertical="center"/>
    </xf>
    <xf numFmtId="0" fontId="59" fillId="3" borderId="6" xfId="4" applyFont="1" applyFill="1" applyBorder="1" applyAlignment="1">
      <alignment horizontal="left" vertical="center"/>
    </xf>
    <xf numFmtId="0" fontId="59" fillId="3" borderId="6" xfId="4" applyFont="1" applyFill="1" applyBorder="1" applyAlignment="1">
      <alignment horizontal="center" vertical="center"/>
    </xf>
    <xf numFmtId="0" fontId="17" fillId="3" borderId="0" xfId="4" applyFont="1" applyFill="1" applyBorder="1" applyAlignment="1">
      <alignment horizontal="center" vertical="center"/>
    </xf>
    <xf numFmtId="0" fontId="60" fillId="4" borderId="4" xfId="4" applyFont="1" applyFill="1" applyBorder="1" applyAlignment="1">
      <alignment horizontal="left" vertical="center"/>
    </xf>
    <xf numFmtId="0" fontId="36" fillId="4" borderId="7" xfId="4" applyFont="1" applyFill="1" applyBorder="1" applyAlignment="1">
      <alignment horizontal="left" vertical="center"/>
    </xf>
    <xf numFmtId="0" fontId="17" fillId="4" borderId="7" xfId="4" applyFont="1" applyFill="1" applyBorder="1" applyAlignment="1">
      <alignment horizontal="center" vertical="center"/>
    </xf>
    <xf numFmtId="0" fontId="17" fillId="4" borderId="11" xfId="4" applyFont="1" applyFill="1" applyBorder="1" applyAlignment="1">
      <alignment horizontal="left" vertical="center"/>
    </xf>
    <xf numFmtId="0" fontId="64" fillId="4" borderId="11" xfId="4" applyFont="1" applyFill="1" applyBorder="1" applyAlignment="1">
      <alignment vertical="center"/>
    </xf>
    <xf numFmtId="0" fontId="62" fillId="4" borderId="4" xfId="4" applyFont="1" applyFill="1" applyBorder="1" applyAlignment="1">
      <alignment vertical="center"/>
    </xf>
    <xf numFmtId="0" fontId="66" fillId="4" borderId="7" xfId="4" applyFont="1" applyFill="1" applyBorder="1" applyAlignment="1">
      <alignment vertical="center"/>
    </xf>
    <xf numFmtId="165" fontId="67" fillId="4" borderId="7" xfId="4" quotePrefix="1" applyNumberFormat="1" applyFont="1" applyFill="1" applyBorder="1" applyAlignment="1" applyProtection="1">
      <alignment horizontal="right" indent="1"/>
      <protection hidden="1"/>
    </xf>
    <xf numFmtId="165" fontId="68" fillId="4" borderId="0" xfId="4" quotePrefix="1" applyNumberFormat="1" applyFont="1" applyFill="1" applyBorder="1" applyAlignment="1" applyProtection="1">
      <alignment horizontal="center"/>
      <protection hidden="1"/>
    </xf>
    <xf numFmtId="165" fontId="69" fillId="4" borderId="0" xfId="4" quotePrefix="1" applyNumberFormat="1" applyFont="1" applyFill="1" applyBorder="1" applyAlignment="1" applyProtection="1">
      <alignment horizontal="center"/>
      <protection hidden="1"/>
    </xf>
    <xf numFmtId="0" fontId="70" fillId="4" borderId="2" xfId="4" applyFont="1" applyFill="1" applyBorder="1" applyAlignment="1">
      <alignment horizontal="center" vertical="center"/>
    </xf>
    <xf numFmtId="0" fontId="74" fillId="4" borderId="2" xfId="4" applyFont="1" applyFill="1" applyBorder="1" applyAlignment="1">
      <alignment horizontal="center" vertical="center"/>
    </xf>
    <xf numFmtId="0" fontId="53" fillId="3" borderId="2" xfId="4" applyFont="1" applyFill="1" applyBorder="1" applyAlignment="1">
      <alignment horizontal="center" vertical="top"/>
    </xf>
    <xf numFmtId="0" fontId="78" fillId="3" borderId="2" xfId="4" applyFont="1" applyFill="1" applyBorder="1" applyAlignment="1">
      <alignment horizontal="center" vertical="center"/>
    </xf>
    <xf numFmtId="0" fontId="81" fillId="3" borderId="2" xfId="4" applyFont="1" applyFill="1" applyBorder="1" applyAlignment="1">
      <alignment horizontal="center" vertical="center"/>
    </xf>
    <xf numFmtId="0" fontId="19" fillId="3" borderId="2" xfId="4" applyFont="1" applyFill="1" applyBorder="1" applyAlignment="1">
      <alignment horizontal="center" vertical="center"/>
    </xf>
    <xf numFmtId="0" fontId="79" fillId="3" borderId="2" xfId="4" applyFont="1" applyFill="1" applyBorder="1" applyAlignment="1">
      <alignment horizontal="center"/>
    </xf>
    <xf numFmtId="0" fontId="66" fillId="4" borderId="2" xfId="4" applyFont="1" applyFill="1" applyBorder="1" applyAlignment="1">
      <alignment horizontal="center" vertical="center"/>
    </xf>
    <xf numFmtId="0" fontId="87" fillId="3" borderId="2" xfId="4" applyFont="1" applyFill="1" applyBorder="1" applyAlignment="1">
      <alignment horizontal="center" vertical="center"/>
    </xf>
    <xf numFmtId="0" fontId="16" fillId="4" borderId="3" xfId="4" applyFont="1" applyFill="1" applyBorder="1" applyAlignment="1">
      <alignment horizontal="center" vertical="center"/>
    </xf>
    <xf numFmtId="0" fontId="64" fillId="4" borderId="1" xfId="4" applyFont="1" applyFill="1" applyBorder="1" applyAlignment="1">
      <alignment horizontal="center" vertical="center"/>
    </xf>
    <xf numFmtId="0" fontId="65" fillId="4" borderId="3" xfId="4" applyFont="1" applyFill="1" applyBorder="1" applyAlignment="1">
      <alignment horizontal="center"/>
    </xf>
    <xf numFmtId="0" fontId="91" fillId="4" borderId="3" xfId="4" applyFont="1" applyFill="1" applyBorder="1" applyAlignment="1">
      <alignment horizontal="center" vertical="center"/>
    </xf>
    <xf numFmtId="165" fontId="89" fillId="4" borderId="1" xfId="4" quotePrefix="1" applyNumberFormat="1" applyFont="1" applyFill="1" applyBorder="1" applyAlignment="1" applyProtection="1">
      <alignment horizontal="center" vertical="center"/>
      <protection hidden="1"/>
    </xf>
    <xf numFmtId="165" fontId="16" fillId="4" borderId="1" xfId="4" quotePrefix="1" applyNumberFormat="1" applyFont="1" applyFill="1" applyBorder="1" applyAlignment="1" applyProtection="1">
      <alignment horizontal="center" vertical="center"/>
      <protection hidden="1"/>
    </xf>
    <xf numFmtId="0" fontId="16" fillId="4" borderId="3" xfId="4" applyFont="1" applyFill="1" applyBorder="1" applyAlignment="1">
      <alignment horizontal="center"/>
    </xf>
    <xf numFmtId="165" fontId="92" fillId="4" borderId="1" xfId="4" quotePrefix="1" applyNumberFormat="1" applyFont="1" applyFill="1" applyBorder="1" applyAlignment="1" applyProtection="1">
      <alignment horizontal="center"/>
      <protection hidden="1"/>
    </xf>
    <xf numFmtId="165" fontId="93" fillId="4" borderId="1" xfId="4" quotePrefix="1" applyNumberFormat="1" applyFont="1" applyFill="1" applyBorder="1" applyAlignment="1" applyProtection="1">
      <alignment horizontal="center"/>
      <protection hidden="1"/>
    </xf>
    <xf numFmtId="0" fontId="18" fillId="5" borderId="3" xfId="4" applyFont="1" applyFill="1" applyBorder="1" applyAlignment="1">
      <alignment horizontal="center" vertical="center"/>
    </xf>
    <xf numFmtId="0" fontId="78" fillId="3" borderId="3" xfId="4" applyFont="1" applyFill="1" applyBorder="1" applyAlignment="1">
      <alignment horizontal="center" vertical="center"/>
    </xf>
    <xf numFmtId="0" fontId="24" fillId="0" borderId="3" xfId="4" applyFont="1" applyFill="1" applyBorder="1" applyAlignment="1">
      <alignment horizontal="center"/>
    </xf>
    <xf numFmtId="0" fontId="24" fillId="3" borderId="3" xfId="4" applyFont="1" applyFill="1" applyBorder="1" applyAlignment="1">
      <alignment horizontal="center"/>
    </xf>
    <xf numFmtId="0" fontId="94" fillId="3" borderId="3" xfId="4" applyFont="1" applyFill="1" applyBorder="1" applyAlignment="1">
      <alignment horizontal="center" vertical="center"/>
    </xf>
    <xf numFmtId="0" fontId="66" fillId="7" borderId="2" xfId="4" applyFont="1" applyFill="1" applyBorder="1" applyAlignment="1">
      <alignment horizontal="center" vertical="center"/>
    </xf>
    <xf numFmtId="0" fontId="19" fillId="6" borderId="3" xfId="4" applyFont="1" applyFill="1" applyBorder="1" applyAlignment="1">
      <alignment horizontal="center" vertical="center"/>
    </xf>
    <xf numFmtId="0" fontId="81" fillId="6" borderId="3" xfId="4" applyFont="1" applyFill="1" applyBorder="1" applyAlignment="1">
      <alignment horizontal="center" vertical="center"/>
    </xf>
    <xf numFmtId="2" fontId="16" fillId="3" borderId="0" xfId="4" applyNumberFormat="1" applyFont="1" applyFill="1" applyBorder="1" applyAlignment="1">
      <alignment horizontal="center" vertical="center"/>
    </xf>
    <xf numFmtId="1" fontId="36" fillId="3" borderId="1" xfId="4" applyNumberFormat="1" applyFont="1" applyFill="1" applyBorder="1" applyAlignment="1">
      <alignment horizontal="right" vertical="center"/>
    </xf>
    <xf numFmtId="0" fontId="36" fillId="3" borderId="1" xfId="4" applyFont="1" applyFill="1" applyBorder="1" applyAlignment="1">
      <alignment horizontal="right" vertical="center"/>
    </xf>
    <xf numFmtId="0" fontId="36" fillId="3" borderId="1" xfId="4" applyFont="1" applyFill="1" applyBorder="1" applyAlignment="1">
      <alignment horizontal="center" vertical="center"/>
    </xf>
    <xf numFmtId="1" fontId="96" fillId="3" borderId="2" xfId="4" applyNumberFormat="1" applyFont="1" applyFill="1" applyBorder="1" applyAlignment="1">
      <alignment horizontal="right" vertical="center"/>
    </xf>
    <xf numFmtId="1" fontId="36" fillId="3" borderId="2" xfId="4" applyNumberFormat="1" applyFont="1" applyFill="1" applyBorder="1" applyAlignment="1">
      <alignment horizontal="right" vertical="center"/>
    </xf>
    <xf numFmtId="2" fontId="36" fillId="3" borderId="2" xfId="4" applyNumberFormat="1" applyFont="1" applyFill="1" applyBorder="1" applyAlignment="1">
      <alignment horizontal="right" vertical="center"/>
    </xf>
    <xf numFmtId="0" fontId="36" fillId="3" borderId="2" xfId="4" applyFont="1" applyFill="1" applyBorder="1" applyAlignment="1">
      <alignment horizontal="right" vertical="center"/>
    </xf>
    <xf numFmtId="0" fontId="36" fillId="3" borderId="2" xfId="4" applyFont="1" applyFill="1" applyBorder="1" applyAlignment="1">
      <alignment horizontal="center" vertical="center"/>
    </xf>
    <xf numFmtId="1" fontId="96" fillId="3" borderId="2" xfId="4" applyNumberFormat="1" applyFont="1" applyFill="1" applyBorder="1" applyAlignment="1">
      <alignment horizontal="center" vertical="center"/>
    </xf>
    <xf numFmtId="0" fontId="36" fillId="3" borderId="13" xfId="4" applyFont="1" applyFill="1" applyBorder="1" applyAlignment="1">
      <alignment horizontal="center" vertical="center"/>
    </xf>
    <xf numFmtId="0" fontId="70" fillId="3" borderId="2" xfId="4" applyFont="1" applyFill="1" applyBorder="1" applyAlignment="1">
      <alignment horizontal="center" vertical="center"/>
    </xf>
    <xf numFmtId="0" fontId="97" fillId="3" borderId="2" xfId="4" applyFont="1" applyFill="1" applyBorder="1" applyAlignment="1">
      <alignment horizontal="center" vertical="center"/>
    </xf>
    <xf numFmtId="0" fontId="97" fillId="3" borderId="13" xfId="4" applyFont="1" applyFill="1" applyBorder="1" applyAlignment="1">
      <alignment horizontal="center" vertical="center"/>
    </xf>
    <xf numFmtId="0" fontId="19" fillId="3" borderId="1" xfId="4" applyFont="1" applyFill="1" applyBorder="1" applyAlignment="1">
      <alignment horizontal="right" vertical="center"/>
    </xf>
    <xf numFmtId="2" fontId="19" fillId="3" borderId="1" xfId="4" applyNumberFormat="1" applyFont="1" applyFill="1" applyBorder="1" applyAlignment="1">
      <alignment horizontal="right" vertical="center"/>
    </xf>
    <xf numFmtId="164" fontId="81" fillId="3" borderId="1" xfId="4" applyNumberFormat="1" applyFont="1" applyFill="1" applyBorder="1" applyAlignment="1">
      <alignment horizontal="right" vertical="center"/>
    </xf>
    <xf numFmtId="164" fontId="19" fillId="3" borderId="1" xfId="4" applyNumberFormat="1" applyFont="1" applyFill="1" applyBorder="1" applyAlignment="1">
      <alignment horizontal="right" vertical="center"/>
    </xf>
    <xf numFmtId="1" fontId="19" fillId="3" borderId="1" xfId="4" applyNumberFormat="1" applyFont="1" applyFill="1" applyBorder="1" applyAlignment="1">
      <alignment horizontal="right" vertical="center"/>
    </xf>
    <xf numFmtId="1" fontId="98" fillId="3" borderId="2" xfId="4" applyNumberFormat="1" applyFont="1" applyFill="1" applyBorder="1" applyAlignment="1">
      <alignment horizontal="right" vertical="center"/>
    </xf>
    <xf numFmtId="166" fontId="19" fillId="3" borderId="2" xfId="4" applyNumberFormat="1" applyFont="1" applyFill="1" applyBorder="1" applyAlignment="1">
      <alignment horizontal="right" vertical="center"/>
    </xf>
    <xf numFmtId="0" fontId="19" fillId="3" borderId="2" xfId="4" applyFont="1" applyFill="1" applyBorder="1" applyAlignment="1">
      <alignment horizontal="right" vertical="center"/>
    </xf>
    <xf numFmtId="2" fontId="19" fillId="3" borderId="2" xfId="4" applyNumberFormat="1" applyFont="1" applyFill="1" applyBorder="1" applyAlignment="1">
      <alignment horizontal="right" vertical="center"/>
    </xf>
    <xf numFmtId="0" fontId="96" fillId="3" borderId="3" xfId="4" applyFont="1" applyFill="1" applyBorder="1" applyAlignment="1">
      <alignment horizontal="right" vertical="center"/>
    </xf>
    <xf numFmtId="0" fontId="36" fillId="3" borderId="3" xfId="4" applyFont="1" applyFill="1" applyBorder="1" applyAlignment="1">
      <alignment horizontal="right" vertical="center"/>
    </xf>
    <xf numFmtId="0" fontId="36" fillId="3" borderId="3" xfId="4" applyFont="1" applyFill="1" applyBorder="1" applyAlignment="1">
      <alignment horizontal="center" vertical="center"/>
    </xf>
    <xf numFmtId="0" fontId="99" fillId="3" borderId="3" xfId="4" applyFont="1" applyFill="1" applyBorder="1" applyAlignment="1">
      <alignment horizontal="center" vertical="center"/>
    </xf>
    <xf numFmtId="0" fontId="64" fillId="3" borderId="3" xfId="4" applyFont="1" applyFill="1" applyBorder="1" applyAlignment="1">
      <alignment horizontal="center" vertical="center"/>
    </xf>
    <xf numFmtId="0" fontId="98" fillId="3" borderId="3" xfId="4" applyFont="1" applyFill="1" applyBorder="1" applyAlignment="1">
      <alignment horizontal="right" vertical="center"/>
    </xf>
    <xf numFmtId="0" fontId="19" fillId="3" borderId="3" xfId="4" applyFont="1" applyFill="1" applyBorder="1" applyAlignment="1">
      <alignment horizontal="right" vertical="center"/>
    </xf>
    <xf numFmtId="1" fontId="96" fillId="3" borderId="3" xfId="4" applyNumberFormat="1" applyFont="1" applyFill="1" applyBorder="1" applyAlignment="1">
      <alignment horizontal="right" vertical="center"/>
    </xf>
    <xf numFmtId="0" fontId="91" fillId="3" borderId="0" xfId="4" applyFont="1" applyFill="1" applyBorder="1" applyAlignment="1">
      <alignment horizontal="center" vertical="center"/>
    </xf>
    <xf numFmtId="2" fontId="91" fillId="3" borderId="0" xfId="4" applyNumberFormat="1" applyFont="1" applyFill="1" applyBorder="1" applyAlignment="1">
      <alignment horizontal="center" vertical="center"/>
    </xf>
    <xf numFmtId="0" fontId="18" fillId="3" borderId="0" xfId="4" applyFont="1" applyFill="1" applyBorder="1" applyAlignment="1">
      <alignment horizontal="right" vertical="center"/>
    </xf>
    <xf numFmtId="0" fontId="30" fillId="5" borderId="0" xfId="4" applyFont="1" applyFill="1" applyBorder="1" applyAlignment="1">
      <alignment horizontal="left" vertical="center"/>
    </xf>
    <xf numFmtId="0" fontId="17" fillId="0" borderId="0" xfId="4" applyFont="1" applyFill="1" applyBorder="1" applyAlignment="1">
      <alignment horizontal="left" vertical="center"/>
    </xf>
    <xf numFmtId="0" fontId="100" fillId="6" borderId="0" xfId="4" applyFont="1" applyFill="1" applyAlignment="1">
      <alignment horizontal="center" vertical="center"/>
    </xf>
    <xf numFmtId="49" fontId="101" fillId="8" borderId="1" xfId="4" applyNumberFormat="1" applyFont="1" applyFill="1" applyBorder="1" applyAlignment="1">
      <alignment horizontal="center" vertical="center"/>
    </xf>
    <xf numFmtId="49" fontId="102" fillId="0" borderId="0" xfId="4" applyNumberFormat="1" applyFont="1"/>
    <xf numFmtId="16" fontId="15" fillId="0" borderId="0" xfId="4" applyNumberFormat="1"/>
    <xf numFmtId="0" fontId="15" fillId="0" borderId="0" xfId="4"/>
    <xf numFmtId="49" fontId="102" fillId="7" borderId="3" xfId="4" applyNumberFormat="1" applyFont="1" applyFill="1" applyBorder="1" applyAlignment="1">
      <alignment horizontal="center"/>
    </xf>
    <xf numFmtId="1" fontId="100" fillId="6" borderId="1" xfId="4" applyNumberFormat="1" applyFont="1" applyFill="1" applyBorder="1" applyAlignment="1">
      <alignment horizontal="center" vertical="center"/>
    </xf>
    <xf numFmtId="49" fontId="102" fillId="7" borderId="1" xfId="4" applyNumberFormat="1" applyFont="1" applyFill="1" applyBorder="1" applyAlignment="1">
      <alignment horizontal="center"/>
    </xf>
    <xf numFmtId="1" fontId="64" fillId="0" borderId="0" xfId="4" applyNumberFormat="1" applyFont="1"/>
    <xf numFmtId="1" fontId="64" fillId="0" borderId="0" xfId="4" applyNumberFormat="1" applyFont="1" applyAlignment="1">
      <alignment horizontal="center"/>
    </xf>
    <xf numFmtId="49" fontId="102" fillId="7" borderId="1" xfId="4" applyNumberFormat="1" applyFont="1" applyFill="1" applyBorder="1" applyAlignment="1">
      <alignment horizontal="right"/>
    </xf>
    <xf numFmtId="0" fontId="36" fillId="0" borderId="0" xfId="4" applyFont="1" applyAlignment="1">
      <alignment horizontal="right"/>
    </xf>
    <xf numFmtId="0" fontId="36" fillId="7" borderId="1" xfId="4" applyFont="1" applyFill="1" applyBorder="1" applyAlignment="1">
      <alignment horizontal="right"/>
    </xf>
    <xf numFmtId="16" fontId="36" fillId="0" borderId="0" xfId="4" applyNumberFormat="1" applyFont="1" applyAlignment="1">
      <alignment horizontal="right"/>
    </xf>
    <xf numFmtId="49" fontId="36" fillId="7" borderId="1" xfId="4" applyNumberFormat="1" applyFont="1" applyFill="1" applyBorder="1" applyAlignment="1">
      <alignment horizontal="right"/>
    </xf>
    <xf numFmtId="49" fontId="36" fillId="0" borderId="0" xfId="4" applyNumberFormat="1" applyFont="1" applyAlignment="1">
      <alignment horizontal="right"/>
    </xf>
    <xf numFmtId="49" fontId="102" fillId="0" borderId="0" xfId="4" applyNumberFormat="1" applyFont="1" applyAlignment="1">
      <alignment horizontal="right"/>
    </xf>
    <xf numFmtId="49" fontId="102" fillId="0" borderId="0" xfId="4" applyNumberFormat="1" applyFont="1" applyAlignment="1">
      <alignment horizontal="center"/>
    </xf>
    <xf numFmtId="1" fontId="100" fillId="6" borderId="4" xfId="4" applyNumberFormat="1" applyFont="1" applyFill="1" applyBorder="1" applyAlignment="1">
      <alignment horizontal="center" vertical="center"/>
    </xf>
    <xf numFmtId="0" fontId="64" fillId="0" borderId="0" xfId="4" applyFont="1"/>
    <xf numFmtId="0" fontId="97" fillId="0" borderId="1" xfId="4" applyFont="1" applyBorder="1" applyAlignment="1">
      <alignment horizontal="center"/>
    </xf>
    <xf numFmtId="16" fontId="64" fillId="0" borderId="0" xfId="4" applyNumberFormat="1" applyFont="1"/>
    <xf numFmtId="0" fontId="64" fillId="0" borderId="0" xfId="4" applyFont="1" applyAlignment="1">
      <alignment horizontal="center"/>
    </xf>
    <xf numFmtId="0" fontId="0" fillId="3" borderId="6" xfId="0" applyFill="1" applyBorder="1" applyAlignment="1">
      <alignment vertical="center"/>
    </xf>
    <xf numFmtId="0" fontId="6" fillId="3" borderId="14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right" vertical="center"/>
    </xf>
    <xf numFmtId="0" fontId="5" fillId="3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vertical="center"/>
    </xf>
    <xf numFmtId="0" fontId="103" fillId="0" borderId="0" xfId="4" applyFont="1"/>
    <xf numFmtId="0" fontId="103" fillId="0" borderId="0" xfId="4" applyFont="1" applyAlignment="1">
      <alignment horizontal="center" vertical="center"/>
    </xf>
    <xf numFmtId="0" fontId="103" fillId="0" borderId="0" xfId="4" applyFont="1" applyAlignment="1">
      <alignment vertical="center"/>
    </xf>
    <xf numFmtId="0" fontId="105" fillId="10" borderId="1" xfId="4" applyFont="1" applyFill="1" applyBorder="1" applyAlignment="1">
      <alignment horizontal="center" vertical="center"/>
    </xf>
    <xf numFmtId="0" fontId="105" fillId="10" borderId="0" xfId="4" applyFont="1" applyFill="1" applyBorder="1" applyAlignment="1">
      <alignment horizontal="center" vertical="center"/>
    </xf>
    <xf numFmtId="0" fontId="107" fillId="10" borderId="1" xfId="4" applyFont="1" applyFill="1" applyBorder="1" applyAlignment="1">
      <alignment horizontal="center" vertical="center"/>
    </xf>
    <xf numFmtId="0" fontId="105" fillId="10" borderId="1" xfId="4" applyFont="1" applyFill="1" applyBorder="1" applyAlignment="1">
      <alignment horizontal="center"/>
    </xf>
    <xf numFmtId="0" fontId="103" fillId="7" borderId="1" xfId="4" applyFont="1" applyFill="1" applyBorder="1" applyAlignment="1">
      <alignment horizontal="left" vertical="center"/>
    </xf>
    <xf numFmtId="0" fontId="103" fillId="7" borderId="1" xfId="4" applyFont="1" applyFill="1" applyBorder="1" applyAlignment="1">
      <alignment horizontal="center" vertical="center"/>
    </xf>
    <xf numFmtId="0" fontId="103" fillId="7" borderId="1" xfId="4" applyFont="1" applyFill="1" applyBorder="1" applyAlignment="1">
      <alignment horizontal="right" vertical="center"/>
    </xf>
    <xf numFmtId="2" fontId="103" fillId="7" borderId="1" xfId="4" applyNumberFormat="1" applyFont="1" applyFill="1" applyBorder="1" applyAlignment="1">
      <alignment horizontal="right" vertical="center"/>
    </xf>
    <xf numFmtId="165" fontId="103" fillId="7" borderId="1" xfId="4" applyNumberFormat="1" applyFont="1" applyFill="1" applyBorder="1" applyAlignment="1">
      <alignment horizontal="right" vertical="center"/>
    </xf>
    <xf numFmtId="166" fontId="103" fillId="7" borderId="1" xfId="4" applyNumberFormat="1" applyFont="1" applyFill="1" applyBorder="1" applyAlignment="1">
      <alignment horizontal="right" vertical="center"/>
    </xf>
    <xf numFmtId="0" fontId="103" fillId="7" borderId="1" xfId="4" applyFont="1" applyFill="1" applyBorder="1" applyAlignment="1">
      <alignment horizontal="center"/>
    </xf>
    <xf numFmtId="0" fontId="103" fillId="7" borderId="1" xfId="4" applyFont="1" applyFill="1" applyBorder="1"/>
    <xf numFmtId="0" fontId="103" fillId="0" borderId="1" xfId="4" applyFont="1" applyBorder="1"/>
    <xf numFmtId="0" fontId="103" fillId="0" borderId="0" xfId="4" applyFont="1" applyAlignment="1">
      <alignment horizontal="center"/>
    </xf>
    <xf numFmtId="166" fontId="103" fillId="7" borderId="1" xfId="4" applyNumberFormat="1" applyFont="1" applyFill="1" applyBorder="1" applyAlignment="1">
      <alignment horizontal="center"/>
    </xf>
    <xf numFmtId="166" fontId="103" fillId="0" borderId="0" xfId="4" applyNumberFormat="1" applyFont="1"/>
    <xf numFmtId="2" fontId="102" fillId="7" borderId="1" xfId="4" applyNumberFormat="1" applyFont="1" applyFill="1" applyBorder="1" applyAlignment="1">
      <alignment horizontal="center"/>
    </xf>
    <xf numFmtId="165" fontId="103" fillId="7" borderId="1" xfId="4" applyNumberFormat="1" applyFont="1" applyFill="1" applyBorder="1" applyAlignment="1">
      <alignment horizontal="center"/>
    </xf>
    <xf numFmtId="164" fontId="103" fillId="7" borderId="1" xfId="4" applyNumberFormat="1" applyFont="1" applyFill="1" applyBorder="1" applyAlignment="1">
      <alignment horizontal="center"/>
    </xf>
    <xf numFmtId="0" fontId="109" fillId="0" borderId="0" xfId="4" applyFont="1" applyAlignment="1">
      <alignment horizontal="center"/>
    </xf>
    <xf numFmtId="0" fontId="102" fillId="7" borderId="1" xfId="4" applyFont="1" applyFill="1" applyBorder="1" applyAlignment="1">
      <alignment horizontal="center"/>
    </xf>
    <xf numFmtId="0" fontId="109" fillId="0" borderId="0" xfId="4" applyFont="1"/>
    <xf numFmtId="0" fontId="66" fillId="4" borderId="4" xfId="4" applyFont="1" applyFill="1" applyBorder="1" applyAlignment="1">
      <alignment vertical="center"/>
    </xf>
    <xf numFmtId="0" fontId="66" fillId="4" borderId="10" xfId="4" applyFont="1" applyFill="1" applyBorder="1" applyAlignment="1">
      <alignment horizontal="left" vertical="center"/>
    </xf>
    <xf numFmtId="0" fontId="104" fillId="9" borderId="7" xfId="4" applyFont="1" applyFill="1" applyBorder="1" applyAlignment="1">
      <alignment horizontal="left" vertical="center"/>
    </xf>
    <xf numFmtId="0" fontId="104" fillId="9" borderId="5" xfId="4" applyFont="1" applyFill="1" applyBorder="1" applyAlignment="1">
      <alignment horizontal="left" vertical="center"/>
    </xf>
    <xf numFmtId="0" fontId="17" fillId="5" borderId="0" xfId="4" applyFont="1" applyFill="1" applyBorder="1" applyAlignment="1">
      <alignment horizontal="right" vertical="center"/>
    </xf>
    <xf numFmtId="0" fontId="17" fillId="4" borderId="0" xfId="4" applyFont="1" applyFill="1" applyBorder="1" applyAlignment="1">
      <alignment horizontal="left" vertical="center"/>
    </xf>
    <xf numFmtId="0" fontId="17" fillId="3" borderId="15" xfId="4" applyFont="1" applyFill="1" applyBorder="1" applyAlignment="1">
      <alignment horizontal="left" vertical="center"/>
    </xf>
    <xf numFmtId="0" fontId="30" fillId="3" borderId="15" xfId="4" applyFont="1" applyFill="1" applyBorder="1" applyAlignment="1">
      <alignment horizontal="left" vertical="center"/>
    </xf>
    <xf numFmtId="0" fontId="17" fillId="3" borderId="3" xfId="4" applyFont="1" applyFill="1" applyBorder="1" applyAlignment="1">
      <alignment horizontal="left" vertical="center"/>
    </xf>
    <xf numFmtId="0" fontId="17" fillId="4" borderId="5" xfId="4" applyFont="1" applyFill="1" applyBorder="1" applyAlignment="1">
      <alignment horizontal="left" vertical="center"/>
    </xf>
    <xf numFmtId="0" fontId="29" fillId="4" borderId="6" xfId="4" applyFont="1" applyFill="1" applyBorder="1" applyAlignment="1">
      <alignment horizontal="left" vertical="center"/>
    </xf>
    <xf numFmtId="0" fontId="31" fillId="4" borderId="6" xfId="4" applyFont="1" applyFill="1" applyBorder="1" applyAlignment="1">
      <alignment vertical="center"/>
    </xf>
    <xf numFmtId="0" fontId="17" fillId="3" borderId="13" xfId="4" applyFont="1" applyFill="1" applyBorder="1" applyAlignment="1">
      <alignment horizontal="left" vertical="center"/>
    </xf>
    <xf numFmtId="0" fontId="28" fillId="4" borderId="8" xfId="4" applyFont="1" applyFill="1" applyBorder="1" applyAlignment="1">
      <alignment horizontal="left" vertical="center"/>
    </xf>
    <xf numFmtId="1" fontId="48" fillId="3" borderId="0" xfId="4" applyNumberFormat="1" applyFont="1" applyFill="1" applyBorder="1" applyAlignment="1">
      <alignment horizontal="right" vertical="center"/>
    </xf>
    <xf numFmtId="0" fontId="32" fillId="3" borderId="14" xfId="4" applyFont="1" applyFill="1" applyBorder="1" applyAlignment="1">
      <alignment horizontal="left" vertical="center"/>
    </xf>
    <xf numFmtId="0" fontId="17" fillId="3" borderId="12" xfId="4" applyFont="1" applyFill="1" applyBorder="1" applyAlignment="1">
      <alignment horizontal="right" vertical="center"/>
    </xf>
    <xf numFmtId="0" fontId="17" fillId="3" borderId="9" xfId="4" applyFont="1" applyFill="1" applyBorder="1" applyAlignment="1">
      <alignment horizontal="left" vertical="center"/>
    </xf>
    <xf numFmtId="1" fontId="48" fillId="3" borderId="12" xfId="4" applyNumberFormat="1" applyFont="1" applyFill="1" applyBorder="1" applyAlignment="1">
      <alignment horizontal="right" vertical="center"/>
    </xf>
    <xf numFmtId="0" fontId="51" fillId="3" borderId="11" xfId="4" applyFont="1" applyFill="1" applyBorder="1" applyAlignment="1">
      <alignment horizontal="right"/>
    </xf>
    <xf numFmtId="0" fontId="44" fillId="3" borderId="0" xfId="4" applyFont="1" applyFill="1" applyBorder="1" applyAlignment="1">
      <alignment horizontal="left" vertical="center"/>
    </xf>
    <xf numFmtId="165" fontId="48" fillId="3" borderId="11" xfId="4" applyNumberFormat="1" applyFont="1" applyFill="1" applyBorder="1" applyAlignment="1">
      <alignment horizontal="right" vertical="center"/>
    </xf>
    <xf numFmtId="0" fontId="17" fillId="3" borderId="12" xfId="4" applyFont="1" applyFill="1" applyBorder="1" applyAlignment="1">
      <alignment horizontal="left" vertical="center"/>
    </xf>
    <xf numFmtId="0" fontId="17" fillId="3" borderId="12" xfId="4" applyFont="1" applyFill="1" applyBorder="1" applyAlignment="1">
      <alignment horizontal="center" vertical="center"/>
    </xf>
    <xf numFmtId="0" fontId="31" fillId="4" borderId="7" xfId="4" applyFont="1" applyFill="1" applyBorder="1" applyAlignment="1">
      <alignment horizontal="left" vertical="center"/>
    </xf>
    <xf numFmtId="0" fontId="115" fillId="4" borderId="4" xfId="4" applyFont="1" applyFill="1" applyBorder="1" applyAlignment="1">
      <alignment horizontal="left" vertical="center"/>
    </xf>
    <xf numFmtId="0" fontId="117" fillId="4" borderId="7" xfId="4" applyFont="1" applyFill="1" applyBorder="1" applyAlignment="1">
      <alignment horizontal="left" vertical="center"/>
    </xf>
    <xf numFmtId="1" fontId="36" fillId="3" borderId="1" xfId="4" quotePrefix="1" applyNumberFormat="1" applyFont="1" applyFill="1" applyBorder="1" applyAlignment="1">
      <alignment horizontal="right" vertical="center"/>
    </xf>
    <xf numFmtId="0" fontId="26" fillId="2" borderId="0" xfId="4" applyFont="1" applyFill="1" applyBorder="1" applyAlignment="1">
      <alignment horizontal="center" vertical="top"/>
    </xf>
    <xf numFmtId="0" fontId="118" fillId="3" borderId="1" xfId="4" applyFont="1" applyFill="1" applyBorder="1" applyAlignment="1">
      <alignment horizontal="right" vertical="center"/>
    </xf>
    <xf numFmtId="0" fontId="118" fillId="3" borderId="1" xfId="4" applyFont="1" applyFill="1" applyBorder="1" applyAlignment="1">
      <alignment horizontal="center" vertical="center"/>
    </xf>
    <xf numFmtId="1" fontId="118" fillId="3" borderId="1" xfId="4" applyNumberFormat="1" applyFont="1" applyFill="1" applyBorder="1" applyAlignment="1">
      <alignment horizontal="right" vertical="center"/>
    </xf>
    <xf numFmtId="1" fontId="36" fillId="3" borderId="3" xfId="4" applyNumberFormat="1" applyFont="1" applyFill="1" applyBorder="1" applyAlignment="1">
      <alignment horizontal="right" vertical="center"/>
    </xf>
    <xf numFmtId="0" fontId="43" fillId="4" borderId="11" xfId="4" applyFont="1" applyFill="1" applyBorder="1" applyAlignment="1">
      <alignment horizontal="left" vertical="center"/>
    </xf>
    <xf numFmtId="0" fontId="17" fillId="4" borderId="12" xfId="4" applyFont="1" applyFill="1" applyBorder="1" applyAlignment="1">
      <alignment horizontal="left" vertical="center"/>
    </xf>
    <xf numFmtId="0" fontId="38" fillId="3" borderId="0" xfId="4" applyFont="1" applyFill="1" applyBorder="1" applyAlignment="1">
      <alignment horizontal="center" vertical="center"/>
    </xf>
    <xf numFmtId="0" fontId="33" fillId="3" borderId="6" xfId="4" applyFont="1" applyFill="1" applyBorder="1" applyAlignment="1">
      <alignment horizontal="right" vertical="top" indent="1"/>
    </xf>
    <xf numFmtId="0" fontId="48" fillId="3" borderId="14" xfId="4" applyFont="1" applyFill="1" applyBorder="1" applyAlignment="1">
      <alignment vertical="center"/>
    </xf>
    <xf numFmtId="0" fontId="44" fillId="3" borderId="2" xfId="4" applyFont="1" applyFill="1" applyBorder="1" applyAlignment="1">
      <alignment horizontal="left" vertical="center"/>
    </xf>
    <xf numFmtId="0" fontId="51" fillId="3" borderId="6" xfId="4" applyFont="1" applyFill="1" applyBorder="1" applyAlignment="1">
      <alignment horizontal="right"/>
    </xf>
    <xf numFmtId="0" fontId="44" fillId="3" borderId="10" xfId="4" applyFont="1" applyFill="1" applyBorder="1" applyAlignment="1">
      <alignment horizontal="left" vertical="center"/>
    </xf>
    <xf numFmtId="1" fontId="60" fillId="3" borderId="1" xfId="4" applyNumberFormat="1" applyFont="1" applyFill="1" applyBorder="1" applyAlignment="1">
      <alignment horizontal="center" vertical="center"/>
    </xf>
    <xf numFmtId="1" fontId="36" fillId="3" borderId="1" xfId="4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" fillId="3" borderId="4" xfId="4" applyFont="1" applyFill="1" applyBorder="1" applyAlignment="1">
      <alignment horizontal="center" vertical="center"/>
    </xf>
    <xf numFmtId="0" fontId="19" fillId="3" borderId="5" xfId="4" applyFont="1" applyFill="1" applyBorder="1" applyAlignment="1">
      <alignment horizontal="center" vertical="center"/>
    </xf>
    <xf numFmtId="0" fontId="20" fillId="2" borderId="8" xfId="4" applyFont="1" applyFill="1" applyBorder="1" applyAlignment="1">
      <alignment horizontal="center" vertical="center"/>
    </xf>
    <xf numFmtId="0" fontId="20" fillId="2" borderId="6" xfId="4" applyFont="1" applyFill="1" applyBorder="1" applyAlignment="1">
      <alignment horizontal="center" vertical="center"/>
    </xf>
    <xf numFmtId="0" fontId="21" fillId="2" borderId="6" xfId="4" applyFont="1" applyFill="1" applyBorder="1" applyAlignment="1">
      <alignment horizontal="center" vertical="center"/>
    </xf>
    <xf numFmtId="0" fontId="20" fillId="2" borderId="9" xfId="4" applyFont="1" applyFill="1" applyBorder="1" applyAlignment="1">
      <alignment horizontal="center" vertical="center"/>
    </xf>
    <xf numFmtId="0" fontId="25" fillId="2" borderId="10" xfId="4" applyFont="1" applyFill="1" applyBorder="1" applyAlignment="1">
      <alignment horizontal="center" vertical="top"/>
    </xf>
    <xf numFmtId="0" fontId="25" fillId="2" borderId="11" xfId="4" applyFont="1" applyFill="1" applyBorder="1" applyAlignment="1">
      <alignment horizontal="center" vertical="top"/>
    </xf>
    <xf numFmtId="0" fontId="25" fillId="2" borderId="0" xfId="4" applyFont="1" applyFill="1" applyBorder="1" applyAlignment="1">
      <alignment horizontal="center" vertical="top"/>
    </xf>
    <xf numFmtId="0" fontId="26" fillId="2" borderId="0" xfId="4" applyFont="1" applyFill="1" applyBorder="1" applyAlignment="1">
      <alignment horizontal="center" vertical="top"/>
    </xf>
    <xf numFmtId="0" fontId="25" fillId="2" borderId="12" xfId="4" applyFont="1" applyFill="1" applyBorder="1" applyAlignment="1">
      <alignment horizontal="center" vertical="top"/>
    </xf>
    <xf numFmtId="0" fontId="70" fillId="4" borderId="2" xfId="4" applyFont="1" applyFill="1" applyBorder="1" applyAlignment="1">
      <alignment horizontal="center" vertical="center" wrapText="1"/>
    </xf>
    <xf numFmtId="0" fontId="70" fillId="4" borderId="3" xfId="4" applyFont="1" applyFill="1" applyBorder="1" applyAlignment="1">
      <alignment horizontal="center" vertical="center"/>
    </xf>
    <xf numFmtId="0" fontId="70" fillId="4" borderId="4" xfId="4" applyFont="1" applyFill="1" applyBorder="1" applyAlignment="1">
      <alignment horizontal="center" vertical="center" wrapText="1"/>
    </xf>
    <xf numFmtId="0" fontId="70" fillId="4" borderId="5" xfId="4" applyFont="1" applyFill="1" applyBorder="1" applyAlignment="1">
      <alignment horizontal="center" vertical="center" wrapText="1"/>
    </xf>
    <xf numFmtId="165" fontId="70" fillId="4" borderId="8" xfId="4" quotePrefix="1" applyNumberFormat="1" applyFont="1" applyFill="1" applyBorder="1" applyAlignment="1" applyProtection="1">
      <alignment horizontal="center"/>
      <protection hidden="1"/>
    </xf>
    <xf numFmtId="165" fontId="70" fillId="4" borderId="6" xfId="4" quotePrefix="1" applyNumberFormat="1" applyFont="1" applyFill="1" applyBorder="1" applyAlignment="1" applyProtection="1">
      <alignment horizontal="center"/>
      <protection hidden="1"/>
    </xf>
    <xf numFmtId="165" fontId="70" fillId="4" borderId="9" xfId="4" quotePrefix="1" applyNumberFormat="1" applyFont="1" applyFill="1" applyBorder="1" applyAlignment="1" applyProtection="1">
      <alignment horizontal="center"/>
      <protection hidden="1"/>
    </xf>
    <xf numFmtId="165" fontId="76" fillId="4" borderId="4" xfId="4" quotePrefix="1" applyNumberFormat="1" applyFont="1" applyFill="1" applyBorder="1" applyAlignment="1" applyProtection="1">
      <alignment horizontal="center"/>
      <protection hidden="1"/>
    </xf>
    <xf numFmtId="165" fontId="76" fillId="4" borderId="5" xfId="4" quotePrefix="1" applyNumberFormat="1" applyFont="1" applyFill="1" applyBorder="1" applyAlignment="1" applyProtection="1">
      <alignment horizontal="center"/>
      <protection hidden="1"/>
    </xf>
    <xf numFmtId="0" fontId="104" fillId="9" borderId="4" xfId="4" applyFont="1" applyFill="1" applyBorder="1" applyAlignment="1">
      <alignment horizontal="left" vertical="center"/>
    </xf>
    <xf numFmtId="0" fontId="104" fillId="9" borderId="7" xfId="4" applyFont="1" applyFill="1" applyBorder="1" applyAlignment="1">
      <alignment horizontal="left" vertical="center"/>
    </xf>
    <xf numFmtId="0" fontId="104" fillId="9" borderId="5" xfId="4" applyFont="1" applyFill="1" applyBorder="1" applyAlignment="1">
      <alignment horizontal="left" vertical="center"/>
    </xf>
    <xf numFmtId="0" fontId="104" fillId="9" borderId="1" xfId="4" applyFont="1" applyFill="1" applyBorder="1" applyAlignment="1">
      <alignment horizontal="left" vertical="center"/>
    </xf>
  </cellXfs>
  <cellStyles count="5">
    <cellStyle name="Normal" xfId="0" builtinId="0"/>
    <cellStyle name="Normal 2" xfId="2"/>
    <cellStyle name="Normal 3" xfId="4"/>
    <cellStyle name="Normal 4" xfId="1"/>
    <cellStyle name="Percent 2" xfId="3"/>
  </cellStyles>
  <dxfs count="9"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13755</xdr:colOff>
      <xdr:row>1</xdr:row>
      <xdr:rowOff>176931</xdr:rowOff>
    </xdr:from>
    <xdr:to>
      <xdr:col>14</xdr:col>
      <xdr:colOff>1187011</xdr:colOff>
      <xdr:row>5</xdr:row>
      <xdr:rowOff>16996</xdr:rowOff>
    </xdr:to>
    <xdr:sp macro="[0]!Insertpic_Fixed_Range" textlink="">
      <xdr:nvSpPr>
        <xdr:cNvPr id="2" name="AB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6986055" y="376956"/>
          <a:ext cx="1173256" cy="602065"/>
        </a:xfrm>
        <a:prstGeom prst="flowChartAlternateProcess">
          <a:avLst/>
        </a:prstGeom>
        <a:solidFill>
          <a:schemeClr val="bg1">
            <a:lumMod val="50000"/>
          </a:schemeClr>
        </a:solidFill>
        <a:ln w="19050">
          <a:solidFill>
            <a:schemeClr val="accent2">
              <a:lumMod val="50000"/>
            </a:schemeClr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FFC000"/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Chèn ảnh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rgbClr val="FFC000"/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cố định</a:t>
          </a:r>
        </a:p>
      </xdr:txBody>
    </xdr:sp>
    <xdr:clientData fPrintsWithSheet="0"/>
  </xdr:twoCellAnchor>
  <xdr:twoCellAnchor>
    <xdr:from>
      <xdr:col>14</xdr:col>
      <xdr:colOff>13755</xdr:colOff>
      <xdr:row>5</xdr:row>
      <xdr:rowOff>138831</xdr:rowOff>
    </xdr:from>
    <xdr:to>
      <xdr:col>14</xdr:col>
      <xdr:colOff>1187011</xdr:colOff>
      <xdr:row>8</xdr:row>
      <xdr:rowOff>140821</xdr:rowOff>
    </xdr:to>
    <xdr:sp macro="[0]!Insertpic_Dynamic_Range_No_name" textlink="">
      <xdr:nvSpPr>
        <xdr:cNvPr id="3" name="ABC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6986055" y="1100856"/>
          <a:ext cx="1173256" cy="602065"/>
        </a:xfrm>
        <a:prstGeom prst="flowChartAlternateProcess">
          <a:avLst/>
        </a:prstGeom>
        <a:solidFill>
          <a:schemeClr val="tx2">
            <a:lumMod val="60000"/>
            <a:lumOff val="40000"/>
          </a:schemeClr>
        </a:solidFill>
        <a:ln w="19050">
          <a:solidFill>
            <a:srgbClr val="C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accent2">
                  <a:lumMod val="50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Chèn ảnh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chemeClr val="accent2">
                  <a:lumMod val="50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tùy chọn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441513</xdr:colOff>
      <xdr:row>0</xdr:row>
      <xdr:rowOff>89647</xdr:rowOff>
    </xdr:from>
    <xdr:to>
      <xdr:col>3</xdr:col>
      <xdr:colOff>457201</xdr:colOff>
      <xdr:row>1</xdr:row>
      <xdr:rowOff>432565</xdr:rowOff>
    </xdr:to>
    <xdr:sp macro="[0]!Data_collection" textlink="">
      <xdr:nvSpPr>
        <xdr:cNvPr id="2" name="Macro_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708213" y="89647"/>
          <a:ext cx="1225363" cy="581043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  <a:ln w="25400">
          <a:solidFill>
            <a:schemeClr val="accent2">
              <a:lumMod val="60000"/>
              <a:lumOff val="40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Data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Collection</a:t>
          </a:r>
        </a:p>
      </xdr:txBody>
    </xdr:sp>
    <xdr:clientData fPrintsWithSheet="0"/>
  </xdr:twoCellAnchor>
  <xdr:twoCellAnchor>
    <xdr:from>
      <xdr:col>4</xdr:col>
      <xdr:colOff>133350</xdr:colOff>
      <xdr:row>0</xdr:row>
      <xdr:rowOff>95250</xdr:rowOff>
    </xdr:from>
    <xdr:to>
      <xdr:col>6</xdr:col>
      <xdr:colOff>95250</xdr:colOff>
      <xdr:row>1</xdr:row>
      <xdr:rowOff>433125</xdr:rowOff>
    </xdr:to>
    <xdr:sp macro="[0]!Clear_filter" textlink="">
      <xdr:nvSpPr>
        <xdr:cNvPr id="3" name="Filter_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2238375" y="95250"/>
          <a:ext cx="1304925" cy="576000"/>
        </a:xfrm>
        <a:prstGeom prst="flowChartAlternateProcess">
          <a:avLst/>
        </a:prstGeom>
        <a:solidFill>
          <a:schemeClr val="accent3">
            <a:lumMod val="40000"/>
            <a:lumOff val="60000"/>
          </a:schemeClr>
        </a:solidFill>
        <a:ln w="25400">
          <a:solidFill>
            <a:schemeClr val="accent6">
              <a:lumMod val="50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Clear Filter</a:t>
          </a:r>
        </a:p>
      </xdr:txBody>
    </xdr:sp>
    <xdr:clientData fPrintsWithSheet="0"/>
  </xdr:twoCellAnchor>
  <xdr:twoCellAnchor>
    <xdr:from>
      <xdr:col>6</xdr:col>
      <xdr:colOff>295275</xdr:colOff>
      <xdr:row>0</xdr:row>
      <xdr:rowOff>95250</xdr:rowOff>
    </xdr:from>
    <xdr:to>
      <xdr:col>8</xdr:col>
      <xdr:colOff>409575</xdr:colOff>
      <xdr:row>1</xdr:row>
      <xdr:rowOff>433125</xdr:rowOff>
    </xdr:to>
    <xdr:sp macro="[0]!Filter_Print" textlink="">
      <xdr:nvSpPr>
        <xdr:cNvPr id="4" name="Filter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3743325" y="95250"/>
          <a:ext cx="923925" cy="576000"/>
        </a:xfrm>
        <a:prstGeom prst="flowChartAlternateProcess">
          <a:avLst/>
        </a:prstGeom>
        <a:solidFill>
          <a:schemeClr val="accent4"/>
        </a:solidFill>
        <a:ln w="25400">
          <a:solidFill>
            <a:schemeClr val="accent1">
              <a:lumMod val="75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Filter for 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Print</a:t>
          </a:r>
        </a:p>
      </xdr:txBody>
    </xdr:sp>
    <xdr:clientData fPrintsWithSheet="0"/>
  </xdr:twoCellAnchor>
  <xdr:twoCellAnchor editAs="oneCell">
    <xdr:from>
      <xdr:col>14</xdr:col>
      <xdr:colOff>199420</xdr:colOff>
      <xdr:row>29</xdr:row>
      <xdr:rowOff>191963</xdr:rowOff>
    </xdr:from>
    <xdr:to>
      <xdr:col>29</xdr:col>
      <xdr:colOff>105073</xdr:colOff>
      <xdr:row>38</xdr:row>
      <xdr:rowOff>164102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36805" y="6192713"/>
          <a:ext cx="5569364" cy="17525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441513</xdr:colOff>
      <xdr:row>0</xdr:row>
      <xdr:rowOff>89647</xdr:rowOff>
    </xdr:from>
    <xdr:to>
      <xdr:col>3</xdr:col>
      <xdr:colOff>457201</xdr:colOff>
      <xdr:row>1</xdr:row>
      <xdr:rowOff>432565</xdr:rowOff>
    </xdr:to>
    <xdr:sp macro="[0]!Data_collection" textlink="">
      <xdr:nvSpPr>
        <xdr:cNvPr id="2" name="Macro_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708213" y="89647"/>
          <a:ext cx="1225363" cy="581043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  <a:ln w="25400">
          <a:solidFill>
            <a:schemeClr val="accent2">
              <a:lumMod val="60000"/>
              <a:lumOff val="40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Data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Collection</a:t>
          </a:r>
        </a:p>
      </xdr:txBody>
    </xdr:sp>
    <xdr:clientData fPrintsWithSheet="0"/>
  </xdr:twoCellAnchor>
  <xdr:twoCellAnchor>
    <xdr:from>
      <xdr:col>4</xdr:col>
      <xdr:colOff>133350</xdr:colOff>
      <xdr:row>0</xdr:row>
      <xdr:rowOff>95250</xdr:rowOff>
    </xdr:from>
    <xdr:to>
      <xdr:col>6</xdr:col>
      <xdr:colOff>95250</xdr:colOff>
      <xdr:row>1</xdr:row>
      <xdr:rowOff>433125</xdr:rowOff>
    </xdr:to>
    <xdr:sp macro="[0]!Clear_filter" textlink="">
      <xdr:nvSpPr>
        <xdr:cNvPr id="3" name="Filter_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2238375" y="95250"/>
          <a:ext cx="1304925" cy="576000"/>
        </a:xfrm>
        <a:prstGeom prst="flowChartAlternateProcess">
          <a:avLst/>
        </a:prstGeom>
        <a:solidFill>
          <a:schemeClr val="accent3">
            <a:lumMod val="40000"/>
            <a:lumOff val="60000"/>
          </a:schemeClr>
        </a:solidFill>
        <a:ln w="25400">
          <a:solidFill>
            <a:schemeClr val="accent6">
              <a:lumMod val="50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Clear Filter</a:t>
          </a:r>
        </a:p>
      </xdr:txBody>
    </xdr:sp>
    <xdr:clientData fPrintsWithSheet="0"/>
  </xdr:twoCellAnchor>
  <xdr:twoCellAnchor>
    <xdr:from>
      <xdr:col>6</xdr:col>
      <xdr:colOff>295275</xdr:colOff>
      <xdr:row>0</xdr:row>
      <xdr:rowOff>95250</xdr:rowOff>
    </xdr:from>
    <xdr:to>
      <xdr:col>8</xdr:col>
      <xdr:colOff>409575</xdr:colOff>
      <xdr:row>1</xdr:row>
      <xdr:rowOff>433125</xdr:rowOff>
    </xdr:to>
    <xdr:sp macro="[0]!Filter_Print" textlink="">
      <xdr:nvSpPr>
        <xdr:cNvPr id="4" name="Filter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3743325" y="95250"/>
          <a:ext cx="923925" cy="576000"/>
        </a:xfrm>
        <a:prstGeom prst="flowChartAlternateProcess">
          <a:avLst/>
        </a:prstGeom>
        <a:solidFill>
          <a:schemeClr val="accent4"/>
        </a:solidFill>
        <a:ln w="25400">
          <a:solidFill>
            <a:schemeClr val="accent1">
              <a:lumMod val="75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Filter for 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Print</a:t>
          </a:r>
        </a:p>
      </xdr:txBody>
    </xdr:sp>
    <xdr:clientData fPrintsWithSheet="0"/>
  </xdr:twoCellAnchor>
  <xdr:twoCellAnchor editAs="oneCell">
    <xdr:from>
      <xdr:col>10</xdr:col>
      <xdr:colOff>159320</xdr:colOff>
      <xdr:row>29</xdr:row>
      <xdr:rowOff>58466</xdr:rowOff>
    </xdr:from>
    <xdr:to>
      <xdr:col>31</xdr:col>
      <xdr:colOff>527476</xdr:colOff>
      <xdr:row>42</xdr:row>
      <xdr:rowOff>30883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4026" y="6143260"/>
          <a:ext cx="7808862" cy="25945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441513</xdr:colOff>
      <xdr:row>0</xdr:row>
      <xdr:rowOff>89647</xdr:rowOff>
    </xdr:from>
    <xdr:to>
      <xdr:col>3</xdr:col>
      <xdr:colOff>457201</xdr:colOff>
      <xdr:row>1</xdr:row>
      <xdr:rowOff>432565</xdr:rowOff>
    </xdr:to>
    <xdr:sp macro="[0]!Data_collection" textlink="">
      <xdr:nvSpPr>
        <xdr:cNvPr id="2" name="Macro_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708213" y="89647"/>
          <a:ext cx="1044388" cy="581043"/>
        </a:xfrm>
        <a:prstGeom prst="flowChartAlternateProcess">
          <a:avLst/>
        </a:prstGeom>
        <a:solidFill>
          <a:schemeClr val="accent1">
            <a:lumMod val="60000"/>
            <a:lumOff val="40000"/>
          </a:schemeClr>
        </a:solidFill>
        <a:ln w="25400">
          <a:solidFill>
            <a:schemeClr val="accent2">
              <a:lumMod val="60000"/>
              <a:lumOff val="40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Data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Collection</a:t>
          </a:r>
        </a:p>
      </xdr:txBody>
    </xdr:sp>
    <xdr:clientData fPrintsWithSheet="0"/>
  </xdr:twoCellAnchor>
  <xdr:twoCellAnchor>
    <xdr:from>
      <xdr:col>4</xdr:col>
      <xdr:colOff>133350</xdr:colOff>
      <xdr:row>0</xdr:row>
      <xdr:rowOff>95250</xdr:rowOff>
    </xdr:from>
    <xdr:to>
      <xdr:col>6</xdr:col>
      <xdr:colOff>95250</xdr:colOff>
      <xdr:row>1</xdr:row>
      <xdr:rowOff>433125</xdr:rowOff>
    </xdr:to>
    <xdr:sp macro="[0]!Clear_filter" textlink="">
      <xdr:nvSpPr>
        <xdr:cNvPr id="3" name="Filter_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1943100" y="95250"/>
          <a:ext cx="1066800" cy="576000"/>
        </a:xfrm>
        <a:prstGeom prst="flowChartAlternateProcess">
          <a:avLst/>
        </a:prstGeom>
        <a:solidFill>
          <a:schemeClr val="accent3">
            <a:lumMod val="40000"/>
            <a:lumOff val="60000"/>
          </a:schemeClr>
        </a:solidFill>
        <a:ln w="25400">
          <a:solidFill>
            <a:schemeClr val="accent6">
              <a:lumMod val="50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Clear Filter</a:t>
          </a:r>
        </a:p>
      </xdr:txBody>
    </xdr:sp>
    <xdr:clientData fPrintsWithSheet="0"/>
  </xdr:twoCellAnchor>
  <xdr:twoCellAnchor>
    <xdr:from>
      <xdr:col>6</xdr:col>
      <xdr:colOff>295275</xdr:colOff>
      <xdr:row>0</xdr:row>
      <xdr:rowOff>95250</xdr:rowOff>
    </xdr:from>
    <xdr:to>
      <xdr:col>8</xdr:col>
      <xdr:colOff>409575</xdr:colOff>
      <xdr:row>1</xdr:row>
      <xdr:rowOff>433125</xdr:rowOff>
    </xdr:to>
    <xdr:sp macro="[0]!Filter_Print" textlink="">
      <xdr:nvSpPr>
        <xdr:cNvPr id="4" name="Filter_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3209925" y="95250"/>
          <a:ext cx="1009650" cy="576000"/>
        </a:xfrm>
        <a:prstGeom prst="flowChartAlternateProcess">
          <a:avLst/>
        </a:prstGeom>
        <a:solidFill>
          <a:schemeClr val="accent4"/>
        </a:solidFill>
        <a:ln w="25400">
          <a:solidFill>
            <a:schemeClr val="accent1">
              <a:lumMod val="75000"/>
            </a:schemeClr>
          </a:solidFill>
          <a:headEnd/>
          <a:tailEnd/>
        </a:ln>
        <a:effectLst>
          <a:innerShdw blurRad="114300">
            <a:prstClr val="black"/>
          </a:inn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Filter for </a:t>
          </a:r>
        </a:p>
        <a:p>
          <a:pPr algn="ctr" rtl="0">
            <a:defRPr sz="1000"/>
          </a:pPr>
          <a:r>
            <a:rPr lang="en-US" sz="1400" b="1" i="0" u="none" strike="noStrike" baseline="0">
              <a:solidFill>
                <a:schemeClr val="tx1">
                  <a:lumMod val="95000"/>
                  <a:lumOff val="5000"/>
                </a:schemeClr>
              </a:solidFill>
              <a:latin typeface="+mn-lt"/>
              <a:ea typeface="Tahoma" panose="020B0604030504040204" pitchFamily="34" charset="0"/>
              <a:cs typeface="Times New Roman" panose="02020603050405020304" pitchFamily="18" charset="0"/>
            </a:rPr>
            <a:t>Print</a:t>
          </a:r>
        </a:p>
      </xdr:txBody>
    </xdr:sp>
    <xdr:clientData fPrintsWithSheet="0"/>
  </xdr:twoCellAnchor>
  <xdr:twoCellAnchor editAs="oneCell">
    <xdr:from>
      <xdr:col>15</xdr:col>
      <xdr:colOff>481827</xdr:colOff>
      <xdr:row>29</xdr:row>
      <xdr:rowOff>57078</xdr:rowOff>
    </xdr:from>
    <xdr:to>
      <xdr:col>32</xdr:col>
      <xdr:colOff>12157</xdr:colOff>
      <xdr:row>39</xdr:row>
      <xdr:rowOff>54921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9302" y="6105453"/>
          <a:ext cx="6235930" cy="19980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B1:P141"/>
  <sheetViews>
    <sheetView view="pageBreakPreview" zoomScaleNormal="85" zoomScaleSheetLayoutView="100" workbookViewId="0">
      <selection activeCell="N25" sqref="N25"/>
    </sheetView>
  </sheetViews>
  <sheetFormatPr defaultColWidth="9.140625" defaultRowHeight="12.75" x14ac:dyDescent="0.2"/>
  <cols>
    <col min="1" max="1" width="6.28515625" style="1" customWidth="1"/>
    <col min="2" max="13" width="7.42578125" style="1" customWidth="1"/>
    <col min="14" max="14" width="9.140625" style="1"/>
    <col min="15" max="15" width="18" style="1" customWidth="1"/>
    <col min="16" max="16" width="17.85546875" style="1" customWidth="1"/>
    <col min="17" max="18" width="9.140625" style="1"/>
    <col min="19" max="19" width="10.28515625" style="1" customWidth="1"/>
    <col min="20" max="20" width="16.28515625" style="1" customWidth="1"/>
    <col min="21" max="16384" width="9.140625" style="1"/>
  </cols>
  <sheetData>
    <row r="1" spans="2:16" ht="15.95" customHeight="1" x14ac:dyDescent="0.2"/>
    <row r="2" spans="2:16" s="13" customFormat="1" ht="20.100000000000001" customHeight="1" x14ac:dyDescent="0.2">
      <c r="B2" s="283" t="s">
        <v>0</v>
      </c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</row>
    <row r="3" spans="2:16" ht="9.6" customHeight="1" x14ac:dyDescent="0.2">
      <c r="B3" s="209"/>
      <c r="C3" s="209"/>
      <c r="D3" s="209"/>
      <c r="E3" s="209"/>
      <c r="F3" s="209"/>
      <c r="G3" s="209"/>
      <c r="H3" s="209"/>
      <c r="I3" s="209"/>
      <c r="J3" s="209"/>
      <c r="K3" s="209"/>
      <c r="L3" s="209"/>
      <c r="M3" s="209"/>
      <c r="P3" s="286" t="s">
        <v>3</v>
      </c>
    </row>
    <row r="4" spans="2:16" ht="15.95" customHeight="1" x14ac:dyDescent="0.2">
      <c r="B4" s="210"/>
      <c r="C4" s="211"/>
      <c r="D4" s="211"/>
      <c r="E4" s="211"/>
      <c r="F4" s="211"/>
      <c r="G4" s="212"/>
      <c r="H4" s="213"/>
      <c r="I4" s="211"/>
      <c r="J4" s="211"/>
      <c r="K4" s="211"/>
      <c r="L4" s="211"/>
      <c r="M4" s="214"/>
      <c r="N4" s="2"/>
      <c r="O4" s="11" t="str">
        <f ca="1">Sheet_name &amp;".png"</f>
        <v>Spandrel_layout.png</v>
      </c>
      <c r="P4" s="286"/>
    </row>
    <row r="5" spans="2:16" ht="15.95" customHeight="1" x14ac:dyDescent="0.2">
      <c r="B5" s="3"/>
      <c r="C5" s="4"/>
      <c r="D5" s="5"/>
      <c r="E5" s="3"/>
      <c r="F5" s="3"/>
      <c r="G5" s="3"/>
      <c r="H5" s="3"/>
      <c r="I5" s="3"/>
      <c r="J5" s="3"/>
      <c r="K5" s="3"/>
      <c r="L5" s="3"/>
      <c r="M5" s="3"/>
      <c r="O5" s="2"/>
    </row>
    <row r="6" spans="2:16" ht="15.95" customHeight="1" x14ac:dyDescent="0.2">
      <c r="B6" s="3"/>
      <c r="C6" s="4"/>
      <c r="D6" s="5"/>
      <c r="E6" s="3"/>
      <c r="F6" s="3"/>
      <c r="G6" s="3"/>
      <c r="H6" s="3"/>
      <c r="I6" s="3"/>
      <c r="J6" s="3"/>
      <c r="K6" s="3"/>
      <c r="L6" s="3"/>
      <c r="M6" s="3"/>
      <c r="O6" s="2"/>
    </row>
    <row r="7" spans="2:16" ht="15.95" customHeight="1" x14ac:dyDescent="0.2">
      <c r="B7" s="3"/>
      <c r="C7" s="4"/>
      <c r="D7" s="5"/>
      <c r="E7" s="3"/>
      <c r="F7" s="3"/>
      <c r="G7" s="3"/>
      <c r="H7" s="3"/>
      <c r="I7" s="3"/>
      <c r="J7" s="3"/>
      <c r="K7" s="3"/>
      <c r="L7" s="3"/>
      <c r="M7" s="3"/>
      <c r="O7" s="2"/>
      <c r="P7" s="286" t="s">
        <v>4</v>
      </c>
    </row>
    <row r="8" spans="2:16" ht="15.95" customHeight="1" x14ac:dyDescent="0.2">
      <c r="B8" s="3"/>
      <c r="C8" s="4"/>
      <c r="D8" s="6"/>
      <c r="E8" s="3"/>
      <c r="F8" s="3"/>
      <c r="G8" s="3"/>
      <c r="H8" s="3"/>
      <c r="I8" s="3"/>
      <c r="J8" s="3"/>
      <c r="K8" s="3"/>
      <c r="L8" s="3"/>
      <c r="M8" s="3"/>
      <c r="O8" s="2"/>
      <c r="P8" s="286"/>
    </row>
    <row r="9" spans="2:16" ht="15.95" customHeight="1" x14ac:dyDescent="0.2">
      <c r="B9" s="3"/>
      <c r="C9" s="3"/>
      <c r="D9" s="3"/>
      <c r="E9" s="4"/>
      <c r="F9" s="5"/>
      <c r="G9" s="5"/>
      <c r="H9" s="5"/>
      <c r="I9" s="5"/>
      <c r="J9" s="5"/>
      <c r="K9" s="3"/>
      <c r="L9" s="3"/>
      <c r="M9" s="3"/>
      <c r="N9" s="2"/>
      <c r="O9" s="2"/>
    </row>
    <row r="10" spans="2:16" ht="15.95" customHeight="1" x14ac:dyDescent="0.2">
      <c r="B10" s="12"/>
      <c r="C10" s="3"/>
      <c r="D10" s="3"/>
      <c r="E10" s="4"/>
      <c r="F10" s="5"/>
      <c r="G10" s="5"/>
      <c r="H10" s="5"/>
      <c r="I10" s="5"/>
      <c r="J10" s="5"/>
      <c r="K10" s="3"/>
      <c r="L10" s="3"/>
      <c r="M10" s="3"/>
      <c r="N10" s="2"/>
      <c r="O10" s="2"/>
    </row>
    <row r="11" spans="2:16" ht="15.95" customHeight="1" x14ac:dyDescent="0.2">
      <c r="B11" s="12"/>
      <c r="C11" s="7"/>
      <c r="D11" s="8"/>
      <c r="E11" s="4"/>
      <c r="F11" s="4"/>
      <c r="G11" s="4"/>
      <c r="H11" s="4"/>
      <c r="I11" s="4"/>
      <c r="J11" s="4"/>
      <c r="K11" s="3"/>
      <c r="L11" s="3"/>
      <c r="M11" s="3"/>
      <c r="N11" s="2"/>
      <c r="O11" s="2"/>
    </row>
    <row r="12" spans="2:16" ht="15.95" customHeight="1" x14ac:dyDescent="0.2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</row>
    <row r="13" spans="2:16" ht="15.95" customHeight="1" x14ac:dyDescent="0.2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</row>
    <row r="14" spans="2:16" ht="15.95" customHeight="1" x14ac:dyDescent="0.2"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</row>
    <row r="15" spans="2:16" ht="15.95" customHeight="1" x14ac:dyDescent="0.2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</row>
    <row r="16" spans="2:16" ht="15.95" customHeight="1" x14ac:dyDescent="0.2"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</row>
    <row r="17" spans="2:13" ht="15.95" customHeight="1" x14ac:dyDescent="0.2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</row>
    <row r="18" spans="2:13" ht="15.95" customHeight="1" x14ac:dyDescent="0.2"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2:13" ht="15.95" customHeight="1" x14ac:dyDescent="0.2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</row>
    <row r="20" spans="2:13" ht="15.95" customHeight="1" x14ac:dyDescent="0.2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</row>
    <row r="21" spans="2:13" ht="15.95" customHeight="1" x14ac:dyDescent="0.2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</row>
    <row r="22" spans="2:13" ht="15.95" customHeight="1" x14ac:dyDescent="0.2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</row>
    <row r="23" spans="2:13" ht="15.95" customHeight="1" x14ac:dyDescent="0.2"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</row>
    <row r="24" spans="2:13" ht="15.95" customHeight="1" x14ac:dyDescent="0.2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</row>
    <row r="25" spans="2:13" ht="15.95" customHeight="1" x14ac:dyDescent="0.2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</row>
    <row r="26" spans="2:13" ht="15.95" customHeight="1" x14ac:dyDescent="0.2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</row>
    <row r="27" spans="2:13" ht="15.95" customHeight="1" x14ac:dyDescent="0.2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</row>
    <row r="28" spans="2:13" ht="15.95" customHeight="1" x14ac:dyDescent="0.2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</row>
    <row r="29" spans="2:13" ht="15.95" customHeight="1" x14ac:dyDescent="0.2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</row>
    <row r="30" spans="2:13" ht="15.95" customHeight="1" x14ac:dyDescent="0.2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</row>
    <row r="31" spans="2:13" ht="15.95" customHeight="1" x14ac:dyDescent="0.2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</row>
    <row r="32" spans="2:13" ht="15.95" customHeight="1" x14ac:dyDescent="0.2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</row>
    <row r="33" spans="2:13" ht="15.95" customHeight="1" x14ac:dyDescent="0.2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</row>
    <row r="34" spans="2:13" ht="15.95" customHeight="1" x14ac:dyDescent="0.2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</row>
    <row r="35" spans="2:13" ht="15.95" customHeight="1" x14ac:dyDescent="0.2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</row>
    <row r="36" spans="2:13" ht="15.95" customHeight="1" x14ac:dyDescent="0.2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</row>
    <row r="37" spans="2:13" ht="15.95" customHeight="1" x14ac:dyDescent="0.2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</row>
    <row r="38" spans="2:13" ht="15.95" customHeight="1" x14ac:dyDescent="0.2"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</row>
    <row r="39" spans="2:13" ht="15.95" customHeight="1" x14ac:dyDescent="0.2"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</row>
    <row r="40" spans="2:13" ht="15.95" customHeight="1" x14ac:dyDescent="0.2"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</row>
    <row r="41" spans="2:13" ht="15.95" customHeight="1" x14ac:dyDescent="0.2"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</row>
    <row r="42" spans="2:13" ht="15.95" customHeight="1" x14ac:dyDescent="0.2"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</row>
    <row r="43" spans="2:13" ht="15.95" customHeight="1" x14ac:dyDescent="0.2">
      <c r="B43" s="284" t="s">
        <v>1</v>
      </c>
      <c r="C43" s="284"/>
      <c r="D43" s="284"/>
      <c r="E43" s="284"/>
      <c r="F43" s="284"/>
      <c r="G43" s="284"/>
      <c r="H43" s="284"/>
      <c r="I43" s="284"/>
      <c r="J43" s="284"/>
      <c r="K43" s="284"/>
      <c r="L43" s="284"/>
      <c r="M43" s="284"/>
    </row>
    <row r="44" spans="2:13" ht="15.95" customHeight="1" x14ac:dyDescent="0.2">
      <c r="B44" s="285" t="s">
        <v>2</v>
      </c>
      <c r="C44" s="285"/>
      <c r="D44" s="285"/>
      <c r="E44" s="285"/>
      <c r="F44" s="285"/>
      <c r="G44" s="285"/>
      <c r="H44" s="285"/>
      <c r="I44" s="285"/>
      <c r="J44" s="285"/>
      <c r="K44" s="285"/>
      <c r="L44" s="285"/>
      <c r="M44" s="285"/>
    </row>
    <row r="45" spans="2:13" ht="15.95" customHeight="1" x14ac:dyDescent="0.2"/>
    <row r="46" spans="2:13" ht="15.95" customHeight="1" x14ac:dyDescent="0.2">
      <c r="L46" s="10"/>
    </row>
    <row r="47" spans="2:13" ht="15.95" customHeight="1" x14ac:dyDescent="0.2"/>
    <row r="48" spans="2:13" ht="15.95" customHeight="1" x14ac:dyDescent="0.2"/>
    <row r="49" ht="15.95" customHeight="1" x14ac:dyDescent="0.2"/>
    <row r="50" ht="15.95" customHeight="1" x14ac:dyDescent="0.2"/>
    <row r="51" ht="15.95" customHeight="1" x14ac:dyDescent="0.2"/>
    <row r="52" ht="15.95" customHeight="1" x14ac:dyDescent="0.2"/>
    <row r="53" ht="15.95" customHeight="1" x14ac:dyDescent="0.2"/>
    <row r="54" ht="15.95" customHeight="1" x14ac:dyDescent="0.2"/>
    <row r="55" ht="15.95" customHeight="1" x14ac:dyDescent="0.2"/>
    <row r="56" ht="15.95" customHeight="1" x14ac:dyDescent="0.2"/>
    <row r="57" ht="15.95" customHeight="1" x14ac:dyDescent="0.2"/>
    <row r="58" ht="15.95" customHeight="1" x14ac:dyDescent="0.2"/>
    <row r="59" ht="15.95" customHeight="1" x14ac:dyDescent="0.2"/>
    <row r="60" ht="15.95" customHeight="1" x14ac:dyDescent="0.2"/>
    <row r="61" ht="15.95" customHeight="1" x14ac:dyDescent="0.2"/>
    <row r="62" ht="15.95" customHeight="1" x14ac:dyDescent="0.2"/>
    <row r="63" ht="15.95" customHeight="1" x14ac:dyDescent="0.2"/>
    <row r="64" ht="15.95" customHeight="1" x14ac:dyDescent="0.2"/>
    <row r="65" ht="15.95" customHeight="1" x14ac:dyDescent="0.2"/>
    <row r="66" ht="15.95" customHeight="1" x14ac:dyDescent="0.2"/>
    <row r="67" ht="15.95" customHeight="1" x14ac:dyDescent="0.2"/>
    <row r="68" ht="15.95" customHeight="1" x14ac:dyDescent="0.2"/>
    <row r="69" ht="15.95" customHeight="1" x14ac:dyDescent="0.2"/>
    <row r="70" ht="15.95" customHeight="1" x14ac:dyDescent="0.2"/>
    <row r="71" ht="15.95" customHeight="1" x14ac:dyDescent="0.2"/>
    <row r="72" ht="15.95" customHeight="1" x14ac:dyDescent="0.2"/>
    <row r="73" ht="15.95" customHeight="1" x14ac:dyDescent="0.2"/>
    <row r="74" ht="15.95" customHeight="1" x14ac:dyDescent="0.2"/>
    <row r="75" ht="15.95" customHeight="1" x14ac:dyDescent="0.2"/>
    <row r="76" ht="15.95" customHeight="1" x14ac:dyDescent="0.2"/>
    <row r="77" ht="15.95" customHeight="1" x14ac:dyDescent="0.2"/>
    <row r="78" ht="15.95" customHeight="1" x14ac:dyDescent="0.2"/>
    <row r="79" ht="15.95" customHeight="1" x14ac:dyDescent="0.2"/>
    <row r="80" ht="15.95" customHeight="1" x14ac:dyDescent="0.2"/>
    <row r="81" ht="15.95" customHeight="1" x14ac:dyDescent="0.2"/>
    <row r="82" ht="15.95" customHeight="1" x14ac:dyDescent="0.2"/>
    <row r="83" ht="15.95" customHeight="1" x14ac:dyDescent="0.2"/>
    <row r="84" ht="15.95" customHeight="1" x14ac:dyDescent="0.2"/>
    <row r="85" ht="15.95" customHeight="1" x14ac:dyDescent="0.2"/>
    <row r="86" ht="15.95" customHeight="1" x14ac:dyDescent="0.2"/>
    <row r="87" ht="15.95" customHeight="1" x14ac:dyDescent="0.2"/>
    <row r="88" ht="15.95" customHeight="1" x14ac:dyDescent="0.2"/>
    <row r="89" ht="15.95" customHeight="1" x14ac:dyDescent="0.2"/>
    <row r="90" ht="15.95" customHeight="1" x14ac:dyDescent="0.2"/>
    <row r="91" ht="15.95" customHeight="1" x14ac:dyDescent="0.2"/>
    <row r="92" ht="15.95" customHeight="1" x14ac:dyDescent="0.2"/>
    <row r="93" ht="15.95" customHeight="1" x14ac:dyDescent="0.2"/>
    <row r="94" ht="15.95" customHeight="1" x14ac:dyDescent="0.2"/>
    <row r="95" ht="15.95" customHeight="1" x14ac:dyDescent="0.2"/>
    <row r="96" ht="15.95" customHeight="1" x14ac:dyDescent="0.2"/>
    <row r="97" ht="15.95" customHeight="1" x14ac:dyDescent="0.2"/>
    <row r="98" ht="15.95" customHeight="1" x14ac:dyDescent="0.2"/>
    <row r="99" ht="15.95" customHeight="1" x14ac:dyDescent="0.2"/>
    <row r="100" ht="15.95" customHeight="1" x14ac:dyDescent="0.2"/>
    <row r="101" ht="15.95" customHeight="1" x14ac:dyDescent="0.2"/>
    <row r="102" ht="15.95" customHeight="1" x14ac:dyDescent="0.2"/>
    <row r="103" ht="15.95" customHeight="1" x14ac:dyDescent="0.2"/>
    <row r="104" ht="15.95" customHeight="1" x14ac:dyDescent="0.2"/>
    <row r="105" ht="15.95" customHeight="1" x14ac:dyDescent="0.2"/>
    <row r="106" ht="15.95" customHeight="1" x14ac:dyDescent="0.2"/>
    <row r="107" ht="15.95" customHeight="1" x14ac:dyDescent="0.2"/>
    <row r="108" ht="15.95" customHeight="1" x14ac:dyDescent="0.2"/>
    <row r="109" ht="15.95" customHeight="1" x14ac:dyDescent="0.2"/>
    <row r="110" ht="15.95" customHeight="1" x14ac:dyDescent="0.2"/>
    <row r="111" ht="15.95" customHeight="1" x14ac:dyDescent="0.2"/>
    <row r="112" ht="15.95" customHeight="1" x14ac:dyDescent="0.2"/>
    <row r="113" ht="15.95" customHeight="1" x14ac:dyDescent="0.2"/>
    <row r="114" ht="15.95" customHeight="1" x14ac:dyDescent="0.2"/>
    <row r="115" ht="15.95" customHeight="1" x14ac:dyDescent="0.2"/>
    <row r="116" ht="15.95" customHeight="1" x14ac:dyDescent="0.2"/>
    <row r="117" ht="15.95" customHeight="1" x14ac:dyDescent="0.2"/>
    <row r="118" ht="15.95" customHeight="1" x14ac:dyDescent="0.2"/>
    <row r="119" ht="15.95" customHeight="1" x14ac:dyDescent="0.2"/>
    <row r="120" ht="15.95" customHeight="1" x14ac:dyDescent="0.2"/>
    <row r="121" ht="15.95" customHeight="1" x14ac:dyDescent="0.2"/>
    <row r="122" ht="15.95" customHeight="1" x14ac:dyDescent="0.2"/>
    <row r="123" ht="15.95" customHeight="1" x14ac:dyDescent="0.2"/>
    <row r="124" ht="15.95" customHeight="1" x14ac:dyDescent="0.2"/>
    <row r="125" ht="15.95" customHeight="1" x14ac:dyDescent="0.2"/>
    <row r="126" ht="15.95" customHeight="1" x14ac:dyDescent="0.2"/>
    <row r="127" ht="15.95" customHeight="1" x14ac:dyDescent="0.2"/>
    <row r="128" ht="15.95" customHeight="1" x14ac:dyDescent="0.2"/>
    <row r="129" ht="15.95" customHeight="1" x14ac:dyDescent="0.2"/>
    <row r="130" ht="15.95" customHeight="1" x14ac:dyDescent="0.2"/>
    <row r="131" ht="15.95" customHeight="1" x14ac:dyDescent="0.2"/>
    <row r="132" ht="15.95" customHeight="1" x14ac:dyDescent="0.2"/>
    <row r="133" ht="15.95" customHeight="1" x14ac:dyDescent="0.2"/>
    <row r="134" ht="15.95" customHeight="1" x14ac:dyDescent="0.2"/>
    <row r="135" ht="15.95" customHeight="1" x14ac:dyDescent="0.2"/>
    <row r="136" ht="15.95" customHeight="1" x14ac:dyDescent="0.2"/>
    <row r="137" ht="15.95" customHeight="1" x14ac:dyDescent="0.2"/>
    <row r="138" ht="15.95" customHeight="1" x14ac:dyDescent="0.2"/>
    <row r="139" ht="15.95" customHeight="1" x14ac:dyDescent="0.2"/>
    <row r="140" ht="15.95" customHeight="1" x14ac:dyDescent="0.2"/>
    <row r="141" ht="15.95" customHeight="1" x14ac:dyDescent="0.2"/>
  </sheetData>
  <mergeCells count="5">
    <mergeCell ref="B2:M2"/>
    <mergeCell ref="B43:M43"/>
    <mergeCell ref="B44:M44"/>
    <mergeCell ref="P3:P4"/>
    <mergeCell ref="P7:P8"/>
  </mergeCells>
  <pageMargins left="1.1811023622047245" right="0.78740157480314965" top="1.1023622047244095" bottom="0.86614173228346458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  <pageSetUpPr fitToPage="1"/>
  </sheetPr>
  <dimension ref="A1:TA435"/>
  <sheetViews>
    <sheetView view="pageBreakPreview" topLeftCell="C14" zoomScale="130" zoomScaleNormal="85" zoomScaleSheetLayoutView="130" zoomScalePageLayoutView="70" workbookViewId="0">
      <selection activeCell="P23" sqref="P23"/>
    </sheetView>
  </sheetViews>
  <sheetFormatPr defaultColWidth="9.140625" defaultRowHeight="18.95" customHeight="1" outlineLevelCol="1" x14ac:dyDescent="0.2"/>
  <cols>
    <col min="1" max="1" width="4" style="14" customWidth="1"/>
    <col min="2" max="2" width="6.7109375" style="14" customWidth="1"/>
    <col min="3" max="3" width="11.42578125" style="15" customWidth="1"/>
    <col min="4" max="4" width="9.42578125" style="15" customWidth="1"/>
    <col min="5" max="5" width="10" style="15" customWidth="1"/>
    <col min="6" max="6" width="10.140625" style="15" customWidth="1"/>
    <col min="7" max="7" width="5.42578125" style="15" customWidth="1"/>
    <col min="8" max="12" width="6.7109375" style="15" customWidth="1"/>
    <col min="13" max="13" width="6.7109375" style="15" hidden="1" customWidth="1"/>
    <col min="14" max="14" width="6.28515625" style="15" hidden="1" customWidth="1" outlineLevel="1"/>
    <col min="15" max="15" width="6.28515625" style="15" customWidth="1" outlineLevel="1"/>
    <col min="16" max="16" width="12.28515625" style="15" customWidth="1" outlineLevel="1"/>
    <col min="17" max="17" width="9.140625" style="15" customWidth="1" outlineLevel="1"/>
    <col min="18" max="18" width="6.7109375" style="15" hidden="1" customWidth="1"/>
    <col min="19" max="19" width="6.7109375" style="16" hidden="1" customWidth="1"/>
    <col min="20" max="21" width="6.7109375" style="15" hidden="1" customWidth="1" outlineLevel="1"/>
    <col min="22" max="22" width="6.7109375" style="15" customWidth="1" collapsed="1"/>
    <col min="23" max="23" width="9.140625" style="15" customWidth="1"/>
    <col min="24" max="24" width="6.7109375" style="15" customWidth="1"/>
    <col min="25" max="25" width="8.5703125" style="15" customWidth="1"/>
    <col min="26" max="26" width="6.28515625" style="15" customWidth="1"/>
    <col min="27" max="27" width="8.42578125" style="15" customWidth="1"/>
    <col min="28" max="30" width="5.7109375" style="15" customWidth="1"/>
    <col min="31" max="31" width="7.7109375" style="15" customWidth="1"/>
    <col min="32" max="32" width="8.42578125" style="16" customWidth="1"/>
    <col min="33" max="33" width="7.28515625" style="17" customWidth="1"/>
    <col min="34" max="36" width="7.28515625" style="16" customWidth="1"/>
    <col min="37" max="37" width="8.5703125" style="18" customWidth="1"/>
    <col min="38" max="39" width="7.140625" style="18" customWidth="1" outlineLevel="1"/>
    <col min="40" max="40" width="7.140625" style="19" customWidth="1" outlineLevel="1"/>
    <col min="41" max="53" width="7.140625" style="20" customWidth="1" outlineLevel="1"/>
    <col min="54" max="61" width="7.140625" style="20" customWidth="1"/>
    <col min="62" max="63" width="9.7109375" style="20" customWidth="1"/>
    <col min="64" max="65" width="7.140625" style="21" customWidth="1"/>
    <col min="66" max="67" width="10.28515625" style="21" customWidth="1"/>
    <col min="68" max="68" width="11" style="21" customWidth="1"/>
    <col min="69" max="71" width="10.28515625" style="21" customWidth="1"/>
    <col min="72" max="77" width="10.28515625" style="22" customWidth="1"/>
    <col min="78" max="78" width="11" style="22" customWidth="1"/>
    <col min="79" max="112" width="10.28515625" style="22" customWidth="1"/>
    <col min="113" max="118" width="10.28515625" style="23" customWidth="1"/>
    <col min="119" max="120" width="9.140625" style="24" customWidth="1"/>
    <col min="121" max="320" width="9.140625" style="185" customWidth="1"/>
    <col min="321" max="326" width="9.140625" style="185"/>
    <col min="327" max="327" width="10.7109375" style="185" bestFit="1" customWidth="1"/>
    <col min="328" max="521" width="9.140625" style="185"/>
    <col min="522" max="16384" width="9.140625" style="15"/>
  </cols>
  <sheetData>
    <row r="1" spans="1:118" ht="18.95" customHeight="1" x14ac:dyDescent="0.2">
      <c r="A1" s="14">
        <v>1</v>
      </c>
    </row>
    <row r="2" spans="1:118" ht="39.6" customHeight="1" x14ac:dyDescent="0.2">
      <c r="A2" s="14">
        <v>1</v>
      </c>
      <c r="C2" s="14">
        <f>O5</f>
        <v>0</v>
      </c>
      <c r="D2" s="14"/>
      <c r="E2" s="2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255" t="s">
        <v>251</v>
      </c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4"/>
      <c r="DJ2" s="24"/>
      <c r="DK2" s="24"/>
      <c r="DL2" s="24"/>
      <c r="DM2" s="24"/>
      <c r="DN2" s="24"/>
    </row>
    <row r="3" spans="1:118" ht="24.75" customHeight="1" x14ac:dyDescent="0.2">
      <c r="A3" s="14">
        <v>1</v>
      </c>
      <c r="C3" s="289" t="s">
        <v>291</v>
      </c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1"/>
      <c r="O3" s="291"/>
      <c r="P3" s="291"/>
      <c r="Q3" s="291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2"/>
      <c r="AG3" s="29"/>
      <c r="AH3" s="30"/>
      <c r="AI3" s="30"/>
      <c r="AJ3" s="30"/>
      <c r="AK3" s="31"/>
      <c r="AL3" s="31"/>
      <c r="AM3" s="32"/>
      <c r="AN3" s="33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4"/>
      <c r="DJ3" s="24"/>
      <c r="DK3" s="24"/>
      <c r="DL3" s="24"/>
      <c r="DM3" s="24"/>
      <c r="DN3" s="24"/>
    </row>
    <row r="4" spans="1:118" ht="21" hidden="1" customHeight="1" x14ac:dyDescent="0.2">
      <c r="A4" s="14">
        <v>1</v>
      </c>
      <c r="C4" s="293" t="s">
        <v>5</v>
      </c>
      <c r="D4" s="294"/>
      <c r="E4" s="294"/>
      <c r="F4" s="294"/>
      <c r="G4" s="294"/>
      <c r="H4" s="294"/>
      <c r="I4" s="294"/>
      <c r="J4" s="294"/>
      <c r="K4" s="295"/>
      <c r="L4" s="295"/>
      <c r="M4" s="295"/>
      <c r="N4" s="296"/>
      <c r="O4" s="296"/>
      <c r="P4" s="296"/>
      <c r="Q4" s="296"/>
      <c r="R4" s="295"/>
      <c r="S4" s="295"/>
      <c r="T4" s="295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  <c r="AF4" s="297"/>
      <c r="AG4" s="34"/>
      <c r="AH4" s="268"/>
      <c r="AI4" s="268"/>
      <c r="AJ4" s="268"/>
      <c r="AK4" s="26"/>
      <c r="AM4" s="36"/>
      <c r="AN4" s="36"/>
      <c r="AO4" s="36"/>
      <c r="AP4" s="36"/>
      <c r="AQ4" s="3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4"/>
      <c r="DJ4" s="24"/>
      <c r="DK4" s="24"/>
      <c r="DL4" s="24"/>
      <c r="DM4" s="24"/>
      <c r="DN4" s="24"/>
    </row>
    <row r="5" spans="1:118" ht="15.95" customHeight="1" x14ac:dyDescent="0.2">
      <c r="A5" s="14">
        <v>1</v>
      </c>
      <c r="C5" s="37" t="s">
        <v>255</v>
      </c>
      <c r="D5" s="38"/>
      <c r="E5" s="38"/>
      <c r="F5" s="38"/>
      <c r="G5" s="38"/>
      <c r="H5" s="38"/>
      <c r="I5" s="38"/>
      <c r="J5" s="39"/>
      <c r="K5" s="40" t="s">
        <v>258</v>
      </c>
      <c r="L5" s="41"/>
      <c r="M5" s="41"/>
      <c r="N5" s="41"/>
      <c r="O5" s="276"/>
      <c r="P5" s="276"/>
      <c r="Q5" s="44"/>
      <c r="T5" s="42"/>
      <c r="U5" s="257"/>
      <c r="V5" s="45" t="s">
        <v>7</v>
      </c>
      <c r="W5" s="46"/>
      <c r="X5" s="46"/>
      <c r="Y5" s="46"/>
      <c r="Z5" s="46"/>
      <c r="AA5" s="46"/>
      <c r="AB5" s="46"/>
      <c r="AC5" s="46"/>
      <c r="AD5" s="46"/>
      <c r="AE5" s="46"/>
      <c r="AF5" s="47" t="s">
        <v>263</v>
      </c>
      <c r="AG5" s="48"/>
      <c r="AH5" s="49"/>
      <c r="AI5" s="49"/>
      <c r="AJ5" s="49"/>
      <c r="AK5" s="50"/>
      <c r="AM5" s="36"/>
      <c r="AN5" s="36"/>
      <c r="AO5" s="36"/>
      <c r="AP5" s="36"/>
      <c r="AQ5" s="36"/>
      <c r="AR5" s="51"/>
      <c r="AS5" s="52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4"/>
      <c r="DJ5" s="24"/>
      <c r="DK5" s="24"/>
      <c r="DL5" s="24"/>
      <c r="DM5" s="24"/>
      <c r="DN5" s="24"/>
    </row>
    <row r="6" spans="1:118" ht="15.95" customHeight="1" x14ac:dyDescent="0.2">
      <c r="A6" s="14">
        <v>1</v>
      </c>
      <c r="C6" s="253" t="s">
        <v>256</v>
      </c>
      <c r="D6" s="250"/>
      <c r="E6" s="250"/>
      <c r="F6" s="250"/>
      <c r="G6" s="250"/>
      <c r="H6" s="251"/>
      <c r="I6" s="251"/>
      <c r="J6" s="251"/>
      <c r="K6" s="280" t="s">
        <v>292</v>
      </c>
      <c r="L6" s="53"/>
      <c r="M6" s="53"/>
      <c r="N6" s="55"/>
      <c r="O6" s="55"/>
      <c r="P6" s="55"/>
      <c r="Q6" s="262"/>
      <c r="R6" s="275"/>
      <c r="S6" s="42"/>
      <c r="T6" s="42"/>
      <c r="U6" s="252"/>
      <c r="V6" s="54" t="s">
        <v>8</v>
      </c>
      <c r="W6" s="55"/>
      <c r="X6" s="55"/>
      <c r="Y6" s="55"/>
      <c r="Z6" s="55"/>
      <c r="AA6" s="55"/>
      <c r="AB6" s="55"/>
      <c r="AC6" s="55"/>
      <c r="AD6" s="55"/>
      <c r="AE6" s="55"/>
      <c r="AF6" s="56" t="str">
        <f>IF(AF5="Có tính toán tác động động đất","With earthquake affect calculation","Without earthquake affect calculation")</f>
        <v>Without earthquake affect calculation</v>
      </c>
      <c r="AG6" s="57"/>
      <c r="AH6" s="58"/>
      <c r="AI6" s="58"/>
      <c r="AJ6" s="59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4"/>
      <c r="DJ6" s="24"/>
      <c r="DK6" s="24"/>
      <c r="DL6" s="24"/>
      <c r="DM6" s="24"/>
      <c r="DN6" s="24"/>
    </row>
    <row r="7" spans="1:118" ht="15.95" customHeight="1" x14ac:dyDescent="0.2">
      <c r="A7" s="14">
        <v>1</v>
      </c>
      <c r="C7" s="60" t="s">
        <v>257</v>
      </c>
      <c r="D7" s="61"/>
      <c r="E7" s="61"/>
      <c r="F7" s="61"/>
      <c r="G7" s="61"/>
      <c r="H7" s="61"/>
      <c r="I7" s="61"/>
      <c r="J7" s="61"/>
      <c r="K7" s="273"/>
      <c r="L7" s="273"/>
      <c r="M7" s="273"/>
      <c r="N7" s="273"/>
      <c r="O7" s="273"/>
      <c r="P7" s="273"/>
      <c r="Q7" s="273"/>
      <c r="R7" s="273"/>
      <c r="S7" s="273"/>
      <c r="T7" s="274"/>
      <c r="U7" s="249"/>
      <c r="V7" s="62" t="s">
        <v>253</v>
      </c>
      <c r="W7" s="64"/>
      <c r="X7" s="65"/>
      <c r="Y7" s="66"/>
      <c r="Z7" s="62" t="s">
        <v>254</v>
      </c>
      <c r="AA7" s="63"/>
      <c r="AB7" s="67"/>
      <c r="AC7" s="68"/>
      <c r="AD7" s="68"/>
      <c r="AE7" s="67"/>
      <c r="AF7" s="69"/>
      <c r="AG7" s="70"/>
      <c r="AH7" s="50"/>
      <c r="AI7" s="50"/>
      <c r="AJ7" s="71"/>
      <c r="AL7" s="50"/>
      <c r="AM7" s="72"/>
      <c r="AN7" s="73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4"/>
      <c r="DJ7" s="24"/>
      <c r="DK7" s="24"/>
      <c r="DL7" s="24"/>
      <c r="DM7" s="24"/>
      <c r="DN7" s="24"/>
    </row>
    <row r="8" spans="1:118" ht="15.95" customHeight="1" x14ac:dyDescent="0.2">
      <c r="A8" s="14">
        <v>1</v>
      </c>
      <c r="C8" s="265" t="s">
        <v>260</v>
      </c>
      <c r="D8" s="264"/>
      <c r="E8" s="67"/>
      <c r="F8" s="249"/>
      <c r="G8" s="265" t="s">
        <v>261</v>
      </c>
      <c r="H8" s="39"/>
      <c r="I8" s="67"/>
      <c r="J8" s="249"/>
      <c r="K8" s="265" t="s">
        <v>262</v>
      </c>
      <c r="L8" s="266"/>
      <c r="M8" s="67"/>
      <c r="N8" s="67"/>
      <c r="O8" s="67"/>
      <c r="P8" s="67"/>
      <c r="Q8" s="67"/>
      <c r="R8" s="116"/>
      <c r="S8" s="69"/>
      <c r="T8" s="257"/>
      <c r="U8" s="246"/>
      <c r="V8" s="74" t="s">
        <v>249</v>
      </c>
      <c r="W8" s="41"/>
      <c r="X8" s="77" t="s">
        <v>12</v>
      </c>
      <c r="Y8" s="78">
        <v>75</v>
      </c>
      <c r="Z8" s="79" t="s">
        <v>13</v>
      </c>
      <c r="AA8" s="77">
        <v>0.85</v>
      </c>
      <c r="AB8" s="80" t="s">
        <v>14</v>
      </c>
      <c r="AC8" s="77">
        <f>VLOOKUP($D$9,Concrete_parameters,10,FALSE)</f>
        <v>0.44</v>
      </c>
      <c r="AD8" s="77"/>
      <c r="AE8" s="80" t="s">
        <v>15</v>
      </c>
      <c r="AF8" s="81">
        <f>VLOOKUP($D$9,Concrete_parameters,11,FALSE)</f>
        <v>1.25</v>
      </c>
      <c r="AG8" s="82"/>
      <c r="AH8" s="83"/>
      <c r="AI8" s="83"/>
      <c r="AJ8" s="84">
        <f>IF(Y18="Cấu tạo",BJ18,5)</f>
        <v>5</v>
      </c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4"/>
      <c r="DJ8" s="24"/>
      <c r="DK8" s="24"/>
      <c r="DL8" s="24"/>
      <c r="DM8" s="24"/>
      <c r="DN8" s="24"/>
    </row>
    <row r="9" spans="1:118" ht="15.95" customHeight="1" x14ac:dyDescent="0.35">
      <c r="A9" s="14">
        <v>1</v>
      </c>
      <c r="C9" s="85"/>
      <c r="D9" s="260" t="s">
        <v>9</v>
      </c>
      <c r="E9" s="86" t="s">
        <v>16</v>
      </c>
      <c r="F9" s="87">
        <f>VLOOKUP(D9,Concrete_parameters,2,FALSE)</f>
        <v>24</v>
      </c>
      <c r="G9" s="260" t="s">
        <v>10</v>
      </c>
      <c r="H9" s="43"/>
      <c r="I9" s="88" t="s">
        <v>17</v>
      </c>
      <c r="J9" s="93">
        <f>VLOOKUP($G$9,Rebar_parameters,2,FALSE)</f>
        <v>500</v>
      </c>
      <c r="K9" s="278" t="s">
        <v>228</v>
      </c>
      <c r="L9" s="41"/>
      <c r="M9" s="75"/>
      <c r="N9" s="75"/>
      <c r="O9" s="75"/>
      <c r="P9" s="279" t="s">
        <v>18</v>
      </c>
      <c r="Q9" s="81">
        <f>VLOOKUP(K9,Rebar_parameters,2,FALSE)</f>
        <v>295</v>
      </c>
      <c r="T9" s="252"/>
      <c r="U9" s="247"/>
      <c r="V9" s="255" t="s">
        <v>248</v>
      </c>
      <c r="W9" s="43"/>
      <c r="X9" s="91" t="s">
        <v>19</v>
      </c>
      <c r="Y9" s="52">
        <v>75</v>
      </c>
      <c r="Z9" s="92" t="s">
        <v>20</v>
      </c>
      <c r="AA9" s="91">
        <v>1</v>
      </c>
      <c r="AB9" s="93" t="s">
        <v>21</v>
      </c>
      <c r="AC9" s="91">
        <f>VLOOKUP($D$9,Concrete_parameters,12,FALSE)</f>
        <v>0.54</v>
      </c>
      <c r="AD9" s="91"/>
      <c r="AE9" s="93" t="s">
        <v>22</v>
      </c>
      <c r="AF9" s="90">
        <f>VLOOKUP($D$9,Concrete_parameters,13,FALSE)</f>
        <v>1.25</v>
      </c>
      <c r="AG9" s="82"/>
      <c r="AH9" s="94"/>
      <c r="AI9" s="94"/>
      <c r="AJ9" s="84"/>
      <c r="AL9" s="94"/>
      <c r="AM9" s="72"/>
      <c r="AN9" s="73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4"/>
      <c r="DJ9" s="24"/>
      <c r="DK9" s="24"/>
      <c r="DL9" s="24"/>
      <c r="DM9" s="24"/>
      <c r="DN9" s="24"/>
    </row>
    <row r="10" spans="1:118" ht="15.95" customHeight="1" x14ac:dyDescent="0.35">
      <c r="A10" s="14">
        <v>1</v>
      </c>
      <c r="C10" s="89"/>
      <c r="D10" s="42"/>
      <c r="E10" s="88" t="s">
        <v>23</v>
      </c>
      <c r="F10" s="95">
        <f>F9*AA8/Y11</f>
        <v>13.6</v>
      </c>
      <c r="G10" s="42"/>
      <c r="H10" s="43"/>
      <c r="I10" s="88" t="s">
        <v>24</v>
      </c>
      <c r="J10" s="254">
        <f>J9/$Y$12</f>
        <v>434.78260869565219</v>
      </c>
      <c r="K10" s="96"/>
      <c r="L10" s="53"/>
      <c r="M10" s="55"/>
      <c r="N10" s="55"/>
      <c r="O10" s="55"/>
      <c r="P10" s="259" t="s">
        <v>25</v>
      </c>
      <c r="Q10" s="258">
        <f>Q9/$Y$12</f>
        <v>256.52173913043481</v>
      </c>
      <c r="T10" s="252"/>
      <c r="U10" s="247"/>
      <c r="V10" s="96"/>
      <c r="W10" s="53"/>
      <c r="X10" s="53"/>
      <c r="Y10" s="256"/>
      <c r="Z10" s="92" t="s">
        <v>26</v>
      </c>
      <c r="AA10" s="91">
        <f>VLOOKUP($D$9,Concrete_parameters,7,FALSE)</f>
        <v>0.8</v>
      </c>
      <c r="AB10" s="43"/>
      <c r="AC10" s="43"/>
      <c r="AD10" s="43"/>
      <c r="AE10" s="93" t="s">
        <v>27</v>
      </c>
      <c r="AF10" s="90">
        <v>0.04</v>
      </c>
      <c r="AG10" s="82"/>
      <c r="AH10" s="26"/>
      <c r="AI10" s="26"/>
      <c r="AJ10" s="84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4"/>
      <c r="DJ10" s="24"/>
      <c r="DK10" s="24"/>
      <c r="DL10" s="24"/>
      <c r="DM10" s="24"/>
      <c r="DN10" s="24"/>
    </row>
    <row r="11" spans="1:118" ht="15.95" customHeight="1" x14ac:dyDescent="0.2">
      <c r="A11" s="14">
        <v>1</v>
      </c>
      <c r="C11" s="85"/>
      <c r="D11" s="42"/>
      <c r="E11" s="91" t="s">
        <v>28</v>
      </c>
      <c r="F11" s="90">
        <f>VLOOKUP($D$9,Concrete_parameters,6,FALSE)</f>
        <v>32500</v>
      </c>
      <c r="G11" s="42"/>
      <c r="H11" s="43"/>
      <c r="I11" s="91" t="s">
        <v>29</v>
      </c>
      <c r="J11" s="91">
        <f>VLOOKUP($G$9,Rebar_parameters,4,FALSE)</f>
        <v>200000</v>
      </c>
      <c r="K11" s="277" t="s">
        <v>252</v>
      </c>
      <c r="L11" s="42"/>
      <c r="M11" s="42"/>
      <c r="N11" s="42"/>
      <c r="O11" s="42"/>
      <c r="P11" s="51" t="s">
        <v>30</v>
      </c>
      <c r="Q11" s="52">
        <v>0.8</v>
      </c>
      <c r="T11" s="252"/>
      <c r="U11" s="246"/>
      <c r="V11" s="97" t="s">
        <v>250</v>
      </c>
      <c r="W11" s="41"/>
      <c r="X11" s="77" t="s">
        <v>31</v>
      </c>
      <c r="Y11" s="81">
        <v>1.5</v>
      </c>
      <c r="Z11" s="98" t="s">
        <v>32</v>
      </c>
      <c r="AA11" s="91">
        <f>VLOOKUP($D$9,Concrete_parameters,8,FALSE)</f>
        <v>1</v>
      </c>
      <c r="AB11" s="43"/>
      <c r="AC11" s="43"/>
      <c r="AD11" s="43"/>
      <c r="AE11" s="93" t="s">
        <v>33</v>
      </c>
      <c r="AF11" s="91">
        <f>IF(AF5="Có tính toán tác động động đất",AH12,AH11)</f>
        <v>1.2999999999999999E-3</v>
      </c>
      <c r="AG11" s="82"/>
      <c r="AH11" s="26">
        <f>MAX(0.26*$AH$8/$J$9,0.0013)</f>
        <v>1.2999999999999999E-3</v>
      </c>
      <c r="AI11" s="99" t="s">
        <v>34</v>
      </c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4"/>
      <c r="DJ11" s="24"/>
      <c r="DK11" s="24"/>
      <c r="DL11" s="24"/>
      <c r="DM11" s="24"/>
      <c r="DN11" s="24"/>
    </row>
    <row r="12" spans="1:118" ht="15.95" customHeight="1" x14ac:dyDescent="0.35">
      <c r="A12" s="14">
        <v>1</v>
      </c>
      <c r="C12" s="96"/>
      <c r="D12" s="55"/>
      <c r="E12" s="100" t="s">
        <v>35</v>
      </c>
      <c r="F12" s="101">
        <f>VLOOKUP($D$9,Concrete_parameters,9,FALSE)</f>
        <v>3.5000000000000001E-3</v>
      </c>
      <c r="G12" s="55"/>
      <c r="H12" s="53"/>
      <c r="I12" s="102" t="s">
        <v>36</v>
      </c>
      <c r="J12" s="261">
        <f>VLOOKUP($G$9,Rebar_parameters,3,FALSE)</f>
        <v>2.1749999999999999E-3</v>
      </c>
      <c r="K12" s="103" t="s">
        <v>37</v>
      </c>
      <c r="L12" s="55"/>
      <c r="M12" s="55"/>
      <c r="N12" s="55"/>
      <c r="O12" s="55"/>
      <c r="P12" s="55"/>
      <c r="Q12" s="55"/>
      <c r="R12" s="55"/>
      <c r="S12" s="263"/>
      <c r="T12" s="262"/>
      <c r="U12" s="248"/>
      <c r="V12" s="103" t="s">
        <v>38</v>
      </c>
      <c r="W12" s="53"/>
      <c r="X12" s="104" t="s">
        <v>39</v>
      </c>
      <c r="Y12" s="105">
        <v>1.1499999999999999</v>
      </c>
      <c r="Z12" s="96"/>
      <c r="AA12" s="53"/>
      <c r="AB12" s="53"/>
      <c r="AC12" s="53"/>
      <c r="AD12" s="53"/>
      <c r="AE12" s="106" t="s">
        <v>40</v>
      </c>
      <c r="AF12" s="107">
        <f>0.08*SQRT($F$9)/$J$9</f>
        <v>7.8383671769061689E-4</v>
      </c>
      <c r="AG12" s="108"/>
      <c r="AH12" s="94">
        <f>MAX(0.5*VLOOKUP($D$9,Concrete_parameters,5,FALSE)/$J$9,0.0013)</f>
        <v>2.4961005876622871E-3</v>
      </c>
      <c r="AI12" s="109" t="s">
        <v>41</v>
      </c>
      <c r="AL12" s="94"/>
      <c r="AM12" s="72"/>
      <c r="AN12" s="73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4"/>
      <c r="DJ12" s="24"/>
      <c r="DK12" s="24"/>
      <c r="DL12" s="24"/>
      <c r="DM12" s="24"/>
      <c r="DN12" s="24"/>
    </row>
    <row r="13" spans="1:118" ht="15.95" customHeight="1" x14ac:dyDescent="0.2">
      <c r="A13" s="14">
        <v>1</v>
      </c>
      <c r="C13" s="110" t="s">
        <v>259</v>
      </c>
      <c r="D13" s="111"/>
      <c r="E13" s="111"/>
      <c r="F13" s="112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6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6"/>
      <c r="AG13" s="14"/>
      <c r="AH13" s="113"/>
      <c r="AI13" s="113"/>
      <c r="AJ13" s="113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4"/>
      <c r="DJ13" s="24"/>
      <c r="DK13" s="24"/>
      <c r="DL13" s="24"/>
      <c r="DM13" s="24"/>
      <c r="DN13" s="24"/>
    </row>
    <row r="14" spans="1:118" ht="15.95" customHeight="1" x14ac:dyDescent="0.2">
      <c r="A14" s="14">
        <v>1</v>
      </c>
      <c r="C14" s="114" t="s">
        <v>42</v>
      </c>
      <c r="D14" s="115"/>
      <c r="E14" s="115"/>
      <c r="F14" s="115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116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9"/>
      <c r="AG14" s="70"/>
      <c r="AH14" s="71"/>
      <c r="AI14" s="71"/>
      <c r="AJ14" s="71"/>
      <c r="AK14" s="94"/>
      <c r="AL14" s="94"/>
      <c r="AM14" s="72"/>
      <c r="AN14" s="73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4"/>
      <c r="DJ14" s="24"/>
      <c r="DK14" s="24"/>
      <c r="DL14" s="24"/>
      <c r="DM14" s="24"/>
      <c r="DN14" s="24"/>
    </row>
    <row r="15" spans="1:118" ht="15.95" customHeight="1" x14ac:dyDescent="0.25">
      <c r="A15" s="14">
        <v>1</v>
      </c>
      <c r="C15" s="241" t="s">
        <v>246</v>
      </c>
      <c r="D15" s="117"/>
      <c r="E15" s="117"/>
      <c r="F15" s="117"/>
      <c r="G15" s="117"/>
      <c r="H15" s="118"/>
      <c r="I15" s="118"/>
      <c r="J15" s="118"/>
      <c r="K15" s="118"/>
      <c r="L15" s="119" t="s">
        <v>244</v>
      </c>
      <c r="M15" s="120"/>
      <c r="N15" s="67"/>
      <c r="O15" s="116"/>
      <c r="P15" s="116"/>
      <c r="Q15" s="116"/>
      <c r="R15" s="67"/>
      <c r="S15" s="69"/>
      <c r="T15" s="245"/>
      <c r="U15" s="67"/>
      <c r="V15" s="240" t="s">
        <v>245</v>
      </c>
      <c r="W15" s="67"/>
      <c r="X15" s="67"/>
      <c r="Y15" s="67"/>
      <c r="Z15" s="67"/>
      <c r="AA15" s="67"/>
      <c r="AB15" s="67"/>
      <c r="AC15" s="67"/>
      <c r="AD15" s="67"/>
      <c r="AE15" s="121"/>
      <c r="AF15" s="69"/>
      <c r="AG15" s="122"/>
      <c r="AH15" s="123"/>
      <c r="AI15" s="123"/>
      <c r="AJ15" s="123"/>
      <c r="AK15" s="94"/>
      <c r="AL15" s="94"/>
      <c r="AM15" s="72"/>
      <c r="AN15" s="73"/>
      <c r="AO15" s="26"/>
      <c r="AP15" s="26"/>
      <c r="AQ15" s="26" t="s">
        <v>43</v>
      </c>
      <c r="AR15" s="26" t="s">
        <v>44</v>
      </c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4"/>
      <c r="DJ15" s="24"/>
      <c r="DK15" s="24"/>
      <c r="DL15" s="24"/>
      <c r="DM15" s="24"/>
      <c r="DN15" s="24"/>
    </row>
    <row r="16" spans="1:118" ht="15.95" customHeight="1" x14ac:dyDescent="0.25">
      <c r="A16" s="14">
        <v>1</v>
      </c>
      <c r="C16" s="124" t="s">
        <v>46</v>
      </c>
      <c r="D16" s="298" t="s">
        <v>265</v>
      </c>
      <c r="E16" s="124" t="s">
        <v>45</v>
      </c>
      <c r="F16" s="124" t="s">
        <v>46</v>
      </c>
      <c r="G16" s="124" t="s">
        <v>47</v>
      </c>
      <c r="H16" s="124" t="s">
        <v>48</v>
      </c>
      <c r="I16" s="124" t="s">
        <v>49</v>
      </c>
      <c r="J16" s="124" t="s">
        <v>50</v>
      </c>
      <c r="K16" s="124" t="s">
        <v>51</v>
      </c>
      <c r="L16" s="124" t="s">
        <v>52</v>
      </c>
      <c r="M16" s="124" t="s">
        <v>53</v>
      </c>
      <c r="N16" s="124" t="s">
        <v>54</v>
      </c>
      <c r="O16" s="124" t="s">
        <v>55</v>
      </c>
      <c r="P16" s="124" t="s">
        <v>280</v>
      </c>
      <c r="Q16" s="124" t="s">
        <v>60</v>
      </c>
      <c r="R16" s="124" t="s">
        <v>54</v>
      </c>
      <c r="S16" s="124" t="s">
        <v>55</v>
      </c>
      <c r="T16" s="124" t="s">
        <v>56</v>
      </c>
      <c r="U16" s="124" t="s">
        <v>57</v>
      </c>
      <c r="V16" s="124" t="s">
        <v>58</v>
      </c>
      <c r="W16" s="300" t="s">
        <v>59</v>
      </c>
      <c r="X16" s="301"/>
      <c r="Y16" s="124" t="s">
        <v>60</v>
      </c>
      <c r="Z16" s="124" t="s">
        <v>61</v>
      </c>
      <c r="AA16" s="124" t="s">
        <v>247</v>
      </c>
      <c r="AB16" s="302" t="s">
        <v>62</v>
      </c>
      <c r="AC16" s="303"/>
      <c r="AD16" s="304"/>
      <c r="AE16" s="125" t="s">
        <v>63</v>
      </c>
      <c r="AF16" s="124" t="s">
        <v>60</v>
      </c>
      <c r="AH16" s="305" t="s">
        <v>64</v>
      </c>
      <c r="AI16" s="306"/>
      <c r="AK16" s="126" t="s">
        <v>65</v>
      </c>
      <c r="AL16" s="127" t="s">
        <v>66</v>
      </c>
      <c r="AM16" s="287" t="s">
        <v>67</v>
      </c>
      <c r="AN16" s="288"/>
      <c r="AO16" s="128" t="s">
        <v>68</v>
      </c>
      <c r="AP16" s="129" t="s">
        <v>69</v>
      </c>
      <c r="AQ16" s="129" t="s">
        <v>70</v>
      </c>
      <c r="AR16" s="129" t="s">
        <v>71</v>
      </c>
      <c r="AS16" s="129" t="s">
        <v>72</v>
      </c>
      <c r="AT16" s="129" t="s">
        <v>73</v>
      </c>
      <c r="AU16" s="129" t="s">
        <v>74</v>
      </c>
      <c r="AV16" s="129" t="s">
        <v>75</v>
      </c>
      <c r="AW16" s="129" t="s">
        <v>76</v>
      </c>
      <c r="AX16" s="129" t="s">
        <v>77</v>
      </c>
      <c r="AY16" s="129" t="s">
        <v>78</v>
      </c>
      <c r="AZ16" s="129"/>
      <c r="BA16" s="129"/>
      <c r="BB16" s="127" t="s">
        <v>79</v>
      </c>
      <c r="BC16" s="130" t="s">
        <v>80</v>
      </c>
      <c r="BD16" s="131" t="s">
        <v>81</v>
      </c>
      <c r="BE16" s="127" t="s">
        <v>82</v>
      </c>
      <c r="BF16" s="127" t="s">
        <v>83</v>
      </c>
      <c r="BG16" s="127" t="s">
        <v>84</v>
      </c>
      <c r="BH16" s="131" t="s">
        <v>85</v>
      </c>
      <c r="BI16" s="131" t="s">
        <v>86</v>
      </c>
      <c r="BJ16" s="132" t="s">
        <v>87</v>
      </c>
      <c r="BK16" s="132" t="s">
        <v>88</v>
      </c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4"/>
      <c r="DJ16" s="24"/>
      <c r="DK16" s="24"/>
      <c r="DL16" s="24"/>
      <c r="DM16" s="24"/>
      <c r="DN16" s="24"/>
    </row>
    <row r="17" spans="1:118" ht="15.95" customHeight="1" x14ac:dyDescent="0.25">
      <c r="A17" s="14">
        <v>1</v>
      </c>
      <c r="C17" s="133" t="s">
        <v>264</v>
      </c>
      <c r="D17" s="299"/>
      <c r="E17" s="133" t="s">
        <v>91</v>
      </c>
      <c r="F17" s="133" t="s">
        <v>92</v>
      </c>
      <c r="G17" s="133" t="s">
        <v>93</v>
      </c>
      <c r="H17" s="133" t="s">
        <v>93</v>
      </c>
      <c r="I17" s="133" t="s">
        <v>94</v>
      </c>
      <c r="J17" s="133" t="s">
        <v>95</v>
      </c>
      <c r="K17" s="133" t="s">
        <v>95</v>
      </c>
      <c r="L17" s="133" t="s">
        <v>95</v>
      </c>
      <c r="M17" s="133" t="s">
        <v>95</v>
      </c>
      <c r="N17" s="133" t="s">
        <v>96</v>
      </c>
      <c r="O17" s="133" t="s">
        <v>96</v>
      </c>
      <c r="P17" s="133" t="s">
        <v>96</v>
      </c>
      <c r="Q17" s="139" t="s">
        <v>67</v>
      </c>
      <c r="R17" s="133" t="s">
        <v>96</v>
      </c>
      <c r="S17" s="133" t="s">
        <v>96</v>
      </c>
      <c r="T17" s="133" t="s">
        <v>93</v>
      </c>
      <c r="U17" s="133" t="s">
        <v>97</v>
      </c>
      <c r="V17" s="133" t="s">
        <v>93</v>
      </c>
      <c r="W17" s="134" t="s">
        <v>98</v>
      </c>
      <c r="X17" s="134" t="s">
        <v>99</v>
      </c>
      <c r="Y17" s="135" t="s">
        <v>67</v>
      </c>
      <c r="Z17" s="136"/>
      <c r="AA17" s="133" t="s">
        <v>100</v>
      </c>
      <c r="AB17" s="137" t="s">
        <v>101</v>
      </c>
      <c r="AC17" s="138" t="s">
        <v>53</v>
      </c>
      <c r="AD17" s="138" t="s">
        <v>279</v>
      </c>
      <c r="AE17" s="133" t="s">
        <v>100</v>
      </c>
      <c r="AF17" s="139" t="s">
        <v>67</v>
      </c>
      <c r="AG17" s="122"/>
      <c r="AH17" s="140" t="s">
        <v>101</v>
      </c>
      <c r="AI17" s="141" t="s">
        <v>53</v>
      </c>
      <c r="AJ17" s="123"/>
      <c r="AK17" s="142"/>
      <c r="AL17" s="143"/>
      <c r="AM17" s="144" t="s">
        <v>102</v>
      </c>
      <c r="AN17" s="145" t="s">
        <v>103</v>
      </c>
      <c r="AO17" s="146" t="s">
        <v>104</v>
      </c>
      <c r="AP17" s="143" t="s">
        <v>105</v>
      </c>
      <c r="AQ17" s="143" t="s">
        <v>106</v>
      </c>
      <c r="AR17" s="143" t="s">
        <v>106</v>
      </c>
      <c r="AS17" s="143"/>
      <c r="AT17" s="143"/>
      <c r="AU17" s="143"/>
      <c r="AV17" s="146" t="s">
        <v>104</v>
      </c>
      <c r="AW17" s="146" t="s">
        <v>104</v>
      </c>
      <c r="AX17" s="146" t="s">
        <v>104</v>
      </c>
      <c r="AY17" s="146" t="s">
        <v>104</v>
      </c>
      <c r="AZ17" s="147" t="s">
        <v>107</v>
      </c>
      <c r="BA17" s="147" t="s">
        <v>108</v>
      </c>
      <c r="BB17" s="148"/>
      <c r="BC17" s="148"/>
      <c r="BD17" s="148"/>
      <c r="BE17" s="148"/>
      <c r="BF17" s="148"/>
      <c r="BG17" s="149" t="s">
        <v>95</v>
      </c>
      <c r="BH17" s="149" t="s">
        <v>93</v>
      </c>
      <c r="BI17" s="149" t="s">
        <v>93</v>
      </c>
      <c r="BJ17" s="148" t="s">
        <v>109</v>
      </c>
      <c r="BK17" s="148" t="s">
        <v>109</v>
      </c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4"/>
      <c r="DJ17" s="24"/>
      <c r="DK17" s="24"/>
      <c r="DL17" s="24"/>
      <c r="DM17" s="24"/>
      <c r="DN17" s="24"/>
    </row>
    <row r="18" spans="1:118" ht="15.95" customHeight="1" x14ac:dyDescent="0.2">
      <c r="A18" s="14">
        <f>IF(C18="","",1)</f>
        <v>1</v>
      </c>
      <c r="B18" s="150">
        <f>IF(C18="","",A18/2-INT(A18/2))</f>
        <v>0.5</v>
      </c>
      <c r="C18" s="151" t="s">
        <v>269</v>
      </c>
      <c r="D18" s="269" t="s">
        <v>266</v>
      </c>
      <c r="E18" s="270" t="s">
        <v>281</v>
      </c>
      <c r="F18" s="269" t="s">
        <v>267</v>
      </c>
      <c r="G18" s="271">
        <v>48</v>
      </c>
      <c r="H18" s="271">
        <v>306</v>
      </c>
      <c r="I18" s="271">
        <v>792</v>
      </c>
      <c r="J18" s="271">
        <v>1000</v>
      </c>
      <c r="K18" s="271">
        <v>1200</v>
      </c>
      <c r="L18" s="151">
        <f t="shared" ref="L18:L81" si="0">IF(C18="","",IF($F$9&lt;50,AK18*($Q$11-$AC$8)/$AF$8,AK18*($Q$11-$AC$9)/$AF$9))</f>
        <v>324.00000000000006</v>
      </c>
      <c r="M18" s="151">
        <f t="shared" ref="M18:M81" si="1">IF(C18="","",AK18-SQRT(AK18^2-2*ABS(I18)*10^6/($AA$11*$F$10*J18)))</f>
        <v>53.013800571711727</v>
      </c>
      <c r="N18" s="151">
        <f t="shared" ref="N18:N81" si="2">IF($C18="","",MAX($AF$11*J18*K18,IF(I18&lt;=0,AO18*$AM18+AY18*$AN18,AV18)))</f>
        <v>1560</v>
      </c>
      <c r="O18" s="151">
        <f t="shared" ref="O18:O81" si="3">IF(C18="","",MAX($AF$11*J18*K18,IF(I18&lt;=0,AV18,AO18*AM18+AY18*AN18)))</f>
        <v>1658.271681883142</v>
      </c>
      <c r="P18" s="282">
        <v>11500</v>
      </c>
      <c r="Q18" s="281" t="str">
        <f>IF(C18="","",IF(P18&gt;O18,"OK","NOT OK"))</f>
        <v>OK</v>
      </c>
      <c r="R18" s="154">
        <f>IF(C18="","",MAX(N18:N19))</f>
        <v>1560</v>
      </c>
      <c r="S18" s="154">
        <f>IF(D18="","",MAX(O18:O19))</f>
        <v>1658.271681883142</v>
      </c>
      <c r="T18" s="155">
        <f>IF(C18="","",MAX(ABS(H18),ABS(H19)))</f>
        <v>306</v>
      </c>
      <c r="U18" s="156">
        <f>+IF(C18="","",MIN(MAX(ABS(G18),ABS(G19))*1000/(J18*K18),0.2*$F$10))</f>
        <v>0.04</v>
      </c>
      <c r="V18" s="155">
        <f>IF(C18="","",MAX(BH18:BI18))</f>
        <v>295.08220519995734</v>
      </c>
      <c r="W18" s="155">
        <f>IF(C18="","",$AA$9*$J18*$BG18*$BF18*$F$10/2.9/1000)</f>
        <v>2575.4648275862069</v>
      </c>
      <c r="X18" s="155">
        <f>IF(C18="","",$AA$9*$J18*$BG18*$BF18*$F$10/2/1000)</f>
        <v>3734.424</v>
      </c>
      <c r="Y18" s="157" t="str">
        <f>IF(C18="","",IF(MAX(ABS(H18),ABS(H19))&lt;V18,"Cấu tạo",IF(MAX(ABS(H18),ABS(H19))&gt;X18,"O/S","Tínhthép")))</f>
        <v>Tínhthép</v>
      </c>
      <c r="Z18" s="158">
        <f>IF(C18="","",IF(Y18="Tínhthép",IF(T18&lt;W18,2.5,_xlfn.COT(0.5*ASIN(2*T18*1000/($AA$9*J18*BG18*BF18*$F$10)))),""))</f>
        <v>2.5</v>
      </c>
      <c r="AA18" s="159">
        <f>IF(Y18="Cấu tạo",BJ18,MAX(BJ18:BK18))</f>
        <v>783.83671769061687</v>
      </c>
      <c r="AB18" s="160">
        <v>12</v>
      </c>
      <c r="AC18" s="160">
        <f>IF($C18="","",AI18)</f>
        <v>200</v>
      </c>
      <c r="AD18" s="160">
        <v>3</v>
      </c>
      <c r="AE18" s="159">
        <f>IF(C18="","",AD18*3.14*AB18^2/4/AC18*1000)</f>
        <v>1695.6</v>
      </c>
      <c r="AF18" s="161" t="str">
        <f>IF(C18="","",IF(AE18&gt;AA18,"OK","NOT OK"))</f>
        <v>OK</v>
      </c>
      <c r="AG18" s="17">
        <v>1</v>
      </c>
      <c r="AH18" s="162">
        <v>12</v>
      </c>
      <c r="AI18" s="163">
        <v>200</v>
      </c>
      <c r="AJ18" s="16">
        <f>P18/O18</f>
        <v>6.934931185064042</v>
      </c>
      <c r="AK18" s="164">
        <f t="shared" ref="AK18:AK81" si="4">+IF(C18="","",IF(I18&gt;=0,K18-$Y$9,K18-$Y$8))</f>
        <v>1125</v>
      </c>
      <c r="AL18" s="165">
        <f t="shared" ref="AL18:AL81" si="5">IF(C18="","",$AA$10*L18)</f>
        <v>259.20000000000005</v>
      </c>
      <c r="AM18" s="164">
        <f t="shared" ref="AM18:AM81" si="6">IF(C18="","",IF(M18&lt;$AA$10*L18,1,0))</f>
        <v>1</v>
      </c>
      <c r="AN18" s="164">
        <f t="shared" ref="AN18:AN81" si="7">IF(C18="","",IF(M18&lt;$AA$10*L18,0,1))</f>
        <v>0</v>
      </c>
      <c r="AO18" s="166">
        <f t="shared" ref="AO18:AO81" si="8">+IF(C18="","",ABS(I18)*1000/($J$10*(AK18-M18/2))*1000)</f>
        <v>1658.271681883142</v>
      </c>
      <c r="AP18" s="167">
        <f t="shared" ref="AP18:AP81" si="9">IF(C18="","",$AA$11*$F$10*$AA$10*$L18*$J18/1000)</f>
        <v>3525.1200000000008</v>
      </c>
      <c r="AQ18" s="167">
        <f t="shared" ref="AQ18:AQ81" si="10">IF(C18="","",AP18*(AK18-$AA$10*L18)/10^3)</f>
        <v>3052.0488960000007</v>
      </c>
      <c r="AR18" s="167">
        <f t="shared" ref="AR18:AR81" si="11">IF(C18="","",IF(ABS(I18)-AQ18&lt;=0,0,ABS(I18)-AQ18))</f>
        <v>0</v>
      </c>
      <c r="AS18" s="164">
        <f t="shared" ref="AS18:AS81" si="12">IF(C18="","",$F$12*(L18-$Y$8)/L18)</f>
        <v>2.689814814814815E-3</v>
      </c>
      <c r="AT18" s="168">
        <f t="shared" ref="AT18:AT81" si="13">+IF(C18="","",AR18/(K18-$Y$8-$Y$9)*1000)</f>
        <v>0</v>
      </c>
      <c r="AU18" s="168">
        <f t="shared" ref="AU18:AU81" si="14">IF(C18="","",MIN(+AS18*$J$11,$J$10))</f>
        <v>434.78260869565219</v>
      </c>
      <c r="AV18" s="168">
        <f t="shared" ref="AV18:AV81" si="15">+IF(C18="","",AT18/(AU18-$AA$11*$F$10)*1000)</f>
        <v>0</v>
      </c>
      <c r="AW18" s="168">
        <f t="shared" ref="AW18:AW81" si="16">+IF(C18="","",AQ18*10^6/($J$10*(AK18-$AA$10*L18/2)))</f>
        <v>7052.1523616636541</v>
      </c>
      <c r="AX18" s="168">
        <f t="shared" ref="AX18:AX81" si="17">+IF(C18="","",AR18*10^6/($J$10*(K18-$Y$8-$Y$9)))</f>
        <v>0</v>
      </c>
      <c r="AY18" s="168">
        <f t="shared" ref="AY18:AY81" si="18">+IF(C18="","",AW18+AX18)</f>
        <v>7052.1523616636541</v>
      </c>
      <c r="AZ18" s="169">
        <f>IF(C18="","",MAX(N18:N19))</f>
        <v>1560</v>
      </c>
      <c r="BA18" s="169">
        <f>IF(C18="","",MAX(O18:O19))</f>
        <v>1658.271681883142</v>
      </c>
      <c r="BB18" s="170">
        <f>IF(C18="","",MIN(2,1+SQRT(200/(0.8*K18))))</f>
        <v>1.4564354645876385</v>
      </c>
      <c r="BC18" s="170">
        <f>IF(C18="","",MIN(0.02,MAX(N18:O18)/(J18*0.8*K18)))</f>
        <v>1.7273663352949395E-3</v>
      </c>
      <c r="BD18" s="171">
        <f>IF(C18="","",0.18/$Y$11)</f>
        <v>0.12</v>
      </c>
      <c r="BE18" s="172">
        <f>IF(C18="","",0.035*BB18^(3/2)*$F$9^(1/2))</f>
        <v>0.30137729708328892</v>
      </c>
      <c r="BF18" s="172">
        <f>IF(C18="","",0.6*(1-$F$9/250))</f>
        <v>0.54239999999999999</v>
      </c>
      <c r="BG18" s="171">
        <f>IF(C18="","",0.9*AK18)</f>
        <v>1012.5</v>
      </c>
      <c r="BH18" s="172">
        <f>+IF(C18="","",(BD18*BB18*(100*BC18*$F$9)^(1/3)+0.15*U18)*J18*0.8*K18/1000)</f>
        <v>275.29114465781805</v>
      </c>
      <c r="BI18" s="172">
        <f>IF(C18="","",(BE18+0.15*U18)*J18*0.8*K18/1000)</f>
        <v>295.08220519995734</v>
      </c>
      <c r="BJ18" s="172">
        <f>IF(C18="","",$AF$12*J18*1000)</f>
        <v>783.83671769061687</v>
      </c>
      <c r="BK18" s="172">
        <f>+IF(C18="","",T18*1000/(BG18*$Q$10*Z18)*1000)</f>
        <v>471.26177024482109</v>
      </c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4"/>
      <c r="DJ18" s="24"/>
      <c r="DK18" s="24"/>
      <c r="DL18" s="24"/>
      <c r="DM18" s="24"/>
      <c r="DN18" s="24"/>
    </row>
    <row r="19" spans="1:118" ht="15.95" customHeight="1" x14ac:dyDescent="0.25">
      <c r="A19" s="14">
        <f>IF(C19="","",IF(C19=C18,A18,A18+1))</f>
        <v>1</v>
      </c>
      <c r="B19" s="150">
        <f t="shared" ref="B19:B82" si="19">IF(C19="","",A19/2-INT(A19/2))</f>
        <v>0.5</v>
      </c>
      <c r="C19" s="151" t="str">
        <f>C18</f>
        <v>0-&gt;-2,9</v>
      </c>
      <c r="D19" s="269" t="s">
        <v>266</v>
      </c>
      <c r="E19" s="270" t="s">
        <v>281</v>
      </c>
      <c r="F19" s="269" t="s">
        <v>268</v>
      </c>
      <c r="G19" s="271">
        <v>48</v>
      </c>
      <c r="H19" s="271">
        <v>306</v>
      </c>
      <c r="I19" s="271">
        <v>10</v>
      </c>
      <c r="J19" s="271">
        <v>1000</v>
      </c>
      <c r="K19" s="269">
        <v>1200</v>
      </c>
      <c r="L19" s="151">
        <f t="shared" si="0"/>
        <v>324.00000000000006</v>
      </c>
      <c r="M19" s="151">
        <f t="shared" si="1"/>
        <v>0.65378474212593574</v>
      </c>
      <c r="N19" s="151">
        <f t="shared" si="2"/>
        <v>1560</v>
      </c>
      <c r="O19" s="151">
        <f t="shared" si="3"/>
        <v>1560</v>
      </c>
      <c r="P19" s="282">
        <v>1570</v>
      </c>
      <c r="Q19" s="281" t="str">
        <f t="shared" ref="Q19:Q29" si="20">IF(C19="","",IF(P19&gt;O19,"OK","NOT OK"))</f>
        <v>OK</v>
      </c>
      <c r="R19" s="173"/>
      <c r="S19" s="173"/>
      <c r="T19" s="174"/>
      <c r="U19" s="174"/>
      <c r="V19" s="174"/>
      <c r="W19" s="174"/>
      <c r="X19" s="174"/>
      <c r="Y19" s="174"/>
      <c r="Z19" s="174"/>
      <c r="AA19" s="175"/>
      <c r="AB19" s="175"/>
      <c r="AC19" s="175"/>
      <c r="AD19" s="175"/>
      <c r="AE19" s="176"/>
      <c r="AF19" s="175"/>
      <c r="AG19" s="122"/>
      <c r="AH19" s="177"/>
      <c r="AI19" s="177"/>
      <c r="AJ19" s="16">
        <f t="shared" ref="AJ19:AJ29" si="21">P19/O19</f>
        <v>1.0064102564102564</v>
      </c>
      <c r="AK19" s="164">
        <f t="shared" si="4"/>
        <v>1125</v>
      </c>
      <c r="AL19" s="165">
        <f t="shared" si="5"/>
        <v>259.20000000000005</v>
      </c>
      <c r="AM19" s="164">
        <f t="shared" si="6"/>
        <v>1</v>
      </c>
      <c r="AN19" s="164">
        <f t="shared" si="7"/>
        <v>0</v>
      </c>
      <c r="AO19" s="166">
        <f t="shared" si="8"/>
        <v>20.450386733696472</v>
      </c>
      <c r="AP19" s="167">
        <f t="shared" si="9"/>
        <v>3525.1200000000008</v>
      </c>
      <c r="AQ19" s="167">
        <f t="shared" si="10"/>
        <v>3052.0488960000007</v>
      </c>
      <c r="AR19" s="167">
        <f t="shared" si="11"/>
        <v>0</v>
      </c>
      <c r="AS19" s="164">
        <f t="shared" si="12"/>
        <v>2.689814814814815E-3</v>
      </c>
      <c r="AT19" s="168">
        <f t="shared" si="13"/>
        <v>0</v>
      </c>
      <c r="AU19" s="168">
        <f t="shared" si="14"/>
        <v>434.78260869565219</v>
      </c>
      <c r="AV19" s="168">
        <f t="shared" si="15"/>
        <v>0</v>
      </c>
      <c r="AW19" s="168">
        <f t="shared" si="16"/>
        <v>7052.1523616636541</v>
      </c>
      <c r="AX19" s="168">
        <f t="shared" si="17"/>
        <v>0</v>
      </c>
      <c r="AY19" s="168">
        <f t="shared" si="18"/>
        <v>7052.1523616636541</v>
      </c>
      <c r="AZ19" s="178"/>
      <c r="BA19" s="178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4"/>
      <c r="DJ19" s="24"/>
      <c r="DK19" s="24"/>
      <c r="DL19" s="24"/>
      <c r="DM19" s="24"/>
      <c r="DN19" s="24"/>
    </row>
    <row r="20" spans="1:118" ht="15.95" customHeight="1" x14ac:dyDescent="0.2">
      <c r="A20" s="14">
        <f t="shared" ref="A20:A83" si="22">IF(C20="","",IF(C20=C19,A19,A19+1))</f>
        <v>2</v>
      </c>
      <c r="B20" s="150">
        <f t="shared" si="19"/>
        <v>0</v>
      </c>
      <c r="C20" s="267" t="s">
        <v>293</v>
      </c>
      <c r="D20" s="269" t="s">
        <v>270</v>
      </c>
      <c r="E20" s="270" t="s">
        <v>281</v>
      </c>
      <c r="F20" s="269" t="s">
        <v>267</v>
      </c>
      <c r="G20" s="271">
        <v>104</v>
      </c>
      <c r="H20" s="271">
        <v>260</v>
      </c>
      <c r="I20" s="271">
        <v>1425</v>
      </c>
      <c r="J20" s="271">
        <v>1000</v>
      </c>
      <c r="K20" s="269">
        <v>1200</v>
      </c>
      <c r="L20" s="151">
        <f t="shared" si="0"/>
        <v>324.00000000000006</v>
      </c>
      <c r="M20" s="151">
        <f t="shared" si="1"/>
        <v>97.349195265926937</v>
      </c>
      <c r="N20" s="151">
        <f t="shared" si="2"/>
        <v>1560</v>
      </c>
      <c r="O20" s="151">
        <f t="shared" si="3"/>
        <v>3045.0828279181906</v>
      </c>
      <c r="P20" s="282">
        <v>11500</v>
      </c>
      <c r="Q20" s="281" t="str">
        <f t="shared" si="20"/>
        <v>OK</v>
      </c>
      <c r="R20" s="154">
        <f>IF(C20="","",MAX(N20:N21))</f>
        <v>1560</v>
      </c>
      <c r="S20" s="154">
        <f>IF(D20="","",MAX(O20:O21))</f>
        <v>3045.0828279181906</v>
      </c>
      <c r="T20" s="155">
        <f>IF(C20="","",MAX(ABS(H20),ABS(H21)))</f>
        <v>260</v>
      </c>
      <c r="U20" s="156">
        <f>+IF(C20="","",MIN(MAX(ABS(G20),ABS(G21))*1000/(J20*K20),0.2*$F$10))</f>
        <v>8.666666666666667E-2</v>
      </c>
      <c r="V20" s="155">
        <f>IF(C20="","",MAX(BH20:BI20))</f>
        <v>342.5378737636189</v>
      </c>
      <c r="W20" s="155">
        <f>IF(C20="","",$AA$9*$J20*$BG20*$BF20*$F$10/2.9/1000)</f>
        <v>2575.4648275862069</v>
      </c>
      <c r="X20" s="155">
        <f>IF(C20="","",$AA$9*$J20*$BG20*$BF20*$F$10/2/1000)</f>
        <v>3734.424</v>
      </c>
      <c r="Y20" s="157" t="str">
        <f>IF(C20="","",IF(MAX(ABS(H20),ABS(H21))&lt;V20,"Cấu tạo",IF(MAX(ABS(H20),ABS(H21))&gt;X20,"O/S","Tínhthép")))</f>
        <v>Cấu tạo</v>
      </c>
      <c r="Z20" s="158" t="str">
        <f>IF(C20="","",IF(Y20="Tínhthép",IF(T20&lt;W20,2.5,_xlfn.COT(0.5*ASIN(2*T20*1000/($AA$9*J20*BG20*BF20*$F$10)))),""))</f>
        <v/>
      </c>
      <c r="AA20" s="159">
        <f>IF(Y20="Cấu tạo",BJ20,MAX(BJ20:BK20))</f>
        <v>783.83671769061687</v>
      </c>
      <c r="AB20" s="160">
        <v>12</v>
      </c>
      <c r="AC20" s="160">
        <f>IF($C20="","",AI20)</f>
        <v>200</v>
      </c>
      <c r="AD20" s="160">
        <v>3</v>
      </c>
      <c r="AE20" s="159">
        <f>IF(C20="","",AD20*3.14*AB20^2/4/AC20*1000)</f>
        <v>1695.6</v>
      </c>
      <c r="AF20" s="161" t="str">
        <f>IF(C20="","",IF(AE20&gt;AA20,"OK","NOT OK"))</f>
        <v>OK</v>
      </c>
      <c r="AH20" s="162">
        <v>12</v>
      </c>
      <c r="AI20" s="163">
        <v>200</v>
      </c>
      <c r="AJ20" s="16">
        <f t="shared" si="21"/>
        <v>3.7765803591825846</v>
      </c>
      <c r="AK20" s="164">
        <f t="shared" si="4"/>
        <v>1125</v>
      </c>
      <c r="AL20" s="165">
        <f t="shared" si="5"/>
        <v>259.20000000000005</v>
      </c>
      <c r="AM20" s="164">
        <f t="shared" si="6"/>
        <v>1</v>
      </c>
      <c r="AN20" s="164">
        <f t="shared" si="7"/>
        <v>0</v>
      </c>
      <c r="AO20" s="166">
        <f t="shared" si="8"/>
        <v>3045.0828279181906</v>
      </c>
      <c r="AP20" s="167">
        <f t="shared" si="9"/>
        <v>3525.1200000000008</v>
      </c>
      <c r="AQ20" s="167">
        <f t="shared" si="10"/>
        <v>3052.0488960000007</v>
      </c>
      <c r="AR20" s="167">
        <f t="shared" si="11"/>
        <v>0</v>
      </c>
      <c r="AS20" s="164">
        <f t="shared" si="12"/>
        <v>2.689814814814815E-3</v>
      </c>
      <c r="AT20" s="168">
        <f t="shared" si="13"/>
        <v>0</v>
      </c>
      <c r="AU20" s="168">
        <f t="shared" si="14"/>
        <v>434.78260869565219</v>
      </c>
      <c r="AV20" s="168">
        <f t="shared" si="15"/>
        <v>0</v>
      </c>
      <c r="AW20" s="168">
        <f t="shared" si="16"/>
        <v>7052.1523616636541</v>
      </c>
      <c r="AX20" s="168">
        <f t="shared" si="17"/>
        <v>0</v>
      </c>
      <c r="AY20" s="168">
        <f t="shared" si="18"/>
        <v>7052.1523616636541</v>
      </c>
      <c r="AZ20" s="169">
        <f>IF(C20="","",MAX(N20:N21))</f>
        <v>1560</v>
      </c>
      <c r="BA20" s="169">
        <f>IF(C20="","",MAX(O20:O21))</f>
        <v>3045.0828279181906</v>
      </c>
      <c r="BB20" s="170">
        <f>IF(C20="","",MIN(2,1+SQRT(200/(0.8*K20))))</f>
        <v>1.4564354645876385</v>
      </c>
      <c r="BC20" s="170">
        <f>IF(C20="","",MIN(0.02,MAX(N20:O20)/(J20*0.8*K20)))</f>
        <v>3.1719612790814485E-3</v>
      </c>
      <c r="BD20" s="171">
        <f>IF(C20="","",0.18/$Y$11)</f>
        <v>0.12</v>
      </c>
      <c r="BE20" s="172">
        <f>IF(C20="","",0.035*BB20^(3/2)*$F$9^(1/2))</f>
        <v>0.30137729708328892</v>
      </c>
      <c r="BF20" s="172">
        <f>IF(C20="","",0.6*(1-$F$9/250))</f>
        <v>0.54239999999999999</v>
      </c>
      <c r="BG20" s="171">
        <f>IF(C20="","",0.9*AK20)</f>
        <v>1012.5</v>
      </c>
      <c r="BH20" s="172">
        <f>+IF(C20="","",(BD20*BB20*(100*BC20*$F$9)^(1/3)+0.15*U20)*J20*0.8*K20/1000)</f>
        <v>342.5378737636189</v>
      </c>
      <c r="BI20" s="172">
        <f>IF(C20="","",(BE20+0.15*U20)*J20*0.8*K20/1000)</f>
        <v>301.80220519995737</v>
      </c>
      <c r="BJ20" s="172">
        <f>IF(C20="","",$AF$12*J20*1000)</f>
        <v>783.83671769061687</v>
      </c>
      <c r="BK20" s="172" t="e">
        <f>+IF(C20="","",T20*1000/(BG20*$Q$10*Z20)*1000)</f>
        <v>#VALUE!</v>
      </c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4"/>
      <c r="DJ20" s="24"/>
      <c r="DK20" s="24"/>
      <c r="DL20" s="24"/>
      <c r="DM20" s="24"/>
      <c r="DN20" s="24"/>
    </row>
    <row r="21" spans="1:118" ht="15.95" customHeight="1" x14ac:dyDescent="0.25">
      <c r="A21" s="14">
        <f t="shared" si="22"/>
        <v>2</v>
      </c>
      <c r="B21" s="150">
        <f t="shared" si="19"/>
        <v>0</v>
      </c>
      <c r="C21" s="151" t="str">
        <f>C20</f>
        <v>-2,9-&gt;-5,8</v>
      </c>
      <c r="D21" s="269" t="s">
        <v>270</v>
      </c>
      <c r="E21" s="270" t="s">
        <v>281</v>
      </c>
      <c r="F21" s="269" t="s">
        <v>268</v>
      </c>
      <c r="G21" s="271">
        <v>104</v>
      </c>
      <c r="H21" s="271">
        <v>260</v>
      </c>
      <c r="I21" s="271">
        <v>220</v>
      </c>
      <c r="J21" s="271">
        <v>1000</v>
      </c>
      <c r="K21" s="269">
        <v>1200</v>
      </c>
      <c r="L21" s="151">
        <f t="shared" si="0"/>
        <v>324.00000000000006</v>
      </c>
      <c r="M21" s="151">
        <f t="shared" si="1"/>
        <v>14.472171072003448</v>
      </c>
      <c r="N21" s="151">
        <f t="shared" si="2"/>
        <v>1560</v>
      </c>
      <c r="O21" s="151">
        <f t="shared" si="3"/>
        <v>1560</v>
      </c>
      <c r="P21" s="282">
        <v>3470</v>
      </c>
      <c r="Q21" s="281" t="str">
        <f t="shared" si="20"/>
        <v>OK</v>
      </c>
      <c r="R21" s="173"/>
      <c r="S21" s="173"/>
      <c r="T21" s="174"/>
      <c r="U21" s="174"/>
      <c r="V21" s="174"/>
      <c r="W21" s="174"/>
      <c r="X21" s="174"/>
      <c r="Y21" s="174"/>
      <c r="Z21" s="174"/>
      <c r="AA21" s="175"/>
      <c r="AB21" s="175"/>
      <c r="AC21" s="175"/>
      <c r="AD21" s="175"/>
      <c r="AE21" s="176"/>
      <c r="AF21" s="175"/>
      <c r="AG21" s="122"/>
      <c r="AH21" s="177"/>
      <c r="AI21" s="177"/>
      <c r="AJ21" s="16">
        <f t="shared" si="21"/>
        <v>2.2243589743589745</v>
      </c>
      <c r="AK21" s="164">
        <f t="shared" si="4"/>
        <v>1125</v>
      </c>
      <c r="AL21" s="165">
        <f t="shared" si="5"/>
        <v>259.20000000000005</v>
      </c>
      <c r="AM21" s="164">
        <f t="shared" si="6"/>
        <v>1</v>
      </c>
      <c r="AN21" s="164">
        <f t="shared" si="7"/>
        <v>0</v>
      </c>
      <c r="AO21" s="166">
        <f t="shared" si="8"/>
        <v>452.68951113227013</v>
      </c>
      <c r="AP21" s="167">
        <f t="shared" si="9"/>
        <v>3525.1200000000008</v>
      </c>
      <c r="AQ21" s="167">
        <f t="shared" si="10"/>
        <v>3052.0488960000007</v>
      </c>
      <c r="AR21" s="167">
        <f t="shared" si="11"/>
        <v>0</v>
      </c>
      <c r="AS21" s="164">
        <f t="shared" si="12"/>
        <v>2.689814814814815E-3</v>
      </c>
      <c r="AT21" s="168">
        <f t="shared" si="13"/>
        <v>0</v>
      </c>
      <c r="AU21" s="168">
        <f t="shared" si="14"/>
        <v>434.78260869565219</v>
      </c>
      <c r="AV21" s="168">
        <f t="shared" si="15"/>
        <v>0</v>
      </c>
      <c r="AW21" s="168">
        <f t="shared" si="16"/>
        <v>7052.1523616636541</v>
      </c>
      <c r="AX21" s="168">
        <f t="shared" si="17"/>
        <v>0</v>
      </c>
      <c r="AY21" s="168">
        <f t="shared" si="18"/>
        <v>7052.1523616636541</v>
      </c>
      <c r="AZ21" s="178"/>
      <c r="BA21" s="178"/>
      <c r="BB21" s="179"/>
      <c r="BC21" s="179"/>
      <c r="BD21" s="179"/>
      <c r="BE21" s="179"/>
      <c r="BF21" s="179"/>
      <c r="BG21" s="179"/>
      <c r="BH21" s="179"/>
      <c r="BI21" s="179"/>
      <c r="BJ21" s="179"/>
      <c r="BK21" s="179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4"/>
      <c r="DJ21" s="24"/>
      <c r="DK21" s="24"/>
      <c r="DL21" s="24"/>
      <c r="DM21" s="24"/>
      <c r="DN21" s="24"/>
    </row>
    <row r="22" spans="1:118" ht="15.95" customHeight="1" x14ac:dyDescent="0.2">
      <c r="A22" s="14">
        <f t="shared" si="22"/>
        <v>3</v>
      </c>
      <c r="B22" s="150">
        <f t="shared" si="19"/>
        <v>0.5</v>
      </c>
      <c r="C22" s="267" t="s">
        <v>294</v>
      </c>
      <c r="D22" s="269" t="s">
        <v>271</v>
      </c>
      <c r="E22" s="270" t="s">
        <v>281</v>
      </c>
      <c r="F22" s="269" t="s">
        <v>267</v>
      </c>
      <c r="G22" s="271">
        <v>264</v>
      </c>
      <c r="H22" s="271">
        <v>760</v>
      </c>
      <c r="I22" s="271">
        <v>1675</v>
      </c>
      <c r="J22" s="271">
        <v>1000</v>
      </c>
      <c r="K22" s="271">
        <v>1200</v>
      </c>
      <c r="L22" s="151">
        <f t="shared" si="0"/>
        <v>324.00000000000006</v>
      </c>
      <c r="M22" s="151">
        <f t="shared" si="1"/>
        <v>115.39538898228318</v>
      </c>
      <c r="N22" s="151">
        <f t="shared" si="2"/>
        <v>1560</v>
      </c>
      <c r="O22" s="151">
        <f t="shared" si="3"/>
        <v>3609.5677673658179</v>
      </c>
      <c r="P22" s="282">
        <v>11500</v>
      </c>
      <c r="Q22" s="281" t="str">
        <f t="shared" si="20"/>
        <v>OK</v>
      </c>
      <c r="R22" s="154">
        <f>IF(C22="","",MAX(N22:N23))</f>
        <v>1560</v>
      </c>
      <c r="S22" s="154">
        <f>IF(D22="","",MAX(O22:O23))</f>
        <v>3609.5677673658179</v>
      </c>
      <c r="T22" s="155">
        <f>IF(C22="","",MAX(ABS(H22),ABS(H23)))</f>
        <v>760</v>
      </c>
      <c r="U22" s="156">
        <f>+IF(C22="","",MIN(MAX(ABS(G22),ABS(G23))*1000/(J22*K22),0.2*$F$10))</f>
        <v>0.22</v>
      </c>
      <c r="V22" s="155">
        <f>IF(C22="","",MAX(BH22:BI22))</f>
        <v>380.98821074274838</v>
      </c>
      <c r="W22" s="155">
        <f>IF(C22="","",$AA$9*$J22*$BG22*$BF22*$F$10/2.9/1000)</f>
        <v>2575.4648275862069</v>
      </c>
      <c r="X22" s="155">
        <f>IF(C22="","",$AA$9*$J22*$BG22*$BF22*$F$10/2/1000)</f>
        <v>3734.424</v>
      </c>
      <c r="Y22" s="157" t="str">
        <f>IF(C22="","",IF(MAX(ABS(H22),ABS(H23))&lt;V22,"Cấu tạo",IF(MAX(ABS(H22),ABS(H23))&gt;X22,"O/S","Tínhthép")))</f>
        <v>Tínhthép</v>
      </c>
      <c r="Z22" s="158">
        <f>IF(C22="","",IF(Y22="Tínhthép",IF(T22&lt;W22,2.5,_xlfn.COT(0.5*ASIN(2*T22*1000/($AA$9*J22*BG22*BF22*$F$10)))),""))</f>
        <v>2.5</v>
      </c>
      <c r="AA22" s="159">
        <f>IF(Y22="Cấu tạo",BJ22,MAX(BJ22:BK22))</f>
        <v>1170.4540698890983</v>
      </c>
      <c r="AB22" s="160">
        <v>12</v>
      </c>
      <c r="AC22" s="160">
        <f>IF($C22="","",AI22)</f>
        <v>200</v>
      </c>
      <c r="AD22" s="160">
        <v>3</v>
      </c>
      <c r="AE22" s="159">
        <f>IF(C22="","",AD22*3.14*AB22^2/4/AC22*1000)</f>
        <v>1695.6</v>
      </c>
      <c r="AF22" s="161" t="str">
        <f>IF(C22="","",IF(AE22&gt;AA22,"OK","NOT OK"))</f>
        <v>OK</v>
      </c>
      <c r="AG22" s="17">
        <v>2</v>
      </c>
      <c r="AH22" s="162">
        <v>12</v>
      </c>
      <c r="AI22" s="163">
        <v>200</v>
      </c>
      <c r="AJ22" s="16">
        <f t="shared" si="21"/>
        <v>3.1859770313697267</v>
      </c>
      <c r="AK22" s="164">
        <f t="shared" si="4"/>
        <v>1125</v>
      </c>
      <c r="AL22" s="165">
        <f t="shared" si="5"/>
        <v>259.20000000000005</v>
      </c>
      <c r="AM22" s="164">
        <f t="shared" si="6"/>
        <v>1</v>
      </c>
      <c r="AN22" s="164">
        <f t="shared" si="7"/>
        <v>0</v>
      </c>
      <c r="AO22" s="166">
        <f t="shared" si="8"/>
        <v>3609.5677673658179</v>
      </c>
      <c r="AP22" s="167">
        <f t="shared" si="9"/>
        <v>3525.1200000000008</v>
      </c>
      <c r="AQ22" s="167">
        <f t="shared" si="10"/>
        <v>3052.0488960000007</v>
      </c>
      <c r="AR22" s="167">
        <f t="shared" si="11"/>
        <v>0</v>
      </c>
      <c r="AS22" s="164">
        <f t="shared" si="12"/>
        <v>2.689814814814815E-3</v>
      </c>
      <c r="AT22" s="168">
        <f t="shared" si="13"/>
        <v>0</v>
      </c>
      <c r="AU22" s="168">
        <f t="shared" si="14"/>
        <v>434.78260869565219</v>
      </c>
      <c r="AV22" s="168">
        <f t="shared" si="15"/>
        <v>0</v>
      </c>
      <c r="AW22" s="168">
        <f t="shared" si="16"/>
        <v>7052.1523616636541</v>
      </c>
      <c r="AX22" s="168">
        <f t="shared" si="17"/>
        <v>0</v>
      </c>
      <c r="AY22" s="168">
        <f t="shared" si="18"/>
        <v>7052.1523616636541</v>
      </c>
      <c r="AZ22" s="169">
        <f>IF(C22="","",MAX(R22:R23))</f>
        <v>1560</v>
      </c>
      <c r="BA22" s="169">
        <f>IF(C22="","",MAX(S22:S23))</f>
        <v>3609.5677673658179</v>
      </c>
      <c r="BB22" s="170">
        <f>IF(C22="","",MIN(2,1+SQRT(200/(0.8*K22))))</f>
        <v>1.4564354645876385</v>
      </c>
      <c r="BC22" s="170">
        <f>IF(C22="","",MIN(0.02,MAX(R22:S22)/(J22*0.8*K22)))</f>
        <v>3.7599664243393935E-3</v>
      </c>
      <c r="BD22" s="171">
        <f>IF(C22="","",0.18/$Y$11)</f>
        <v>0.12</v>
      </c>
      <c r="BE22" s="172">
        <f>IF(C22="","",0.035*BB22^(3/2)*$F$9^(1/2))</f>
        <v>0.30137729708328892</v>
      </c>
      <c r="BF22" s="172">
        <f>IF(C22="","",0.6*(1-$F$9/250))</f>
        <v>0.54239999999999999</v>
      </c>
      <c r="BG22" s="171">
        <f>IF(C22="","",0.9*AK22)</f>
        <v>1012.5</v>
      </c>
      <c r="BH22" s="172">
        <f>+IF(C22="","",(BD22*BB22*(100*BC22*$F$9)^(1/3)+0.15*U22)*J22*0.8*K22/1000)</f>
        <v>380.98821074274838</v>
      </c>
      <c r="BI22" s="172">
        <f>IF(C22="","",(BE22+0.15*U22)*J22*0.8*K22/1000)</f>
        <v>321.00220519995742</v>
      </c>
      <c r="BJ22" s="172">
        <f>IF(C22="","",$AF$12*J22*1000)</f>
        <v>783.83671769061687</v>
      </c>
      <c r="BK22" s="172">
        <f>+IF(C22="","",T22*1000/(BG22*$Q$10*Z22)*1000)</f>
        <v>1170.4540698890983</v>
      </c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4"/>
      <c r="DJ22" s="24"/>
      <c r="DK22" s="24"/>
      <c r="DL22" s="24"/>
      <c r="DM22" s="24"/>
      <c r="DN22" s="24"/>
    </row>
    <row r="23" spans="1:118" ht="15.95" customHeight="1" x14ac:dyDescent="0.25">
      <c r="A23" s="14">
        <f t="shared" si="22"/>
        <v>3</v>
      </c>
      <c r="B23" s="150">
        <f t="shared" si="19"/>
        <v>0.5</v>
      </c>
      <c r="C23" s="151" t="str">
        <f>C22</f>
        <v>-5,8-&gt;-11,7</v>
      </c>
      <c r="D23" s="269" t="s">
        <v>271</v>
      </c>
      <c r="E23" s="270" t="s">
        <v>281</v>
      </c>
      <c r="F23" s="269" t="s">
        <v>268</v>
      </c>
      <c r="G23" s="271">
        <v>264</v>
      </c>
      <c r="H23" s="271">
        <v>760</v>
      </c>
      <c r="I23" s="271">
        <v>469</v>
      </c>
      <c r="J23" s="271">
        <v>1000</v>
      </c>
      <c r="K23" s="269">
        <v>1200</v>
      </c>
      <c r="L23" s="151">
        <f t="shared" si="0"/>
        <v>324.00000000000006</v>
      </c>
      <c r="M23" s="151">
        <f t="shared" si="1"/>
        <v>31.082995943153946</v>
      </c>
      <c r="N23" s="151">
        <f t="shared" si="2"/>
        <v>1560</v>
      </c>
      <c r="O23" s="151">
        <f t="shared" si="3"/>
        <v>1560</v>
      </c>
      <c r="P23" s="282">
        <v>9620</v>
      </c>
      <c r="Q23" s="281" t="str">
        <f t="shared" si="20"/>
        <v>OK</v>
      </c>
      <c r="R23" s="180"/>
      <c r="S23" s="180"/>
      <c r="T23" s="174"/>
      <c r="U23" s="174"/>
      <c r="V23" s="174"/>
      <c r="W23" s="174"/>
      <c r="X23" s="174"/>
      <c r="Y23" s="174"/>
      <c r="Z23" s="174"/>
      <c r="AA23" s="175"/>
      <c r="AB23" s="175"/>
      <c r="AC23" s="175"/>
      <c r="AD23" s="175"/>
      <c r="AE23" s="176"/>
      <c r="AF23" s="175"/>
      <c r="AG23" s="122"/>
      <c r="AH23" s="177"/>
      <c r="AI23" s="177"/>
      <c r="AJ23" s="16">
        <f t="shared" si="21"/>
        <v>6.166666666666667</v>
      </c>
      <c r="AK23" s="164">
        <f t="shared" si="4"/>
        <v>1125</v>
      </c>
      <c r="AL23" s="165">
        <f t="shared" si="5"/>
        <v>259.20000000000005</v>
      </c>
      <c r="AM23" s="164">
        <f t="shared" si="6"/>
        <v>1</v>
      </c>
      <c r="AN23" s="164">
        <f t="shared" si="7"/>
        <v>0</v>
      </c>
      <c r="AO23" s="166">
        <f t="shared" si="8"/>
        <v>972.27611310185353</v>
      </c>
      <c r="AP23" s="167">
        <f t="shared" si="9"/>
        <v>3525.1200000000008</v>
      </c>
      <c r="AQ23" s="167">
        <f t="shared" si="10"/>
        <v>3052.0488960000007</v>
      </c>
      <c r="AR23" s="167">
        <f t="shared" si="11"/>
        <v>0</v>
      </c>
      <c r="AS23" s="164">
        <f t="shared" si="12"/>
        <v>2.689814814814815E-3</v>
      </c>
      <c r="AT23" s="168">
        <f t="shared" si="13"/>
        <v>0</v>
      </c>
      <c r="AU23" s="168">
        <f t="shared" si="14"/>
        <v>434.78260869565219</v>
      </c>
      <c r="AV23" s="168">
        <f t="shared" si="15"/>
        <v>0</v>
      </c>
      <c r="AW23" s="168">
        <f t="shared" si="16"/>
        <v>7052.1523616636541</v>
      </c>
      <c r="AX23" s="168">
        <f t="shared" si="17"/>
        <v>0</v>
      </c>
      <c r="AY23" s="168">
        <f t="shared" si="18"/>
        <v>7052.1523616636541</v>
      </c>
      <c r="AZ23" s="178"/>
      <c r="BA23" s="178"/>
      <c r="BB23" s="179"/>
      <c r="BC23" s="179"/>
      <c r="BD23" s="179"/>
      <c r="BE23" s="179"/>
      <c r="BF23" s="179"/>
      <c r="BG23" s="179"/>
      <c r="BH23" s="179"/>
      <c r="BI23" s="179"/>
      <c r="BJ23" s="179"/>
      <c r="BK23" s="179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4"/>
      <c r="DJ23" s="24"/>
      <c r="DK23" s="24"/>
      <c r="DL23" s="24"/>
      <c r="DM23" s="24"/>
      <c r="DN23" s="24"/>
    </row>
    <row r="24" spans="1:118" ht="15.95" customHeight="1" x14ac:dyDescent="0.2">
      <c r="A24" s="14">
        <f t="shared" si="22"/>
        <v>4</v>
      </c>
      <c r="B24" s="150">
        <f t="shared" si="19"/>
        <v>0</v>
      </c>
      <c r="C24" s="267" t="s">
        <v>295</v>
      </c>
      <c r="D24" s="269" t="s">
        <v>272</v>
      </c>
      <c r="E24" s="270" t="s">
        <v>281</v>
      </c>
      <c r="F24" s="269" t="s">
        <v>267</v>
      </c>
      <c r="G24" s="271">
        <v>414</v>
      </c>
      <c r="H24" s="271">
        <v>650</v>
      </c>
      <c r="I24" s="271">
        <v>2359</v>
      </c>
      <c r="J24" s="271">
        <v>1000</v>
      </c>
      <c r="K24" s="271">
        <v>1200</v>
      </c>
      <c r="L24" s="151">
        <f t="shared" si="0"/>
        <v>324.00000000000006</v>
      </c>
      <c r="M24" s="151">
        <f t="shared" si="1"/>
        <v>166.50470251851652</v>
      </c>
      <c r="N24" s="151">
        <f t="shared" si="2"/>
        <v>1560</v>
      </c>
      <c r="O24" s="151">
        <f t="shared" si="3"/>
        <v>5208.2670947791958</v>
      </c>
      <c r="P24" s="282">
        <v>15750</v>
      </c>
      <c r="Q24" s="281" t="str">
        <f t="shared" si="20"/>
        <v>OK</v>
      </c>
      <c r="R24" s="154">
        <f>IF(C24="","",MAX(N24:N25))</f>
        <v>1560</v>
      </c>
      <c r="S24" s="154">
        <f>IF(D24="","",MAX(O24:O25))</f>
        <v>5208.2670947791958</v>
      </c>
      <c r="T24" s="155">
        <f>IF(C24="","",MAX(ABS(H24),ABS(H25)))</f>
        <v>650</v>
      </c>
      <c r="U24" s="156">
        <f>+IF(C24="","",MIN(MAX(ABS(G24),ABS(G25))*1000/(J24*K24),0.2*$F$10))</f>
        <v>0.34499999999999997</v>
      </c>
      <c r="V24" s="155">
        <f>IF(C24="","",MAX(BH24:BI24))</f>
        <v>444.3991014900775</v>
      </c>
      <c r="W24" s="155">
        <f>IF(C24="","",$AA$9*$J24*$BG24*$BF24*$F$10/2.9/1000)</f>
        <v>2575.4648275862069</v>
      </c>
      <c r="X24" s="155">
        <f>IF(C24="","",$AA$9*$J24*$BG24*$BF24*$F$10/2/1000)</f>
        <v>3734.424</v>
      </c>
      <c r="Y24" s="157" t="str">
        <f>IF(C24="","",IF(MAX(ABS(H24),ABS(H25))&lt;V24,"Cấu tạo",IF(MAX(ABS(H24),ABS(H25))&gt;X24,"O/S","Tínhthép")))</f>
        <v>Tínhthép</v>
      </c>
      <c r="Z24" s="158">
        <f>IF(C24="","",IF(Y24="Tínhthép",IF(T24&lt;W24,2.5,_xlfn.COT(0.5*ASIN(2*T24*1000/($AA$9*J24*BG24*BF24*$F$10)))),""))</f>
        <v>2.5</v>
      </c>
      <c r="AA24" s="159">
        <f>IF(Y24="Cấu tao",BJ24,MAX(BJ24:BK24))</f>
        <v>1001.046243984097</v>
      </c>
      <c r="AB24" s="160">
        <v>12</v>
      </c>
      <c r="AC24" s="160">
        <f>IF($C24="","",AI24)</f>
        <v>200</v>
      </c>
      <c r="AD24" s="160">
        <v>3</v>
      </c>
      <c r="AE24" s="159">
        <f>IF(C24="","",AD24*3.14*AB24^2/4/AC24*1000)</f>
        <v>1695.6</v>
      </c>
      <c r="AF24" s="161" t="str">
        <f>IF(C24="","",IF(AE24&gt;AA24,"OK","NOT OK"))</f>
        <v>OK</v>
      </c>
      <c r="AH24" s="162">
        <v>12</v>
      </c>
      <c r="AI24" s="163">
        <v>200</v>
      </c>
      <c r="AJ24" s="16">
        <f t="shared" si="21"/>
        <v>3.0240384591235561</v>
      </c>
      <c r="AK24" s="164">
        <f t="shared" si="4"/>
        <v>1125</v>
      </c>
      <c r="AL24" s="165">
        <f t="shared" si="5"/>
        <v>259.20000000000005</v>
      </c>
      <c r="AM24" s="164">
        <f t="shared" si="6"/>
        <v>1</v>
      </c>
      <c r="AN24" s="164">
        <f t="shared" si="7"/>
        <v>0</v>
      </c>
      <c r="AO24" s="166">
        <f t="shared" si="8"/>
        <v>5208.2670947791958</v>
      </c>
      <c r="AP24" s="167">
        <f t="shared" si="9"/>
        <v>3525.1200000000008</v>
      </c>
      <c r="AQ24" s="167">
        <f t="shared" si="10"/>
        <v>3052.0488960000007</v>
      </c>
      <c r="AR24" s="167">
        <f t="shared" si="11"/>
        <v>0</v>
      </c>
      <c r="AS24" s="164">
        <f t="shared" si="12"/>
        <v>2.689814814814815E-3</v>
      </c>
      <c r="AT24" s="168">
        <f t="shared" si="13"/>
        <v>0</v>
      </c>
      <c r="AU24" s="168">
        <f t="shared" si="14"/>
        <v>434.78260869565219</v>
      </c>
      <c r="AV24" s="168">
        <f t="shared" si="15"/>
        <v>0</v>
      </c>
      <c r="AW24" s="168">
        <f t="shared" si="16"/>
        <v>7052.1523616636541</v>
      </c>
      <c r="AX24" s="168">
        <f t="shared" si="17"/>
        <v>0</v>
      </c>
      <c r="AY24" s="168">
        <f t="shared" si="18"/>
        <v>7052.1523616636541</v>
      </c>
      <c r="AZ24" s="169">
        <f>IF(C24="","",MAX(R24:R25))</f>
        <v>1560</v>
      </c>
      <c r="BA24" s="169">
        <f>IF(C24="","",MAX(S24:S25))</f>
        <v>5208.2670947791958</v>
      </c>
      <c r="BB24" s="170">
        <f>IF(C24="","",MIN(2,1+SQRT(200/(0.8*K24))))</f>
        <v>1.4564354645876385</v>
      </c>
      <c r="BC24" s="170">
        <f>IF(C24="","",MIN(0.02,MAX(R24:S24)/(J24*0.8*K24)))</f>
        <v>5.4252782237283288E-3</v>
      </c>
      <c r="BD24" s="171">
        <f>IF(C24="","",0.18/$Y$11)</f>
        <v>0.12</v>
      </c>
      <c r="BE24" s="172">
        <f>IF(C24="","",0.035*BB24^(3/2)*$F$9^(1/2))</f>
        <v>0.30137729708328892</v>
      </c>
      <c r="BF24" s="172">
        <f>IF(C24="","",0.6*(1-$F$9/250))</f>
        <v>0.54239999999999999</v>
      </c>
      <c r="BG24" s="171">
        <f>IF(C24="","",0.9*AK24)</f>
        <v>1012.5</v>
      </c>
      <c r="BH24" s="172">
        <f>+IF(C24="","",(BD24*BB24*(100*BC24*$F$9)^(1/3)+0.15*U24)*J24*0.8*K24/1000)</f>
        <v>444.3991014900775</v>
      </c>
      <c r="BI24" s="172">
        <f>IF(C24="","",(BE24+0.15*U24)*J24*0.8*K24/1000)</f>
        <v>339.00220519995742</v>
      </c>
      <c r="BJ24" s="172">
        <f>IF(C24="","",$AF$12*J24*1000)</f>
        <v>783.83671769061687</v>
      </c>
      <c r="BK24" s="172">
        <f>+IF(C24="","",T24*1000/(BG24*$Q$10*Z24)*1000)</f>
        <v>1001.046243984097</v>
      </c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4"/>
      <c r="DJ24" s="24"/>
      <c r="DK24" s="24"/>
      <c r="DL24" s="24"/>
      <c r="DM24" s="24"/>
      <c r="DN24" s="24"/>
    </row>
    <row r="25" spans="1:118" ht="15.95" customHeight="1" x14ac:dyDescent="0.25">
      <c r="A25" s="14">
        <f t="shared" si="22"/>
        <v>4</v>
      </c>
      <c r="B25" s="150">
        <f t="shared" si="19"/>
        <v>0</v>
      </c>
      <c r="C25" s="151" t="str">
        <f>C24</f>
        <v>-11,7-&gt;-17,5</v>
      </c>
      <c r="D25" s="269" t="s">
        <v>272</v>
      </c>
      <c r="E25" s="270" t="s">
        <v>281</v>
      </c>
      <c r="F25" s="269" t="s">
        <v>268</v>
      </c>
      <c r="G25" s="271">
        <v>414</v>
      </c>
      <c r="H25" s="271">
        <v>650</v>
      </c>
      <c r="I25" s="271">
        <v>241</v>
      </c>
      <c r="J25" s="271">
        <v>1000</v>
      </c>
      <c r="K25" s="269">
        <v>1200</v>
      </c>
      <c r="L25" s="151">
        <f t="shared" si="0"/>
        <v>324.00000000000006</v>
      </c>
      <c r="M25" s="151">
        <f t="shared" si="1"/>
        <v>15.86347840790495</v>
      </c>
      <c r="N25" s="151">
        <f t="shared" si="2"/>
        <v>1560</v>
      </c>
      <c r="O25" s="151">
        <f t="shared" si="3"/>
        <v>1560</v>
      </c>
      <c r="P25" s="282">
        <v>3140</v>
      </c>
      <c r="Q25" s="281" t="str">
        <f t="shared" si="20"/>
        <v>OK</v>
      </c>
      <c r="R25" s="180"/>
      <c r="S25" s="180"/>
      <c r="T25" s="174"/>
      <c r="U25" s="174"/>
      <c r="V25" s="174"/>
      <c r="W25" s="174"/>
      <c r="X25" s="174"/>
      <c r="Y25" s="174"/>
      <c r="Z25" s="174"/>
      <c r="AA25" s="175"/>
      <c r="AB25" s="175"/>
      <c r="AC25" s="175"/>
      <c r="AD25" s="175"/>
      <c r="AE25" s="176"/>
      <c r="AF25" s="175"/>
      <c r="AG25" s="122"/>
      <c r="AH25" s="177"/>
      <c r="AI25" s="177"/>
      <c r="AJ25" s="16">
        <f t="shared" si="21"/>
        <v>2.0128205128205128</v>
      </c>
      <c r="AK25" s="164">
        <f t="shared" si="4"/>
        <v>1125</v>
      </c>
      <c r="AL25" s="165">
        <f t="shared" si="5"/>
        <v>259.20000000000005</v>
      </c>
      <c r="AM25" s="164">
        <f t="shared" si="6"/>
        <v>1</v>
      </c>
      <c r="AN25" s="164">
        <f t="shared" si="7"/>
        <v>0</v>
      </c>
      <c r="AO25" s="166">
        <f t="shared" si="8"/>
        <v>496.20960459926908</v>
      </c>
      <c r="AP25" s="167">
        <f t="shared" si="9"/>
        <v>3525.1200000000008</v>
      </c>
      <c r="AQ25" s="167">
        <f t="shared" si="10"/>
        <v>3052.0488960000007</v>
      </c>
      <c r="AR25" s="167">
        <f t="shared" si="11"/>
        <v>0</v>
      </c>
      <c r="AS25" s="164">
        <f t="shared" si="12"/>
        <v>2.689814814814815E-3</v>
      </c>
      <c r="AT25" s="168">
        <f t="shared" si="13"/>
        <v>0</v>
      </c>
      <c r="AU25" s="168">
        <f t="shared" si="14"/>
        <v>434.78260869565219</v>
      </c>
      <c r="AV25" s="168">
        <f t="shared" si="15"/>
        <v>0</v>
      </c>
      <c r="AW25" s="168">
        <f t="shared" si="16"/>
        <v>7052.1523616636541</v>
      </c>
      <c r="AX25" s="168">
        <f t="shared" si="17"/>
        <v>0</v>
      </c>
      <c r="AY25" s="168">
        <f t="shared" si="18"/>
        <v>7052.1523616636541</v>
      </c>
      <c r="AZ25" s="178"/>
      <c r="BA25" s="178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4"/>
      <c r="DJ25" s="24"/>
      <c r="DK25" s="24"/>
      <c r="DL25" s="24"/>
      <c r="DM25" s="24"/>
      <c r="DN25" s="24"/>
    </row>
    <row r="26" spans="1:118" ht="15.95" customHeight="1" x14ac:dyDescent="0.2">
      <c r="A26" s="14">
        <f t="shared" si="22"/>
        <v>5</v>
      </c>
      <c r="B26" s="150">
        <f t="shared" si="19"/>
        <v>0.5</v>
      </c>
      <c r="C26" s="267" t="s">
        <v>296</v>
      </c>
      <c r="D26" s="269" t="s">
        <v>273</v>
      </c>
      <c r="E26" s="270" t="s">
        <v>281</v>
      </c>
      <c r="F26" s="269" t="s">
        <v>267</v>
      </c>
      <c r="G26" s="271">
        <v>342</v>
      </c>
      <c r="H26" s="271">
        <v>313</v>
      </c>
      <c r="I26" s="271">
        <v>2360</v>
      </c>
      <c r="J26" s="271">
        <v>1000</v>
      </c>
      <c r="K26" s="271">
        <v>1200</v>
      </c>
      <c r="L26" s="151">
        <f t="shared" si="0"/>
        <v>324.00000000000006</v>
      </c>
      <c r="M26" s="151">
        <f t="shared" si="1"/>
        <v>166.58141896633276</v>
      </c>
      <c r="N26" s="151">
        <f t="shared" si="2"/>
        <v>1560</v>
      </c>
      <c r="O26" s="151">
        <f t="shared" si="3"/>
        <v>5210.6667852668879</v>
      </c>
      <c r="P26" s="282">
        <v>15750</v>
      </c>
      <c r="Q26" s="281" t="str">
        <f t="shared" si="20"/>
        <v>OK</v>
      </c>
      <c r="R26" s="154">
        <f>IF(C26="","",MAX(N26:N27))</f>
        <v>1560</v>
      </c>
      <c r="S26" s="154">
        <f>IF(D26="","",MAX(O26:O27))</f>
        <v>5210.6667852668879</v>
      </c>
      <c r="T26" s="155">
        <f>IF(C26="","",MAX(ABS(H26),ABS(H27)))</f>
        <v>313</v>
      </c>
      <c r="U26" s="156">
        <f>+IF(C26="","",MIN(MAX(ABS(G26),ABS(G27))*1000/(J26*K26),0.2*$F$10))</f>
        <v>0.28499999999999998</v>
      </c>
      <c r="V26" s="155">
        <f>IF(C26="","",MAX(BH26:BI26))</f>
        <v>435.81971398809111</v>
      </c>
      <c r="W26" s="155">
        <f>IF(C26="","",$AA$9*$J26*$BG26*$BF26*$F$10/2.9/1000)</f>
        <v>2575.4648275862069</v>
      </c>
      <c r="X26" s="155">
        <f>IF(C26="","",$AA$9*$J26*$BG26*$BF26*$F$10/2/1000)</f>
        <v>3734.424</v>
      </c>
      <c r="Y26" s="157" t="str">
        <f>IF(C26="","",IF(MAX(ABS(H26),ABS(H27))&lt;V26,"Cấu tạo",IF(MAX(ABS(H26),ABS(H27))&gt;X26,"O/S","Tínhthép")))</f>
        <v>Cấu tạo</v>
      </c>
      <c r="Z26" s="158" t="str">
        <f>IF(C26="","",IF(Y26="Tínhthép",IF(T26&lt;W26,2.5,_xlfn.COT(0.5*ASIN(2*T26*1000/($AA$9*J26*BG26*BF26*$F$10)))),""))</f>
        <v/>
      </c>
      <c r="AA26" s="159">
        <f>IF(Y26="Cấu tạo",BJ26,MAX(BJ26:BK26))</f>
        <v>783.83671769061687</v>
      </c>
      <c r="AB26" s="160">
        <v>12</v>
      </c>
      <c r="AC26" s="160">
        <f>IF($C26="","",AI26)</f>
        <v>200</v>
      </c>
      <c r="AD26" s="160">
        <v>3</v>
      </c>
      <c r="AE26" s="159">
        <f>IF(C26="","",AD26*3.14*AB26^2/4/AC26*1000)</f>
        <v>1695.6</v>
      </c>
      <c r="AF26" s="161" t="str">
        <f>IF(C26="","",IF(AE26&gt;AA26,"OK","NOT OK"))</f>
        <v>OK</v>
      </c>
      <c r="AG26" s="17">
        <v>3</v>
      </c>
      <c r="AH26" s="162">
        <v>12</v>
      </c>
      <c r="AI26" s="163">
        <v>200</v>
      </c>
      <c r="AJ26" s="16">
        <f t="shared" si="21"/>
        <v>3.0226457858585354</v>
      </c>
      <c r="AK26" s="164">
        <f t="shared" si="4"/>
        <v>1125</v>
      </c>
      <c r="AL26" s="165">
        <f t="shared" si="5"/>
        <v>259.20000000000005</v>
      </c>
      <c r="AM26" s="164">
        <f t="shared" si="6"/>
        <v>1</v>
      </c>
      <c r="AN26" s="164">
        <f t="shared" si="7"/>
        <v>0</v>
      </c>
      <c r="AO26" s="166">
        <f t="shared" si="8"/>
        <v>5210.6667852668879</v>
      </c>
      <c r="AP26" s="167">
        <f t="shared" si="9"/>
        <v>3525.1200000000008</v>
      </c>
      <c r="AQ26" s="167">
        <f t="shared" si="10"/>
        <v>3052.0488960000007</v>
      </c>
      <c r="AR26" s="167">
        <f t="shared" si="11"/>
        <v>0</v>
      </c>
      <c r="AS26" s="164">
        <f t="shared" si="12"/>
        <v>2.689814814814815E-3</v>
      </c>
      <c r="AT26" s="168">
        <f t="shared" si="13"/>
        <v>0</v>
      </c>
      <c r="AU26" s="168">
        <f t="shared" si="14"/>
        <v>434.78260869565219</v>
      </c>
      <c r="AV26" s="168">
        <f t="shared" si="15"/>
        <v>0</v>
      </c>
      <c r="AW26" s="168">
        <f t="shared" si="16"/>
        <v>7052.1523616636541</v>
      </c>
      <c r="AX26" s="168">
        <f t="shared" si="17"/>
        <v>0</v>
      </c>
      <c r="AY26" s="168">
        <f t="shared" si="18"/>
        <v>7052.1523616636541</v>
      </c>
      <c r="AZ26" s="169">
        <f>IF(C26="","",MAX(R26:R27))</f>
        <v>1560</v>
      </c>
      <c r="BA26" s="169">
        <f>IF(C26="","",MAX(S26:S27))</f>
        <v>5210.6667852668879</v>
      </c>
      <c r="BB26" s="170">
        <f>IF(C26="","",MIN(2,1+SQRT(200/(0.8*K26))))</f>
        <v>1.4564354645876385</v>
      </c>
      <c r="BC26" s="170">
        <f>IF(C26="","",MIN(0.02,MAX(R26:S26)/(J26*0.8*K26)))</f>
        <v>5.4277779013196751E-3</v>
      </c>
      <c r="BD26" s="171">
        <f>IF(C26="","",0.18/$Y$11)</f>
        <v>0.12</v>
      </c>
      <c r="BE26" s="172">
        <f>IF(C26="","",0.035*BB26^(3/2)*$F$9^(1/2))</f>
        <v>0.30137729708328892</v>
      </c>
      <c r="BF26" s="172">
        <f>IF(C26="","",0.6*(1-$F$9/250))</f>
        <v>0.54239999999999999</v>
      </c>
      <c r="BG26" s="171">
        <f>IF(C26="","",0.9*AK26)</f>
        <v>1012.5</v>
      </c>
      <c r="BH26" s="172">
        <f>+IF(C26="","",(BD26*BB26*(100*BC26*$F$9)^(1/3)+0.15*U26)*J26*0.8*K26/1000)</f>
        <v>435.81971398809111</v>
      </c>
      <c r="BI26" s="172">
        <f>IF(C26="","",(BE26+0.15*U26)*J26*0.8*K26/1000)</f>
        <v>330.36220519995737</v>
      </c>
      <c r="BJ26" s="172">
        <f>IF(C26="","",$AF$12*J26*1000)</f>
        <v>783.83671769061687</v>
      </c>
      <c r="BK26" s="172" t="e">
        <f>+IF(C26="","",T26*1000/(BG26*$Q$10*Z26)*1000)</f>
        <v>#VALUE!</v>
      </c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4"/>
      <c r="DJ26" s="24"/>
      <c r="DK26" s="24"/>
      <c r="DL26" s="24"/>
      <c r="DM26" s="24"/>
      <c r="DN26" s="24"/>
    </row>
    <row r="27" spans="1:118" ht="15.95" customHeight="1" x14ac:dyDescent="0.25">
      <c r="A27" s="14">
        <f t="shared" si="22"/>
        <v>5</v>
      </c>
      <c r="B27" s="150">
        <f t="shared" si="19"/>
        <v>0.5</v>
      </c>
      <c r="C27" s="267" t="str">
        <f>C26</f>
        <v>-17,5-&gt;--25,3</v>
      </c>
      <c r="D27" s="269" t="s">
        <v>273</v>
      </c>
      <c r="E27" s="270" t="s">
        <v>281</v>
      </c>
      <c r="F27" s="269" t="s">
        <v>268</v>
      </c>
      <c r="G27" s="271">
        <v>342</v>
      </c>
      <c r="H27" s="271">
        <v>313</v>
      </c>
      <c r="I27" s="271">
        <v>414</v>
      </c>
      <c r="J27" s="271">
        <v>1000</v>
      </c>
      <c r="K27" s="269">
        <v>1200</v>
      </c>
      <c r="L27" s="151">
        <f t="shared" si="0"/>
        <v>324.00000000000006</v>
      </c>
      <c r="M27" s="151">
        <f t="shared" si="1"/>
        <v>27.392307307012516</v>
      </c>
      <c r="N27" s="151">
        <f t="shared" si="2"/>
        <v>1560</v>
      </c>
      <c r="O27" s="151">
        <f t="shared" si="3"/>
        <v>1560</v>
      </c>
      <c r="P27" s="282">
        <v>3140</v>
      </c>
      <c r="Q27" s="281" t="str">
        <f t="shared" si="20"/>
        <v>OK</v>
      </c>
      <c r="R27" s="173"/>
      <c r="S27" s="173"/>
      <c r="T27" s="174"/>
      <c r="U27" s="174"/>
      <c r="V27" s="174"/>
      <c r="W27" s="174"/>
      <c r="X27" s="174"/>
      <c r="Y27" s="174"/>
      <c r="Z27" s="174"/>
      <c r="AA27" s="175"/>
      <c r="AB27" s="175"/>
      <c r="AC27" s="175"/>
      <c r="AD27" s="175"/>
      <c r="AE27" s="176"/>
      <c r="AF27" s="175"/>
      <c r="AG27" s="122"/>
      <c r="AH27" s="177"/>
      <c r="AI27" s="177"/>
      <c r="AJ27" s="16">
        <f t="shared" si="21"/>
        <v>2.0128205128205128</v>
      </c>
      <c r="AK27" s="164">
        <f t="shared" si="4"/>
        <v>1125</v>
      </c>
      <c r="AL27" s="165">
        <f t="shared" si="5"/>
        <v>259.20000000000005</v>
      </c>
      <c r="AM27" s="164">
        <f t="shared" si="6"/>
        <v>1</v>
      </c>
      <c r="AN27" s="164">
        <f t="shared" si="7"/>
        <v>0</v>
      </c>
      <c r="AO27" s="166">
        <f t="shared" si="8"/>
        <v>856.83137256335328</v>
      </c>
      <c r="AP27" s="167">
        <f t="shared" si="9"/>
        <v>3525.1200000000008</v>
      </c>
      <c r="AQ27" s="167">
        <f t="shared" si="10"/>
        <v>3052.0488960000007</v>
      </c>
      <c r="AR27" s="167">
        <f t="shared" si="11"/>
        <v>0</v>
      </c>
      <c r="AS27" s="164">
        <f t="shared" si="12"/>
        <v>2.689814814814815E-3</v>
      </c>
      <c r="AT27" s="168">
        <f t="shared" si="13"/>
        <v>0</v>
      </c>
      <c r="AU27" s="168">
        <f t="shared" si="14"/>
        <v>434.78260869565219</v>
      </c>
      <c r="AV27" s="168">
        <f t="shared" si="15"/>
        <v>0</v>
      </c>
      <c r="AW27" s="168">
        <f t="shared" si="16"/>
        <v>7052.1523616636541</v>
      </c>
      <c r="AX27" s="168">
        <f t="shared" si="17"/>
        <v>0</v>
      </c>
      <c r="AY27" s="168">
        <f t="shared" si="18"/>
        <v>7052.1523616636541</v>
      </c>
      <c r="AZ27" s="178"/>
      <c r="BA27" s="178"/>
      <c r="BB27" s="179"/>
      <c r="BC27" s="179"/>
      <c r="BD27" s="179"/>
      <c r="BE27" s="179"/>
      <c r="BF27" s="179"/>
      <c r="BG27" s="179"/>
      <c r="BH27" s="179"/>
      <c r="BI27" s="179"/>
      <c r="BJ27" s="179"/>
      <c r="BK27" s="179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4"/>
      <c r="DJ27" s="24"/>
      <c r="DK27" s="24"/>
      <c r="DL27" s="24"/>
      <c r="DM27" s="24"/>
      <c r="DN27" s="24"/>
    </row>
    <row r="28" spans="1:118" ht="15.95" customHeight="1" x14ac:dyDescent="0.2">
      <c r="A28" s="14">
        <f t="shared" si="22"/>
        <v>6</v>
      </c>
      <c r="B28" s="150">
        <f t="shared" si="19"/>
        <v>0</v>
      </c>
      <c r="C28" s="267" t="s">
        <v>297</v>
      </c>
      <c r="D28" s="269" t="s">
        <v>274</v>
      </c>
      <c r="E28" s="270" t="s">
        <v>281</v>
      </c>
      <c r="F28" s="269" t="s">
        <v>267</v>
      </c>
      <c r="G28" s="271">
        <v>207</v>
      </c>
      <c r="H28" s="271">
        <v>163</v>
      </c>
      <c r="I28" s="271">
        <v>788</v>
      </c>
      <c r="J28" s="271">
        <v>1000</v>
      </c>
      <c r="K28" s="271">
        <v>1200</v>
      </c>
      <c r="L28" s="151">
        <f t="shared" si="0"/>
        <v>324.00000000000006</v>
      </c>
      <c r="M28" s="151">
        <f t="shared" si="1"/>
        <v>52.739468664996593</v>
      </c>
      <c r="N28" s="151">
        <f t="shared" si="2"/>
        <v>1560</v>
      </c>
      <c r="O28" s="151">
        <f t="shared" si="3"/>
        <v>1649.6905798410976</v>
      </c>
      <c r="P28" s="282">
        <v>3140</v>
      </c>
      <c r="Q28" s="281" t="str">
        <f t="shared" si="20"/>
        <v>OK</v>
      </c>
      <c r="R28" s="154">
        <f>IF(C28="","",MAX(N28:N29))</f>
        <v>1560</v>
      </c>
      <c r="S28" s="154">
        <f>IF(D28="","",MAX(O28:O29))</f>
        <v>1649.6905798410976</v>
      </c>
      <c r="T28" s="155">
        <f>IF(C28="","",MAX(ABS(H28),ABS(H29)))</f>
        <v>163</v>
      </c>
      <c r="U28" s="156">
        <f>+IF(C28="","",MIN(MAX(ABS(G28),ABS(G29))*1000/(J28*K28),0.2*$F$10))</f>
        <v>0.17249999999999999</v>
      </c>
      <c r="V28" s="155">
        <f>IF(C28="","",MAX(BH28:BI28))</f>
        <v>314.16220519995738</v>
      </c>
      <c r="W28" s="155">
        <f>IF(C28="","",$AA$9*$J28*$BG28*$BF28*$F$10/2.9/1000)</f>
        <v>2575.4648275862069</v>
      </c>
      <c r="X28" s="155">
        <f>IF(C28="","",$AA$9*$J28*$BG28*$BF28*$F$10/2/1000)</f>
        <v>3734.424</v>
      </c>
      <c r="Y28" s="157" t="str">
        <f>IF(C28="","",IF(MAX(ABS(H28),ABS(H29))&lt;V28,"Cấu tạo",IF(MAX(ABS(H28),ABS(H29))&gt;X28,"O/S","Tínhthép")))</f>
        <v>Cấu tạo</v>
      </c>
      <c r="Z28" s="158" t="str">
        <f>IF(C28="","",IF(Y28="Tínhthép",IF(T28&lt;W28,2.5,_xlfn.COT(0.5*ASIN(2*T28*1000/($AA$9*J28*BG28*BF28*$F$10)))),""))</f>
        <v/>
      </c>
      <c r="AA28" s="159">
        <f>IF(Y28="Cấu tạo",BJ28,MAX(BJ28:BK28))</f>
        <v>783.83671769061687</v>
      </c>
      <c r="AB28" s="160">
        <v>12</v>
      </c>
      <c r="AC28" s="160">
        <f>IF($C28="","",AI28)</f>
        <v>200</v>
      </c>
      <c r="AD28" s="160">
        <v>3</v>
      </c>
      <c r="AE28" s="159">
        <f>IF(C28="","",AD28*3.14*AB28^2/4/AC28*1000)</f>
        <v>1695.6</v>
      </c>
      <c r="AF28" s="161" t="str">
        <f>IF(C28="","",IF(AE28&gt;AA28,"OK","NOT OK"))</f>
        <v>OK</v>
      </c>
      <c r="AH28" s="162">
        <v>12</v>
      </c>
      <c r="AI28" s="163">
        <v>200</v>
      </c>
      <c r="AJ28" s="16">
        <f t="shared" si="21"/>
        <v>1.9033872402317122</v>
      </c>
      <c r="AK28" s="164">
        <f t="shared" si="4"/>
        <v>1125</v>
      </c>
      <c r="AL28" s="165">
        <f t="shared" si="5"/>
        <v>259.20000000000005</v>
      </c>
      <c r="AM28" s="164">
        <f t="shared" si="6"/>
        <v>1</v>
      </c>
      <c r="AN28" s="164">
        <f t="shared" si="7"/>
        <v>0</v>
      </c>
      <c r="AO28" s="166">
        <f t="shared" si="8"/>
        <v>1649.6905798410976</v>
      </c>
      <c r="AP28" s="167">
        <f t="shared" si="9"/>
        <v>3525.1200000000008</v>
      </c>
      <c r="AQ28" s="167">
        <f t="shared" si="10"/>
        <v>3052.0488960000007</v>
      </c>
      <c r="AR28" s="167">
        <f t="shared" si="11"/>
        <v>0</v>
      </c>
      <c r="AS28" s="164">
        <f t="shared" si="12"/>
        <v>2.689814814814815E-3</v>
      </c>
      <c r="AT28" s="168">
        <f t="shared" si="13"/>
        <v>0</v>
      </c>
      <c r="AU28" s="168">
        <f t="shared" si="14"/>
        <v>434.78260869565219</v>
      </c>
      <c r="AV28" s="168">
        <f t="shared" si="15"/>
        <v>0</v>
      </c>
      <c r="AW28" s="168">
        <f t="shared" si="16"/>
        <v>7052.1523616636541</v>
      </c>
      <c r="AX28" s="168">
        <f t="shared" si="17"/>
        <v>0</v>
      </c>
      <c r="AY28" s="168">
        <f t="shared" si="18"/>
        <v>7052.1523616636541</v>
      </c>
      <c r="AZ28" s="169">
        <f>IF(C28="","",MAX(R28:R29))</f>
        <v>1560</v>
      </c>
      <c r="BA28" s="169">
        <f>IF(C28="","",MAX(S28:S29))</f>
        <v>1649.6905798410976</v>
      </c>
      <c r="BB28" s="170">
        <f>IF(C28="","",MIN(2,1+SQRT(200/(0.8*K28))))</f>
        <v>1.4564354645876385</v>
      </c>
      <c r="BC28" s="170">
        <f>IF(C28="","",MIN(0.02,MAX(R28:S28)/(J28*0.8*K28)))</f>
        <v>1.7184276873344767E-3</v>
      </c>
      <c r="BD28" s="171">
        <f>IF(C28="","",0.18/$Y$11)</f>
        <v>0.12</v>
      </c>
      <c r="BE28" s="172">
        <f>IF(C28="","",0.035*BB28^(3/2)*$F$9^(1/2))</f>
        <v>0.30137729708328892</v>
      </c>
      <c r="BF28" s="172">
        <f>IF(C28="","",0.6*(1-$F$9/250))</f>
        <v>0.54239999999999999</v>
      </c>
      <c r="BG28" s="171">
        <f>IF(C28="","",0.9*AK28)</f>
        <v>1012.5</v>
      </c>
      <c r="BH28" s="172">
        <f>+IF(C28="","",(BD28*BB28*(100*BC28*$F$9)^(1/3)+0.15*U28)*J28*0.8*K28/1000)</f>
        <v>293.90542377361777</v>
      </c>
      <c r="BI28" s="172">
        <f>IF(C28="","",(BE28+0.15*U28)*J28*0.8*K28/1000)</f>
        <v>314.16220519995738</v>
      </c>
      <c r="BJ28" s="172">
        <f>IF(C28="","",$AF$12*J28*1000)</f>
        <v>783.83671769061687</v>
      </c>
      <c r="BK28" s="172" t="e">
        <f>+IF(C28="","",T28*1000/(BG28*$Q$10*Z28)*1000)</f>
        <v>#VALUE!</v>
      </c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4"/>
      <c r="DJ28" s="24"/>
      <c r="DK28" s="24"/>
      <c r="DL28" s="24"/>
      <c r="DM28" s="24"/>
      <c r="DN28" s="24"/>
    </row>
    <row r="29" spans="1:118" ht="15.95" customHeight="1" x14ac:dyDescent="0.25">
      <c r="A29" s="14">
        <f t="shared" si="22"/>
        <v>6</v>
      </c>
      <c r="B29" s="150">
        <f t="shared" si="19"/>
        <v>0</v>
      </c>
      <c r="C29" s="151" t="str">
        <f>C28</f>
        <v>-25,3-&gt;-36</v>
      </c>
      <c r="D29" s="269" t="s">
        <v>274</v>
      </c>
      <c r="E29" s="270" t="s">
        <v>281</v>
      </c>
      <c r="F29" s="269" t="s">
        <v>268</v>
      </c>
      <c r="G29" s="271">
        <v>207</v>
      </c>
      <c r="H29" s="271">
        <v>163</v>
      </c>
      <c r="I29" s="271">
        <v>426</v>
      </c>
      <c r="J29" s="271">
        <v>1000</v>
      </c>
      <c r="K29" s="269">
        <v>1200</v>
      </c>
      <c r="L29" s="151">
        <f t="shared" si="0"/>
        <v>324.00000000000006</v>
      </c>
      <c r="M29" s="151">
        <f t="shared" si="1"/>
        <v>28.196489257774829</v>
      </c>
      <c r="N29" s="151">
        <f t="shared" si="2"/>
        <v>1560</v>
      </c>
      <c r="O29" s="151">
        <f t="shared" si="3"/>
        <v>1560</v>
      </c>
      <c r="P29" s="282">
        <v>3140</v>
      </c>
      <c r="Q29" s="281" t="str">
        <f t="shared" si="20"/>
        <v>OK</v>
      </c>
      <c r="R29" s="173"/>
      <c r="S29" s="173"/>
      <c r="T29" s="174"/>
      <c r="U29" s="174"/>
      <c r="V29" s="174"/>
      <c r="W29" s="174"/>
      <c r="X29" s="174"/>
      <c r="Y29" s="174"/>
      <c r="Z29" s="174"/>
      <c r="AA29" s="175"/>
      <c r="AB29" s="175"/>
      <c r="AC29" s="175"/>
      <c r="AD29" s="175"/>
      <c r="AE29" s="176"/>
      <c r="AF29" s="175"/>
      <c r="AG29" s="122"/>
      <c r="AH29" s="177"/>
      <c r="AI29" s="177"/>
      <c r="AJ29" s="16">
        <f t="shared" si="21"/>
        <v>2.0128205128205128</v>
      </c>
      <c r="AK29" s="164">
        <f t="shared" si="4"/>
        <v>1125</v>
      </c>
      <c r="AL29" s="165">
        <f t="shared" si="5"/>
        <v>259.20000000000005</v>
      </c>
      <c r="AM29" s="164">
        <f t="shared" si="6"/>
        <v>1</v>
      </c>
      <c r="AN29" s="164">
        <f t="shared" si="7"/>
        <v>0</v>
      </c>
      <c r="AO29" s="166">
        <f t="shared" si="8"/>
        <v>881.98618398319456</v>
      </c>
      <c r="AP29" s="167">
        <f t="shared" si="9"/>
        <v>3525.1200000000008</v>
      </c>
      <c r="AQ29" s="167">
        <f t="shared" si="10"/>
        <v>3052.0488960000007</v>
      </c>
      <c r="AR29" s="167">
        <f t="shared" si="11"/>
        <v>0</v>
      </c>
      <c r="AS29" s="164">
        <f t="shared" si="12"/>
        <v>2.689814814814815E-3</v>
      </c>
      <c r="AT29" s="168">
        <f t="shared" si="13"/>
        <v>0</v>
      </c>
      <c r="AU29" s="168">
        <f t="shared" si="14"/>
        <v>434.78260869565219</v>
      </c>
      <c r="AV29" s="168">
        <f t="shared" si="15"/>
        <v>0</v>
      </c>
      <c r="AW29" s="168">
        <f t="shared" si="16"/>
        <v>7052.1523616636541</v>
      </c>
      <c r="AX29" s="168">
        <f t="shared" si="17"/>
        <v>0</v>
      </c>
      <c r="AY29" s="168">
        <f t="shared" si="18"/>
        <v>7052.1523616636541</v>
      </c>
      <c r="AZ29" s="178"/>
      <c r="BA29" s="178"/>
      <c r="BB29" s="179"/>
      <c r="BC29" s="179"/>
      <c r="BD29" s="179"/>
      <c r="BE29" s="179"/>
      <c r="BF29" s="179"/>
      <c r="BG29" s="179"/>
      <c r="BH29" s="179"/>
      <c r="BI29" s="179"/>
      <c r="BJ29" s="179"/>
      <c r="BK29" s="179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4"/>
      <c r="DJ29" s="24"/>
      <c r="DK29" s="24"/>
      <c r="DL29" s="24"/>
      <c r="DM29" s="24"/>
      <c r="DN29" s="24"/>
    </row>
    <row r="30" spans="1:118" ht="15.95" customHeight="1" x14ac:dyDescent="0.2">
      <c r="A30" s="14">
        <f t="shared" si="22"/>
        <v>7</v>
      </c>
      <c r="B30" s="150">
        <f t="shared" si="19"/>
        <v>0.5</v>
      </c>
      <c r="C30" s="151" t="s">
        <v>117</v>
      </c>
      <c r="D30" s="152" t="s">
        <v>6</v>
      </c>
      <c r="E30" s="153" t="s">
        <v>111</v>
      </c>
      <c r="F30" s="152" t="s">
        <v>112</v>
      </c>
      <c r="G30" s="151">
        <v>194.12</v>
      </c>
      <c r="H30" s="151">
        <v>328.79</v>
      </c>
      <c r="I30" s="151">
        <v>118.913</v>
      </c>
      <c r="J30" s="151">
        <v>300</v>
      </c>
      <c r="K30" s="151">
        <v>1200</v>
      </c>
      <c r="L30" s="151">
        <f t="shared" si="0"/>
        <v>324.00000000000006</v>
      </c>
      <c r="M30" s="151">
        <f t="shared" si="1"/>
        <v>26.212343659845146</v>
      </c>
      <c r="N30" s="151">
        <f t="shared" si="2"/>
        <v>467.99999999999994</v>
      </c>
      <c r="O30" s="151">
        <f t="shared" si="3"/>
        <v>467.99999999999994</v>
      </c>
      <c r="P30" s="155"/>
      <c r="Q30" s="155"/>
      <c r="R30" s="154">
        <f>IF(C30="","",MAX(N30:N31))</f>
        <v>467.99999999999994</v>
      </c>
      <c r="S30" s="154">
        <f>IF(D30="","",MAX(O30:O31))</f>
        <v>467.99999999999994</v>
      </c>
      <c r="T30" s="155">
        <f>IF(C30="","",MAX(ABS(H30),ABS(H31)))</f>
        <v>607.02</v>
      </c>
      <c r="U30" s="156">
        <f>+IF(C30="","",MIN(MAX(ABS(G30),ABS(G31))*1000/(J30*K30),0.2*$F$10))</f>
        <v>0.53922222222222227</v>
      </c>
      <c r="V30" s="155">
        <f>IF(C30="","",MAX(BH30:BI30))</f>
        <v>110.09106155998722</v>
      </c>
      <c r="W30" s="155">
        <f>IF(C30="","",$AA$9*$J30*$BG30*$BF30*$F$10/2.9/1000)</f>
        <v>772.63944827586204</v>
      </c>
      <c r="X30" s="155">
        <f>IF(C30="","",$AA$9*$J30*$BG30*$BF30*$F$10/2/1000)</f>
        <v>1120.3271999999999</v>
      </c>
      <c r="Y30" s="157" t="str">
        <f>IF(C30="","",IF(MAX(ABS(H30),ABS(H31))&lt;V30,"Cấu tạo",IF(MAX(ABS(H30),ABS(H31))&gt;X30,"O/S","Tínhthép")))</f>
        <v>Tínhthép</v>
      </c>
      <c r="Z30" s="158">
        <f>IF(C30="","",IF(Y30="Tínhthép",IF(T30&lt;W30,2.5,_xlfn.COT(0.5*ASIN(2*T30*1000/($AA$9*J30*BG30*BF30*$F$10)))),""))</f>
        <v>2.5</v>
      </c>
      <c r="AA30" s="159">
        <f>IF(C30="","",MAX(BJ30:BK30))</f>
        <v>934.85398618957936</v>
      </c>
      <c r="AB30" s="160">
        <f>IF($C30="","",AH30)</f>
        <v>10</v>
      </c>
      <c r="AC30" s="160">
        <f>IF($C30="","",AI30)</f>
        <v>200</v>
      </c>
      <c r="AD30" s="160"/>
      <c r="AE30" s="159">
        <f>IF(C30="","",2*3.14*AB30^2/4/AC30*1000)</f>
        <v>785</v>
      </c>
      <c r="AF30" s="161" t="str">
        <f>IF(C30="","",IF(AE30&gt;AA30,"OK","NOT OK"))</f>
        <v>NOT OK</v>
      </c>
      <c r="AG30" s="17">
        <v>4</v>
      </c>
      <c r="AH30" s="162">
        <v>10</v>
      </c>
      <c r="AI30" s="163">
        <v>200</v>
      </c>
      <c r="AK30" s="164">
        <f t="shared" si="4"/>
        <v>1125</v>
      </c>
      <c r="AL30" s="165">
        <f t="shared" si="5"/>
        <v>259.20000000000005</v>
      </c>
      <c r="AM30" s="164">
        <f t="shared" si="6"/>
        <v>1</v>
      </c>
      <c r="AN30" s="164">
        <f t="shared" si="7"/>
        <v>0</v>
      </c>
      <c r="AO30" s="166">
        <f t="shared" si="8"/>
        <v>245.97663290398702</v>
      </c>
      <c r="AP30" s="167">
        <f t="shared" si="9"/>
        <v>1057.5360000000003</v>
      </c>
      <c r="AQ30" s="167">
        <f t="shared" si="10"/>
        <v>915.61466880000023</v>
      </c>
      <c r="AR30" s="167">
        <f t="shared" si="11"/>
        <v>0</v>
      </c>
      <c r="AS30" s="164">
        <f t="shared" si="12"/>
        <v>2.689814814814815E-3</v>
      </c>
      <c r="AT30" s="168">
        <f t="shared" si="13"/>
        <v>0</v>
      </c>
      <c r="AU30" s="168">
        <f t="shared" si="14"/>
        <v>434.78260869565219</v>
      </c>
      <c r="AV30" s="168">
        <f t="shared" si="15"/>
        <v>0</v>
      </c>
      <c r="AW30" s="168">
        <f t="shared" si="16"/>
        <v>2115.6457084990961</v>
      </c>
      <c r="AX30" s="168">
        <f t="shared" si="17"/>
        <v>0</v>
      </c>
      <c r="AY30" s="168">
        <f t="shared" si="18"/>
        <v>2115.6457084990961</v>
      </c>
      <c r="AZ30" s="169">
        <f>IF(C30="","",MAX(R30:R31))</f>
        <v>467.99999999999994</v>
      </c>
      <c r="BA30" s="169">
        <f>IF(C30="","",MAX(S30:S31))</f>
        <v>467.99999999999994</v>
      </c>
      <c r="BB30" s="170">
        <f>IF(C30="","",MIN(2,1+SQRT(200/(0.8*K30))))</f>
        <v>1.4564354645876385</v>
      </c>
      <c r="BC30" s="170">
        <f>IF(C30="","",MIN(0.02,MAX(R30:S30)/(J30*0.8*K30)))</f>
        <v>1.6249999999999997E-3</v>
      </c>
      <c r="BD30" s="171">
        <f>IF(C30="","",0.18/$Y$11)</f>
        <v>0.12</v>
      </c>
      <c r="BE30" s="172">
        <f>IF(C30="","",0.035*BB30^(3/2)*$F$9^(1/2))</f>
        <v>0.30137729708328892</v>
      </c>
      <c r="BF30" s="172">
        <f>IF(C30="","",0.6*(1-$F$9/250))</f>
        <v>0.54239999999999999</v>
      </c>
      <c r="BG30" s="171">
        <f>IF(C30="","",0.9*AK30)</f>
        <v>1012.5</v>
      </c>
      <c r="BH30" s="172">
        <f>+IF(C30="","",(BD30*BB30*(100*BC30*$F$9)^(1/3)+0.15*U30)*J30*0.8*K30/1000)</f>
        <v>102.52382700146013</v>
      </c>
      <c r="BI30" s="172">
        <f>IF(C30="","",(BE30+0.15*U30)*J30*0.8*K30/1000)</f>
        <v>110.09106155998722</v>
      </c>
      <c r="BJ30" s="172">
        <f>IF(C30="","",$AF$12*J30*1000)</f>
        <v>235.15101530718508</v>
      </c>
      <c r="BK30" s="172">
        <f>+IF(C30="","",T30*1000/(BG30*$Q$10*Z30)*1000)</f>
        <v>934.85398618957936</v>
      </c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4"/>
      <c r="DJ30" s="24"/>
      <c r="DK30" s="24"/>
      <c r="DL30" s="24"/>
      <c r="DM30" s="24"/>
      <c r="DN30" s="24"/>
    </row>
    <row r="31" spans="1:118" ht="15.95" customHeight="1" x14ac:dyDescent="0.25">
      <c r="A31" s="14">
        <f t="shared" si="22"/>
        <v>7</v>
      </c>
      <c r="B31" s="150">
        <f t="shared" si="19"/>
        <v>0.5</v>
      </c>
      <c r="C31" s="151" t="s">
        <v>117</v>
      </c>
      <c r="D31" s="152" t="s">
        <v>6</v>
      </c>
      <c r="E31" s="153" t="s">
        <v>113</v>
      </c>
      <c r="F31" s="152" t="s">
        <v>112</v>
      </c>
      <c r="G31" s="151">
        <v>-186.84</v>
      </c>
      <c r="H31" s="151">
        <v>-607.02</v>
      </c>
      <c r="I31" s="151">
        <v>-114.325</v>
      </c>
      <c r="J31" s="151">
        <v>300</v>
      </c>
      <c r="K31" s="152">
        <v>1200</v>
      </c>
      <c r="L31" s="151">
        <f t="shared" si="0"/>
        <v>324.00000000000006</v>
      </c>
      <c r="M31" s="151">
        <f t="shared" si="1"/>
        <v>25.189410246776561</v>
      </c>
      <c r="N31" s="151">
        <f t="shared" si="2"/>
        <v>467.99999999999994</v>
      </c>
      <c r="O31" s="151">
        <f t="shared" si="3"/>
        <v>467.99999999999994</v>
      </c>
      <c r="P31" s="272"/>
      <c r="Q31" s="272"/>
      <c r="R31" s="180"/>
      <c r="S31" s="180"/>
      <c r="T31" s="174"/>
      <c r="U31" s="174"/>
      <c r="V31" s="174"/>
      <c r="W31" s="174"/>
      <c r="X31" s="174"/>
      <c r="Y31" s="174"/>
      <c r="Z31" s="174"/>
      <c r="AA31" s="175"/>
      <c r="AB31" s="175"/>
      <c r="AC31" s="175"/>
      <c r="AD31" s="175"/>
      <c r="AE31" s="176"/>
      <c r="AF31" s="175"/>
      <c r="AG31" s="122"/>
      <c r="AH31" s="177"/>
      <c r="AI31" s="177"/>
      <c r="AJ31" s="123"/>
      <c r="AK31" s="164">
        <f t="shared" si="4"/>
        <v>1125</v>
      </c>
      <c r="AL31" s="165">
        <f t="shared" si="5"/>
        <v>259.20000000000005</v>
      </c>
      <c r="AM31" s="164">
        <f t="shared" si="6"/>
        <v>1</v>
      </c>
      <c r="AN31" s="164">
        <f t="shared" si="7"/>
        <v>0</v>
      </c>
      <c r="AO31" s="166">
        <f t="shared" si="8"/>
        <v>236.37742575575049</v>
      </c>
      <c r="AP31" s="167">
        <f t="shared" si="9"/>
        <v>1057.5360000000003</v>
      </c>
      <c r="AQ31" s="167">
        <f t="shared" si="10"/>
        <v>915.61466880000023</v>
      </c>
      <c r="AR31" s="167">
        <f t="shared" si="11"/>
        <v>0</v>
      </c>
      <c r="AS31" s="164">
        <f t="shared" si="12"/>
        <v>2.689814814814815E-3</v>
      </c>
      <c r="AT31" s="168">
        <f t="shared" si="13"/>
        <v>0</v>
      </c>
      <c r="AU31" s="168">
        <f t="shared" si="14"/>
        <v>434.78260869565219</v>
      </c>
      <c r="AV31" s="168">
        <f t="shared" si="15"/>
        <v>0</v>
      </c>
      <c r="AW31" s="168">
        <f t="shared" si="16"/>
        <v>2115.6457084990961</v>
      </c>
      <c r="AX31" s="168">
        <f t="shared" si="17"/>
        <v>0</v>
      </c>
      <c r="AY31" s="168">
        <f t="shared" si="18"/>
        <v>2115.6457084990961</v>
      </c>
      <c r="AZ31" s="178"/>
      <c r="BA31" s="178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4"/>
      <c r="DJ31" s="24"/>
      <c r="DK31" s="24"/>
      <c r="DL31" s="24"/>
      <c r="DM31" s="24"/>
      <c r="DN31" s="24"/>
    </row>
    <row r="32" spans="1:118" ht="15.95" customHeight="1" x14ac:dyDescent="0.2">
      <c r="A32" s="14">
        <f t="shared" si="22"/>
        <v>7</v>
      </c>
      <c r="B32" s="150">
        <f t="shared" si="19"/>
        <v>0.5</v>
      </c>
      <c r="C32" s="151" t="s">
        <v>117</v>
      </c>
      <c r="D32" s="152" t="s">
        <v>6</v>
      </c>
      <c r="E32" s="153" t="s">
        <v>111</v>
      </c>
      <c r="F32" s="152" t="s">
        <v>114</v>
      </c>
      <c r="G32" s="151">
        <v>128.38999999999999</v>
      </c>
      <c r="H32" s="151">
        <v>554.72</v>
      </c>
      <c r="I32" s="151">
        <v>90.644999999999996</v>
      </c>
      <c r="J32" s="151">
        <v>300</v>
      </c>
      <c r="K32" s="152">
        <v>1200</v>
      </c>
      <c r="L32" s="151">
        <f t="shared" si="0"/>
        <v>324.00000000000006</v>
      </c>
      <c r="M32" s="151">
        <f t="shared" si="1"/>
        <v>19.92480958507258</v>
      </c>
      <c r="N32" s="151">
        <f t="shared" si="2"/>
        <v>467.99999999999994</v>
      </c>
      <c r="O32" s="151">
        <f t="shared" si="3"/>
        <v>467.99999999999994</v>
      </c>
      <c r="P32" s="155"/>
      <c r="Q32" s="155"/>
      <c r="R32" s="154">
        <f>IF(C32="","",MAX(N32:N33))</f>
        <v>467.99999999999994</v>
      </c>
      <c r="S32" s="154">
        <f>IF(D32="","",MAX(O32:O33))</f>
        <v>467.99999999999994</v>
      </c>
      <c r="T32" s="155">
        <f>IF(C32="","",MAX(ABS(H32),ABS(H33)))</f>
        <v>554.72</v>
      </c>
      <c r="U32" s="156">
        <f>+IF(C32="","",MIN(MAX(ABS(G32),ABS(G33))*1000/(J32*K32),0.2*$F$10))</f>
        <v>0.55283333333333329</v>
      </c>
      <c r="V32" s="155">
        <f>IF(C32="","",MAX(BH32:BI32))</f>
        <v>110.6790615599872</v>
      </c>
      <c r="W32" s="155">
        <f>IF(C32="","",$AA$9*$J32*$BG32*$BF32*$F$10/2.9/1000)</f>
        <v>772.63944827586204</v>
      </c>
      <c r="X32" s="155">
        <f>IF(C32="","",$AA$9*$J32*$BG32*$BF32*$F$10/2/1000)</f>
        <v>1120.3271999999999</v>
      </c>
      <c r="Y32" s="157" t="str">
        <f>IF(C32="","",IF(MAX(ABS(H32),ABS(H33))&lt;V32,"Cấu tạo",IF(MAX(ABS(H32),ABS(H33))&gt;X32,"O/S","Tínhthép")))</f>
        <v>Tínhthép</v>
      </c>
      <c r="Z32" s="158">
        <f>IF(C32="","",IF(Y32="Tínhthép",IF(T32&lt;W32,2.5,_xlfn.COT(0.5*ASIN(2*T32*1000/($AA$9*J32*BG32*BF32*$F$10)))),""))</f>
        <v>2.5</v>
      </c>
      <c r="AA32" s="159">
        <f>IF(C32="","",MAX(BJ32:BK32))</f>
        <v>854.30826532747426</v>
      </c>
      <c r="AB32" s="160">
        <f>IF($C32="","",AH32)</f>
        <v>10</v>
      </c>
      <c r="AC32" s="160">
        <f>IF($C32="","",AI32)</f>
        <v>200</v>
      </c>
      <c r="AD32" s="160"/>
      <c r="AE32" s="159">
        <f>IF(C32="","",2*3.14*AB32^2/4/AC32*1000)</f>
        <v>785</v>
      </c>
      <c r="AF32" s="161" t="str">
        <f>IF(C32="","",IF(AE32&gt;AA32,"OK","NOT OK"))</f>
        <v>NOT OK</v>
      </c>
      <c r="AH32" s="162">
        <v>10</v>
      </c>
      <c r="AI32" s="163">
        <v>200</v>
      </c>
      <c r="AK32" s="164">
        <f t="shared" si="4"/>
        <v>1125</v>
      </c>
      <c r="AL32" s="165">
        <f t="shared" si="5"/>
        <v>259.20000000000005</v>
      </c>
      <c r="AM32" s="164">
        <f t="shared" si="6"/>
        <v>1</v>
      </c>
      <c r="AN32" s="164">
        <f t="shared" si="7"/>
        <v>0</v>
      </c>
      <c r="AO32" s="166">
        <f t="shared" si="8"/>
        <v>186.97441314632053</v>
      </c>
      <c r="AP32" s="167">
        <f t="shared" si="9"/>
        <v>1057.5360000000003</v>
      </c>
      <c r="AQ32" s="167">
        <f t="shared" si="10"/>
        <v>915.61466880000023</v>
      </c>
      <c r="AR32" s="167">
        <f t="shared" si="11"/>
        <v>0</v>
      </c>
      <c r="AS32" s="164">
        <f t="shared" si="12"/>
        <v>2.689814814814815E-3</v>
      </c>
      <c r="AT32" s="168">
        <f t="shared" si="13"/>
        <v>0</v>
      </c>
      <c r="AU32" s="168">
        <f t="shared" si="14"/>
        <v>434.78260869565219</v>
      </c>
      <c r="AV32" s="168">
        <f t="shared" si="15"/>
        <v>0</v>
      </c>
      <c r="AW32" s="168">
        <f t="shared" si="16"/>
        <v>2115.6457084990961</v>
      </c>
      <c r="AX32" s="168">
        <f t="shared" si="17"/>
        <v>0</v>
      </c>
      <c r="AY32" s="168">
        <f t="shared" si="18"/>
        <v>2115.6457084990961</v>
      </c>
      <c r="AZ32" s="169">
        <f>IF(C32="","",MAX(R32:R33))</f>
        <v>467.99999999999994</v>
      </c>
      <c r="BA32" s="169">
        <f>IF(C32="","",MAX(S32:S33))</f>
        <v>467.99999999999994</v>
      </c>
      <c r="BB32" s="170">
        <f>IF(C32="","",MIN(2,1+SQRT(200/(0.8*K32))))</f>
        <v>1.4564354645876385</v>
      </c>
      <c r="BC32" s="170">
        <f>IF(C32="","",MIN(0.02,MAX(R32:S32)/(J32*0.8*K32)))</f>
        <v>1.6249999999999997E-3</v>
      </c>
      <c r="BD32" s="171">
        <f>IF(C32="","",0.18/$Y$11)</f>
        <v>0.12</v>
      </c>
      <c r="BE32" s="172">
        <f>IF(C32="","",0.035*BB32^(3/2)*$F$9^(1/2))</f>
        <v>0.30137729708328892</v>
      </c>
      <c r="BF32" s="172">
        <f>IF(C32="","",0.6*(1-$F$9/250))</f>
        <v>0.54239999999999999</v>
      </c>
      <c r="BG32" s="171">
        <f>IF(C32="","",0.9*AK32)</f>
        <v>1012.5</v>
      </c>
      <c r="BH32" s="172">
        <f>+IF(C32="","",(BD32*BB32*(100*BC32*$F$9)^(1/3)+0.15*U32)*J32*0.8*K32/1000)</f>
        <v>103.11182700146011</v>
      </c>
      <c r="BI32" s="172">
        <f>IF(C32="","",(BE32+0.15*U32)*J32*0.8*K32/1000)</f>
        <v>110.6790615599872</v>
      </c>
      <c r="BJ32" s="172">
        <f>IF(C32="","",$AF$12*J32*1000)</f>
        <v>235.15101530718508</v>
      </c>
      <c r="BK32" s="172">
        <f>+IF(C32="","",T32*1000/(BG32*$Q$10*Z32)*1000)</f>
        <v>854.30826532747426</v>
      </c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4"/>
      <c r="DJ32" s="24"/>
      <c r="DK32" s="24"/>
      <c r="DL32" s="24"/>
      <c r="DM32" s="24"/>
      <c r="DN32" s="24"/>
    </row>
    <row r="33" spans="1:118" ht="15.95" customHeight="1" x14ac:dyDescent="0.25">
      <c r="A33" s="14">
        <f t="shared" si="22"/>
        <v>7</v>
      </c>
      <c r="B33" s="150">
        <f t="shared" si="19"/>
        <v>0.5</v>
      </c>
      <c r="C33" s="151" t="s">
        <v>117</v>
      </c>
      <c r="D33" s="152" t="s">
        <v>6</v>
      </c>
      <c r="E33" s="153" t="s">
        <v>113</v>
      </c>
      <c r="F33" s="152" t="s">
        <v>114</v>
      </c>
      <c r="G33" s="151">
        <v>-199.02</v>
      </c>
      <c r="H33" s="151">
        <v>-186.14</v>
      </c>
      <c r="I33" s="151">
        <v>-133.38999999999999</v>
      </c>
      <c r="J33" s="151">
        <v>300</v>
      </c>
      <c r="K33" s="152">
        <v>1200</v>
      </c>
      <c r="L33" s="151">
        <f t="shared" si="0"/>
        <v>324.00000000000006</v>
      </c>
      <c r="M33" s="151">
        <f t="shared" si="1"/>
        <v>29.446375069645683</v>
      </c>
      <c r="N33" s="151">
        <f t="shared" si="2"/>
        <v>467.99999999999994</v>
      </c>
      <c r="O33" s="151">
        <f t="shared" si="3"/>
        <v>467.99999999999994</v>
      </c>
      <c r="P33" s="272"/>
      <c r="Q33" s="272"/>
      <c r="R33" s="180"/>
      <c r="S33" s="180"/>
      <c r="T33" s="174"/>
      <c r="U33" s="174"/>
      <c r="V33" s="174"/>
      <c r="W33" s="174"/>
      <c r="X33" s="174"/>
      <c r="Y33" s="174"/>
      <c r="Z33" s="174"/>
      <c r="AA33" s="175"/>
      <c r="AB33" s="175"/>
      <c r="AC33" s="175"/>
      <c r="AD33" s="175"/>
      <c r="AE33" s="176"/>
      <c r="AF33" s="175"/>
      <c r="AG33" s="122"/>
      <c r="AH33" s="177"/>
      <c r="AI33" s="177"/>
      <c r="AJ33" s="123"/>
      <c r="AK33" s="164">
        <f t="shared" si="4"/>
        <v>1125</v>
      </c>
      <c r="AL33" s="165">
        <f t="shared" si="5"/>
        <v>259.20000000000005</v>
      </c>
      <c r="AM33" s="164">
        <f t="shared" si="6"/>
        <v>1</v>
      </c>
      <c r="AN33" s="164">
        <f t="shared" si="7"/>
        <v>0</v>
      </c>
      <c r="AO33" s="166">
        <f t="shared" si="8"/>
        <v>276.32478365355615</v>
      </c>
      <c r="AP33" s="167">
        <f t="shared" si="9"/>
        <v>1057.5360000000003</v>
      </c>
      <c r="AQ33" s="167">
        <f t="shared" si="10"/>
        <v>915.61466880000023</v>
      </c>
      <c r="AR33" s="167">
        <f t="shared" si="11"/>
        <v>0</v>
      </c>
      <c r="AS33" s="164">
        <f t="shared" si="12"/>
        <v>2.689814814814815E-3</v>
      </c>
      <c r="AT33" s="168">
        <f t="shared" si="13"/>
        <v>0</v>
      </c>
      <c r="AU33" s="168">
        <f t="shared" si="14"/>
        <v>434.78260869565219</v>
      </c>
      <c r="AV33" s="168">
        <f t="shared" si="15"/>
        <v>0</v>
      </c>
      <c r="AW33" s="168">
        <f t="shared" si="16"/>
        <v>2115.6457084990961</v>
      </c>
      <c r="AX33" s="168">
        <f t="shared" si="17"/>
        <v>0</v>
      </c>
      <c r="AY33" s="168">
        <f t="shared" si="18"/>
        <v>2115.6457084990961</v>
      </c>
      <c r="AZ33" s="178"/>
      <c r="BA33" s="178"/>
      <c r="BB33" s="179"/>
      <c r="BC33" s="179"/>
      <c r="BD33" s="179"/>
      <c r="BE33" s="179"/>
      <c r="BF33" s="179"/>
      <c r="BG33" s="179"/>
      <c r="BH33" s="179"/>
      <c r="BI33" s="179"/>
      <c r="BJ33" s="179"/>
      <c r="BK33" s="179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4"/>
      <c r="DJ33" s="24"/>
      <c r="DK33" s="24"/>
      <c r="DL33" s="24"/>
      <c r="DM33" s="24"/>
      <c r="DN33" s="24"/>
    </row>
    <row r="34" spans="1:118" ht="15.95" customHeight="1" x14ac:dyDescent="0.2">
      <c r="A34" s="14">
        <f t="shared" si="22"/>
        <v>8</v>
      </c>
      <c r="B34" s="150">
        <f t="shared" si="19"/>
        <v>0</v>
      </c>
      <c r="C34" s="151" t="s">
        <v>118</v>
      </c>
      <c r="D34" s="152" t="s">
        <v>6</v>
      </c>
      <c r="E34" s="153" t="s">
        <v>111</v>
      </c>
      <c r="F34" s="152" t="s">
        <v>112</v>
      </c>
      <c r="G34" s="151">
        <v>166.67</v>
      </c>
      <c r="H34" s="151">
        <v>319.98</v>
      </c>
      <c r="I34" s="151">
        <v>128.34700000000001</v>
      </c>
      <c r="J34" s="151">
        <v>300</v>
      </c>
      <c r="K34" s="151">
        <v>1200</v>
      </c>
      <c r="L34" s="151">
        <f t="shared" si="0"/>
        <v>324.00000000000006</v>
      </c>
      <c r="M34" s="151">
        <f t="shared" si="1"/>
        <v>28.31873184522351</v>
      </c>
      <c r="N34" s="151">
        <f t="shared" si="2"/>
        <v>467.99999999999994</v>
      </c>
      <c r="O34" s="151">
        <f t="shared" si="3"/>
        <v>467.99999999999994</v>
      </c>
      <c r="P34" s="155"/>
      <c r="Q34" s="155"/>
      <c r="R34" s="154">
        <f>IF(C34="","",MAX(N34:N35))</f>
        <v>467.99999999999994</v>
      </c>
      <c r="S34" s="154">
        <f>IF(D34="","",MAX(O34:O35))</f>
        <v>467.99999999999994</v>
      </c>
      <c r="T34" s="155">
        <f>IF(C34="","",MAX(ABS(H34),ABS(H35)))</f>
        <v>498.35</v>
      </c>
      <c r="U34" s="156">
        <f>+IF(C34="","",MIN(MAX(ABS(G34),ABS(G35))*1000/(J34*K34),0.2*$F$10))</f>
        <v>0.57852777777777775</v>
      </c>
      <c r="V34" s="155">
        <f>IF(C34="","",MAX(BH34:BI34))</f>
        <v>111.78906155998723</v>
      </c>
      <c r="W34" s="155">
        <f>IF(C34="","",$AA$9*$J34*$BG34*$BF34*$F$10/2.9/1000)</f>
        <v>772.63944827586204</v>
      </c>
      <c r="X34" s="155">
        <f>IF(C34="","",$AA$9*$J34*$BG34*$BF34*$F$10/2/1000)</f>
        <v>1120.3271999999999</v>
      </c>
      <c r="Y34" s="157" t="str">
        <f>IF(C34="","",IF(MAX(ABS(H34),ABS(H35))&lt;V34,"Cấu tạo",IF(MAX(ABS(H34),ABS(H35))&gt;X34,"O/S","Tínhthép")))</f>
        <v>Tínhthép</v>
      </c>
      <c r="Z34" s="158">
        <f>IF(C34="","",IF(Y34="Tínhthép",IF(T34&lt;W34,2.5,_xlfn.COT(0.5*ASIN(2*T34*1000/($AA$9*J34*BG34*BF34*$F$10)))),""))</f>
        <v>2.5</v>
      </c>
      <c r="AA34" s="159">
        <f>IF(C34="","",MAX(BJ34:BK34))</f>
        <v>767.49445490688424</v>
      </c>
      <c r="AB34" s="160">
        <f>IF($C34="","",AH34)</f>
        <v>10</v>
      </c>
      <c r="AC34" s="160">
        <f>IF($C34="","",AI34)</f>
        <v>200</v>
      </c>
      <c r="AD34" s="160"/>
      <c r="AE34" s="159">
        <f>IF(C34="","",2*3.14*AB34^2/4/AC34*1000)</f>
        <v>785</v>
      </c>
      <c r="AF34" s="161" t="str">
        <f>IF(C34="","",IF(AE34&gt;AA34,"OK","NOT OK"))</f>
        <v>OK</v>
      </c>
      <c r="AG34" s="17">
        <v>5</v>
      </c>
      <c r="AH34" s="162">
        <v>10</v>
      </c>
      <c r="AI34" s="163">
        <v>200</v>
      </c>
      <c r="AK34" s="164">
        <f t="shared" si="4"/>
        <v>1125</v>
      </c>
      <c r="AL34" s="165">
        <f t="shared" si="5"/>
        <v>259.20000000000005</v>
      </c>
      <c r="AM34" s="164">
        <f t="shared" si="6"/>
        <v>1</v>
      </c>
      <c r="AN34" s="164">
        <f t="shared" si="7"/>
        <v>0</v>
      </c>
      <c r="AO34" s="166">
        <f t="shared" si="8"/>
        <v>265.74297963557814</v>
      </c>
      <c r="AP34" s="167">
        <f t="shared" si="9"/>
        <v>1057.5360000000003</v>
      </c>
      <c r="AQ34" s="167">
        <f t="shared" si="10"/>
        <v>915.61466880000023</v>
      </c>
      <c r="AR34" s="167">
        <f t="shared" si="11"/>
        <v>0</v>
      </c>
      <c r="AS34" s="164">
        <f t="shared" si="12"/>
        <v>2.689814814814815E-3</v>
      </c>
      <c r="AT34" s="168">
        <f t="shared" si="13"/>
        <v>0</v>
      </c>
      <c r="AU34" s="168">
        <f t="shared" si="14"/>
        <v>434.78260869565219</v>
      </c>
      <c r="AV34" s="168">
        <f t="shared" si="15"/>
        <v>0</v>
      </c>
      <c r="AW34" s="168">
        <f t="shared" si="16"/>
        <v>2115.6457084990961</v>
      </c>
      <c r="AX34" s="168">
        <f t="shared" si="17"/>
        <v>0</v>
      </c>
      <c r="AY34" s="168">
        <f t="shared" si="18"/>
        <v>2115.6457084990961</v>
      </c>
      <c r="AZ34" s="169">
        <f>IF(C34="","",MAX(R34:R35))</f>
        <v>467.99999999999994</v>
      </c>
      <c r="BA34" s="169">
        <f>IF(C34="","",MAX(S34:S35))</f>
        <v>467.99999999999994</v>
      </c>
      <c r="BB34" s="170">
        <f>IF(C34="","",MIN(2,1+SQRT(200/(0.8*K34))))</f>
        <v>1.4564354645876385</v>
      </c>
      <c r="BC34" s="170">
        <f>IF(C34="","",MIN(0.02,MAX(R34:S34)/(J34*0.8*K34)))</f>
        <v>1.6249999999999997E-3</v>
      </c>
      <c r="BD34" s="171">
        <f>IF(C34="","",0.18/$Y$11)</f>
        <v>0.12</v>
      </c>
      <c r="BE34" s="172">
        <f>IF(C34="","",0.035*BB34^(3/2)*$F$9^(1/2))</f>
        <v>0.30137729708328892</v>
      </c>
      <c r="BF34" s="172">
        <f>IF(C34="","",0.6*(1-$F$9/250))</f>
        <v>0.54239999999999999</v>
      </c>
      <c r="BG34" s="171">
        <f>IF(C34="","",0.9*AK34)</f>
        <v>1012.5</v>
      </c>
      <c r="BH34" s="172">
        <f>+IF(C34="","",(BD34*BB34*(100*BC34*$F$9)^(1/3)+0.15*U34)*J34*0.8*K34/1000)</f>
        <v>104.22182700146013</v>
      </c>
      <c r="BI34" s="172">
        <f>IF(C34="","",(BE34+0.15*U34)*J34*0.8*K34/1000)</f>
        <v>111.78906155998723</v>
      </c>
      <c r="BJ34" s="172">
        <f>IF(C34="","",$AF$12*J34*1000)</f>
        <v>235.15101530718508</v>
      </c>
      <c r="BK34" s="172">
        <f>+IF(C34="","",T34*1000/(BG34*$Q$10*Z34)*1000)</f>
        <v>767.49445490688424</v>
      </c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4"/>
      <c r="DJ34" s="24"/>
      <c r="DK34" s="24"/>
      <c r="DL34" s="24"/>
      <c r="DM34" s="24"/>
      <c r="DN34" s="24"/>
    </row>
    <row r="35" spans="1:118" ht="15.95" customHeight="1" x14ac:dyDescent="0.25">
      <c r="A35" s="14">
        <f t="shared" si="22"/>
        <v>8</v>
      </c>
      <c r="B35" s="150">
        <f t="shared" si="19"/>
        <v>0</v>
      </c>
      <c r="C35" s="151" t="s">
        <v>118</v>
      </c>
      <c r="D35" s="152" t="s">
        <v>6</v>
      </c>
      <c r="E35" s="153" t="s">
        <v>113</v>
      </c>
      <c r="F35" s="152" t="s">
        <v>112</v>
      </c>
      <c r="G35" s="151">
        <v>-208.27</v>
      </c>
      <c r="H35" s="151">
        <v>-498.35</v>
      </c>
      <c r="I35" s="151">
        <v>-122.77800000000001</v>
      </c>
      <c r="J35" s="151">
        <v>300</v>
      </c>
      <c r="K35" s="152">
        <v>1200</v>
      </c>
      <c r="L35" s="151">
        <f t="shared" si="0"/>
        <v>324.00000000000006</v>
      </c>
      <c r="M35" s="151">
        <f t="shared" si="1"/>
        <v>27.074817721010277</v>
      </c>
      <c r="N35" s="151">
        <f t="shared" si="2"/>
        <v>467.99999999999994</v>
      </c>
      <c r="O35" s="151">
        <f t="shared" si="3"/>
        <v>467.99999999999994</v>
      </c>
      <c r="P35" s="272"/>
      <c r="Q35" s="272"/>
      <c r="R35" s="173"/>
      <c r="S35" s="173"/>
      <c r="T35" s="174"/>
      <c r="U35" s="174"/>
      <c r="V35" s="174"/>
      <c r="W35" s="174"/>
      <c r="X35" s="174"/>
      <c r="Y35" s="174"/>
      <c r="Z35" s="174"/>
      <c r="AA35" s="175"/>
      <c r="AB35" s="175"/>
      <c r="AC35" s="175"/>
      <c r="AD35" s="175"/>
      <c r="AE35" s="176"/>
      <c r="AF35" s="175"/>
      <c r="AG35" s="122"/>
      <c r="AH35" s="177"/>
      <c r="AI35" s="177"/>
      <c r="AJ35" s="123"/>
      <c r="AK35" s="164">
        <f t="shared" si="4"/>
        <v>1125</v>
      </c>
      <c r="AL35" s="165">
        <f t="shared" si="5"/>
        <v>259.20000000000005</v>
      </c>
      <c r="AM35" s="164">
        <f t="shared" si="6"/>
        <v>1</v>
      </c>
      <c r="AN35" s="164">
        <f t="shared" si="7"/>
        <v>0</v>
      </c>
      <c r="AO35" s="166">
        <f t="shared" si="8"/>
        <v>254.07008949395987</v>
      </c>
      <c r="AP35" s="167">
        <f t="shared" si="9"/>
        <v>1057.5360000000003</v>
      </c>
      <c r="AQ35" s="167">
        <f t="shared" si="10"/>
        <v>915.61466880000023</v>
      </c>
      <c r="AR35" s="167">
        <f t="shared" si="11"/>
        <v>0</v>
      </c>
      <c r="AS35" s="164">
        <f t="shared" si="12"/>
        <v>2.689814814814815E-3</v>
      </c>
      <c r="AT35" s="168">
        <f t="shared" si="13"/>
        <v>0</v>
      </c>
      <c r="AU35" s="168">
        <f t="shared" si="14"/>
        <v>434.78260869565219</v>
      </c>
      <c r="AV35" s="168">
        <f t="shared" si="15"/>
        <v>0</v>
      </c>
      <c r="AW35" s="168">
        <f t="shared" si="16"/>
        <v>2115.6457084990961</v>
      </c>
      <c r="AX35" s="168">
        <f t="shared" si="17"/>
        <v>0</v>
      </c>
      <c r="AY35" s="168">
        <f t="shared" si="18"/>
        <v>2115.6457084990961</v>
      </c>
      <c r="AZ35" s="178"/>
      <c r="BA35" s="178"/>
      <c r="BB35" s="179"/>
      <c r="BC35" s="179"/>
      <c r="BD35" s="179"/>
      <c r="BE35" s="179"/>
      <c r="BF35" s="179"/>
      <c r="BG35" s="179"/>
      <c r="BH35" s="179"/>
      <c r="BI35" s="179"/>
      <c r="BJ35" s="179"/>
      <c r="BK35" s="179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4"/>
      <c r="DJ35" s="24"/>
      <c r="DK35" s="24"/>
      <c r="DL35" s="24"/>
      <c r="DM35" s="24"/>
      <c r="DN35" s="24"/>
    </row>
    <row r="36" spans="1:118" ht="15.95" customHeight="1" x14ac:dyDescent="0.2">
      <c r="A36" s="14">
        <f t="shared" si="22"/>
        <v>8</v>
      </c>
      <c r="B36" s="150">
        <f t="shared" si="19"/>
        <v>0</v>
      </c>
      <c r="C36" s="151" t="s">
        <v>118</v>
      </c>
      <c r="D36" s="152" t="s">
        <v>6</v>
      </c>
      <c r="E36" s="153" t="s">
        <v>111</v>
      </c>
      <c r="F36" s="152" t="s">
        <v>114</v>
      </c>
      <c r="G36" s="151">
        <v>75.2</v>
      </c>
      <c r="H36" s="151">
        <v>434.81</v>
      </c>
      <c r="I36" s="151">
        <v>71.106999999999999</v>
      </c>
      <c r="J36" s="151">
        <v>300</v>
      </c>
      <c r="K36" s="152">
        <v>1200</v>
      </c>
      <c r="L36" s="151">
        <f t="shared" si="0"/>
        <v>324.00000000000006</v>
      </c>
      <c r="M36" s="151">
        <f t="shared" si="1"/>
        <v>15.599879461435876</v>
      </c>
      <c r="N36" s="151">
        <f t="shared" si="2"/>
        <v>467.99999999999994</v>
      </c>
      <c r="O36" s="151">
        <f t="shared" si="3"/>
        <v>467.99999999999994</v>
      </c>
      <c r="P36" s="155"/>
      <c r="Q36" s="155"/>
      <c r="R36" s="154">
        <f>IF(C36="","",MAX(N36:N37))</f>
        <v>467.99999999999994</v>
      </c>
      <c r="S36" s="154">
        <f>IF(D36="","",MAX(O36:O37))</f>
        <v>467.99999999999994</v>
      </c>
      <c r="T36" s="155">
        <f>IF(C36="","",MAX(ABS(H36),ABS(H37)))</f>
        <v>434.81</v>
      </c>
      <c r="U36" s="156">
        <f>+IF(C36="","",MIN(MAX(ABS(G36),ABS(G37))*1000/(J36*K36),0.2*$F$10))</f>
        <v>0.4597222222222222</v>
      </c>
      <c r="V36" s="155">
        <f>IF(C36="","",MAX(BH36:BI36))</f>
        <v>106.65666155998721</v>
      </c>
      <c r="W36" s="155">
        <f>IF(C36="","",$AA$9*$J36*$BG36*$BF36*$F$10/2.9/1000)</f>
        <v>772.63944827586204</v>
      </c>
      <c r="X36" s="155">
        <f>IF(C36="","",$AA$9*$J36*$BG36*$BF36*$F$10/2/1000)</f>
        <v>1120.3271999999999</v>
      </c>
      <c r="Y36" s="157" t="str">
        <f>IF(C36="","",IF(MAX(ABS(H36),ABS(H37))&lt;V36,"Cấu tạo",IF(MAX(ABS(H36),ABS(H37))&gt;X36,"O/S","Tínhthép")))</f>
        <v>Tínhthép</v>
      </c>
      <c r="Z36" s="158">
        <f>IF(C36="","",IF(Y36="Tínhthép",IF(T36&lt;W36,2.5,_xlfn.COT(0.5*ASIN(2*T36*1000/($AA$9*J36*BG36*BF36*$F$10)))),""))</f>
        <v>2.5</v>
      </c>
      <c r="AA36" s="159">
        <f>IF(C36="","",MAX(BJ36:BK36))</f>
        <v>669.63833437957737</v>
      </c>
      <c r="AB36" s="160">
        <f>IF($C36="","",AH36)</f>
        <v>10</v>
      </c>
      <c r="AC36" s="160">
        <f>IF($C36="","",AI36)</f>
        <v>200</v>
      </c>
      <c r="AD36" s="160"/>
      <c r="AE36" s="159">
        <f>IF(C36="","",2*3.14*AB36^2/4/AC36*1000)</f>
        <v>785</v>
      </c>
      <c r="AF36" s="161" t="str">
        <f>IF(C36="","",IF(AE36&gt;AA36,"OK","NOT OK"))</f>
        <v>OK</v>
      </c>
      <c r="AH36" s="162">
        <v>10</v>
      </c>
      <c r="AI36" s="163">
        <v>200</v>
      </c>
      <c r="AK36" s="164">
        <f t="shared" si="4"/>
        <v>1125</v>
      </c>
      <c r="AL36" s="165">
        <f t="shared" si="5"/>
        <v>259.20000000000005</v>
      </c>
      <c r="AM36" s="164">
        <f t="shared" si="6"/>
        <v>1</v>
      </c>
      <c r="AN36" s="164">
        <f t="shared" si="7"/>
        <v>0</v>
      </c>
      <c r="AO36" s="166">
        <f t="shared" si="8"/>
        <v>146.38926886611517</v>
      </c>
      <c r="AP36" s="167">
        <f t="shared" si="9"/>
        <v>1057.5360000000003</v>
      </c>
      <c r="AQ36" s="167">
        <f t="shared" si="10"/>
        <v>915.61466880000023</v>
      </c>
      <c r="AR36" s="167">
        <f t="shared" si="11"/>
        <v>0</v>
      </c>
      <c r="AS36" s="164">
        <f t="shared" si="12"/>
        <v>2.689814814814815E-3</v>
      </c>
      <c r="AT36" s="168">
        <f t="shared" si="13"/>
        <v>0</v>
      </c>
      <c r="AU36" s="168">
        <f t="shared" si="14"/>
        <v>434.78260869565219</v>
      </c>
      <c r="AV36" s="168">
        <f t="shared" si="15"/>
        <v>0</v>
      </c>
      <c r="AW36" s="168">
        <f t="shared" si="16"/>
        <v>2115.6457084990961</v>
      </c>
      <c r="AX36" s="168">
        <f t="shared" si="17"/>
        <v>0</v>
      </c>
      <c r="AY36" s="168">
        <f t="shared" si="18"/>
        <v>2115.6457084990961</v>
      </c>
      <c r="AZ36" s="169">
        <f>IF(C36="","",MAX(R36:R37))</f>
        <v>467.99999999999994</v>
      </c>
      <c r="BA36" s="169">
        <f>IF(C36="","",MAX(S36:S37))</f>
        <v>467.99999999999994</v>
      </c>
      <c r="BB36" s="170">
        <f>IF(C36="","",MIN(2,1+SQRT(200/(0.8*K36))))</f>
        <v>1.4564354645876385</v>
      </c>
      <c r="BC36" s="170">
        <f>IF(C36="","",MIN(0.02,MAX(R36:S36)/(J36*0.8*K36)))</f>
        <v>1.6249999999999997E-3</v>
      </c>
      <c r="BD36" s="171">
        <f>IF(C36="","",0.18/$Y$11)</f>
        <v>0.12</v>
      </c>
      <c r="BE36" s="172">
        <f>IF(C36="","",0.035*BB36^(3/2)*$F$9^(1/2))</f>
        <v>0.30137729708328892</v>
      </c>
      <c r="BF36" s="172">
        <f>IF(C36="","",0.6*(1-$F$9/250))</f>
        <v>0.54239999999999999</v>
      </c>
      <c r="BG36" s="171">
        <f>IF(C36="","",0.9*AK36)</f>
        <v>1012.5</v>
      </c>
      <c r="BH36" s="172">
        <f>+IF(C36="","",(BD36*BB36*(100*BC36*$F$9)^(1/3)+0.15*U36)*J36*0.8*K36/1000)</f>
        <v>99.089427001460152</v>
      </c>
      <c r="BI36" s="172">
        <f>IF(C36="","",(BE36+0.15*U36)*J36*0.8*K36/1000)</f>
        <v>106.65666155998721</v>
      </c>
      <c r="BJ36" s="172">
        <f>IF(C36="","",$AF$12*J36*1000)</f>
        <v>235.15101530718508</v>
      </c>
      <c r="BK36" s="172">
        <f>+IF(C36="","",T36*1000/(BG36*$Q$10*Z36)*1000)</f>
        <v>669.63833437957737</v>
      </c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4"/>
      <c r="DJ36" s="24"/>
      <c r="DK36" s="24"/>
      <c r="DL36" s="24"/>
      <c r="DM36" s="24"/>
      <c r="DN36" s="24"/>
    </row>
    <row r="37" spans="1:118" ht="15.95" customHeight="1" x14ac:dyDescent="0.25">
      <c r="A37" s="14">
        <f t="shared" si="22"/>
        <v>8</v>
      </c>
      <c r="B37" s="150">
        <f t="shared" si="19"/>
        <v>0</v>
      </c>
      <c r="C37" s="151" t="s">
        <v>118</v>
      </c>
      <c r="D37" s="152" t="s">
        <v>6</v>
      </c>
      <c r="E37" s="153" t="s">
        <v>113</v>
      </c>
      <c r="F37" s="152" t="s">
        <v>114</v>
      </c>
      <c r="G37" s="151">
        <v>-165.5</v>
      </c>
      <c r="H37" s="151">
        <v>-76.28</v>
      </c>
      <c r="I37" s="151">
        <v>-122.03</v>
      </c>
      <c r="J37" s="151">
        <v>300</v>
      </c>
      <c r="K37" s="152">
        <v>1200</v>
      </c>
      <c r="L37" s="151">
        <f t="shared" si="0"/>
        <v>324.00000000000006</v>
      </c>
      <c r="M37" s="151">
        <f t="shared" si="1"/>
        <v>26.907848789993523</v>
      </c>
      <c r="N37" s="151">
        <f t="shared" si="2"/>
        <v>467.99999999999994</v>
      </c>
      <c r="O37" s="151">
        <f t="shared" si="3"/>
        <v>467.99999999999994</v>
      </c>
      <c r="P37" s="272"/>
      <c r="Q37" s="272"/>
      <c r="R37" s="173"/>
      <c r="S37" s="173"/>
      <c r="T37" s="174"/>
      <c r="U37" s="174"/>
      <c r="V37" s="174"/>
      <c r="W37" s="174"/>
      <c r="X37" s="174"/>
      <c r="Y37" s="174"/>
      <c r="Z37" s="174"/>
      <c r="AA37" s="175"/>
      <c r="AB37" s="175"/>
      <c r="AC37" s="175"/>
      <c r="AD37" s="175"/>
      <c r="AE37" s="176"/>
      <c r="AF37" s="175"/>
      <c r="AG37" s="122"/>
      <c r="AH37" s="177"/>
      <c r="AI37" s="177"/>
      <c r="AJ37" s="123"/>
      <c r="AK37" s="164">
        <f t="shared" si="4"/>
        <v>1125</v>
      </c>
      <c r="AL37" s="165">
        <f t="shared" si="5"/>
        <v>259.20000000000005</v>
      </c>
      <c r="AM37" s="164">
        <f t="shared" si="6"/>
        <v>1</v>
      </c>
      <c r="AN37" s="164">
        <f t="shared" si="7"/>
        <v>0</v>
      </c>
      <c r="AO37" s="166">
        <f t="shared" si="8"/>
        <v>252.50325304529969</v>
      </c>
      <c r="AP37" s="167">
        <f t="shared" si="9"/>
        <v>1057.5360000000003</v>
      </c>
      <c r="AQ37" s="167">
        <f t="shared" si="10"/>
        <v>915.61466880000023</v>
      </c>
      <c r="AR37" s="167">
        <f t="shared" si="11"/>
        <v>0</v>
      </c>
      <c r="AS37" s="164">
        <f t="shared" si="12"/>
        <v>2.689814814814815E-3</v>
      </c>
      <c r="AT37" s="168">
        <f t="shared" si="13"/>
        <v>0</v>
      </c>
      <c r="AU37" s="168">
        <f t="shared" si="14"/>
        <v>434.78260869565219</v>
      </c>
      <c r="AV37" s="168">
        <f t="shared" si="15"/>
        <v>0</v>
      </c>
      <c r="AW37" s="168">
        <f t="shared" si="16"/>
        <v>2115.6457084990961</v>
      </c>
      <c r="AX37" s="168">
        <f t="shared" si="17"/>
        <v>0</v>
      </c>
      <c r="AY37" s="168">
        <f t="shared" si="18"/>
        <v>2115.6457084990961</v>
      </c>
      <c r="AZ37" s="178"/>
      <c r="BA37" s="178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4"/>
      <c r="DJ37" s="24"/>
      <c r="DK37" s="24"/>
      <c r="DL37" s="24"/>
      <c r="DM37" s="24"/>
      <c r="DN37" s="24"/>
    </row>
    <row r="38" spans="1:118" ht="15.95" customHeight="1" x14ac:dyDescent="0.2">
      <c r="A38" s="14">
        <f t="shared" si="22"/>
        <v>9</v>
      </c>
      <c r="B38" s="150">
        <f t="shared" si="19"/>
        <v>0.5</v>
      </c>
      <c r="C38" s="151" t="s">
        <v>119</v>
      </c>
      <c r="D38" s="152" t="s">
        <v>6</v>
      </c>
      <c r="E38" s="153" t="s">
        <v>111</v>
      </c>
      <c r="F38" s="152" t="s">
        <v>112</v>
      </c>
      <c r="G38" s="151">
        <v>110.21</v>
      </c>
      <c r="H38" s="151">
        <v>212.43</v>
      </c>
      <c r="I38" s="151">
        <v>93.588999999999999</v>
      </c>
      <c r="J38" s="151">
        <v>300</v>
      </c>
      <c r="K38" s="151">
        <v>1200</v>
      </c>
      <c r="L38" s="151">
        <f t="shared" si="0"/>
        <v>324.00000000000006</v>
      </c>
      <c r="M38" s="151">
        <f t="shared" si="1"/>
        <v>20.577961458715663</v>
      </c>
      <c r="N38" s="151">
        <f t="shared" si="2"/>
        <v>467.99999999999994</v>
      </c>
      <c r="O38" s="151">
        <f t="shared" si="3"/>
        <v>467.99999999999994</v>
      </c>
      <c r="P38" s="155"/>
      <c r="Q38" s="155"/>
      <c r="R38" s="154">
        <f>IF(C38="","",MAX(N38:N39))</f>
        <v>467.99999999999994</v>
      </c>
      <c r="S38" s="154">
        <f>IF(D38="","",MAX(O38:O39))</f>
        <v>467.99999999999994</v>
      </c>
      <c r="T38" s="155">
        <f>IF(C38="","",MAX(ABS(H38),ABS(H39)))</f>
        <v>306.12</v>
      </c>
      <c r="U38" s="156">
        <f>+IF(C38="","",MIN(MAX(ABS(G38),ABS(G39))*1000/(J38*K38),0.2*$F$10))</f>
        <v>0.37358333333333332</v>
      </c>
      <c r="V38" s="155">
        <f>IF(C38="","",MAX(BH38:BI38))</f>
        <v>102.93546155998722</v>
      </c>
      <c r="W38" s="155">
        <f>IF(C38="","",$AA$9*$J38*$BG38*$BF38*$F$10/2.9/1000)</f>
        <v>772.63944827586204</v>
      </c>
      <c r="X38" s="155">
        <f>IF(C38="","",$AA$9*$J38*$BG38*$BF38*$F$10/2/1000)</f>
        <v>1120.3271999999999</v>
      </c>
      <c r="Y38" s="157" t="str">
        <f>IF(C38="","",IF(MAX(ABS(H38),ABS(H39))&lt;V38,"Cấu tạo",IF(MAX(ABS(H38),ABS(H39))&gt;X38,"O/S","Tínhthép")))</f>
        <v>Tínhthép</v>
      </c>
      <c r="Z38" s="158">
        <f>IF(C38="","",IF(Y38="Tínhthép",IF(T38&lt;W38,2.5,_xlfn.COT(0.5*ASIN(2*T38*1000/($AA$9*J38*BG38*BF38*$F$10)))),""))</f>
        <v>2.5</v>
      </c>
      <c r="AA38" s="159">
        <f>IF(C38="","",MAX(BJ38:BK38))</f>
        <v>471.44657878217203</v>
      </c>
      <c r="AB38" s="160">
        <f>IF($C38="","",AH38)</f>
        <v>10</v>
      </c>
      <c r="AC38" s="160">
        <f>IF($C38="","",AI38)</f>
        <v>200</v>
      </c>
      <c r="AD38" s="160"/>
      <c r="AE38" s="159">
        <f>IF(C38="","",2*3.14*AB38^2/4/AC38*1000)</f>
        <v>785</v>
      </c>
      <c r="AF38" s="161" t="str">
        <f>IF(C38="","",IF(AE38&gt;AA38,"OK","NOT OK"))</f>
        <v>OK</v>
      </c>
      <c r="AG38" s="17">
        <v>6</v>
      </c>
      <c r="AH38" s="162">
        <v>10</v>
      </c>
      <c r="AI38" s="163">
        <v>200</v>
      </c>
      <c r="AK38" s="164">
        <f t="shared" si="4"/>
        <v>1125</v>
      </c>
      <c r="AL38" s="165">
        <f t="shared" si="5"/>
        <v>259.20000000000005</v>
      </c>
      <c r="AM38" s="164">
        <f t="shared" si="6"/>
        <v>1</v>
      </c>
      <c r="AN38" s="164">
        <f t="shared" si="7"/>
        <v>0</v>
      </c>
      <c r="AO38" s="166">
        <f t="shared" si="8"/>
        <v>193.10359032858725</v>
      </c>
      <c r="AP38" s="167">
        <f t="shared" si="9"/>
        <v>1057.5360000000003</v>
      </c>
      <c r="AQ38" s="167">
        <f t="shared" si="10"/>
        <v>915.61466880000023</v>
      </c>
      <c r="AR38" s="167">
        <f t="shared" si="11"/>
        <v>0</v>
      </c>
      <c r="AS38" s="164">
        <f t="shared" si="12"/>
        <v>2.689814814814815E-3</v>
      </c>
      <c r="AT38" s="168">
        <f t="shared" si="13"/>
        <v>0</v>
      </c>
      <c r="AU38" s="168">
        <f t="shared" si="14"/>
        <v>434.78260869565219</v>
      </c>
      <c r="AV38" s="168">
        <f t="shared" si="15"/>
        <v>0</v>
      </c>
      <c r="AW38" s="168">
        <f t="shared" si="16"/>
        <v>2115.6457084990961</v>
      </c>
      <c r="AX38" s="168">
        <f t="shared" si="17"/>
        <v>0</v>
      </c>
      <c r="AY38" s="168">
        <f t="shared" si="18"/>
        <v>2115.6457084990961</v>
      </c>
      <c r="AZ38" s="169">
        <f>IF(C38="","",MAX(R38:R39))</f>
        <v>467.99999999999994</v>
      </c>
      <c r="BA38" s="169">
        <f>IF(C38="","",MAX(S38:S39))</f>
        <v>467.99999999999994</v>
      </c>
      <c r="BB38" s="170">
        <f>IF(C38="","",MIN(2,1+SQRT(200/(0.8*K38))))</f>
        <v>1.4564354645876385</v>
      </c>
      <c r="BC38" s="170">
        <f>IF(C38="","",MIN(0.02,MAX(R38:S38)/(J38*0.8*K38)))</f>
        <v>1.6249999999999997E-3</v>
      </c>
      <c r="BD38" s="171">
        <f>IF(C38="","",0.18/$Y$11)</f>
        <v>0.12</v>
      </c>
      <c r="BE38" s="172">
        <f>IF(C38="","",0.035*BB38^(3/2)*$F$9^(1/2))</f>
        <v>0.30137729708328892</v>
      </c>
      <c r="BF38" s="172">
        <f>IF(C38="","",0.6*(1-$F$9/250))</f>
        <v>0.54239999999999999</v>
      </c>
      <c r="BG38" s="171">
        <f>IF(C38="","",0.9*AK38)</f>
        <v>1012.5</v>
      </c>
      <c r="BH38" s="172">
        <f>+IF(C38="","",(BD38*BB38*(100*BC38*$F$9)^(1/3)+0.15*U38)*J38*0.8*K38/1000)</f>
        <v>95.368227001460156</v>
      </c>
      <c r="BI38" s="172">
        <f>IF(C38="","",(BE38+0.15*U38)*J38*0.8*K38/1000)</f>
        <v>102.93546155998722</v>
      </c>
      <c r="BJ38" s="172">
        <f>IF(C38="","",$AF$12*J38*1000)</f>
        <v>235.15101530718508</v>
      </c>
      <c r="BK38" s="172">
        <f>+IF(C38="","",T38*1000/(BG38*$Q$10*Z38)*1000)</f>
        <v>471.44657878217203</v>
      </c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4"/>
      <c r="DJ38" s="24"/>
      <c r="DK38" s="24"/>
      <c r="DL38" s="24"/>
      <c r="DM38" s="24"/>
      <c r="DN38" s="24"/>
    </row>
    <row r="39" spans="1:118" ht="15.95" customHeight="1" x14ac:dyDescent="0.25">
      <c r="A39" s="14">
        <f t="shared" si="22"/>
        <v>9</v>
      </c>
      <c r="B39" s="150">
        <f t="shared" si="19"/>
        <v>0.5</v>
      </c>
      <c r="C39" s="151" t="s">
        <v>119</v>
      </c>
      <c r="D39" s="152" t="s">
        <v>6</v>
      </c>
      <c r="E39" s="153" t="s">
        <v>113</v>
      </c>
      <c r="F39" s="152" t="s">
        <v>112</v>
      </c>
      <c r="G39" s="151">
        <v>-134.49</v>
      </c>
      <c r="H39" s="151">
        <v>-306.12</v>
      </c>
      <c r="I39" s="151">
        <v>-71.105999999999995</v>
      </c>
      <c r="J39" s="151">
        <v>300</v>
      </c>
      <c r="K39" s="152">
        <v>1200</v>
      </c>
      <c r="L39" s="151">
        <f t="shared" si="0"/>
        <v>324.00000000000006</v>
      </c>
      <c r="M39" s="151">
        <f t="shared" si="1"/>
        <v>15.599658533016964</v>
      </c>
      <c r="N39" s="151">
        <f t="shared" si="2"/>
        <v>467.99999999999994</v>
      </c>
      <c r="O39" s="151">
        <f t="shared" si="3"/>
        <v>467.99999999999994</v>
      </c>
      <c r="P39" s="272"/>
      <c r="Q39" s="272"/>
      <c r="R39" s="180"/>
      <c r="S39" s="180"/>
      <c r="T39" s="174"/>
      <c r="U39" s="174"/>
      <c r="V39" s="174"/>
      <c r="W39" s="174"/>
      <c r="X39" s="174"/>
      <c r="Y39" s="174"/>
      <c r="Z39" s="174"/>
      <c r="AA39" s="175"/>
      <c r="AB39" s="175"/>
      <c r="AC39" s="175"/>
      <c r="AD39" s="175"/>
      <c r="AE39" s="176"/>
      <c r="AF39" s="175"/>
      <c r="AG39" s="122"/>
      <c r="AH39" s="177"/>
      <c r="AI39" s="177"/>
      <c r="AJ39" s="123"/>
      <c r="AK39" s="164">
        <f t="shared" si="4"/>
        <v>1125</v>
      </c>
      <c r="AL39" s="165">
        <f t="shared" si="5"/>
        <v>259.20000000000005</v>
      </c>
      <c r="AM39" s="164">
        <f t="shared" si="6"/>
        <v>1</v>
      </c>
      <c r="AN39" s="164">
        <f t="shared" si="7"/>
        <v>0</v>
      </c>
      <c r="AO39" s="166">
        <f t="shared" si="8"/>
        <v>146.38719567383006</v>
      </c>
      <c r="AP39" s="167">
        <f t="shared" si="9"/>
        <v>1057.5360000000003</v>
      </c>
      <c r="AQ39" s="167">
        <f t="shared" si="10"/>
        <v>915.61466880000023</v>
      </c>
      <c r="AR39" s="167">
        <f t="shared" si="11"/>
        <v>0</v>
      </c>
      <c r="AS39" s="164">
        <f t="shared" si="12"/>
        <v>2.689814814814815E-3</v>
      </c>
      <c r="AT39" s="168">
        <f t="shared" si="13"/>
        <v>0</v>
      </c>
      <c r="AU39" s="168">
        <f t="shared" si="14"/>
        <v>434.78260869565219</v>
      </c>
      <c r="AV39" s="168">
        <f t="shared" si="15"/>
        <v>0</v>
      </c>
      <c r="AW39" s="168">
        <f t="shared" si="16"/>
        <v>2115.6457084990961</v>
      </c>
      <c r="AX39" s="168">
        <f t="shared" si="17"/>
        <v>0</v>
      </c>
      <c r="AY39" s="168">
        <f t="shared" si="18"/>
        <v>2115.6457084990961</v>
      </c>
      <c r="AZ39" s="178"/>
      <c r="BA39" s="178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4"/>
      <c r="DJ39" s="24"/>
      <c r="DK39" s="24"/>
      <c r="DL39" s="24"/>
      <c r="DM39" s="24"/>
      <c r="DN39" s="24"/>
    </row>
    <row r="40" spans="1:118" ht="15.95" customHeight="1" x14ac:dyDescent="0.2">
      <c r="A40" s="14">
        <f t="shared" si="22"/>
        <v>9</v>
      </c>
      <c r="B40" s="150">
        <f t="shared" si="19"/>
        <v>0.5</v>
      </c>
      <c r="C40" s="151" t="s">
        <v>119</v>
      </c>
      <c r="D40" s="152" t="s">
        <v>6</v>
      </c>
      <c r="E40" s="153" t="s">
        <v>111</v>
      </c>
      <c r="F40" s="152" t="s">
        <v>114</v>
      </c>
      <c r="G40" s="151">
        <v>33.11</v>
      </c>
      <c r="H40" s="151">
        <v>386.13</v>
      </c>
      <c r="I40" s="151">
        <v>42.11</v>
      </c>
      <c r="J40" s="151">
        <v>300</v>
      </c>
      <c r="K40" s="152">
        <v>1200</v>
      </c>
      <c r="L40" s="151">
        <f t="shared" si="0"/>
        <v>324.00000000000006</v>
      </c>
      <c r="M40" s="151">
        <f t="shared" si="1"/>
        <v>9.2120079794481171</v>
      </c>
      <c r="N40" s="151">
        <f t="shared" si="2"/>
        <v>467.99999999999994</v>
      </c>
      <c r="O40" s="151">
        <f t="shared" si="3"/>
        <v>467.99999999999994</v>
      </c>
      <c r="P40" s="155"/>
      <c r="Q40" s="155"/>
      <c r="R40" s="154">
        <f>IF(C40="","",MAX(N40:N41))</f>
        <v>467.99999999999994</v>
      </c>
      <c r="S40" s="154">
        <f>IF(D40="","",MAX(O40:O41))</f>
        <v>467.99999999999994</v>
      </c>
      <c r="T40" s="155">
        <f>IF(C40="","",MAX(ABS(H40),ABS(H41)))</f>
        <v>386.13</v>
      </c>
      <c r="U40" s="156">
        <f>+IF(C40="","",MIN(MAX(ABS(G40),ABS(G41))*1000/(J40*K40),0.2*$F$10))</f>
        <v>0.41288888888888892</v>
      </c>
      <c r="V40" s="155">
        <f>IF(C40="","",MAX(BH40:BI40))</f>
        <v>104.63346155998724</v>
      </c>
      <c r="W40" s="155">
        <f>IF(C40="","",$AA$9*$J40*$BG40*$BF40*$F$10/2.9/1000)</f>
        <v>772.63944827586204</v>
      </c>
      <c r="X40" s="155">
        <f>IF(C40="","",$AA$9*$J40*$BG40*$BF40*$F$10/2/1000)</f>
        <v>1120.3271999999999</v>
      </c>
      <c r="Y40" s="157" t="str">
        <f>IF(C40="","",IF(MAX(ABS(H40),ABS(H41))&lt;V40,"Cấu tạo",IF(MAX(ABS(H40),ABS(H41))&gt;X40,"O/S","Tínhthép")))</f>
        <v>Tínhthép</v>
      </c>
      <c r="Z40" s="158">
        <f>IF(C40="","",IF(Y40="Tínhthép",IF(T40&lt;W40,2.5,_xlfn.COT(0.5*ASIN(2*T40*1000/($AA$9*J40*BG40*BF40*$F$10)))),""))</f>
        <v>2.5</v>
      </c>
      <c r="AA40" s="159">
        <f>IF(C40="","",MAX(BJ40:BK40))</f>
        <v>594.66767106089139</v>
      </c>
      <c r="AB40" s="160">
        <f>IF($C40="","",AH40)</f>
        <v>10</v>
      </c>
      <c r="AC40" s="160">
        <f>IF($C40="","",AI40)</f>
        <v>200</v>
      </c>
      <c r="AD40" s="160"/>
      <c r="AE40" s="159">
        <f>IF(C40="","",2*3.14*AB40^2/4/AC40*1000)</f>
        <v>785</v>
      </c>
      <c r="AF40" s="161" t="str">
        <f>IF(C40="","",IF(AE40&gt;AA40,"OK","NOT OK"))</f>
        <v>OK</v>
      </c>
      <c r="AH40" s="162">
        <v>10</v>
      </c>
      <c r="AI40" s="163">
        <v>200</v>
      </c>
      <c r="AK40" s="164">
        <f t="shared" si="4"/>
        <v>1125</v>
      </c>
      <c r="AL40" s="165">
        <f t="shared" si="5"/>
        <v>259.20000000000005</v>
      </c>
      <c r="AM40" s="164">
        <f t="shared" si="6"/>
        <v>1</v>
      </c>
      <c r="AN40" s="164">
        <f t="shared" si="7"/>
        <v>0</v>
      </c>
      <c r="AO40" s="166">
        <f t="shared" si="8"/>
        <v>86.445482879142176</v>
      </c>
      <c r="AP40" s="167">
        <f t="shared" si="9"/>
        <v>1057.5360000000003</v>
      </c>
      <c r="AQ40" s="167">
        <f t="shared" si="10"/>
        <v>915.61466880000023</v>
      </c>
      <c r="AR40" s="167">
        <f t="shared" si="11"/>
        <v>0</v>
      </c>
      <c r="AS40" s="164">
        <f t="shared" si="12"/>
        <v>2.689814814814815E-3</v>
      </c>
      <c r="AT40" s="168">
        <f t="shared" si="13"/>
        <v>0</v>
      </c>
      <c r="AU40" s="168">
        <f t="shared" si="14"/>
        <v>434.78260869565219</v>
      </c>
      <c r="AV40" s="168">
        <f t="shared" si="15"/>
        <v>0</v>
      </c>
      <c r="AW40" s="168">
        <f t="shared" si="16"/>
        <v>2115.6457084990961</v>
      </c>
      <c r="AX40" s="168">
        <f t="shared" si="17"/>
        <v>0</v>
      </c>
      <c r="AY40" s="168">
        <f t="shared" si="18"/>
        <v>2115.6457084990961</v>
      </c>
      <c r="AZ40" s="169">
        <f>IF(C40="","",MAX(R40:R41))</f>
        <v>467.99999999999994</v>
      </c>
      <c r="BA40" s="169">
        <f>IF(C40="","",MAX(S40:S41))</f>
        <v>467.99999999999994</v>
      </c>
      <c r="BB40" s="170">
        <f>IF(C40="","",MIN(2,1+SQRT(200/(0.8*K40))))</f>
        <v>1.4564354645876385</v>
      </c>
      <c r="BC40" s="170">
        <f>IF(C40="","",MIN(0.02,MAX(R40:S40)/(J40*0.8*K40)))</f>
        <v>1.6249999999999997E-3</v>
      </c>
      <c r="BD40" s="171">
        <f>IF(C40="","",0.18/$Y$11)</f>
        <v>0.12</v>
      </c>
      <c r="BE40" s="172">
        <f>IF(C40="","",0.035*BB40^(3/2)*$F$9^(1/2))</f>
        <v>0.30137729708328892</v>
      </c>
      <c r="BF40" s="172">
        <f>IF(C40="","",0.6*(1-$F$9/250))</f>
        <v>0.54239999999999999</v>
      </c>
      <c r="BG40" s="171">
        <f>IF(C40="","",0.9*AK40)</f>
        <v>1012.5</v>
      </c>
      <c r="BH40" s="172">
        <f>+IF(C40="","",(BD40*BB40*(100*BC40*$F$9)^(1/3)+0.15*U40)*J40*0.8*K40/1000)</f>
        <v>97.066227001460135</v>
      </c>
      <c r="BI40" s="172">
        <f>IF(C40="","",(BE40+0.15*U40)*J40*0.8*K40/1000)</f>
        <v>104.63346155998724</v>
      </c>
      <c r="BJ40" s="172">
        <f>IF(C40="","",$AF$12*J40*1000)</f>
        <v>235.15101530718508</v>
      </c>
      <c r="BK40" s="172">
        <f>+IF(C40="","",T40*1000/(BG40*$Q$10*Z40)*1000)</f>
        <v>594.66767106089139</v>
      </c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4"/>
      <c r="DJ40" s="24"/>
      <c r="DK40" s="24"/>
      <c r="DL40" s="24"/>
      <c r="DM40" s="24"/>
      <c r="DN40" s="24"/>
    </row>
    <row r="41" spans="1:118" ht="15.95" customHeight="1" x14ac:dyDescent="0.25">
      <c r="A41" s="14">
        <f t="shared" si="22"/>
        <v>9</v>
      </c>
      <c r="B41" s="150">
        <f t="shared" si="19"/>
        <v>0.5</v>
      </c>
      <c r="C41" s="151" t="s">
        <v>119</v>
      </c>
      <c r="D41" s="152" t="s">
        <v>6</v>
      </c>
      <c r="E41" s="153" t="s">
        <v>113</v>
      </c>
      <c r="F41" s="152" t="s">
        <v>114</v>
      </c>
      <c r="G41" s="151">
        <v>-148.63999999999999</v>
      </c>
      <c r="H41" s="151">
        <v>-34.99</v>
      </c>
      <c r="I41" s="151">
        <v>-101.724</v>
      </c>
      <c r="J41" s="151">
        <v>300</v>
      </c>
      <c r="K41" s="152">
        <v>1200</v>
      </c>
      <c r="L41" s="151">
        <f t="shared" si="0"/>
        <v>324.00000000000006</v>
      </c>
      <c r="M41" s="151">
        <f t="shared" si="1"/>
        <v>22.384793267548503</v>
      </c>
      <c r="N41" s="151">
        <f t="shared" si="2"/>
        <v>467.99999999999994</v>
      </c>
      <c r="O41" s="151">
        <f t="shared" si="3"/>
        <v>467.99999999999994</v>
      </c>
      <c r="P41" s="272"/>
      <c r="Q41" s="272"/>
      <c r="R41" s="180"/>
      <c r="S41" s="180"/>
      <c r="T41" s="174"/>
      <c r="U41" s="174"/>
      <c r="V41" s="174"/>
      <c r="W41" s="174"/>
      <c r="X41" s="174"/>
      <c r="Y41" s="174"/>
      <c r="Z41" s="174"/>
      <c r="AA41" s="175"/>
      <c r="AB41" s="175"/>
      <c r="AC41" s="175"/>
      <c r="AD41" s="175"/>
      <c r="AE41" s="176"/>
      <c r="AF41" s="175"/>
      <c r="AG41" s="122"/>
      <c r="AH41" s="177"/>
      <c r="AI41" s="177"/>
      <c r="AJ41" s="123"/>
      <c r="AK41" s="164">
        <f t="shared" si="4"/>
        <v>1125</v>
      </c>
      <c r="AL41" s="165">
        <f t="shared" si="5"/>
        <v>259.20000000000005</v>
      </c>
      <c r="AM41" s="164">
        <f t="shared" si="6"/>
        <v>1</v>
      </c>
      <c r="AN41" s="164">
        <f t="shared" si="7"/>
        <v>0</v>
      </c>
      <c r="AO41" s="166">
        <f t="shared" si="8"/>
        <v>210.05890002267387</v>
      </c>
      <c r="AP41" s="167">
        <f t="shared" si="9"/>
        <v>1057.5360000000003</v>
      </c>
      <c r="AQ41" s="167">
        <f t="shared" si="10"/>
        <v>915.61466880000023</v>
      </c>
      <c r="AR41" s="167">
        <f t="shared" si="11"/>
        <v>0</v>
      </c>
      <c r="AS41" s="164">
        <f t="shared" si="12"/>
        <v>2.689814814814815E-3</v>
      </c>
      <c r="AT41" s="168">
        <f t="shared" si="13"/>
        <v>0</v>
      </c>
      <c r="AU41" s="168">
        <f t="shared" si="14"/>
        <v>434.78260869565219</v>
      </c>
      <c r="AV41" s="168">
        <f t="shared" si="15"/>
        <v>0</v>
      </c>
      <c r="AW41" s="168">
        <f t="shared" si="16"/>
        <v>2115.6457084990961</v>
      </c>
      <c r="AX41" s="168">
        <f t="shared" si="17"/>
        <v>0</v>
      </c>
      <c r="AY41" s="168">
        <f t="shared" si="18"/>
        <v>2115.6457084990961</v>
      </c>
      <c r="AZ41" s="178"/>
      <c r="BA41" s="178"/>
      <c r="BB41" s="179"/>
      <c r="BC41" s="179"/>
      <c r="BD41" s="179"/>
      <c r="BE41" s="179"/>
      <c r="BF41" s="179"/>
      <c r="BG41" s="179"/>
      <c r="BH41" s="179"/>
      <c r="BI41" s="179"/>
      <c r="BJ41" s="179"/>
      <c r="BK41" s="179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4"/>
      <c r="DJ41" s="24"/>
      <c r="DK41" s="24"/>
      <c r="DL41" s="24"/>
      <c r="DM41" s="24"/>
      <c r="DN41" s="24"/>
    </row>
    <row r="42" spans="1:118" ht="15.95" customHeight="1" x14ac:dyDescent="0.2">
      <c r="A42" s="14">
        <f t="shared" si="22"/>
        <v>10</v>
      </c>
      <c r="B42" s="150">
        <f t="shared" si="19"/>
        <v>0</v>
      </c>
      <c r="C42" s="151" t="s">
        <v>120</v>
      </c>
      <c r="D42" s="152" t="s">
        <v>6</v>
      </c>
      <c r="E42" s="153" t="s">
        <v>111</v>
      </c>
      <c r="F42" s="152" t="s">
        <v>112</v>
      </c>
      <c r="G42" s="151">
        <v>102.81</v>
      </c>
      <c r="H42" s="151">
        <v>166.66</v>
      </c>
      <c r="I42" s="151">
        <v>84.185000000000002</v>
      </c>
      <c r="J42" s="151">
        <v>300</v>
      </c>
      <c r="K42" s="151">
        <v>1200</v>
      </c>
      <c r="L42" s="151">
        <f t="shared" si="0"/>
        <v>324.00000000000006</v>
      </c>
      <c r="M42" s="151">
        <f t="shared" si="1"/>
        <v>18.492953869133771</v>
      </c>
      <c r="N42" s="151">
        <f t="shared" si="2"/>
        <v>467.99999999999994</v>
      </c>
      <c r="O42" s="151">
        <f t="shared" si="3"/>
        <v>467.99999999999994</v>
      </c>
      <c r="P42" s="155"/>
      <c r="Q42" s="155"/>
      <c r="R42" s="154">
        <f>IF(C42="","",MAX(N42:N43))</f>
        <v>467.99999999999994</v>
      </c>
      <c r="S42" s="154">
        <f>IF(D42="","",MAX(O42:O43))</f>
        <v>467.99999999999994</v>
      </c>
      <c r="T42" s="155">
        <f>IF(C42="","",MAX(ABS(H42),ABS(H43)))</f>
        <v>308.44</v>
      </c>
      <c r="U42" s="156">
        <f>+IF(C42="","",MIN(MAX(ABS(G42),ABS(G43))*1000/(J42*K42),0.2*$F$10))</f>
        <v>0.38855555555555554</v>
      </c>
      <c r="V42" s="155">
        <f>IF(C42="","",MAX(BH42:BI42))</f>
        <v>103.5822615599872</v>
      </c>
      <c r="W42" s="155">
        <f>IF(C42="","",$AA$9*$J42*$BG42*$BF42*$F$10/2.9/1000)</f>
        <v>772.63944827586204</v>
      </c>
      <c r="X42" s="155">
        <f>IF(C42="","",$AA$9*$J42*$BG42*$BF42*$F$10/2/1000)</f>
        <v>1120.3271999999999</v>
      </c>
      <c r="Y42" s="157" t="str">
        <f>IF(C42="","",IF(MAX(ABS(H42),ABS(H43))&lt;V42,"Cấu tạo",IF(MAX(ABS(H42),ABS(H43))&gt;X42,"O/S","Tínhthép")))</f>
        <v>Tínhthép</v>
      </c>
      <c r="Z42" s="158">
        <f>IF(C42="","",IF(Y42="Tínhthép",IF(T42&lt;W42,2.5,_xlfn.COT(0.5*ASIN(2*T42*1000/($AA$9*J42*BG42*BF42*$F$10)))),""))</f>
        <v>2.5</v>
      </c>
      <c r="AA42" s="159">
        <f>IF(C42="","",MAX(BJ42:BK42))</f>
        <v>475.0195438376229</v>
      </c>
      <c r="AB42" s="160">
        <f>IF($C42="","",AH42)</f>
        <v>10</v>
      </c>
      <c r="AC42" s="160">
        <f>IF($C42="","",AI42)</f>
        <v>200</v>
      </c>
      <c r="AD42" s="160"/>
      <c r="AE42" s="159">
        <f>IF(C42="","",2*3.14*AB42^2/4/AC42*1000)</f>
        <v>785</v>
      </c>
      <c r="AF42" s="161" t="str">
        <f>IF(C42="","",IF(AE42&gt;AA42,"OK","NOT OK"))</f>
        <v>OK</v>
      </c>
      <c r="AG42" s="17">
        <v>7</v>
      </c>
      <c r="AH42" s="162">
        <v>10</v>
      </c>
      <c r="AI42" s="163">
        <v>200</v>
      </c>
      <c r="AK42" s="164">
        <f t="shared" si="4"/>
        <v>1125</v>
      </c>
      <c r="AL42" s="165">
        <f t="shared" si="5"/>
        <v>259.20000000000005</v>
      </c>
      <c r="AM42" s="164">
        <f t="shared" si="6"/>
        <v>1</v>
      </c>
      <c r="AN42" s="164">
        <f t="shared" si="7"/>
        <v>0</v>
      </c>
      <c r="AO42" s="166">
        <f t="shared" si="8"/>
        <v>173.5378791079514</v>
      </c>
      <c r="AP42" s="167">
        <f t="shared" si="9"/>
        <v>1057.5360000000003</v>
      </c>
      <c r="AQ42" s="167">
        <f t="shared" si="10"/>
        <v>915.61466880000023</v>
      </c>
      <c r="AR42" s="167">
        <f t="shared" si="11"/>
        <v>0</v>
      </c>
      <c r="AS42" s="164">
        <f t="shared" si="12"/>
        <v>2.689814814814815E-3</v>
      </c>
      <c r="AT42" s="168">
        <f t="shared" si="13"/>
        <v>0</v>
      </c>
      <c r="AU42" s="168">
        <f t="shared" si="14"/>
        <v>434.78260869565219</v>
      </c>
      <c r="AV42" s="168">
        <f t="shared" si="15"/>
        <v>0</v>
      </c>
      <c r="AW42" s="168">
        <f t="shared" si="16"/>
        <v>2115.6457084990961</v>
      </c>
      <c r="AX42" s="168">
        <f t="shared" si="17"/>
        <v>0</v>
      </c>
      <c r="AY42" s="168">
        <f t="shared" si="18"/>
        <v>2115.6457084990961</v>
      </c>
      <c r="AZ42" s="169">
        <f>IF(C42="","",MAX(R42:R43))</f>
        <v>467.99999999999994</v>
      </c>
      <c r="BA42" s="169">
        <f>IF(C42="","",MAX(S42:S43))</f>
        <v>467.99999999999994</v>
      </c>
      <c r="BB42" s="170">
        <f>IF(C42="","",MIN(2,1+SQRT(200/(0.8*K42))))</f>
        <v>1.4564354645876385</v>
      </c>
      <c r="BC42" s="170">
        <f>IF(C42="","",MIN(0.02,MAX(R42:S42)/(J42*0.8*K42)))</f>
        <v>1.6249999999999997E-3</v>
      </c>
      <c r="BD42" s="171">
        <f>IF(C42="","",0.18/$Y$11)</f>
        <v>0.12</v>
      </c>
      <c r="BE42" s="172">
        <f>IF(C42="","",0.035*BB42^(3/2)*$F$9^(1/2))</f>
        <v>0.30137729708328892</v>
      </c>
      <c r="BF42" s="172">
        <f>IF(C42="","",0.6*(1-$F$9/250))</f>
        <v>0.54239999999999999</v>
      </c>
      <c r="BG42" s="171">
        <f>IF(C42="","",0.9*AK42)</f>
        <v>1012.5</v>
      </c>
      <c r="BH42" s="172">
        <f>+IF(C42="","",(BD42*BB42*(100*BC42*$F$9)^(1/3)+0.15*U42)*J42*0.8*K42/1000)</f>
        <v>96.01502700146014</v>
      </c>
      <c r="BI42" s="172">
        <f>IF(C42="","",(BE42+0.15*U42)*J42*0.8*K42/1000)</f>
        <v>103.5822615599872</v>
      </c>
      <c r="BJ42" s="172">
        <f>IF(C42="","",$AF$12*J42*1000)</f>
        <v>235.15101530718508</v>
      </c>
      <c r="BK42" s="172">
        <f>+IF(C42="","",T42*1000/(BG42*$Q$10*Z42)*1000)</f>
        <v>475.0195438376229</v>
      </c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4"/>
      <c r="DJ42" s="24"/>
      <c r="DK42" s="24"/>
      <c r="DL42" s="24"/>
      <c r="DM42" s="24"/>
      <c r="DN42" s="24"/>
    </row>
    <row r="43" spans="1:118" ht="15.95" customHeight="1" x14ac:dyDescent="0.25">
      <c r="A43" s="14">
        <f t="shared" si="22"/>
        <v>10</v>
      </c>
      <c r="B43" s="150">
        <f t="shared" si="19"/>
        <v>0</v>
      </c>
      <c r="C43" s="151" t="s">
        <v>120</v>
      </c>
      <c r="D43" s="152" t="s">
        <v>6</v>
      </c>
      <c r="E43" s="153" t="s">
        <v>113</v>
      </c>
      <c r="F43" s="152" t="s">
        <v>112</v>
      </c>
      <c r="G43" s="151">
        <v>-139.88</v>
      </c>
      <c r="H43" s="151">
        <v>-308.44</v>
      </c>
      <c r="I43" s="151">
        <v>-73.174000000000007</v>
      </c>
      <c r="J43" s="151">
        <v>300</v>
      </c>
      <c r="K43" s="152">
        <v>1200</v>
      </c>
      <c r="L43" s="151">
        <f t="shared" si="0"/>
        <v>324.00000000000006</v>
      </c>
      <c r="M43" s="151">
        <f t="shared" si="1"/>
        <v>16.056632574565356</v>
      </c>
      <c r="N43" s="151">
        <f t="shared" si="2"/>
        <v>467.99999999999994</v>
      </c>
      <c r="O43" s="151">
        <f t="shared" si="3"/>
        <v>467.99999999999994</v>
      </c>
      <c r="P43" s="272"/>
      <c r="Q43" s="272"/>
      <c r="R43" s="173"/>
      <c r="S43" s="173"/>
      <c r="T43" s="174"/>
      <c r="U43" s="174"/>
      <c r="V43" s="174"/>
      <c r="W43" s="174"/>
      <c r="X43" s="174"/>
      <c r="Y43" s="174"/>
      <c r="Z43" s="174"/>
      <c r="AA43" s="175"/>
      <c r="AB43" s="175"/>
      <c r="AC43" s="175"/>
      <c r="AD43" s="175"/>
      <c r="AE43" s="176"/>
      <c r="AF43" s="175"/>
      <c r="AG43" s="122"/>
      <c r="AH43" s="177"/>
      <c r="AI43" s="177"/>
      <c r="AJ43" s="123"/>
      <c r="AK43" s="164">
        <f t="shared" si="4"/>
        <v>1125</v>
      </c>
      <c r="AL43" s="165">
        <f t="shared" si="5"/>
        <v>259.20000000000005</v>
      </c>
      <c r="AM43" s="164">
        <f t="shared" si="6"/>
        <v>1</v>
      </c>
      <c r="AN43" s="164">
        <f t="shared" si="7"/>
        <v>0</v>
      </c>
      <c r="AO43" s="166">
        <f t="shared" si="8"/>
        <v>150.67544007972046</v>
      </c>
      <c r="AP43" s="167">
        <f t="shared" si="9"/>
        <v>1057.5360000000003</v>
      </c>
      <c r="AQ43" s="167">
        <f t="shared" si="10"/>
        <v>915.61466880000023</v>
      </c>
      <c r="AR43" s="167">
        <f t="shared" si="11"/>
        <v>0</v>
      </c>
      <c r="AS43" s="164">
        <f t="shared" si="12"/>
        <v>2.689814814814815E-3</v>
      </c>
      <c r="AT43" s="168">
        <f t="shared" si="13"/>
        <v>0</v>
      </c>
      <c r="AU43" s="168">
        <f t="shared" si="14"/>
        <v>434.78260869565219</v>
      </c>
      <c r="AV43" s="168">
        <f t="shared" si="15"/>
        <v>0</v>
      </c>
      <c r="AW43" s="168">
        <f t="shared" si="16"/>
        <v>2115.6457084990961</v>
      </c>
      <c r="AX43" s="168">
        <f t="shared" si="17"/>
        <v>0</v>
      </c>
      <c r="AY43" s="168">
        <f t="shared" si="18"/>
        <v>2115.6457084990961</v>
      </c>
      <c r="AZ43" s="178"/>
      <c r="BA43" s="178"/>
      <c r="BB43" s="179"/>
      <c r="BC43" s="179"/>
      <c r="BD43" s="179"/>
      <c r="BE43" s="179"/>
      <c r="BF43" s="179"/>
      <c r="BG43" s="179"/>
      <c r="BH43" s="179"/>
      <c r="BI43" s="179"/>
      <c r="BJ43" s="179"/>
      <c r="BK43" s="179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4"/>
      <c r="DJ43" s="24"/>
      <c r="DK43" s="24"/>
      <c r="DL43" s="24"/>
      <c r="DM43" s="24"/>
      <c r="DN43" s="24"/>
    </row>
    <row r="44" spans="1:118" ht="15.95" customHeight="1" x14ac:dyDescent="0.2">
      <c r="A44" s="14">
        <f t="shared" si="22"/>
        <v>10</v>
      </c>
      <c r="B44" s="150">
        <f t="shared" si="19"/>
        <v>0</v>
      </c>
      <c r="C44" s="151" t="s">
        <v>120</v>
      </c>
      <c r="D44" s="152" t="s">
        <v>6</v>
      </c>
      <c r="E44" s="153" t="s">
        <v>111</v>
      </c>
      <c r="F44" s="152" t="s">
        <v>114</v>
      </c>
      <c r="G44" s="151">
        <v>34.909999999999997</v>
      </c>
      <c r="H44" s="151">
        <v>369.17</v>
      </c>
      <c r="I44" s="151">
        <v>50.515000000000001</v>
      </c>
      <c r="J44" s="151">
        <v>300</v>
      </c>
      <c r="K44" s="152">
        <v>1200</v>
      </c>
      <c r="L44" s="151">
        <f t="shared" si="0"/>
        <v>324.00000000000006</v>
      </c>
      <c r="M44" s="151">
        <f t="shared" si="1"/>
        <v>11.05981080758238</v>
      </c>
      <c r="N44" s="151">
        <f t="shared" si="2"/>
        <v>467.99999999999994</v>
      </c>
      <c r="O44" s="151">
        <f t="shared" si="3"/>
        <v>467.99999999999994</v>
      </c>
      <c r="P44" s="155"/>
      <c r="Q44" s="155"/>
      <c r="R44" s="154">
        <f>IF(C44="","",MAX(N44:N45))</f>
        <v>467.99999999999994</v>
      </c>
      <c r="S44" s="154">
        <f>IF(D44="","",MAX(O44:O45))</f>
        <v>467.99999999999994</v>
      </c>
      <c r="T44" s="155">
        <f>IF(C44="","",MAX(ABS(H44),ABS(H45)))</f>
        <v>369.17</v>
      </c>
      <c r="U44" s="156">
        <f>+IF(C44="","",MIN(MAX(ABS(G44),ABS(G45))*1000/(J44*K44),0.2*$F$10))</f>
        <v>0.41397222222222224</v>
      </c>
      <c r="V44" s="155">
        <f>IF(C44="","",MAX(BH44:BI44))</f>
        <v>104.68026155998724</v>
      </c>
      <c r="W44" s="155">
        <f>IF(C44="","",$AA$9*$J44*$BG44*$BF44*$F$10/2.9/1000)</f>
        <v>772.63944827586204</v>
      </c>
      <c r="X44" s="155">
        <f>IF(C44="","",$AA$9*$J44*$BG44*$BF44*$F$10/2/1000)</f>
        <v>1120.3271999999999</v>
      </c>
      <c r="Y44" s="157" t="str">
        <f>IF(C44="","",IF(MAX(ABS(H44),ABS(H45))&lt;V44,"Cấu tạo",IF(MAX(ABS(H44),ABS(H45))&gt;X44,"O/S","Tínhthép")))</f>
        <v>Tínhthép</v>
      </c>
      <c r="Z44" s="158">
        <f>IF(C44="","",IF(Y44="Tínhthép",IF(T44&lt;W44,2.5,_xlfn.COT(0.5*ASIN(2*T44*1000/($AA$9*J44*BG44*BF44*$F$10)))),""))</f>
        <v>2.5</v>
      </c>
      <c r="AA44" s="159">
        <f>IF(C44="","",MAX(BJ44:BK44))</f>
        <v>568.54806444862936</v>
      </c>
      <c r="AB44" s="160">
        <f>IF($C44="","",AH44)</f>
        <v>10</v>
      </c>
      <c r="AC44" s="160">
        <f>IF($C44="","",AI44)</f>
        <v>200</v>
      </c>
      <c r="AD44" s="160"/>
      <c r="AE44" s="159">
        <f>IF(C44="","",2*3.14*AB44^2/4/AC44*1000)</f>
        <v>785</v>
      </c>
      <c r="AF44" s="161" t="str">
        <f>IF(C44="","",IF(AE44&gt;AA44,"OK","NOT OK"))</f>
        <v>OK</v>
      </c>
      <c r="AH44" s="162">
        <v>10</v>
      </c>
      <c r="AI44" s="163">
        <v>200</v>
      </c>
      <c r="AK44" s="164">
        <f t="shared" si="4"/>
        <v>1125</v>
      </c>
      <c r="AL44" s="165">
        <f t="shared" si="5"/>
        <v>259.20000000000005</v>
      </c>
      <c r="AM44" s="164">
        <f t="shared" si="6"/>
        <v>1</v>
      </c>
      <c r="AN44" s="164">
        <f t="shared" si="7"/>
        <v>0</v>
      </c>
      <c r="AO44" s="166">
        <f t="shared" si="8"/>
        <v>103.78526461835283</v>
      </c>
      <c r="AP44" s="167">
        <f t="shared" si="9"/>
        <v>1057.5360000000003</v>
      </c>
      <c r="AQ44" s="167">
        <f t="shared" si="10"/>
        <v>915.61466880000023</v>
      </c>
      <c r="AR44" s="167">
        <f t="shared" si="11"/>
        <v>0</v>
      </c>
      <c r="AS44" s="164">
        <f t="shared" si="12"/>
        <v>2.689814814814815E-3</v>
      </c>
      <c r="AT44" s="168">
        <f t="shared" si="13"/>
        <v>0</v>
      </c>
      <c r="AU44" s="168">
        <f t="shared" si="14"/>
        <v>434.78260869565219</v>
      </c>
      <c r="AV44" s="168">
        <f t="shared" si="15"/>
        <v>0</v>
      </c>
      <c r="AW44" s="168">
        <f t="shared" si="16"/>
        <v>2115.6457084990961</v>
      </c>
      <c r="AX44" s="168">
        <f t="shared" si="17"/>
        <v>0</v>
      </c>
      <c r="AY44" s="168">
        <f t="shared" si="18"/>
        <v>2115.6457084990961</v>
      </c>
      <c r="AZ44" s="169">
        <f>IF(C44="","",MAX(R44:R45))</f>
        <v>467.99999999999994</v>
      </c>
      <c r="BA44" s="169">
        <f>IF(C44="","",MAX(S44:S45))</f>
        <v>467.99999999999994</v>
      </c>
      <c r="BB44" s="170">
        <f>IF(C44="","",MIN(2,1+SQRT(200/(0.8*K44))))</f>
        <v>1.4564354645876385</v>
      </c>
      <c r="BC44" s="170">
        <f>IF(C44="","",MIN(0.02,MAX(R44:S44)/(J44*0.8*K44)))</f>
        <v>1.6249999999999997E-3</v>
      </c>
      <c r="BD44" s="171">
        <f>IF(C44="","",0.18/$Y$11)</f>
        <v>0.12</v>
      </c>
      <c r="BE44" s="172">
        <f>IF(C44="","",0.035*BB44^(3/2)*$F$9^(1/2))</f>
        <v>0.30137729708328892</v>
      </c>
      <c r="BF44" s="172">
        <f>IF(C44="","",0.6*(1-$F$9/250))</f>
        <v>0.54239999999999999</v>
      </c>
      <c r="BG44" s="171">
        <f>IF(C44="","",0.9*AK44)</f>
        <v>1012.5</v>
      </c>
      <c r="BH44" s="172">
        <f>+IF(C44="","",(BD44*BB44*(100*BC44*$F$9)^(1/3)+0.15*U44)*J44*0.8*K44/1000)</f>
        <v>97.113027001460139</v>
      </c>
      <c r="BI44" s="172">
        <f>IF(C44="","",(BE44+0.15*U44)*J44*0.8*K44/1000)</f>
        <v>104.68026155998724</v>
      </c>
      <c r="BJ44" s="172">
        <f>IF(C44="","",$AF$12*J44*1000)</f>
        <v>235.15101530718508</v>
      </c>
      <c r="BK44" s="172">
        <f>+IF(C44="","",T44*1000/(BG44*$Q$10*Z44)*1000)</f>
        <v>568.54806444862936</v>
      </c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4"/>
      <c r="DJ44" s="24"/>
      <c r="DK44" s="24"/>
      <c r="DL44" s="24"/>
      <c r="DM44" s="24"/>
      <c r="DN44" s="24"/>
    </row>
    <row r="45" spans="1:118" ht="15.95" customHeight="1" x14ac:dyDescent="0.25">
      <c r="A45" s="14">
        <f t="shared" si="22"/>
        <v>10</v>
      </c>
      <c r="B45" s="150">
        <f t="shared" si="19"/>
        <v>0</v>
      </c>
      <c r="C45" s="151" t="s">
        <v>120</v>
      </c>
      <c r="D45" s="152" t="s">
        <v>6</v>
      </c>
      <c r="E45" s="153" t="s">
        <v>113</v>
      </c>
      <c r="F45" s="152" t="s">
        <v>114</v>
      </c>
      <c r="G45" s="151">
        <v>-149.03</v>
      </c>
      <c r="H45" s="151">
        <v>-96.23</v>
      </c>
      <c r="I45" s="151">
        <v>-97.909000000000006</v>
      </c>
      <c r="J45" s="151">
        <v>300</v>
      </c>
      <c r="K45" s="152">
        <v>1200</v>
      </c>
      <c r="L45" s="151">
        <f t="shared" si="0"/>
        <v>324.00000000000006</v>
      </c>
      <c r="M45" s="151">
        <f t="shared" si="1"/>
        <v>21.537090719917842</v>
      </c>
      <c r="N45" s="151">
        <f t="shared" si="2"/>
        <v>467.99999999999994</v>
      </c>
      <c r="O45" s="151">
        <f t="shared" si="3"/>
        <v>467.99999999999994</v>
      </c>
      <c r="P45" s="272"/>
      <c r="Q45" s="272"/>
      <c r="R45" s="173"/>
      <c r="S45" s="173"/>
      <c r="T45" s="174"/>
      <c r="U45" s="174"/>
      <c r="V45" s="174"/>
      <c r="W45" s="174"/>
      <c r="X45" s="174"/>
      <c r="Y45" s="174"/>
      <c r="Z45" s="174"/>
      <c r="AA45" s="175"/>
      <c r="AB45" s="175"/>
      <c r="AC45" s="175"/>
      <c r="AD45" s="175"/>
      <c r="AE45" s="176"/>
      <c r="AF45" s="175"/>
      <c r="AG45" s="122"/>
      <c r="AH45" s="177"/>
      <c r="AI45" s="177"/>
      <c r="AJ45" s="123"/>
      <c r="AK45" s="164">
        <f t="shared" si="4"/>
        <v>1125</v>
      </c>
      <c r="AL45" s="165">
        <f t="shared" si="5"/>
        <v>259.20000000000005</v>
      </c>
      <c r="AM45" s="164">
        <f t="shared" si="6"/>
        <v>1</v>
      </c>
      <c r="AN45" s="164">
        <f t="shared" si="7"/>
        <v>0</v>
      </c>
      <c r="AO45" s="166">
        <f t="shared" si="8"/>
        <v>202.10405931570932</v>
      </c>
      <c r="AP45" s="167">
        <f t="shared" si="9"/>
        <v>1057.5360000000003</v>
      </c>
      <c r="AQ45" s="167">
        <f t="shared" si="10"/>
        <v>915.61466880000023</v>
      </c>
      <c r="AR45" s="167">
        <f t="shared" si="11"/>
        <v>0</v>
      </c>
      <c r="AS45" s="164">
        <f t="shared" si="12"/>
        <v>2.689814814814815E-3</v>
      </c>
      <c r="AT45" s="168">
        <f t="shared" si="13"/>
        <v>0</v>
      </c>
      <c r="AU45" s="168">
        <f t="shared" si="14"/>
        <v>434.78260869565219</v>
      </c>
      <c r="AV45" s="168">
        <f t="shared" si="15"/>
        <v>0</v>
      </c>
      <c r="AW45" s="168">
        <f t="shared" si="16"/>
        <v>2115.6457084990961</v>
      </c>
      <c r="AX45" s="168">
        <f t="shared" si="17"/>
        <v>0</v>
      </c>
      <c r="AY45" s="168">
        <f t="shared" si="18"/>
        <v>2115.6457084990961</v>
      </c>
      <c r="AZ45" s="178"/>
      <c r="BA45" s="178"/>
      <c r="BB45" s="179"/>
      <c r="BC45" s="179"/>
      <c r="BD45" s="179"/>
      <c r="BE45" s="179"/>
      <c r="BF45" s="179"/>
      <c r="BG45" s="179"/>
      <c r="BH45" s="179"/>
      <c r="BI45" s="179"/>
      <c r="BJ45" s="179"/>
      <c r="BK45" s="179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4"/>
      <c r="DJ45" s="24"/>
      <c r="DK45" s="24"/>
      <c r="DL45" s="24"/>
      <c r="DM45" s="24"/>
      <c r="DN45" s="24"/>
    </row>
    <row r="46" spans="1:118" ht="15.95" customHeight="1" x14ac:dyDescent="0.2">
      <c r="A46" s="14">
        <f t="shared" si="22"/>
        <v>11</v>
      </c>
      <c r="B46" s="150">
        <f t="shared" si="19"/>
        <v>0.5</v>
      </c>
      <c r="C46" s="151" t="s">
        <v>121</v>
      </c>
      <c r="D46" s="152" t="s">
        <v>6</v>
      </c>
      <c r="E46" s="153" t="s">
        <v>111</v>
      </c>
      <c r="F46" s="152" t="s">
        <v>112</v>
      </c>
      <c r="G46" s="151">
        <v>106.54</v>
      </c>
      <c r="H46" s="151">
        <v>183.39</v>
      </c>
      <c r="I46" s="151">
        <v>84.108999999999995</v>
      </c>
      <c r="J46" s="151">
        <v>300</v>
      </c>
      <c r="K46" s="151">
        <v>1200</v>
      </c>
      <c r="L46" s="151">
        <f t="shared" si="0"/>
        <v>324.00000000000006</v>
      </c>
      <c r="M46" s="151">
        <f t="shared" si="1"/>
        <v>18.476119535047928</v>
      </c>
      <c r="N46" s="151">
        <f t="shared" si="2"/>
        <v>467.99999999999994</v>
      </c>
      <c r="O46" s="151">
        <f t="shared" si="3"/>
        <v>467.99999999999994</v>
      </c>
      <c r="P46" s="155"/>
      <c r="Q46" s="155"/>
      <c r="R46" s="154">
        <f>IF(C46="","",MAX(N46:N47))</f>
        <v>467.99999999999994</v>
      </c>
      <c r="S46" s="154">
        <f>IF(D46="","",MAX(O46:O47))</f>
        <v>467.99999999999994</v>
      </c>
      <c r="T46" s="155">
        <f>IF(C46="","",MAX(ABS(H46),ABS(H47)))</f>
        <v>274.85000000000002</v>
      </c>
      <c r="U46" s="156">
        <f>+IF(C46="","",MIN(MAX(ABS(G46),ABS(G47))*1000/(J46*K46),0.2*$F$10))</f>
        <v>0.34675</v>
      </c>
      <c r="V46" s="155">
        <f>IF(C46="","",MAX(BH46:BI46))</f>
        <v>101.7762615599872</v>
      </c>
      <c r="W46" s="155">
        <f>IF(C46="","",$AA$9*$J46*$BG46*$BF46*$F$10/2.9/1000)</f>
        <v>772.63944827586204</v>
      </c>
      <c r="X46" s="155">
        <f>IF(C46="","",$AA$9*$J46*$BG46*$BF46*$F$10/2/1000)</f>
        <v>1120.3271999999999</v>
      </c>
      <c r="Y46" s="157" t="str">
        <f>IF(C46="","",IF(MAX(ABS(H46),ABS(H47))&lt;V46,"Cấu tạo",IF(MAX(ABS(H46),ABS(H47))&gt;X46,"O/S","Tínhthép")))</f>
        <v>Tínhthép</v>
      </c>
      <c r="Z46" s="158">
        <f>IF(C46="","",IF(Y46="Tínhthép",IF(T46&lt;W46,2.5,_xlfn.COT(0.5*ASIN(2*T46*1000/($AA$9*J46*BG46*BF46*$F$10)))),""))</f>
        <v>2.5</v>
      </c>
      <c r="AA46" s="159">
        <f>IF(C46="","",MAX(BJ46:BK46))</f>
        <v>423.28855409081393</v>
      </c>
      <c r="AB46" s="160">
        <f>IF($C46="","",AH46)</f>
        <v>10</v>
      </c>
      <c r="AC46" s="160">
        <f>IF($C46="","",AI46)</f>
        <v>200</v>
      </c>
      <c r="AD46" s="160"/>
      <c r="AE46" s="159">
        <f>IF(C46="","",2*3.14*AB46^2/4/AC46*1000)</f>
        <v>785</v>
      </c>
      <c r="AF46" s="161" t="str">
        <f>IF(C46="","",IF(AE46&gt;AA46,"OK","NOT OK"))</f>
        <v>OK</v>
      </c>
      <c r="AG46" s="17">
        <v>8</v>
      </c>
      <c r="AH46" s="162">
        <v>10</v>
      </c>
      <c r="AI46" s="163">
        <v>200</v>
      </c>
      <c r="AK46" s="164">
        <f t="shared" si="4"/>
        <v>1125</v>
      </c>
      <c r="AL46" s="165">
        <f t="shared" si="5"/>
        <v>259.20000000000005</v>
      </c>
      <c r="AM46" s="164">
        <f t="shared" si="6"/>
        <v>1</v>
      </c>
      <c r="AN46" s="164">
        <f t="shared" si="7"/>
        <v>0</v>
      </c>
      <c r="AO46" s="166">
        <f t="shared" si="8"/>
        <v>173.37990571688917</v>
      </c>
      <c r="AP46" s="167">
        <f t="shared" si="9"/>
        <v>1057.5360000000003</v>
      </c>
      <c r="AQ46" s="167">
        <f t="shared" si="10"/>
        <v>915.61466880000023</v>
      </c>
      <c r="AR46" s="167">
        <f t="shared" si="11"/>
        <v>0</v>
      </c>
      <c r="AS46" s="164">
        <f t="shared" si="12"/>
        <v>2.689814814814815E-3</v>
      </c>
      <c r="AT46" s="168">
        <f t="shared" si="13"/>
        <v>0</v>
      </c>
      <c r="AU46" s="168">
        <f t="shared" si="14"/>
        <v>434.78260869565219</v>
      </c>
      <c r="AV46" s="168">
        <f t="shared" si="15"/>
        <v>0</v>
      </c>
      <c r="AW46" s="168">
        <f t="shared" si="16"/>
        <v>2115.6457084990961</v>
      </c>
      <c r="AX46" s="168">
        <f t="shared" si="17"/>
        <v>0</v>
      </c>
      <c r="AY46" s="168">
        <f t="shared" si="18"/>
        <v>2115.6457084990961</v>
      </c>
      <c r="AZ46" s="169">
        <f>IF(C46="","",MAX(R46:R47))</f>
        <v>467.99999999999994</v>
      </c>
      <c r="BA46" s="169">
        <f>IF(C46="","",MAX(S46:S47))</f>
        <v>467.99999999999994</v>
      </c>
      <c r="BB46" s="170">
        <f>IF(C46="","",MIN(2,1+SQRT(200/(0.8*K46))))</f>
        <v>1.4564354645876385</v>
      </c>
      <c r="BC46" s="170">
        <f>IF(C46="","",MIN(0.02,MAX(R46:S46)/(J46*0.8*K46)))</f>
        <v>1.6249999999999997E-3</v>
      </c>
      <c r="BD46" s="171">
        <f>IF(C46="","",0.18/$Y$11)</f>
        <v>0.12</v>
      </c>
      <c r="BE46" s="172">
        <f>IF(C46="","",0.035*BB46^(3/2)*$F$9^(1/2))</f>
        <v>0.30137729708328892</v>
      </c>
      <c r="BF46" s="172">
        <f>IF(C46="","",0.6*(1-$F$9/250))</f>
        <v>0.54239999999999999</v>
      </c>
      <c r="BG46" s="171">
        <f>IF(C46="","",0.9*AK46)</f>
        <v>1012.5</v>
      </c>
      <c r="BH46" s="172">
        <f>+IF(C46="","",(BD46*BB46*(100*BC46*$F$9)^(1/3)+0.15*U46)*J46*0.8*K46/1000)</f>
        <v>94.209027001460143</v>
      </c>
      <c r="BI46" s="172">
        <f>IF(C46="","",(BE46+0.15*U46)*J46*0.8*K46/1000)</f>
        <v>101.7762615599872</v>
      </c>
      <c r="BJ46" s="172">
        <f>IF(C46="","",$AF$12*J46*1000)</f>
        <v>235.15101530718508</v>
      </c>
      <c r="BK46" s="172">
        <f>+IF(C46="","",T46*1000/(BG46*$Q$10*Z46)*1000)</f>
        <v>423.28855409081393</v>
      </c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4"/>
      <c r="DJ46" s="24"/>
      <c r="DK46" s="24"/>
      <c r="DL46" s="24"/>
      <c r="DM46" s="24"/>
      <c r="DN46" s="24"/>
    </row>
    <row r="47" spans="1:118" ht="15.95" customHeight="1" x14ac:dyDescent="0.25">
      <c r="A47" s="14">
        <f t="shared" si="22"/>
        <v>11</v>
      </c>
      <c r="B47" s="150">
        <f t="shared" si="19"/>
        <v>0.5</v>
      </c>
      <c r="C47" s="151" t="s">
        <v>121</v>
      </c>
      <c r="D47" s="152" t="s">
        <v>6</v>
      </c>
      <c r="E47" s="153" t="s">
        <v>113</v>
      </c>
      <c r="F47" s="152" t="s">
        <v>112</v>
      </c>
      <c r="G47" s="151">
        <v>-124.83</v>
      </c>
      <c r="H47" s="151">
        <v>-274.85000000000002</v>
      </c>
      <c r="I47" s="151">
        <v>-66.546000000000006</v>
      </c>
      <c r="J47" s="151">
        <v>300</v>
      </c>
      <c r="K47" s="152">
        <v>1200</v>
      </c>
      <c r="L47" s="151">
        <f t="shared" si="0"/>
        <v>324.00000000000006</v>
      </c>
      <c r="M47" s="151">
        <f t="shared" si="1"/>
        <v>14.592682046490836</v>
      </c>
      <c r="N47" s="151">
        <f t="shared" si="2"/>
        <v>467.99999999999994</v>
      </c>
      <c r="O47" s="151">
        <f t="shared" si="3"/>
        <v>467.99999999999994</v>
      </c>
      <c r="P47" s="272"/>
      <c r="Q47" s="272"/>
      <c r="R47" s="180"/>
      <c r="S47" s="180"/>
      <c r="T47" s="174"/>
      <c r="U47" s="174"/>
      <c r="V47" s="174"/>
      <c r="W47" s="174"/>
      <c r="X47" s="174"/>
      <c r="Y47" s="174"/>
      <c r="Z47" s="174"/>
      <c r="AA47" s="175"/>
      <c r="AB47" s="175"/>
      <c r="AC47" s="175"/>
      <c r="AD47" s="175"/>
      <c r="AE47" s="176"/>
      <c r="AF47" s="175"/>
      <c r="AG47" s="122"/>
      <c r="AH47" s="177"/>
      <c r="AI47" s="177"/>
      <c r="AJ47" s="123"/>
      <c r="AK47" s="164">
        <f t="shared" si="4"/>
        <v>1125</v>
      </c>
      <c r="AL47" s="165">
        <f t="shared" si="5"/>
        <v>259.20000000000005</v>
      </c>
      <c r="AM47" s="164">
        <f t="shared" si="6"/>
        <v>1</v>
      </c>
      <c r="AN47" s="164">
        <f t="shared" si="7"/>
        <v>0</v>
      </c>
      <c r="AO47" s="166">
        <f t="shared" si="8"/>
        <v>136.93772832426882</v>
      </c>
      <c r="AP47" s="167">
        <f t="shared" si="9"/>
        <v>1057.5360000000003</v>
      </c>
      <c r="AQ47" s="167">
        <f t="shared" si="10"/>
        <v>915.61466880000023</v>
      </c>
      <c r="AR47" s="167">
        <f t="shared" si="11"/>
        <v>0</v>
      </c>
      <c r="AS47" s="164">
        <f t="shared" si="12"/>
        <v>2.689814814814815E-3</v>
      </c>
      <c r="AT47" s="168">
        <f t="shared" si="13"/>
        <v>0</v>
      </c>
      <c r="AU47" s="168">
        <f t="shared" si="14"/>
        <v>434.78260869565219</v>
      </c>
      <c r="AV47" s="168">
        <f t="shared" si="15"/>
        <v>0</v>
      </c>
      <c r="AW47" s="168">
        <f t="shared" si="16"/>
        <v>2115.6457084990961</v>
      </c>
      <c r="AX47" s="168">
        <f t="shared" si="17"/>
        <v>0</v>
      </c>
      <c r="AY47" s="168">
        <f t="shared" si="18"/>
        <v>2115.6457084990961</v>
      </c>
      <c r="AZ47" s="178"/>
      <c r="BA47" s="178"/>
      <c r="BB47" s="179"/>
      <c r="BC47" s="179"/>
      <c r="BD47" s="179"/>
      <c r="BE47" s="179"/>
      <c r="BF47" s="179"/>
      <c r="BG47" s="179"/>
      <c r="BH47" s="179"/>
      <c r="BI47" s="179"/>
      <c r="BJ47" s="179"/>
      <c r="BK47" s="179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4"/>
      <c r="DJ47" s="24"/>
      <c r="DK47" s="24"/>
      <c r="DL47" s="24"/>
      <c r="DM47" s="24"/>
      <c r="DN47" s="24"/>
    </row>
    <row r="48" spans="1:118" ht="15.95" customHeight="1" x14ac:dyDescent="0.2">
      <c r="A48" s="14">
        <f t="shared" si="22"/>
        <v>11</v>
      </c>
      <c r="B48" s="150">
        <f t="shared" si="19"/>
        <v>0.5</v>
      </c>
      <c r="C48" s="151" t="s">
        <v>121</v>
      </c>
      <c r="D48" s="152" t="s">
        <v>6</v>
      </c>
      <c r="E48" s="153" t="s">
        <v>111</v>
      </c>
      <c r="F48" s="152" t="s">
        <v>114</v>
      </c>
      <c r="G48" s="151">
        <v>32.01</v>
      </c>
      <c r="H48" s="151">
        <v>334.27</v>
      </c>
      <c r="I48" s="151">
        <v>46.768999999999998</v>
      </c>
      <c r="J48" s="151">
        <v>300</v>
      </c>
      <c r="K48" s="152">
        <v>1200</v>
      </c>
      <c r="L48" s="151">
        <f t="shared" si="0"/>
        <v>324.00000000000006</v>
      </c>
      <c r="M48" s="151">
        <f t="shared" si="1"/>
        <v>10.235890599341474</v>
      </c>
      <c r="N48" s="151">
        <f t="shared" si="2"/>
        <v>467.99999999999994</v>
      </c>
      <c r="O48" s="151">
        <f t="shared" si="3"/>
        <v>467.99999999999994</v>
      </c>
      <c r="P48" s="155"/>
      <c r="Q48" s="155"/>
      <c r="R48" s="154">
        <f>IF(C48="","",MAX(N48:N49))</f>
        <v>467.99999999999994</v>
      </c>
      <c r="S48" s="154">
        <f>IF(D48="","",MAX(O48:O49))</f>
        <v>467.99999999999994</v>
      </c>
      <c r="T48" s="155">
        <f>IF(C48="","",MAX(ABS(H48),ABS(H49)))</f>
        <v>334.27</v>
      </c>
      <c r="U48" s="156">
        <f>+IF(C48="","",MIN(MAX(ABS(G48),ABS(G49))*1000/(J48*K48),0.2*$F$10))</f>
        <v>0.36925000000000002</v>
      </c>
      <c r="V48" s="155">
        <f>IF(C48="","",MAX(BH48:BI48))</f>
        <v>102.74826155998721</v>
      </c>
      <c r="W48" s="155">
        <f>IF(C48="","",$AA$9*$J48*$BG48*$BF48*$F$10/2.9/1000)</f>
        <v>772.63944827586204</v>
      </c>
      <c r="X48" s="155">
        <f>IF(C48="","",$AA$9*$J48*$BG48*$BF48*$F$10/2/1000)</f>
        <v>1120.3271999999999</v>
      </c>
      <c r="Y48" s="157" t="str">
        <f>IF(C48="","",IF(MAX(ABS(H48),ABS(H49))&lt;V48,"Cấu tạo",IF(MAX(ABS(H48),ABS(H49))&gt;X48,"O/S","Tínhthép")))</f>
        <v>Tínhthép</v>
      </c>
      <c r="Z48" s="158">
        <f>IF(C48="","",IF(Y48="Tínhthép",IF(T48&lt;W48,2.5,_xlfn.COT(0.5*ASIN(2*T48*1000/($AA$9*J48*BG48*BF48*$F$10)))),""))</f>
        <v>2.5</v>
      </c>
      <c r="AA48" s="159">
        <f>IF(C48="","",MAX(BJ48:BK48))</f>
        <v>514.79958150240634</v>
      </c>
      <c r="AB48" s="160">
        <f>IF($C48="","",AH48)</f>
        <v>10</v>
      </c>
      <c r="AC48" s="160">
        <f>IF($C48="","",AI48)</f>
        <v>200</v>
      </c>
      <c r="AD48" s="160"/>
      <c r="AE48" s="159">
        <f>IF(C48="","",2*3.14*AB48^2/4/AC48*1000)</f>
        <v>785</v>
      </c>
      <c r="AF48" s="161" t="str">
        <f>IF(C48="","",IF(AE48&gt;AA48,"OK","NOT OK"))</f>
        <v>OK</v>
      </c>
      <c r="AH48" s="162">
        <v>10</v>
      </c>
      <c r="AI48" s="163">
        <v>200</v>
      </c>
      <c r="AK48" s="164">
        <f t="shared" si="4"/>
        <v>1125</v>
      </c>
      <c r="AL48" s="165">
        <f t="shared" si="5"/>
        <v>259.20000000000005</v>
      </c>
      <c r="AM48" s="164">
        <f t="shared" si="6"/>
        <v>1</v>
      </c>
      <c r="AN48" s="164">
        <f t="shared" si="7"/>
        <v>0</v>
      </c>
      <c r="AO48" s="166">
        <f t="shared" si="8"/>
        <v>96.053597384221362</v>
      </c>
      <c r="AP48" s="167">
        <f t="shared" si="9"/>
        <v>1057.5360000000003</v>
      </c>
      <c r="AQ48" s="167">
        <f t="shared" si="10"/>
        <v>915.61466880000023</v>
      </c>
      <c r="AR48" s="167">
        <f t="shared" si="11"/>
        <v>0</v>
      </c>
      <c r="AS48" s="164">
        <f t="shared" si="12"/>
        <v>2.689814814814815E-3</v>
      </c>
      <c r="AT48" s="168">
        <f t="shared" si="13"/>
        <v>0</v>
      </c>
      <c r="AU48" s="168">
        <f t="shared" si="14"/>
        <v>434.78260869565219</v>
      </c>
      <c r="AV48" s="168">
        <f t="shared" si="15"/>
        <v>0</v>
      </c>
      <c r="AW48" s="168">
        <f t="shared" si="16"/>
        <v>2115.6457084990961</v>
      </c>
      <c r="AX48" s="168">
        <f t="shared" si="17"/>
        <v>0</v>
      </c>
      <c r="AY48" s="168">
        <f t="shared" si="18"/>
        <v>2115.6457084990961</v>
      </c>
      <c r="AZ48" s="169">
        <f>IF(C48="","",MAX(R48:R49))</f>
        <v>467.99999999999994</v>
      </c>
      <c r="BA48" s="169">
        <f>IF(C48="","",MAX(S48:S49))</f>
        <v>467.99999999999994</v>
      </c>
      <c r="BB48" s="170">
        <f>IF(C48="","",MIN(2,1+SQRT(200/(0.8*K48))))</f>
        <v>1.4564354645876385</v>
      </c>
      <c r="BC48" s="170">
        <f>IF(C48="","",MIN(0.02,MAX(R48:S48)/(J48*0.8*K48)))</f>
        <v>1.6249999999999997E-3</v>
      </c>
      <c r="BD48" s="171">
        <f>IF(C48="","",0.18/$Y$11)</f>
        <v>0.12</v>
      </c>
      <c r="BE48" s="172">
        <f>IF(C48="","",0.035*BB48^(3/2)*$F$9^(1/2))</f>
        <v>0.30137729708328892</v>
      </c>
      <c r="BF48" s="172">
        <f>IF(C48="","",0.6*(1-$F$9/250))</f>
        <v>0.54239999999999999</v>
      </c>
      <c r="BG48" s="171">
        <f>IF(C48="","",0.9*AK48)</f>
        <v>1012.5</v>
      </c>
      <c r="BH48" s="172">
        <f>+IF(C48="","",(BD48*BB48*(100*BC48*$F$9)^(1/3)+0.15*U48)*J48*0.8*K48/1000)</f>
        <v>95.181027001460137</v>
      </c>
      <c r="BI48" s="172">
        <f>IF(C48="","",(BE48+0.15*U48)*J48*0.8*K48/1000)</f>
        <v>102.74826155998721</v>
      </c>
      <c r="BJ48" s="172">
        <f>IF(C48="","",$AF$12*J48*1000)</f>
        <v>235.15101530718508</v>
      </c>
      <c r="BK48" s="172">
        <f>+IF(C48="","",T48*1000/(BG48*$Q$10*Z48)*1000)</f>
        <v>514.79958150240634</v>
      </c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4"/>
      <c r="DJ48" s="24"/>
      <c r="DK48" s="24"/>
      <c r="DL48" s="24"/>
      <c r="DM48" s="24"/>
      <c r="DN48" s="24"/>
    </row>
    <row r="49" spans="1:118" ht="15.95" customHeight="1" x14ac:dyDescent="0.25">
      <c r="A49" s="14">
        <f t="shared" si="22"/>
        <v>11</v>
      </c>
      <c r="B49" s="150">
        <f t="shared" si="19"/>
        <v>0.5</v>
      </c>
      <c r="C49" s="151" t="s">
        <v>121</v>
      </c>
      <c r="D49" s="152" t="s">
        <v>6</v>
      </c>
      <c r="E49" s="153" t="s">
        <v>113</v>
      </c>
      <c r="F49" s="152" t="s">
        <v>114</v>
      </c>
      <c r="G49" s="151">
        <v>-132.93</v>
      </c>
      <c r="H49" s="151">
        <v>-93.25</v>
      </c>
      <c r="I49" s="151">
        <v>-91.989000000000004</v>
      </c>
      <c r="J49" s="151">
        <v>300</v>
      </c>
      <c r="K49" s="152">
        <v>1200</v>
      </c>
      <c r="L49" s="151">
        <f t="shared" si="0"/>
        <v>324.00000000000006</v>
      </c>
      <c r="M49" s="151">
        <f t="shared" si="1"/>
        <v>20.222939710831724</v>
      </c>
      <c r="N49" s="151">
        <f t="shared" si="2"/>
        <v>467.99999999999994</v>
      </c>
      <c r="O49" s="151">
        <f t="shared" si="3"/>
        <v>467.99999999999994</v>
      </c>
      <c r="P49" s="272"/>
      <c r="Q49" s="272"/>
      <c r="R49" s="180"/>
      <c r="S49" s="180"/>
      <c r="T49" s="174"/>
      <c r="U49" s="174"/>
      <c r="V49" s="174"/>
      <c r="W49" s="174"/>
      <c r="X49" s="174"/>
      <c r="Y49" s="174"/>
      <c r="Z49" s="174"/>
      <c r="AA49" s="175"/>
      <c r="AB49" s="175"/>
      <c r="AC49" s="175"/>
      <c r="AD49" s="175"/>
      <c r="AE49" s="176"/>
      <c r="AF49" s="175"/>
      <c r="AG49" s="122"/>
      <c r="AH49" s="177"/>
      <c r="AI49" s="177"/>
      <c r="AJ49" s="123"/>
      <c r="AK49" s="164">
        <f t="shared" si="4"/>
        <v>1125</v>
      </c>
      <c r="AL49" s="165">
        <f t="shared" si="5"/>
        <v>259.20000000000005</v>
      </c>
      <c r="AM49" s="164">
        <f t="shared" si="6"/>
        <v>1</v>
      </c>
      <c r="AN49" s="164">
        <f t="shared" si="7"/>
        <v>0</v>
      </c>
      <c r="AO49" s="166">
        <f t="shared" si="8"/>
        <v>189.77206624644523</v>
      </c>
      <c r="AP49" s="167">
        <f t="shared" si="9"/>
        <v>1057.5360000000003</v>
      </c>
      <c r="AQ49" s="167">
        <f t="shared" si="10"/>
        <v>915.61466880000023</v>
      </c>
      <c r="AR49" s="167">
        <f t="shared" si="11"/>
        <v>0</v>
      </c>
      <c r="AS49" s="164">
        <f t="shared" si="12"/>
        <v>2.689814814814815E-3</v>
      </c>
      <c r="AT49" s="168">
        <f t="shared" si="13"/>
        <v>0</v>
      </c>
      <c r="AU49" s="168">
        <f t="shared" si="14"/>
        <v>434.78260869565219</v>
      </c>
      <c r="AV49" s="168">
        <f t="shared" si="15"/>
        <v>0</v>
      </c>
      <c r="AW49" s="168">
        <f t="shared" si="16"/>
        <v>2115.6457084990961</v>
      </c>
      <c r="AX49" s="168">
        <f t="shared" si="17"/>
        <v>0</v>
      </c>
      <c r="AY49" s="168">
        <f t="shared" si="18"/>
        <v>2115.6457084990961</v>
      </c>
      <c r="AZ49" s="178"/>
      <c r="BA49" s="178"/>
      <c r="BB49" s="179"/>
      <c r="BC49" s="179"/>
      <c r="BD49" s="179"/>
      <c r="BE49" s="179"/>
      <c r="BF49" s="179"/>
      <c r="BG49" s="179"/>
      <c r="BH49" s="179"/>
      <c r="BI49" s="179"/>
      <c r="BJ49" s="179"/>
      <c r="BK49" s="179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4"/>
      <c r="DJ49" s="24"/>
      <c r="DK49" s="24"/>
      <c r="DL49" s="24"/>
      <c r="DM49" s="24"/>
      <c r="DN49" s="24"/>
    </row>
    <row r="50" spans="1:118" ht="15.95" customHeight="1" x14ac:dyDescent="0.2">
      <c r="A50" s="14">
        <f t="shared" si="22"/>
        <v>12</v>
      </c>
      <c r="B50" s="150">
        <f t="shared" si="19"/>
        <v>0</v>
      </c>
      <c r="C50" s="151" t="s">
        <v>122</v>
      </c>
      <c r="D50" s="152" t="s">
        <v>6</v>
      </c>
      <c r="E50" s="153" t="s">
        <v>111</v>
      </c>
      <c r="F50" s="152" t="s">
        <v>112</v>
      </c>
      <c r="G50" s="151">
        <v>85.56</v>
      </c>
      <c r="H50" s="151">
        <v>170.48</v>
      </c>
      <c r="I50" s="151">
        <v>70.581999999999994</v>
      </c>
      <c r="J50" s="151">
        <v>300</v>
      </c>
      <c r="K50" s="151">
        <v>1200</v>
      </c>
      <c r="L50" s="151">
        <f t="shared" si="0"/>
        <v>324.00000000000006</v>
      </c>
      <c r="M50" s="151">
        <f t="shared" si="1"/>
        <v>15.483898092435538</v>
      </c>
      <c r="N50" s="151">
        <f t="shared" si="2"/>
        <v>467.99999999999994</v>
      </c>
      <c r="O50" s="151">
        <f t="shared" si="3"/>
        <v>467.99999999999994</v>
      </c>
      <c r="P50" s="155"/>
      <c r="Q50" s="155"/>
      <c r="R50" s="154">
        <f>IF(C50="","",MAX(N50:N51))</f>
        <v>467.99999999999994</v>
      </c>
      <c r="S50" s="154">
        <f>IF(D50="","",MAX(O50:O51))</f>
        <v>467.99999999999994</v>
      </c>
      <c r="T50" s="155">
        <f>IF(C50="","",MAX(ABS(H50),ABS(H51)))</f>
        <v>236.48</v>
      </c>
      <c r="U50" s="156">
        <f>+IF(C50="","",MIN(MAX(ABS(G50),ABS(G51))*1000/(J50*K50),0.2*$F$10))</f>
        <v>0.32455555555555554</v>
      </c>
      <c r="V50" s="155">
        <f>IF(C50="","",MAX(BH50:BI50))</f>
        <v>100.81746155998722</v>
      </c>
      <c r="W50" s="155">
        <f>IF(C50="","",$AA$9*$J50*$BG50*$BF50*$F$10/2.9/1000)</f>
        <v>772.63944827586204</v>
      </c>
      <c r="X50" s="155">
        <f>IF(C50="","",$AA$9*$J50*$BG50*$BF50*$F$10/2/1000)</f>
        <v>1120.3271999999999</v>
      </c>
      <c r="Y50" s="157" t="str">
        <f>IF(C50="","",IF(MAX(ABS(H50),ABS(H51))&lt;V50,"Cấu tạo",IF(MAX(ABS(H50),ABS(H51))&gt;X50,"O/S","Tínhthép")))</f>
        <v>Tínhthép</v>
      </c>
      <c r="Z50" s="158">
        <f>IF(C50="","",IF(Y50="Tínhthép",IF(T50&lt;W50,2.5,_xlfn.COT(0.5*ASIN(2*T50*1000/($AA$9*J50*BG50*BF50*$F$10)))),""))</f>
        <v>2.5</v>
      </c>
      <c r="AA50" s="159">
        <f>IF(C50="","",MAX(BJ50:BK50))</f>
        <v>364.19602427286043</v>
      </c>
      <c r="AB50" s="160">
        <f>IF($C50="","",AH50)</f>
        <v>10</v>
      </c>
      <c r="AC50" s="160">
        <f>IF($C50="","",AI50)</f>
        <v>200</v>
      </c>
      <c r="AD50" s="160"/>
      <c r="AE50" s="159">
        <f>IF(C50="","",2*3.14*AB50^2/4/AC50*1000)</f>
        <v>785</v>
      </c>
      <c r="AF50" s="161" t="str">
        <f>IF(C50="","",IF(AE50&gt;AA50,"OK","NOT OK"))</f>
        <v>OK</v>
      </c>
      <c r="AG50" s="17">
        <v>9</v>
      </c>
      <c r="AH50" s="162">
        <v>10</v>
      </c>
      <c r="AI50" s="163">
        <v>200</v>
      </c>
      <c r="AK50" s="164">
        <f t="shared" si="4"/>
        <v>1125</v>
      </c>
      <c r="AL50" s="165">
        <f t="shared" si="5"/>
        <v>259.20000000000005</v>
      </c>
      <c r="AM50" s="164">
        <f t="shared" si="6"/>
        <v>1</v>
      </c>
      <c r="AN50" s="164">
        <f t="shared" si="7"/>
        <v>0</v>
      </c>
      <c r="AO50" s="166">
        <f t="shared" si="8"/>
        <v>145.30089969941554</v>
      </c>
      <c r="AP50" s="167">
        <f t="shared" si="9"/>
        <v>1057.5360000000003</v>
      </c>
      <c r="AQ50" s="167">
        <f t="shared" si="10"/>
        <v>915.61466880000023</v>
      </c>
      <c r="AR50" s="167">
        <f t="shared" si="11"/>
        <v>0</v>
      </c>
      <c r="AS50" s="164">
        <f t="shared" si="12"/>
        <v>2.689814814814815E-3</v>
      </c>
      <c r="AT50" s="168">
        <f t="shared" si="13"/>
        <v>0</v>
      </c>
      <c r="AU50" s="168">
        <f t="shared" si="14"/>
        <v>434.78260869565219</v>
      </c>
      <c r="AV50" s="168">
        <f t="shared" si="15"/>
        <v>0</v>
      </c>
      <c r="AW50" s="168">
        <f t="shared" si="16"/>
        <v>2115.6457084990961</v>
      </c>
      <c r="AX50" s="168">
        <f t="shared" si="17"/>
        <v>0</v>
      </c>
      <c r="AY50" s="168">
        <f t="shared" si="18"/>
        <v>2115.6457084990961</v>
      </c>
      <c r="AZ50" s="169">
        <f>IF(C50="","",MAX(R50:R51))</f>
        <v>467.99999999999994</v>
      </c>
      <c r="BA50" s="169">
        <f>IF(C50="","",MAX(S50:S51))</f>
        <v>467.99999999999994</v>
      </c>
      <c r="BB50" s="170">
        <f>IF(C50="","",MIN(2,1+SQRT(200/(0.8*K50))))</f>
        <v>1.4564354645876385</v>
      </c>
      <c r="BC50" s="170">
        <f>IF(C50="","",MIN(0.02,MAX(R50:S50)/(J50*0.8*K50)))</f>
        <v>1.6249999999999997E-3</v>
      </c>
      <c r="BD50" s="171">
        <f>IF(C50="","",0.18/$Y$11)</f>
        <v>0.12</v>
      </c>
      <c r="BE50" s="172">
        <f>IF(C50="","",0.035*BB50^(3/2)*$F$9^(1/2))</f>
        <v>0.30137729708328892</v>
      </c>
      <c r="BF50" s="172">
        <f>IF(C50="","",0.6*(1-$F$9/250))</f>
        <v>0.54239999999999999</v>
      </c>
      <c r="BG50" s="171">
        <f>IF(C50="","",0.9*AK50)</f>
        <v>1012.5</v>
      </c>
      <c r="BH50" s="172">
        <f>+IF(C50="","",(BD50*BB50*(100*BC50*$F$9)^(1/3)+0.15*U50)*J50*0.8*K50/1000)</f>
        <v>93.250227001460132</v>
      </c>
      <c r="BI50" s="172">
        <f>IF(C50="","",(BE50+0.15*U50)*J50*0.8*K50/1000)</f>
        <v>100.81746155998722</v>
      </c>
      <c r="BJ50" s="172">
        <f>IF(C50="","",$AF$12*J50*1000)</f>
        <v>235.15101530718508</v>
      </c>
      <c r="BK50" s="172">
        <f>+IF(C50="","",T50*1000/(BG50*$Q$10*Z50)*1000)</f>
        <v>364.19602427286043</v>
      </c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4"/>
      <c r="DJ50" s="24"/>
      <c r="DK50" s="24"/>
      <c r="DL50" s="24"/>
      <c r="DM50" s="24"/>
      <c r="DN50" s="24"/>
    </row>
    <row r="51" spans="1:118" ht="15.95" customHeight="1" x14ac:dyDescent="0.25">
      <c r="A51" s="14">
        <f t="shared" si="22"/>
        <v>12</v>
      </c>
      <c r="B51" s="150">
        <f t="shared" si="19"/>
        <v>0</v>
      </c>
      <c r="C51" s="151" t="s">
        <v>122</v>
      </c>
      <c r="D51" s="152" t="s">
        <v>6</v>
      </c>
      <c r="E51" s="153" t="s">
        <v>113</v>
      </c>
      <c r="F51" s="152" t="s">
        <v>112</v>
      </c>
      <c r="G51" s="151">
        <v>-116.84</v>
      </c>
      <c r="H51" s="151">
        <v>-236.48</v>
      </c>
      <c r="I51" s="151">
        <v>-55.237000000000002</v>
      </c>
      <c r="J51" s="151">
        <v>300</v>
      </c>
      <c r="K51" s="152">
        <v>1200</v>
      </c>
      <c r="L51" s="151">
        <f t="shared" si="0"/>
        <v>324.00000000000006</v>
      </c>
      <c r="M51" s="151">
        <f t="shared" si="1"/>
        <v>12.099268031651263</v>
      </c>
      <c r="N51" s="151">
        <f t="shared" si="2"/>
        <v>467.99999999999994</v>
      </c>
      <c r="O51" s="151">
        <f t="shared" si="3"/>
        <v>467.99999999999994</v>
      </c>
      <c r="P51" s="272"/>
      <c r="Q51" s="272"/>
      <c r="R51" s="173"/>
      <c r="S51" s="173"/>
      <c r="T51" s="174"/>
      <c r="U51" s="174"/>
      <c r="V51" s="174"/>
      <c r="W51" s="174"/>
      <c r="X51" s="174"/>
      <c r="Y51" s="174"/>
      <c r="Z51" s="174"/>
      <c r="AA51" s="175"/>
      <c r="AB51" s="175"/>
      <c r="AC51" s="175"/>
      <c r="AD51" s="175"/>
      <c r="AE51" s="176"/>
      <c r="AF51" s="175"/>
      <c r="AG51" s="122"/>
      <c r="AH51" s="177"/>
      <c r="AI51" s="177"/>
      <c r="AJ51" s="123"/>
      <c r="AK51" s="164">
        <f t="shared" si="4"/>
        <v>1125</v>
      </c>
      <c r="AL51" s="165">
        <f t="shared" si="5"/>
        <v>259.20000000000005</v>
      </c>
      <c r="AM51" s="164">
        <f t="shared" si="6"/>
        <v>1</v>
      </c>
      <c r="AN51" s="164">
        <f t="shared" si="7"/>
        <v>0</v>
      </c>
      <c r="AO51" s="166">
        <f t="shared" si="8"/>
        <v>113.53953120901598</v>
      </c>
      <c r="AP51" s="167">
        <f t="shared" si="9"/>
        <v>1057.5360000000003</v>
      </c>
      <c r="AQ51" s="167">
        <f t="shared" si="10"/>
        <v>915.61466880000023</v>
      </c>
      <c r="AR51" s="167">
        <f t="shared" si="11"/>
        <v>0</v>
      </c>
      <c r="AS51" s="164">
        <f t="shared" si="12"/>
        <v>2.689814814814815E-3</v>
      </c>
      <c r="AT51" s="168">
        <f t="shared" si="13"/>
        <v>0</v>
      </c>
      <c r="AU51" s="168">
        <f t="shared" si="14"/>
        <v>434.78260869565219</v>
      </c>
      <c r="AV51" s="168">
        <f t="shared" si="15"/>
        <v>0</v>
      </c>
      <c r="AW51" s="168">
        <f t="shared" si="16"/>
        <v>2115.6457084990961</v>
      </c>
      <c r="AX51" s="168">
        <f t="shared" si="17"/>
        <v>0</v>
      </c>
      <c r="AY51" s="168">
        <f t="shared" si="18"/>
        <v>2115.6457084990961</v>
      </c>
      <c r="AZ51" s="178"/>
      <c r="BA51" s="178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4"/>
      <c r="DJ51" s="24"/>
      <c r="DK51" s="24"/>
      <c r="DL51" s="24"/>
      <c r="DM51" s="24"/>
      <c r="DN51" s="24"/>
    </row>
    <row r="52" spans="1:118" ht="15.95" customHeight="1" x14ac:dyDescent="0.2">
      <c r="A52" s="14">
        <f t="shared" si="22"/>
        <v>12</v>
      </c>
      <c r="B52" s="150">
        <f t="shared" si="19"/>
        <v>0</v>
      </c>
      <c r="C52" s="151" t="s">
        <v>122</v>
      </c>
      <c r="D52" s="152" t="s">
        <v>6</v>
      </c>
      <c r="E52" s="153" t="s">
        <v>111</v>
      </c>
      <c r="F52" s="152" t="s">
        <v>114</v>
      </c>
      <c r="G52" s="151">
        <v>19.809999999999999</v>
      </c>
      <c r="H52" s="151">
        <v>268.2</v>
      </c>
      <c r="I52" s="151">
        <v>36.79</v>
      </c>
      <c r="J52" s="151">
        <v>300</v>
      </c>
      <c r="K52" s="152">
        <v>1200</v>
      </c>
      <c r="L52" s="151">
        <f t="shared" si="0"/>
        <v>324.00000000000006</v>
      </c>
      <c r="M52" s="151">
        <f t="shared" si="1"/>
        <v>8.0440088013717741</v>
      </c>
      <c r="N52" s="151">
        <f t="shared" si="2"/>
        <v>467.99999999999994</v>
      </c>
      <c r="O52" s="151">
        <f t="shared" si="3"/>
        <v>467.99999999999994</v>
      </c>
      <c r="P52" s="155"/>
      <c r="Q52" s="155"/>
      <c r="R52" s="154">
        <f>IF(C52="","",MAX(N52:N53))</f>
        <v>467.99999999999994</v>
      </c>
      <c r="S52" s="154">
        <f>IF(D52="","",MAX(O52:O53))</f>
        <v>467.99999999999994</v>
      </c>
      <c r="T52" s="155">
        <f>IF(C52="","",MAX(ABS(H52),ABS(H53)))</f>
        <v>268.2</v>
      </c>
      <c r="U52" s="156">
        <f>+IF(C52="","",MIN(MAX(ABS(G52),ABS(G53))*1000/(J52*K52),0.2*$F$10))</f>
        <v>0.32519444444444445</v>
      </c>
      <c r="V52" s="155">
        <f>IF(C52="","",MAX(BH52:BI52))</f>
        <v>100.8450615599872</v>
      </c>
      <c r="W52" s="155">
        <f>IF(C52="","",$AA$9*$J52*$BG52*$BF52*$F$10/2.9/1000)</f>
        <v>772.63944827586204</v>
      </c>
      <c r="X52" s="155">
        <f>IF(C52="","",$AA$9*$J52*$BG52*$BF52*$F$10/2/1000)</f>
        <v>1120.3271999999999</v>
      </c>
      <c r="Y52" s="157" t="str">
        <f>IF(C52="","",IF(MAX(ABS(H52),ABS(H53))&lt;V52,"Cấu tạo",IF(MAX(ABS(H52),ABS(H53))&gt;X52,"O/S","Tínhthép")))</f>
        <v>Tínhthép</v>
      </c>
      <c r="Z52" s="158">
        <f>IF(C52="","",IF(Y52="Tínhthép",IF(T52&lt;W52,2.5,_xlfn.COT(0.5*ASIN(2*T52*1000/($AA$9*J52*BG52*BF52*$F$10)))),""))</f>
        <v>2.5</v>
      </c>
      <c r="AA52" s="159">
        <f>IF(C52="","",MAX(BJ52:BK52))</f>
        <v>413.04708097928432</v>
      </c>
      <c r="AB52" s="160">
        <f>IF($C52="","",AH52)</f>
        <v>10</v>
      </c>
      <c r="AC52" s="160">
        <f>IF($C52="","",AI52)</f>
        <v>200</v>
      </c>
      <c r="AD52" s="160"/>
      <c r="AE52" s="159">
        <f>IF(C52="","",2*3.14*AB52^2/4/AC52*1000)</f>
        <v>785</v>
      </c>
      <c r="AF52" s="161" t="str">
        <f>IF(C52="","",IF(AE52&gt;AA52,"OK","NOT OK"))</f>
        <v>OK</v>
      </c>
      <c r="AH52" s="162">
        <v>10</v>
      </c>
      <c r="AI52" s="163">
        <v>200</v>
      </c>
      <c r="AK52" s="164">
        <f t="shared" si="4"/>
        <v>1125</v>
      </c>
      <c r="AL52" s="165">
        <f t="shared" si="5"/>
        <v>259.20000000000005</v>
      </c>
      <c r="AM52" s="164">
        <f t="shared" si="6"/>
        <v>1</v>
      </c>
      <c r="AN52" s="164">
        <f t="shared" si="7"/>
        <v>0</v>
      </c>
      <c r="AO52" s="166">
        <f t="shared" si="8"/>
        <v>75.484978592073787</v>
      </c>
      <c r="AP52" s="167">
        <f t="shared" si="9"/>
        <v>1057.5360000000003</v>
      </c>
      <c r="AQ52" s="167">
        <f t="shared" si="10"/>
        <v>915.61466880000023</v>
      </c>
      <c r="AR52" s="167">
        <f t="shared" si="11"/>
        <v>0</v>
      </c>
      <c r="AS52" s="164">
        <f t="shared" si="12"/>
        <v>2.689814814814815E-3</v>
      </c>
      <c r="AT52" s="168">
        <f t="shared" si="13"/>
        <v>0</v>
      </c>
      <c r="AU52" s="168">
        <f t="shared" si="14"/>
        <v>434.78260869565219</v>
      </c>
      <c r="AV52" s="168">
        <f t="shared" si="15"/>
        <v>0</v>
      </c>
      <c r="AW52" s="168">
        <f t="shared" si="16"/>
        <v>2115.6457084990961</v>
      </c>
      <c r="AX52" s="168">
        <f t="shared" si="17"/>
        <v>0</v>
      </c>
      <c r="AY52" s="168">
        <f t="shared" si="18"/>
        <v>2115.6457084990961</v>
      </c>
      <c r="AZ52" s="169">
        <f>IF(C52="","",MAX(R52:R53))</f>
        <v>467.99999999999994</v>
      </c>
      <c r="BA52" s="169">
        <f>IF(C52="","",MAX(S52:S53))</f>
        <v>467.99999999999994</v>
      </c>
      <c r="BB52" s="170">
        <f>IF(C52="","",MIN(2,1+SQRT(200/(0.8*K52))))</f>
        <v>1.4564354645876385</v>
      </c>
      <c r="BC52" s="170">
        <f>IF(C52="","",MIN(0.02,MAX(R52:S52)/(J52*0.8*K52)))</f>
        <v>1.6249999999999997E-3</v>
      </c>
      <c r="BD52" s="171">
        <f>IF(C52="","",0.18/$Y$11)</f>
        <v>0.12</v>
      </c>
      <c r="BE52" s="172">
        <f>IF(C52="","",0.035*BB52^(3/2)*$F$9^(1/2))</f>
        <v>0.30137729708328892</v>
      </c>
      <c r="BF52" s="172">
        <f>IF(C52="","",0.6*(1-$F$9/250))</f>
        <v>0.54239999999999999</v>
      </c>
      <c r="BG52" s="171">
        <f>IF(C52="","",0.9*AK52)</f>
        <v>1012.5</v>
      </c>
      <c r="BH52" s="172">
        <f>+IF(C52="","",(BD52*BB52*(100*BC52*$F$9)^(1/3)+0.15*U52)*J52*0.8*K52/1000)</f>
        <v>93.277827001460125</v>
      </c>
      <c r="BI52" s="172">
        <f>IF(C52="","",(BE52+0.15*U52)*J52*0.8*K52/1000)</f>
        <v>100.8450615599872</v>
      </c>
      <c r="BJ52" s="172">
        <f>IF(C52="","",$AF$12*J52*1000)</f>
        <v>235.15101530718508</v>
      </c>
      <c r="BK52" s="172">
        <f>+IF(C52="","",T52*1000/(BG52*$Q$10*Z52)*1000)</f>
        <v>413.04708097928432</v>
      </c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4"/>
      <c r="DJ52" s="24"/>
      <c r="DK52" s="24"/>
      <c r="DL52" s="24"/>
      <c r="DM52" s="24"/>
      <c r="DN52" s="24"/>
    </row>
    <row r="53" spans="1:118" ht="15.95" customHeight="1" x14ac:dyDescent="0.25">
      <c r="A53" s="14">
        <f t="shared" si="22"/>
        <v>12</v>
      </c>
      <c r="B53" s="150">
        <f t="shared" si="19"/>
        <v>0</v>
      </c>
      <c r="C53" s="151" t="s">
        <v>122</v>
      </c>
      <c r="D53" s="152" t="s">
        <v>6</v>
      </c>
      <c r="E53" s="153" t="s">
        <v>113</v>
      </c>
      <c r="F53" s="152" t="s">
        <v>114</v>
      </c>
      <c r="G53" s="151">
        <v>-117.07</v>
      </c>
      <c r="H53" s="151">
        <v>-80.63</v>
      </c>
      <c r="I53" s="151">
        <v>-76.406000000000006</v>
      </c>
      <c r="J53" s="151">
        <v>300</v>
      </c>
      <c r="K53" s="152">
        <v>1200</v>
      </c>
      <c r="L53" s="151">
        <f t="shared" si="0"/>
        <v>324.00000000000006</v>
      </c>
      <c r="M53" s="151">
        <f t="shared" si="1"/>
        <v>16.771197616948484</v>
      </c>
      <c r="N53" s="151">
        <f t="shared" si="2"/>
        <v>467.99999999999994</v>
      </c>
      <c r="O53" s="151">
        <f t="shared" si="3"/>
        <v>467.99999999999994</v>
      </c>
      <c r="P53" s="272"/>
      <c r="Q53" s="272"/>
      <c r="R53" s="173"/>
      <c r="S53" s="173"/>
      <c r="T53" s="174"/>
      <c r="U53" s="174"/>
      <c r="V53" s="174"/>
      <c r="W53" s="174"/>
      <c r="X53" s="174"/>
      <c r="Y53" s="174"/>
      <c r="Z53" s="174"/>
      <c r="AA53" s="175"/>
      <c r="AB53" s="175"/>
      <c r="AC53" s="175"/>
      <c r="AD53" s="175"/>
      <c r="AE53" s="176"/>
      <c r="AF53" s="175"/>
      <c r="AG53" s="122"/>
      <c r="AH53" s="177"/>
      <c r="AI53" s="177"/>
      <c r="AJ53" s="123"/>
      <c r="AK53" s="164">
        <f t="shared" si="4"/>
        <v>1125</v>
      </c>
      <c r="AL53" s="165">
        <f t="shared" si="5"/>
        <v>259.20000000000005</v>
      </c>
      <c r="AM53" s="164">
        <f t="shared" si="6"/>
        <v>1</v>
      </c>
      <c r="AN53" s="164">
        <f t="shared" si="7"/>
        <v>0</v>
      </c>
      <c r="AO53" s="166">
        <f t="shared" si="8"/>
        <v>157.38091843744499</v>
      </c>
      <c r="AP53" s="167">
        <f t="shared" si="9"/>
        <v>1057.5360000000003</v>
      </c>
      <c r="AQ53" s="167">
        <f t="shared" si="10"/>
        <v>915.61466880000023</v>
      </c>
      <c r="AR53" s="167">
        <f t="shared" si="11"/>
        <v>0</v>
      </c>
      <c r="AS53" s="164">
        <f t="shared" si="12"/>
        <v>2.689814814814815E-3</v>
      </c>
      <c r="AT53" s="168">
        <f t="shared" si="13"/>
        <v>0</v>
      </c>
      <c r="AU53" s="168">
        <f t="shared" si="14"/>
        <v>434.78260869565219</v>
      </c>
      <c r="AV53" s="168">
        <f t="shared" si="15"/>
        <v>0</v>
      </c>
      <c r="AW53" s="168">
        <f t="shared" si="16"/>
        <v>2115.6457084990961</v>
      </c>
      <c r="AX53" s="168">
        <f t="shared" si="17"/>
        <v>0</v>
      </c>
      <c r="AY53" s="168">
        <f t="shared" si="18"/>
        <v>2115.6457084990961</v>
      </c>
      <c r="AZ53" s="178"/>
      <c r="BA53" s="178"/>
      <c r="BB53" s="179"/>
      <c r="BC53" s="179"/>
      <c r="BD53" s="179"/>
      <c r="BE53" s="179"/>
      <c r="BF53" s="179"/>
      <c r="BG53" s="179"/>
      <c r="BH53" s="179"/>
      <c r="BI53" s="179"/>
      <c r="BJ53" s="179"/>
      <c r="BK53" s="179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4"/>
      <c r="DJ53" s="24"/>
      <c r="DK53" s="24"/>
      <c r="DL53" s="24"/>
      <c r="DM53" s="24"/>
      <c r="DN53" s="24"/>
    </row>
    <row r="54" spans="1:118" ht="15.95" customHeight="1" x14ac:dyDescent="0.2">
      <c r="A54" s="14">
        <f t="shared" si="22"/>
        <v>13</v>
      </c>
      <c r="B54" s="150">
        <f t="shared" si="19"/>
        <v>0.5</v>
      </c>
      <c r="C54" s="151" t="s">
        <v>123</v>
      </c>
      <c r="D54" s="152" t="s">
        <v>6</v>
      </c>
      <c r="E54" s="153" t="s">
        <v>111</v>
      </c>
      <c r="F54" s="152" t="s">
        <v>112</v>
      </c>
      <c r="G54" s="151">
        <v>108.96</v>
      </c>
      <c r="H54" s="151">
        <v>193.91</v>
      </c>
      <c r="I54" s="151">
        <v>72.980999999999995</v>
      </c>
      <c r="J54" s="151">
        <v>300</v>
      </c>
      <c r="K54" s="151">
        <v>1200</v>
      </c>
      <c r="L54" s="151">
        <f t="shared" si="0"/>
        <v>324.00000000000006</v>
      </c>
      <c r="M54" s="151">
        <f t="shared" si="1"/>
        <v>16.013976643528622</v>
      </c>
      <c r="N54" s="151">
        <f t="shared" si="2"/>
        <v>467.99999999999994</v>
      </c>
      <c r="O54" s="151">
        <f t="shared" si="3"/>
        <v>467.99999999999994</v>
      </c>
      <c r="P54" s="155"/>
      <c r="Q54" s="155"/>
      <c r="R54" s="154">
        <f>IF(C54="","",MAX(N54:N55))</f>
        <v>467.99999999999994</v>
      </c>
      <c r="S54" s="154">
        <f>IF(D54="","",MAX(O54:O55))</f>
        <v>467.99999999999994</v>
      </c>
      <c r="T54" s="155">
        <f>IF(C54="","",MAX(ABS(H54),ABS(H55)))</f>
        <v>197.74</v>
      </c>
      <c r="U54" s="156">
        <f>+IF(C54="","",MIN(MAX(ABS(G54),ABS(G55))*1000/(J54*K54),0.2*$F$10))</f>
        <v>0.30266666666666664</v>
      </c>
      <c r="V54" s="155">
        <f>IF(C54="","",MAX(BH54:BI54))</f>
        <v>99.871861559987224</v>
      </c>
      <c r="W54" s="155">
        <f>IF(C54="","",$AA$9*$J54*$BG54*$BF54*$F$10/2.9/1000)</f>
        <v>772.63944827586204</v>
      </c>
      <c r="X54" s="155">
        <f>IF(C54="","",$AA$9*$J54*$BG54*$BF54*$F$10/2/1000)</f>
        <v>1120.3271999999999</v>
      </c>
      <c r="Y54" s="157" t="str">
        <f>IF(C54="","",IF(MAX(ABS(H54),ABS(H55))&lt;V54,"Cấu tạo",IF(MAX(ABS(H54),ABS(H55))&gt;X54,"O/S","Tínhthép")))</f>
        <v>Tínhthép</v>
      </c>
      <c r="Z54" s="158">
        <f>IF(C54="","",IF(Y54="Tínhthép",IF(T54&lt;W54,2.5,_xlfn.COT(0.5*ASIN(2*T54*1000/($AA$9*J54*BG54*BF54*$F$10)))),""))</f>
        <v>2.5</v>
      </c>
      <c r="AA54" s="159">
        <f>IF(C54="","",MAX(BJ54:BK54))</f>
        <v>304.53366813140826</v>
      </c>
      <c r="AB54" s="160">
        <f>IF($C54="","",AH54)</f>
        <v>10</v>
      </c>
      <c r="AC54" s="160">
        <f>IF($C54="","",AI54)</f>
        <v>200</v>
      </c>
      <c r="AD54" s="160"/>
      <c r="AE54" s="159">
        <f>IF(C54="","",2*3.14*AB54^2/4/AC54*1000)</f>
        <v>785</v>
      </c>
      <c r="AF54" s="161" t="str">
        <f>IF(C54="","",IF(AE54&gt;AA54,"OK","NOT OK"))</f>
        <v>OK</v>
      </c>
      <c r="AG54" s="17">
        <v>10</v>
      </c>
      <c r="AH54" s="162">
        <v>10</v>
      </c>
      <c r="AI54" s="163">
        <v>200</v>
      </c>
      <c r="AK54" s="164">
        <f t="shared" si="4"/>
        <v>1125</v>
      </c>
      <c r="AL54" s="165">
        <f t="shared" si="5"/>
        <v>259.20000000000005</v>
      </c>
      <c r="AM54" s="164">
        <f t="shared" si="6"/>
        <v>1</v>
      </c>
      <c r="AN54" s="164">
        <f t="shared" si="7"/>
        <v>0</v>
      </c>
      <c r="AO54" s="166">
        <f t="shared" si="8"/>
        <v>150.27515682287293</v>
      </c>
      <c r="AP54" s="167">
        <f t="shared" si="9"/>
        <v>1057.5360000000003</v>
      </c>
      <c r="AQ54" s="167">
        <f t="shared" si="10"/>
        <v>915.61466880000023</v>
      </c>
      <c r="AR54" s="167">
        <f t="shared" si="11"/>
        <v>0</v>
      </c>
      <c r="AS54" s="164">
        <f t="shared" si="12"/>
        <v>2.689814814814815E-3</v>
      </c>
      <c r="AT54" s="168">
        <f t="shared" si="13"/>
        <v>0</v>
      </c>
      <c r="AU54" s="168">
        <f t="shared" si="14"/>
        <v>434.78260869565219</v>
      </c>
      <c r="AV54" s="168">
        <f t="shared" si="15"/>
        <v>0</v>
      </c>
      <c r="AW54" s="168">
        <f t="shared" si="16"/>
        <v>2115.6457084990961</v>
      </c>
      <c r="AX54" s="168">
        <f t="shared" si="17"/>
        <v>0</v>
      </c>
      <c r="AY54" s="168">
        <f t="shared" si="18"/>
        <v>2115.6457084990961</v>
      </c>
      <c r="AZ54" s="169">
        <f>IF(C54="","",MAX(R54:R55))</f>
        <v>467.99999999999994</v>
      </c>
      <c r="BA54" s="169">
        <f>IF(C54="","",MAX(S54:S55))</f>
        <v>467.99999999999994</v>
      </c>
      <c r="BB54" s="170">
        <f>IF(C54="","",MIN(2,1+SQRT(200/(0.8*K54))))</f>
        <v>1.4564354645876385</v>
      </c>
      <c r="BC54" s="170">
        <f>IF(C54="","",MIN(0.02,MAX(R54:S54)/(J54*0.8*K54)))</f>
        <v>1.6249999999999997E-3</v>
      </c>
      <c r="BD54" s="171">
        <f>IF(C54="","",0.18/$Y$11)</f>
        <v>0.12</v>
      </c>
      <c r="BE54" s="172">
        <f>IF(C54="","",0.035*BB54^(3/2)*$F$9^(1/2))</f>
        <v>0.30137729708328892</v>
      </c>
      <c r="BF54" s="172">
        <f>IF(C54="","",0.6*(1-$F$9/250))</f>
        <v>0.54239999999999999</v>
      </c>
      <c r="BG54" s="171">
        <f>IF(C54="","",0.9*AK54)</f>
        <v>1012.5</v>
      </c>
      <c r="BH54" s="172">
        <f>+IF(C54="","",(BD54*BB54*(100*BC54*$F$9)^(1/3)+0.15*U54)*J54*0.8*K54/1000)</f>
        <v>92.304627001460133</v>
      </c>
      <c r="BI54" s="172">
        <f>IF(C54="","",(BE54+0.15*U54)*J54*0.8*K54/1000)</f>
        <v>99.871861559987224</v>
      </c>
      <c r="BJ54" s="172">
        <f>IF(C54="","",$AF$12*J54*1000)</f>
        <v>235.15101530718508</v>
      </c>
      <c r="BK54" s="172">
        <f>+IF(C54="","",T54*1000/(BG54*$Q$10*Z54)*1000)</f>
        <v>304.53366813140826</v>
      </c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4"/>
      <c r="DJ54" s="24"/>
      <c r="DK54" s="24"/>
      <c r="DL54" s="24"/>
      <c r="DM54" s="24"/>
      <c r="DN54" s="24"/>
    </row>
    <row r="55" spans="1:118" ht="15.95" customHeight="1" x14ac:dyDescent="0.25">
      <c r="A55" s="14">
        <f t="shared" si="22"/>
        <v>13</v>
      </c>
      <c r="B55" s="150">
        <f t="shared" si="19"/>
        <v>0.5</v>
      </c>
      <c r="C55" s="151" t="s">
        <v>123</v>
      </c>
      <c r="D55" s="152" t="s">
        <v>6</v>
      </c>
      <c r="E55" s="153" t="s">
        <v>113</v>
      </c>
      <c r="F55" s="152" t="s">
        <v>112</v>
      </c>
      <c r="G55" s="151">
        <v>-92.54</v>
      </c>
      <c r="H55" s="151">
        <v>-197.74</v>
      </c>
      <c r="I55" s="151">
        <v>-42.976999999999997</v>
      </c>
      <c r="J55" s="151">
        <v>300</v>
      </c>
      <c r="K55" s="152">
        <v>1200</v>
      </c>
      <c r="L55" s="151">
        <f t="shared" si="0"/>
        <v>324.00000000000006</v>
      </c>
      <c r="M55" s="151">
        <f t="shared" si="1"/>
        <v>9.402472601675754</v>
      </c>
      <c r="N55" s="151">
        <f t="shared" si="2"/>
        <v>467.99999999999994</v>
      </c>
      <c r="O55" s="151">
        <f t="shared" si="3"/>
        <v>467.99999999999994</v>
      </c>
      <c r="P55" s="272"/>
      <c r="Q55" s="272"/>
      <c r="R55" s="180"/>
      <c r="S55" s="180"/>
      <c r="T55" s="174"/>
      <c r="U55" s="174"/>
      <c r="V55" s="174"/>
      <c r="W55" s="174"/>
      <c r="X55" s="174"/>
      <c r="Y55" s="174"/>
      <c r="Z55" s="174"/>
      <c r="AA55" s="175"/>
      <c r="AB55" s="175"/>
      <c r="AC55" s="175"/>
      <c r="AD55" s="175"/>
      <c r="AE55" s="176"/>
      <c r="AF55" s="175"/>
      <c r="AG55" s="122"/>
      <c r="AH55" s="177"/>
      <c r="AI55" s="177"/>
      <c r="AJ55" s="123"/>
      <c r="AK55" s="164">
        <f t="shared" si="4"/>
        <v>1125</v>
      </c>
      <c r="AL55" s="165">
        <f t="shared" si="5"/>
        <v>259.20000000000005</v>
      </c>
      <c r="AM55" s="164">
        <f t="shared" si="6"/>
        <v>1</v>
      </c>
      <c r="AN55" s="164">
        <f t="shared" si="7"/>
        <v>0</v>
      </c>
      <c r="AO55" s="166">
        <f t="shared" si="8"/>
        <v>88.23280289412493</v>
      </c>
      <c r="AP55" s="167">
        <f t="shared" si="9"/>
        <v>1057.5360000000003</v>
      </c>
      <c r="AQ55" s="167">
        <f t="shared" si="10"/>
        <v>915.61466880000023</v>
      </c>
      <c r="AR55" s="167">
        <f t="shared" si="11"/>
        <v>0</v>
      </c>
      <c r="AS55" s="164">
        <f t="shared" si="12"/>
        <v>2.689814814814815E-3</v>
      </c>
      <c r="AT55" s="168">
        <f t="shared" si="13"/>
        <v>0</v>
      </c>
      <c r="AU55" s="168">
        <f t="shared" si="14"/>
        <v>434.78260869565219</v>
      </c>
      <c r="AV55" s="168">
        <f t="shared" si="15"/>
        <v>0</v>
      </c>
      <c r="AW55" s="168">
        <f t="shared" si="16"/>
        <v>2115.6457084990961</v>
      </c>
      <c r="AX55" s="168">
        <f t="shared" si="17"/>
        <v>0</v>
      </c>
      <c r="AY55" s="168">
        <f t="shared" si="18"/>
        <v>2115.6457084990961</v>
      </c>
      <c r="AZ55" s="178"/>
      <c r="BA55" s="178"/>
      <c r="BB55" s="179"/>
      <c r="BC55" s="179"/>
      <c r="BD55" s="179"/>
      <c r="BE55" s="179"/>
      <c r="BF55" s="179"/>
      <c r="BG55" s="179"/>
      <c r="BH55" s="179"/>
      <c r="BI55" s="179"/>
      <c r="BJ55" s="179"/>
      <c r="BK55" s="179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4"/>
      <c r="DJ55" s="24"/>
      <c r="DK55" s="24"/>
      <c r="DL55" s="24"/>
      <c r="DM55" s="24"/>
      <c r="DN55" s="24"/>
    </row>
    <row r="56" spans="1:118" ht="15.95" customHeight="1" x14ac:dyDescent="0.2">
      <c r="A56" s="14">
        <f t="shared" si="22"/>
        <v>13</v>
      </c>
      <c r="B56" s="150">
        <f t="shared" si="19"/>
        <v>0.5</v>
      </c>
      <c r="C56" s="151" t="s">
        <v>123</v>
      </c>
      <c r="D56" s="152" t="s">
        <v>6</v>
      </c>
      <c r="E56" s="153" t="s">
        <v>111</v>
      </c>
      <c r="F56" s="152" t="s">
        <v>114</v>
      </c>
      <c r="G56" s="151">
        <v>15.18</v>
      </c>
      <c r="H56" s="151">
        <v>268.06</v>
      </c>
      <c r="I56" s="151">
        <v>27.556000000000001</v>
      </c>
      <c r="J56" s="151">
        <v>300</v>
      </c>
      <c r="K56" s="152">
        <v>1200</v>
      </c>
      <c r="L56" s="151">
        <f t="shared" si="0"/>
        <v>324.00000000000006</v>
      </c>
      <c r="M56" s="151">
        <f t="shared" si="1"/>
        <v>6.0195904919760324</v>
      </c>
      <c r="N56" s="151">
        <f t="shared" si="2"/>
        <v>467.99999999999994</v>
      </c>
      <c r="O56" s="151">
        <f t="shared" si="3"/>
        <v>467.99999999999994</v>
      </c>
      <c r="P56" s="155"/>
      <c r="Q56" s="155"/>
      <c r="R56" s="154">
        <f>IF(C56="","",MAX(N56:N57))</f>
        <v>467.99999999999994</v>
      </c>
      <c r="S56" s="154">
        <f>IF(D56="","",MAX(O56:O57))</f>
        <v>467.99999999999994</v>
      </c>
      <c r="T56" s="155">
        <f>IF(C56="","",MAX(ABS(H56),ABS(H57)))</f>
        <v>268.06</v>
      </c>
      <c r="U56" s="156">
        <f>+IF(C56="","",MIN(MAX(ABS(G56),ABS(G57))*1000/(J56*K56),0.2*$F$10))</f>
        <v>0.29525000000000001</v>
      </c>
      <c r="V56" s="155">
        <f>IF(C56="","",MAX(BH56:BI56))</f>
        <v>99.551461559987203</v>
      </c>
      <c r="W56" s="155">
        <f>IF(C56="","",$AA$9*$J56*$BG56*$BF56*$F$10/2.9/1000)</f>
        <v>772.63944827586204</v>
      </c>
      <c r="X56" s="155">
        <f>IF(C56="","",$AA$9*$J56*$BG56*$BF56*$F$10/2/1000)</f>
        <v>1120.3271999999999</v>
      </c>
      <c r="Y56" s="157" t="str">
        <f>IF(C56="","",IF(MAX(ABS(H56),ABS(H57))&lt;V56,"Cấu tạo",IF(MAX(ABS(H56),ABS(H57))&gt;X56,"O/S","Tínhthép")))</f>
        <v>Tínhthép</v>
      </c>
      <c r="Z56" s="158">
        <f>IF(C56="","",IF(Y56="Tínhthép",IF(T56&lt;W56,2.5,_xlfn.COT(0.5*ASIN(2*T56*1000/($AA$9*J56*BG56*BF56*$F$10)))),""))</f>
        <v>2.5</v>
      </c>
      <c r="AA56" s="159">
        <f>IF(C56="","",MAX(BJ56:BK56))</f>
        <v>412.8314710190416</v>
      </c>
      <c r="AB56" s="160">
        <f>IF($C56="","",AH56)</f>
        <v>10</v>
      </c>
      <c r="AC56" s="160">
        <f>IF($C56="","",AI56)</f>
        <v>200</v>
      </c>
      <c r="AD56" s="160"/>
      <c r="AE56" s="159">
        <f>IF(C56="","",2*3.14*AB56^2/4/AC56*1000)</f>
        <v>785</v>
      </c>
      <c r="AF56" s="161" t="str">
        <f>IF(C56="","",IF(AE56&gt;AA56,"OK","NOT OK"))</f>
        <v>OK</v>
      </c>
      <c r="AH56" s="162">
        <v>10</v>
      </c>
      <c r="AI56" s="163">
        <v>200</v>
      </c>
      <c r="AK56" s="164">
        <f t="shared" si="4"/>
        <v>1125</v>
      </c>
      <c r="AL56" s="165">
        <f t="shared" si="5"/>
        <v>259.20000000000005</v>
      </c>
      <c r="AM56" s="164">
        <f t="shared" si="6"/>
        <v>1</v>
      </c>
      <c r="AN56" s="164">
        <f t="shared" si="7"/>
        <v>0</v>
      </c>
      <c r="AO56" s="166">
        <f t="shared" si="8"/>
        <v>56.48783717670274</v>
      </c>
      <c r="AP56" s="167">
        <f t="shared" si="9"/>
        <v>1057.5360000000003</v>
      </c>
      <c r="AQ56" s="167">
        <f t="shared" si="10"/>
        <v>915.61466880000023</v>
      </c>
      <c r="AR56" s="167">
        <f t="shared" si="11"/>
        <v>0</v>
      </c>
      <c r="AS56" s="164">
        <f t="shared" si="12"/>
        <v>2.689814814814815E-3</v>
      </c>
      <c r="AT56" s="168">
        <f t="shared" si="13"/>
        <v>0</v>
      </c>
      <c r="AU56" s="168">
        <f t="shared" si="14"/>
        <v>434.78260869565219</v>
      </c>
      <c r="AV56" s="168">
        <f t="shared" si="15"/>
        <v>0</v>
      </c>
      <c r="AW56" s="168">
        <f t="shared" si="16"/>
        <v>2115.6457084990961</v>
      </c>
      <c r="AX56" s="168">
        <f t="shared" si="17"/>
        <v>0</v>
      </c>
      <c r="AY56" s="168">
        <f t="shared" si="18"/>
        <v>2115.6457084990961</v>
      </c>
      <c r="AZ56" s="169">
        <f>IF(C56="","",MAX(R56:R57))</f>
        <v>467.99999999999994</v>
      </c>
      <c r="BA56" s="169">
        <f>IF(C56="","",MAX(S56:S57))</f>
        <v>467.99999999999994</v>
      </c>
      <c r="BB56" s="170">
        <f>IF(C56="","",MIN(2,1+SQRT(200/(0.8*K56))))</f>
        <v>1.4564354645876385</v>
      </c>
      <c r="BC56" s="170">
        <f>IF(C56="","",MIN(0.02,MAX(R56:S56)/(J56*0.8*K56)))</f>
        <v>1.6249999999999997E-3</v>
      </c>
      <c r="BD56" s="171">
        <f>IF(C56="","",0.18/$Y$11)</f>
        <v>0.12</v>
      </c>
      <c r="BE56" s="172">
        <f>IF(C56="","",0.035*BB56^(3/2)*$F$9^(1/2))</f>
        <v>0.30137729708328892</v>
      </c>
      <c r="BF56" s="172">
        <f>IF(C56="","",0.6*(1-$F$9/250))</f>
        <v>0.54239999999999999</v>
      </c>
      <c r="BG56" s="171">
        <f>IF(C56="","",0.9*AK56)</f>
        <v>1012.5</v>
      </c>
      <c r="BH56" s="172">
        <f>+IF(C56="","",(BD56*BB56*(100*BC56*$F$9)^(1/3)+0.15*U56)*J56*0.8*K56/1000)</f>
        <v>91.984227001460141</v>
      </c>
      <c r="BI56" s="172">
        <f>IF(C56="","",(BE56+0.15*U56)*J56*0.8*K56/1000)</f>
        <v>99.551461559987203</v>
      </c>
      <c r="BJ56" s="172">
        <f>IF(C56="","",$AF$12*J56*1000)</f>
        <v>235.15101530718508</v>
      </c>
      <c r="BK56" s="172">
        <f>+IF(C56="","",T56*1000/(BG56*$Q$10*Z56)*1000)</f>
        <v>412.8314710190416</v>
      </c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4"/>
      <c r="DJ56" s="24"/>
      <c r="DK56" s="24"/>
      <c r="DL56" s="24"/>
      <c r="DM56" s="24"/>
      <c r="DN56" s="24"/>
    </row>
    <row r="57" spans="1:118" ht="15.95" customHeight="1" x14ac:dyDescent="0.25">
      <c r="A57" s="14">
        <f t="shared" si="22"/>
        <v>13</v>
      </c>
      <c r="B57" s="150">
        <f t="shared" si="19"/>
        <v>0.5</v>
      </c>
      <c r="C57" s="151" t="s">
        <v>123</v>
      </c>
      <c r="D57" s="152" t="s">
        <v>6</v>
      </c>
      <c r="E57" s="153" t="s">
        <v>113</v>
      </c>
      <c r="F57" s="152" t="s">
        <v>114</v>
      </c>
      <c r="G57" s="151">
        <v>-106.29</v>
      </c>
      <c r="H57" s="151">
        <v>-58.06</v>
      </c>
      <c r="I57" s="151">
        <v>-75.826999999999998</v>
      </c>
      <c r="J57" s="151">
        <v>300</v>
      </c>
      <c r="K57" s="152">
        <v>1200</v>
      </c>
      <c r="L57" s="151">
        <f t="shared" si="0"/>
        <v>324.00000000000006</v>
      </c>
      <c r="M57" s="151">
        <f t="shared" si="1"/>
        <v>16.643152247082298</v>
      </c>
      <c r="N57" s="151">
        <f t="shared" si="2"/>
        <v>467.99999999999994</v>
      </c>
      <c r="O57" s="151">
        <f t="shared" si="3"/>
        <v>467.99999999999994</v>
      </c>
      <c r="P57" s="272"/>
      <c r="Q57" s="272"/>
      <c r="R57" s="180"/>
      <c r="S57" s="180"/>
      <c r="T57" s="174"/>
      <c r="U57" s="174"/>
      <c r="V57" s="174"/>
      <c r="W57" s="174"/>
      <c r="X57" s="174"/>
      <c r="Y57" s="174"/>
      <c r="Z57" s="174"/>
      <c r="AA57" s="175"/>
      <c r="AB57" s="175"/>
      <c r="AC57" s="175"/>
      <c r="AD57" s="175"/>
      <c r="AE57" s="176"/>
      <c r="AF57" s="175"/>
      <c r="AG57" s="122"/>
      <c r="AH57" s="177"/>
      <c r="AI57" s="177"/>
      <c r="AJ57" s="123"/>
      <c r="AK57" s="164">
        <f t="shared" si="4"/>
        <v>1125</v>
      </c>
      <c r="AL57" s="165">
        <f t="shared" si="5"/>
        <v>259.20000000000005</v>
      </c>
      <c r="AM57" s="164">
        <f t="shared" si="6"/>
        <v>1</v>
      </c>
      <c r="AN57" s="164">
        <f t="shared" si="7"/>
        <v>0</v>
      </c>
      <c r="AO57" s="166">
        <f t="shared" si="8"/>
        <v>156.17934068662061</v>
      </c>
      <c r="AP57" s="167">
        <f t="shared" si="9"/>
        <v>1057.5360000000003</v>
      </c>
      <c r="AQ57" s="167">
        <f t="shared" si="10"/>
        <v>915.61466880000023</v>
      </c>
      <c r="AR57" s="167">
        <f t="shared" si="11"/>
        <v>0</v>
      </c>
      <c r="AS57" s="164">
        <f t="shared" si="12"/>
        <v>2.689814814814815E-3</v>
      </c>
      <c r="AT57" s="168">
        <f t="shared" si="13"/>
        <v>0</v>
      </c>
      <c r="AU57" s="168">
        <f t="shared" si="14"/>
        <v>434.78260869565219</v>
      </c>
      <c r="AV57" s="168">
        <f t="shared" si="15"/>
        <v>0</v>
      </c>
      <c r="AW57" s="168">
        <f t="shared" si="16"/>
        <v>2115.6457084990961</v>
      </c>
      <c r="AX57" s="168">
        <f t="shared" si="17"/>
        <v>0</v>
      </c>
      <c r="AY57" s="168">
        <f t="shared" si="18"/>
        <v>2115.6457084990961</v>
      </c>
      <c r="AZ57" s="178"/>
      <c r="BA57" s="178"/>
      <c r="BB57" s="179"/>
      <c r="BC57" s="179"/>
      <c r="BD57" s="179"/>
      <c r="BE57" s="179"/>
      <c r="BF57" s="179"/>
      <c r="BG57" s="179"/>
      <c r="BH57" s="179"/>
      <c r="BI57" s="179"/>
      <c r="BJ57" s="179"/>
      <c r="BK57" s="179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4"/>
      <c r="DJ57" s="24"/>
      <c r="DK57" s="24"/>
      <c r="DL57" s="24"/>
      <c r="DM57" s="24"/>
      <c r="DN57" s="24"/>
    </row>
    <row r="58" spans="1:118" ht="15.95" customHeight="1" x14ac:dyDescent="0.2">
      <c r="A58" s="14">
        <f t="shared" si="22"/>
        <v>14</v>
      </c>
      <c r="B58" s="150">
        <f t="shared" si="19"/>
        <v>0</v>
      </c>
      <c r="C58" s="151" t="s">
        <v>124</v>
      </c>
      <c r="D58" s="152" t="s">
        <v>6</v>
      </c>
      <c r="E58" s="153" t="s">
        <v>111</v>
      </c>
      <c r="F58" s="152" t="s">
        <v>112</v>
      </c>
      <c r="G58" s="151">
        <v>60.08</v>
      </c>
      <c r="H58" s="151">
        <v>157.96</v>
      </c>
      <c r="I58" s="151">
        <v>54.77</v>
      </c>
      <c r="J58" s="151">
        <v>300</v>
      </c>
      <c r="K58" s="151">
        <v>1200</v>
      </c>
      <c r="L58" s="151">
        <f t="shared" si="0"/>
        <v>324.00000000000006</v>
      </c>
      <c r="M58" s="151">
        <f t="shared" si="1"/>
        <v>11.996423732468884</v>
      </c>
      <c r="N58" s="151">
        <f t="shared" si="2"/>
        <v>467.99999999999994</v>
      </c>
      <c r="O58" s="151">
        <f t="shared" si="3"/>
        <v>467.99999999999994</v>
      </c>
      <c r="P58" s="155"/>
      <c r="Q58" s="155"/>
      <c r="R58" s="154">
        <f>IF(C58="","",MAX(N58:N59))</f>
        <v>467.99999999999994</v>
      </c>
      <c r="S58" s="154">
        <f>IF(D58="","",MAX(O58:O59))</f>
        <v>467.99999999999994</v>
      </c>
      <c r="T58" s="155">
        <f>IF(C58="","",MAX(ABS(H58),ABS(H59)))</f>
        <v>157.96</v>
      </c>
      <c r="U58" s="156">
        <f>+IF(C58="","",MIN(MAX(ABS(G58),ABS(G59))*1000/(J58*K58),0.2*$F$10))</f>
        <v>0.36038888888888893</v>
      </c>
      <c r="V58" s="155">
        <f>IF(C58="","",MAX(BH58:BI58))</f>
        <v>102.36546155998721</v>
      </c>
      <c r="W58" s="155">
        <f>IF(C58="","",$AA$9*$J58*$BG58*$BF58*$F$10/2.9/1000)</f>
        <v>772.63944827586204</v>
      </c>
      <c r="X58" s="155">
        <f>IF(C58="","",$AA$9*$J58*$BG58*$BF58*$F$10/2/1000)</f>
        <v>1120.3271999999999</v>
      </c>
      <c r="Y58" s="157" t="str">
        <f>IF(C58="","",IF(MAX(ABS(H58),ABS(H59))&lt;V58,"Cấu tạo",IF(MAX(ABS(H58),ABS(H59))&gt;X58,"O/S","Tínhthép")))</f>
        <v>Tínhthép</v>
      </c>
      <c r="Z58" s="158">
        <f>IF(C58="","",IF(Y58="Tínhthép",IF(T58&lt;W58,2.5,_xlfn.COT(0.5*ASIN(2*T58*1000/($AA$9*J58*BG58*BF58*$F$10)))),""))</f>
        <v>2.5</v>
      </c>
      <c r="AA58" s="159">
        <f>IF(C58="","",MAX(BJ58:BK58))</f>
        <v>243.26963799958148</v>
      </c>
      <c r="AB58" s="160">
        <f>IF($C58="","",AH58)</f>
        <v>10</v>
      </c>
      <c r="AC58" s="160">
        <f>IF($C58="","",AI58)</f>
        <v>200</v>
      </c>
      <c r="AD58" s="160"/>
      <c r="AE58" s="159">
        <f>IF(C58="","",2*3.14*AB58^2/4/AC58*1000)</f>
        <v>785</v>
      </c>
      <c r="AF58" s="161" t="str">
        <f>IF(C58="","",IF(AE58&gt;AA58,"OK","NOT OK"))</f>
        <v>OK</v>
      </c>
      <c r="AG58" s="17">
        <v>11</v>
      </c>
      <c r="AH58" s="162">
        <v>10</v>
      </c>
      <c r="AI58" s="163">
        <v>200</v>
      </c>
      <c r="AK58" s="164">
        <f t="shared" si="4"/>
        <v>1125</v>
      </c>
      <c r="AL58" s="165">
        <f t="shared" si="5"/>
        <v>259.20000000000005</v>
      </c>
      <c r="AM58" s="164">
        <f t="shared" si="6"/>
        <v>1</v>
      </c>
      <c r="AN58" s="164">
        <f t="shared" si="7"/>
        <v>0</v>
      </c>
      <c r="AO58" s="166">
        <f t="shared" si="8"/>
        <v>112.57444030548896</v>
      </c>
      <c r="AP58" s="167">
        <f t="shared" si="9"/>
        <v>1057.5360000000003</v>
      </c>
      <c r="AQ58" s="167">
        <f t="shared" si="10"/>
        <v>915.61466880000023</v>
      </c>
      <c r="AR58" s="167">
        <f t="shared" si="11"/>
        <v>0</v>
      </c>
      <c r="AS58" s="164">
        <f t="shared" si="12"/>
        <v>2.689814814814815E-3</v>
      </c>
      <c r="AT58" s="168">
        <f t="shared" si="13"/>
        <v>0</v>
      </c>
      <c r="AU58" s="168">
        <f t="shared" si="14"/>
        <v>434.78260869565219</v>
      </c>
      <c r="AV58" s="168">
        <f t="shared" si="15"/>
        <v>0</v>
      </c>
      <c r="AW58" s="168">
        <f t="shared" si="16"/>
        <v>2115.6457084990961</v>
      </c>
      <c r="AX58" s="168">
        <f t="shared" si="17"/>
        <v>0</v>
      </c>
      <c r="AY58" s="168">
        <f t="shared" si="18"/>
        <v>2115.6457084990961</v>
      </c>
      <c r="AZ58" s="169">
        <f>IF(C58="","",MAX(R58:R59))</f>
        <v>467.99999999999994</v>
      </c>
      <c r="BA58" s="169">
        <f>IF(C58="","",MAX(S58:S59))</f>
        <v>467.99999999999994</v>
      </c>
      <c r="BB58" s="170">
        <f>IF(C58="","",MIN(2,1+SQRT(200/(0.8*K58))))</f>
        <v>1.4564354645876385</v>
      </c>
      <c r="BC58" s="170">
        <f>IF(C58="","",MIN(0.02,MAX(R58:S58)/(J58*0.8*K58)))</f>
        <v>1.6249999999999997E-3</v>
      </c>
      <c r="BD58" s="171">
        <f>IF(C58="","",0.18/$Y$11)</f>
        <v>0.12</v>
      </c>
      <c r="BE58" s="172">
        <f>IF(C58="","",0.035*BB58^(3/2)*$F$9^(1/2))</f>
        <v>0.30137729708328892</v>
      </c>
      <c r="BF58" s="172">
        <f>IF(C58="","",0.6*(1-$F$9/250))</f>
        <v>0.54239999999999999</v>
      </c>
      <c r="BG58" s="171">
        <f>IF(C58="","",0.9*AK58)</f>
        <v>1012.5</v>
      </c>
      <c r="BH58" s="172">
        <f>+IF(C58="","",(BD58*BB58*(100*BC58*$F$9)^(1/3)+0.15*U58)*J58*0.8*K58/1000)</f>
        <v>94.79822700146012</v>
      </c>
      <c r="BI58" s="172">
        <f>IF(C58="","",(BE58+0.15*U58)*J58*0.8*K58/1000)</f>
        <v>102.36546155998721</v>
      </c>
      <c r="BJ58" s="172">
        <f>IF(C58="","",$AF$12*J58*1000)</f>
        <v>235.15101530718508</v>
      </c>
      <c r="BK58" s="172">
        <f>+IF(C58="","",T58*1000/(BG58*$Q$10*Z58)*1000)</f>
        <v>243.26963799958148</v>
      </c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4"/>
      <c r="DJ58" s="24"/>
      <c r="DK58" s="24"/>
      <c r="DL58" s="24"/>
      <c r="DM58" s="24"/>
      <c r="DN58" s="24"/>
    </row>
    <row r="59" spans="1:118" ht="15.95" customHeight="1" x14ac:dyDescent="0.25">
      <c r="A59" s="14">
        <f t="shared" si="22"/>
        <v>14</v>
      </c>
      <c r="B59" s="150">
        <f t="shared" si="19"/>
        <v>0</v>
      </c>
      <c r="C59" s="151" t="s">
        <v>124</v>
      </c>
      <c r="D59" s="152" t="s">
        <v>6</v>
      </c>
      <c r="E59" s="153" t="s">
        <v>113</v>
      </c>
      <c r="F59" s="152" t="s">
        <v>112</v>
      </c>
      <c r="G59" s="151">
        <v>-129.74</v>
      </c>
      <c r="H59" s="151">
        <v>-137.80000000000001</v>
      </c>
      <c r="I59" s="151">
        <v>-36.831000000000003</v>
      </c>
      <c r="J59" s="151">
        <v>300</v>
      </c>
      <c r="K59" s="152">
        <v>1200</v>
      </c>
      <c r="L59" s="151">
        <f t="shared" si="0"/>
        <v>324.00000000000006</v>
      </c>
      <c r="M59" s="151">
        <f t="shared" si="1"/>
        <v>8.0530056286045237</v>
      </c>
      <c r="N59" s="151">
        <f t="shared" si="2"/>
        <v>467.99999999999994</v>
      </c>
      <c r="O59" s="151">
        <f t="shared" si="3"/>
        <v>467.99999999999994</v>
      </c>
      <c r="P59" s="272"/>
      <c r="Q59" s="272"/>
      <c r="R59" s="173"/>
      <c r="S59" s="173"/>
      <c r="T59" s="174"/>
      <c r="U59" s="174"/>
      <c r="V59" s="174"/>
      <c r="W59" s="174"/>
      <c r="X59" s="174"/>
      <c r="Y59" s="174"/>
      <c r="Z59" s="174"/>
      <c r="AA59" s="175"/>
      <c r="AB59" s="175"/>
      <c r="AC59" s="175"/>
      <c r="AD59" s="175"/>
      <c r="AE59" s="176"/>
      <c r="AF59" s="175"/>
      <c r="AG59" s="122"/>
      <c r="AH59" s="177"/>
      <c r="AI59" s="177"/>
      <c r="AJ59" s="123"/>
      <c r="AK59" s="164">
        <f t="shared" si="4"/>
        <v>1125</v>
      </c>
      <c r="AL59" s="165">
        <f t="shared" si="5"/>
        <v>259.20000000000005</v>
      </c>
      <c r="AM59" s="164">
        <f t="shared" si="6"/>
        <v>1</v>
      </c>
      <c r="AN59" s="164">
        <f t="shared" si="7"/>
        <v>0</v>
      </c>
      <c r="AO59" s="166">
        <f t="shared" si="8"/>
        <v>75.569404818825021</v>
      </c>
      <c r="AP59" s="167">
        <f t="shared" si="9"/>
        <v>1057.5360000000003</v>
      </c>
      <c r="AQ59" s="167">
        <f t="shared" si="10"/>
        <v>915.61466880000023</v>
      </c>
      <c r="AR59" s="167">
        <f t="shared" si="11"/>
        <v>0</v>
      </c>
      <c r="AS59" s="164">
        <f t="shared" si="12"/>
        <v>2.689814814814815E-3</v>
      </c>
      <c r="AT59" s="168">
        <f t="shared" si="13"/>
        <v>0</v>
      </c>
      <c r="AU59" s="168">
        <f t="shared" si="14"/>
        <v>434.78260869565219</v>
      </c>
      <c r="AV59" s="168">
        <f t="shared" si="15"/>
        <v>0</v>
      </c>
      <c r="AW59" s="168">
        <f t="shared" si="16"/>
        <v>2115.6457084990961</v>
      </c>
      <c r="AX59" s="168">
        <f t="shared" si="17"/>
        <v>0</v>
      </c>
      <c r="AY59" s="168">
        <f t="shared" si="18"/>
        <v>2115.6457084990961</v>
      </c>
      <c r="AZ59" s="178"/>
      <c r="BA59" s="178"/>
      <c r="BB59" s="179"/>
      <c r="BC59" s="179"/>
      <c r="BD59" s="179"/>
      <c r="BE59" s="179"/>
      <c r="BF59" s="179"/>
      <c r="BG59" s="179"/>
      <c r="BH59" s="179"/>
      <c r="BI59" s="179"/>
      <c r="BJ59" s="179"/>
      <c r="BK59" s="179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4"/>
      <c r="DJ59" s="24"/>
      <c r="DK59" s="24"/>
      <c r="DL59" s="24"/>
      <c r="DM59" s="24"/>
      <c r="DN59" s="24"/>
    </row>
    <row r="60" spans="1:118" ht="15.95" customHeight="1" x14ac:dyDescent="0.2">
      <c r="A60" s="14">
        <f t="shared" si="22"/>
        <v>14</v>
      </c>
      <c r="B60" s="150">
        <f t="shared" si="19"/>
        <v>0</v>
      </c>
      <c r="C60" s="151" t="s">
        <v>124</v>
      </c>
      <c r="D60" s="152" t="s">
        <v>6</v>
      </c>
      <c r="E60" s="153" t="s">
        <v>111</v>
      </c>
      <c r="F60" s="152" t="s">
        <v>114</v>
      </c>
      <c r="G60" s="151">
        <v>-16.66</v>
      </c>
      <c r="H60" s="151">
        <v>165.85</v>
      </c>
      <c r="I60" s="151">
        <v>27.113</v>
      </c>
      <c r="J60" s="151">
        <v>300</v>
      </c>
      <c r="K60" s="152">
        <v>1200</v>
      </c>
      <c r="L60" s="151">
        <f t="shared" si="0"/>
        <v>324.00000000000006</v>
      </c>
      <c r="M60" s="151">
        <f t="shared" si="1"/>
        <v>5.9225613365756544</v>
      </c>
      <c r="N60" s="151">
        <f t="shared" si="2"/>
        <v>467.99999999999994</v>
      </c>
      <c r="O60" s="151">
        <f t="shared" si="3"/>
        <v>467.99999999999994</v>
      </c>
      <c r="P60" s="155"/>
      <c r="Q60" s="155"/>
      <c r="R60" s="154">
        <f>IF(C60="","",MAX(N60:N61))</f>
        <v>467.99999999999994</v>
      </c>
      <c r="S60" s="154">
        <f>IF(D60="","",MAX(O60:O61))</f>
        <v>467.99999999999994</v>
      </c>
      <c r="T60" s="155">
        <f>IF(C60="","",MAX(ABS(H60),ABS(H61)))</f>
        <v>165.85</v>
      </c>
      <c r="U60" s="156">
        <f>+IF(C60="","",MIN(MAX(ABS(G60),ABS(G61))*1000/(J60*K60),0.2*$F$10))</f>
        <v>0.27752777777777776</v>
      </c>
      <c r="V60" s="155">
        <f>IF(C60="","",MAX(BH60:BI60))</f>
        <v>98.785861559987197</v>
      </c>
      <c r="W60" s="155">
        <f>IF(C60="","",$AA$9*$J60*$BG60*$BF60*$F$10/2.9/1000)</f>
        <v>772.63944827586204</v>
      </c>
      <c r="X60" s="155">
        <f>IF(C60="","",$AA$9*$J60*$BG60*$BF60*$F$10/2/1000)</f>
        <v>1120.3271999999999</v>
      </c>
      <c r="Y60" s="157" t="str">
        <f>IF(C60="","",IF(MAX(ABS(H60),ABS(H61))&lt;V60,"Cấu tạo",IF(MAX(ABS(H60),ABS(H61))&gt;X60,"O/S","Tínhthép")))</f>
        <v>Tínhthép</v>
      </c>
      <c r="Z60" s="158">
        <f>IF(C60="","",IF(Y60="Tínhthép",IF(T60&lt;W60,2.5,_xlfn.COT(0.5*ASIN(2*T60*1000/($AA$9*J60*BG60*BF60*$F$10)))),""))</f>
        <v>2.5</v>
      </c>
      <c r="AA60" s="159">
        <f>IF(C60="","",MAX(BJ60:BK60))</f>
        <v>255.42079933040384</v>
      </c>
      <c r="AB60" s="160">
        <f>IF($C60="","",AH60)</f>
        <v>10</v>
      </c>
      <c r="AC60" s="160">
        <f>IF($C60="","",AI60)</f>
        <v>200</v>
      </c>
      <c r="AD60" s="160"/>
      <c r="AE60" s="159">
        <f>IF(C60="","",2*3.14*AB60^2/4/AC60*1000)</f>
        <v>785</v>
      </c>
      <c r="AF60" s="161" t="str">
        <f>IF(C60="","",IF(AE60&gt;AA60,"OK","NOT OK"))</f>
        <v>OK</v>
      </c>
      <c r="AH60" s="162">
        <v>10</v>
      </c>
      <c r="AI60" s="163">
        <v>200</v>
      </c>
      <c r="AK60" s="164">
        <f t="shared" si="4"/>
        <v>1125</v>
      </c>
      <c r="AL60" s="165">
        <f t="shared" si="5"/>
        <v>259.20000000000005</v>
      </c>
      <c r="AM60" s="164">
        <f t="shared" si="6"/>
        <v>1</v>
      </c>
      <c r="AN60" s="164">
        <f t="shared" si="7"/>
        <v>0</v>
      </c>
      <c r="AO60" s="166">
        <f t="shared" si="8"/>
        <v>55.57731558242628</v>
      </c>
      <c r="AP60" s="167">
        <f t="shared" si="9"/>
        <v>1057.5360000000003</v>
      </c>
      <c r="AQ60" s="167">
        <f t="shared" si="10"/>
        <v>915.61466880000023</v>
      </c>
      <c r="AR60" s="167">
        <f t="shared" si="11"/>
        <v>0</v>
      </c>
      <c r="AS60" s="164">
        <f t="shared" si="12"/>
        <v>2.689814814814815E-3</v>
      </c>
      <c r="AT60" s="168">
        <f t="shared" si="13"/>
        <v>0</v>
      </c>
      <c r="AU60" s="168">
        <f t="shared" si="14"/>
        <v>434.78260869565219</v>
      </c>
      <c r="AV60" s="168">
        <f t="shared" si="15"/>
        <v>0</v>
      </c>
      <c r="AW60" s="168">
        <f t="shared" si="16"/>
        <v>2115.6457084990961</v>
      </c>
      <c r="AX60" s="168">
        <f t="shared" si="17"/>
        <v>0</v>
      </c>
      <c r="AY60" s="168">
        <f t="shared" si="18"/>
        <v>2115.6457084990961</v>
      </c>
      <c r="AZ60" s="169">
        <f>IF(C60="","",MAX(R60:R61))</f>
        <v>467.99999999999994</v>
      </c>
      <c r="BA60" s="169">
        <f>IF(C60="","",MAX(S60:S61))</f>
        <v>467.99999999999994</v>
      </c>
      <c r="BB60" s="170">
        <f>IF(C60="","",MIN(2,1+SQRT(200/(0.8*K60))))</f>
        <v>1.4564354645876385</v>
      </c>
      <c r="BC60" s="170">
        <f>IF(C60="","",MIN(0.02,MAX(R60:S60)/(J60*0.8*K60)))</f>
        <v>1.6249999999999997E-3</v>
      </c>
      <c r="BD60" s="171">
        <f>IF(C60="","",0.18/$Y$11)</f>
        <v>0.12</v>
      </c>
      <c r="BE60" s="172">
        <f>IF(C60="","",0.035*BB60^(3/2)*$F$9^(1/2))</f>
        <v>0.30137729708328892</v>
      </c>
      <c r="BF60" s="172">
        <f>IF(C60="","",0.6*(1-$F$9/250))</f>
        <v>0.54239999999999999</v>
      </c>
      <c r="BG60" s="171">
        <f>IF(C60="","",0.9*AK60)</f>
        <v>1012.5</v>
      </c>
      <c r="BH60" s="172">
        <f>+IF(C60="","",(BD60*BB60*(100*BC60*$F$9)^(1/3)+0.15*U60)*J60*0.8*K60/1000)</f>
        <v>91.218627001460135</v>
      </c>
      <c r="BI60" s="172">
        <f>IF(C60="","",(BE60+0.15*U60)*J60*0.8*K60/1000)</f>
        <v>98.785861559987197</v>
      </c>
      <c r="BJ60" s="172">
        <f>IF(C60="","",$AF$12*J60*1000)</f>
        <v>235.15101530718508</v>
      </c>
      <c r="BK60" s="172">
        <f>+IF(C60="","",T60*1000/(BG60*$Q$10*Z60)*1000)</f>
        <v>255.42079933040384</v>
      </c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4"/>
      <c r="DJ60" s="24"/>
      <c r="DK60" s="24"/>
      <c r="DL60" s="24"/>
      <c r="DM60" s="24"/>
      <c r="DN60" s="24"/>
    </row>
    <row r="61" spans="1:118" ht="15.95" customHeight="1" x14ac:dyDescent="0.25">
      <c r="A61" s="14">
        <f t="shared" si="22"/>
        <v>14</v>
      </c>
      <c r="B61" s="150">
        <f t="shared" si="19"/>
        <v>0</v>
      </c>
      <c r="C61" s="151" t="s">
        <v>124</v>
      </c>
      <c r="D61" s="152" t="s">
        <v>6</v>
      </c>
      <c r="E61" s="153" t="s">
        <v>113</v>
      </c>
      <c r="F61" s="152" t="s">
        <v>114</v>
      </c>
      <c r="G61" s="151">
        <v>-99.91</v>
      </c>
      <c r="H61" s="151">
        <v>-107.58</v>
      </c>
      <c r="I61" s="151">
        <v>-56.05</v>
      </c>
      <c r="J61" s="151">
        <v>300</v>
      </c>
      <c r="K61" s="152">
        <v>1200</v>
      </c>
      <c r="L61" s="151">
        <f t="shared" si="0"/>
        <v>324.00000000000006</v>
      </c>
      <c r="M61" s="151">
        <f t="shared" si="1"/>
        <v>12.278332284339058</v>
      </c>
      <c r="N61" s="151">
        <f t="shared" si="2"/>
        <v>467.99999999999994</v>
      </c>
      <c r="O61" s="151">
        <f t="shared" si="3"/>
        <v>467.99999999999994</v>
      </c>
      <c r="P61" s="272"/>
      <c r="Q61" s="272"/>
      <c r="R61" s="173"/>
      <c r="S61" s="173"/>
      <c r="T61" s="174"/>
      <c r="U61" s="174"/>
      <c r="V61" s="174"/>
      <c r="W61" s="174"/>
      <c r="X61" s="174"/>
      <c r="Y61" s="174"/>
      <c r="Z61" s="174"/>
      <c r="AA61" s="175"/>
      <c r="AB61" s="175"/>
      <c r="AC61" s="175"/>
      <c r="AD61" s="175"/>
      <c r="AE61" s="176"/>
      <c r="AF61" s="175"/>
      <c r="AG61" s="122"/>
      <c r="AH61" s="177"/>
      <c r="AI61" s="177"/>
      <c r="AJ61" s="123"/>
      <c r="AK61" s="164">
        <f t="shared" si="4"/>
        <v>1125</v>
      </c>
      <c r="AL61" s="165">
        <f t="shared" si="5"/>
        <v>259.20000000000005</v>
      </c>
      <c r="AM61" s="164">
        <f t="shared" si="6"/>
        <v>1</v>
      </c>
      <c r="AN61" s="164">
        <f t="shared" si="7"/>
        <v>0</v>
      </c>
      <c r="AO61" s="166">
        <f t="shared" si="8"/>
        <v>115.21987015623851</v>
      </c>
      <c r="AP61" s="167">
        <f t="shared" si="9"/>
        <v>1057.5360000000003</v>
      </c>
      <c r="AQ61" s="167">
        <f t="shared" si="10"/>
        <v>915.61466880000023</v>
      </c>
      <c r="AR61" s="167">
        <f t="shared" si="11"/>
        <v>0</v>
      </c>
      <c r="AS61" s="164">
        <f t="shared" si="12"/>
        <v>2.689814814814815E-3</v>
      </c>
      <c r="AT61" s="168">
        <f t="shared" si="13"/>
        <v>0</v>
      </c>
      <c r="AU61" s="168">
        <f t="shared" si="14"/>
        <v>434.78260869565219</v>
      </c>
      <c r="AV61" s="168">
        <f t="shared" si="15"/>
        <v>0</v>
      </c>
      <c r="AW61" s="168">
        <f t="shared" si="16"/>
        <v>2115.6457084990961</v>
      </c>
      <c r="AX61" s="168">
        <f t="shared" si="17"/>
        <v>0</v>
      </c>
      <c r="AY61" s="168">
        <f t="shared" si="18"/>
        <v>2115.6457084990961</v>
      </c>
      <c r="AZ61" s="178"/>
      <c r="BA61" s="178"/>
      <c r="BB61" s="179"/>
      <c r="BC61" s="179"/>
      <c r="BD61" s="179"/>
      <c r="BE61" s="179"/>
      <c r="BF61" s="179"/>
      <c r="BG61" s="179"/>
      <c r="BH61" s="179"/>
      <c r="BI61" s="179"/>
      <c r="BJ61" s="179"/>
      <c r="BK61" s="179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4"/>
      <c r="DJ61" s="24"/>
      <c r="DK61" s="24"/>
      <c r="DL61" s="24"/>
      <c r="DM61" s="24"/>
      <c r="DN61" s="24"/>
    </row>
    <row r="62" spans="1:118" ht="15.95" customHeight="1" x14ac:dyDescent="0.2">
      <c r="A62" s="14">
        <f t="shared" si="22"/>
        <v>15</v>
      </c>
      <c r="B62" s="150">
        <f t="shared" si="19"/>
        <v>0.5</v>
      </c>
      <c r="C62" s="151" t="s">
        <v>125</v>
      </c>
      <c r="D62" s="152" t="s">
        <v>6</v>
      </c>
      <c r="E62" s="153" t="s">
        <v>111</v>
      </c>
      <c r="F62" s="152" t="s">
        <v>112</v>
      </c>
      <c r="G62" s="151">
        <v>50.76</v>
      </c>
      <c r="H62" s="151">
        <v>206.96</v>
      </c>
      <c r="I62" s="151">
        <v>90.572999999999993</v>
      </c>
      <c r="J62" s="151">
        <v>300</v>
      </c>
      <c r="K62" s="151">
        <v>1200</v>
      </c>
      <c r="L62" s="151">
        <f t="shared" si="0"/>
        <v>324.00000000000006</v>
      </c>
      <c r="M62" s="151">
        <f t="shared" si="1"/>
        <v>19.908840598100142</v>
      </c>
      <c r="N62" s="151">
        <f t="shared" si="2"/>
        <v>467.99999999999994</v>
      </c>
      <c r="O62" s="151">
        <f t="shared" si="3"/>
        <v>467.99999999999994</v>
      </c>
      <c r="P62" s="155"/>
      <c r="Q62" s="155"/>
      <c r="R62" s="154">
        <f>IF(C62="","",MAX(N62:N63))</f>
        <v>467.99999999999994</v>
      </c>
      <c r="S62" s="154">
        <f>IF(D62="","",MAX(O62:O63))</f>
        <v>467.99999999999994</v>
      </c>
      <c r="T62" s="155">
        <f>IF(C62="","",MAX(ABS(H62),ABS(H63)))</f>
        <v>206.96</v>
      </c>
      <c r="U62" s="156">
        <f>+IF(C62="","",MIN(MAX(ABS(G62),ABS(G63))*1000/(J62*K62),0.2*$F$10))</f>
        <v>0.43952777777777779</v>
      </c>
      <c r="V62" s="155">
        <f>IF(C62="","",MAX(BH62:BI62))</f>
        <v>105.78426155998721</v>
      </c>
      <c r="W62" s="155">
        <f>IF(C62="","",$AA$9*$J62*$BG62*$BF62*$F$10/2.9/1000)</f>
        <v>772.63944827586204</v>
      </c>
      <c r="X62" s="155">
        <f>IF(C62="","",$AA$9*$J62*$BG62*$BF62*$F$10/2/1000)</f>
        <v>1120.3271999999999</v>
      </c>
      <c r="Y62" s="157" t="str">
        <f>IF(C62="","",IF(MAX(ABS(H62),ABS(H63))&lt;V62,"Cấu tạo",IF(MAX(ABS(H62),ABS(H63))&gt;X62,"O/S","Tínhthép")))</f>
        <v>Tínhthép</v>
      </c>
      <c r="Z62" s="158">
        <f>IF(C62="","",IF(Y62="Tínhthép",IF(T62&lt;W62,2.5,_xlfn.COT(0.5*ASIN(2*T62*1000/($AA$9*J62*BG62*BF62*$F$10)))),""))</f>
        <v>2.5</v>
      </c>
      <c r="AA62" s="159">
        <f>IF(C62="","",MAX(BJ62:BK62))</f>
        <v>318.73312408453648</v>
      </c>
      <c r="AB62" s="160">
        <f>IF($C62="","",AH62)</f>
        <v>10</v>
      </c>
      <c r="AC62" s="160">
        <f>IF($C62="","",AI62)</f>
        <v>200</v>
      </c>
      <c r="AD62" s="160"/>
      <c r="AE62" s="159">
        <f>IF(C62="","",2*3.14*AB62^2/4/AC62*1000)</f>
        <v>785</v>
      </c>
      <c r="AF62" s="161" t="str">
        <f>IF(C62="","",IF(AE62&gt;AA62,"OK","NOT OK"))</f>
        <v>OK</v>
      </c>
      <c r="AG62" s="17">
        <v>12</v>
      </c>
      <c r="AH62" s="162">
        <v>10</v>
      </c>
      <c r="AI62" s="163">
        <v>200</v>
      </c>
      <c r="AK62" s="164">
        <f t="shared" si="4"/>
        <v>1125</v>
      </c>
      <c r="AL62" s="165">
        <f t="shared" si="5"/>
        <v>259.20000000000005</v>
      </c>
      <c r="AM62" s="164">
        <f t="shared" si="6"/>
        <v>1</v>
      </c>
      <c r="AN62" s="164">
        <f t="shared" si="7"/>
        <v>0</v>
      </c>
      <c r="AO62" s="166">
        <f t="shared" si="8"/>
        <v>186.82456017257152</v>
      </c>
      <c r="AP62" s="167">
        <f t="shared" si="9"/>
        <v>1057.5360000000003</v>
      </c>
      <c r="AQ62" s="167">
        <f t="shared" si="10"/>
        <v>915.61466880000023</v>
      </c>
      <c r="AR62" s="167">
        <f t="shared" si="11"/>
        <v>0</v>
      </c>
      <c r="AS62" s="164">
        <f t="shared" si="12"/>
        <v>2.689814814814815E-3</v>
      </c>
      <c r="AT62" s="168">
        <f t="shared" si="13"/>
        <v>0</v>
      </c>
      <c r="AU62" s="168">
        <f t="shared" si="14"/>
        <v>434.78260869565219</v>
      </c>
      <c r="AV62" s="168">
        <f t="shared" si="15"/>
        <v>0</v>
      </c>
      <c r="AW62" s="168">
        <f t="shared" si="16"/>
        <v>2115.6457084990961</v>
      </c>
      <c r="AX62" s="168">
        <f t="shared" si="17"/>
        <v>0</v>
      </c>
      <c r="AY62" s="168">
        <f t="shared" si="18"/>
        <v>2115.6457084990961</v>
      </c>
      <c r="AZ62" s="169">
        <f>IF(C62="","",MAX(R62:R63))</f>
        <v>467.99999999999994</v>
      </c>
      <c r="BA62" s="169">
        <f>IF(C62="","",MAX(S62:S63))</f>
        <v>467.99999999999994</v>
      </c>
      <c r="BB62" s="170">
        <f>IF(C62="","",MIN(2,1+SQRT(200/(0.8*K62))))</f>
        <v>1.4564354645876385</v>
      </c>
      <c r="BC62" s="170">
        <f>IF(C62="","",MIN(0.02,MAX(R62:S62)/(J62*0.8*K62)))</f>
        <v>1.6249999999999997E-3</v>
      </c>
      <c r="BD62" s="171">
        <f>IF(C62="","",0.18/$Y$11)</f>
        <v>0.12</v>
      </c>
      <c r="BE62" s="172">
        <f>IF(C62="","",0.035*BB62^(3/2)*$F$9^(1/2))</f>
        <v>0.30137729708328892</v>
      </c>
      <c r="BF62" s="172">
        <f>IF(C62="","",0.6*(1-$F$9/250))</f>
        <v>0.54239999999999999</v>
      </c>
      <c r="BG62" s="171">
        <f>IF(C62="","",0.9*AK62)</f>
        <v>1012.5</v>
      </c>
      <c r="BH62" s="172">
        <f>+IF(C62="","",(BD62*BB62*(100*BC62*$F$9)^(1/3)+0.15*U62)*J62*0.8*K62/1000)</f>
        <v>98.217027001460124</v>
      </c>
      <c r="BI62" s="172">
        <f>IF(C62="","",(BE62+0.15*U62)*J62*0.8*K62/1000)</f>
        <v>105.78426155998721</v>
      </c>
      <c r="BJ62" s="172">
        <f>IF(C62="","",$AF$12*J62*1000)</f>
        <v>235.15101530718508</v>
      </c>
      <c r="BK62" s="172">
        <f>+IF(C62="","",T62*1000/(BG62*$Q$10*Z62)*1000)</f>
        <v>318.73312408453648</v>
      </c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4"/>
      <c r="DJ62" s="24"/>
      <c r="DK62" s="24"/>
      <c r="DL62" s="24"/>
      <c r="DM62" s="24"/>
      <c r="DN62" s="24"/>
    </row>
    <row r="63" spans="1:118" ht="15.95" customHeight="1" x14ac:dyDescent="0.25">
      <c r="A63" s="14">
        <f t="shared" si="22"/>
        <v>15</v>
      </c>
      <c r="B63" s="150">
        <f t="shared" si="19"/>
        <v>0.5</v>
      </c>
      <c r="C63" s="151" t="s">
        <v>125</v>
      </c>
      <c r="D63" s="152" t="s">
        <v>6</v>
      </c>
      <c r="E63" s="153" t="s">
        <v>113</v>
      </c>
      <c r="F63" s="152" t="s">
        <v>112</v>
      </c>
      <c r="G63" s="151">
        <v>-158.22999999999999</v>
      </c>
      <c r="H63" s="151">
        <v>-185.66</v>
      </c>
      <c r="I63" s="151">
        <v>-71.153000000000006</v>
      </c>
      <c r="J63" s="151">
        <v>300</v>
      </c>
      <c r="K63" s="152">
        <v>1200</v>
      </c>
      <c r="L63" s="151">
        <f t="shared" si="0"/>
        <v>324.00000000000006</v>
      </c>
      <c r="M63" s="151">
        <f t="shared" si="1"/>
        <v>15.61004221627627</v>
      </c>
      <c r="N63" s="151">
        <f t="shared" si="2"/>
        <v>467.99999999999994</v>
      </c>
      <c r="O63" s="151">
        <f t="shared" si="3"/>
        <v>467.99999999999994</v>
      </c>
      <c r="P63" s="272"/>
      <c r="Q63" s="272"/>
      <c r="R63" s="180"/>
      <c r="S63" s="180"/>
      <c r="T63" s="174"/>
      <c r="U63" s="174"/>
      <c r="V63" s="174"/>
      <c r="W63" s="174"/>
      <c r="X63" s="174"/>
      <c r="Y63" s="174"/>
      <c r="Z63" s="174"/>
      <c r="AA63" s="175"/>
      <c r="AB63" s="175"/>
      <c r="AC63" s="175"/>
      <c r="AD63" s="175"/>
      <c r="AE63" s="176"/>
      <c r="AF63" s="175"/>
      <c r="AG63" s="122"/>
      <c r="AH63" s="177"/>
      <c r="AI63" s="177"/>
      <c r="AJ63" s="123"/>
      <c r="AK63" s="164">
        <f t="shared" si="4"/>
        <v>1125</v>
      </c>
      <c r="AL63" s="165">
        <f t="shared" si="5"/>
        <v>259.20000000000005</v>
      </c>
      <c r="AM63" s="164">
        <f t="shared" si="6"/>
        <v>1</v>
      </c>
      <c r="AN63" s="164">
        <f t="shared" si="7"/>
        <v>0</v>
      </c>
      <c r="AO63" s="166">
        <f t="shared" si="8"/>
        <v>146.48463615753556</v>
      </c>
      <c r="AP63" s="167">
        <f t="shared" si="9"/>
        <v>1057.5360000000003</v>
      </c>
      <c r="AQ63" s="167">
        <f t="shared" si="10"/>
        <v>915.61466880000023</v>
      </c>
      <c r="AR63" s="167">
        <f t="shared" si="11"/>
        <v>0</v>
      </c>
      <c r="AS63" s="164">
        <f t="shared" si="12"/>
        <v>2.689814814814815E-3</v>
      </c>
      <c r="AT63" s="168">
        <f t="shared" si="13"/>
        <v>0</v>
      </c>
      <c r="AU63" s="168">
        <f t="shared" si="14"/>
        <v>434.78260869565219</v>
      </c>
      <c r="AV63" s="168">
        <f t="shared" si="15"/>
        <v>0</v>
      </c>
      <c r="AW63" s="168">
        <f t="shared" si="16"/>
        <v>2115.6457084990961</v>
      </c>
      <c r="AX63" s="168">
        <f t="shared" si="17"/>
        <v>0</v>
      </c>
      <c r="AY63" s="168">
        <f t="shared" si="18"/>
        <v>2115.6457084990961</v>
      </c>
      <c r="AZ63" s="178"/>
      <c r="BA63" s="178"/>
      <c r="BB63" s="179"/>
      <c r="BC63" s="179"/>
      <c r="BD63" s="179"/>
      <c r="BE63" s="179"/>
      <c r="BF63" s="179"/>
      <c r="BG63" s="179"/>
      <c r="BH63" s="179"/>
      <c r="BI63" s="179"/>
      <c r="BJ63" s="179"/>
      <c r="BK63" s="179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4"/>
      <c r="DJ63" s="24"/>
      <c r="DK63" s="24"/>
      <c r="DL63" s="24"/>
      <c r="DM63" s="24"/>
      <c r="DN63" s="24"/>
    </row>
    <row r="64" spans="1:118" ht="15.95" customHeight="1" x14ac:dyDescent="0.2">
      <c r="A64" s="14">
        <f t="shared" si="22"/>
        <v>15</v>
      </c>
      <c r="B64" s="150">
        <f t="shared" si="19"/>
        <v>0.5</v>
      </c>
      <c r="C64" s="151" t="s">
        <v>125</v>
      </c>
      <c r="D64" s="152" t="s">
        <v>6</v>
      </c>
      <c r="E64" s="153" t="s">
        <v>111</v>
      </c>
      <c r="F64" s="152" t="s">
        <v>114</v>
      </c>
      <c r="G64" s="151">
        <v>-23.69</v>
      </c>
      <c r="H64" s="151">
        <v>214.77</v>
      </c>
      <c r="I64" s="151">
        <v>51.473999999999997</v>
      </c>
      <c r="J64" s="151">
        <v>300</v>
      </c>
      <c r="K64" s="152">
        <v>1200</v>
      </c>
      <c r="L64" s="151">
        <f t="shared" si="0"/>
        <v>324.00000000000006</v>
      </c>
      <c r="M64" s="151">
        <f t="shared" si="1"/>
        <v>11.270837654493562</v>
      </c>
      <c r="N64" s="151">
        <f t="shared" si="2"/>
        <v>467.99999999999994</v>
      </c>
      <c r="O64" s="151">
        <f t="shared" si="3"/>
        <v>467.99999999999994</v>
      </c>
      <c r="P64" s="155"/>
      <c r="Q64" s="155"/>
      <c r="R64" s="154">
        <f>IF(C64="","",MAX(N64:N65))</f>
        <v>467.99999999999994</v>
      </c>
      <c r="S64" s="154">
        <f>IF(D64="","",MAX(O64:O65))</f>
        <v>467.99999999999994</v>
      </c>
      <c r="T64" s="155">
        <f>IF(C64="","",MAX(ABS(H64),ABS(H65)))</f>
        <v>214.77</v>
      </c>
      <c r="U64" s="156">
        <f>+IF(C64="","",MIN(MAX(ABS(G64),ABS(G65))*1000/(J64*K64),0.2*$F$10))</f>
        <v>0.29599999999999999</v>
      </c>
      <c r="V64" s="155">
        <f>IF(C64="","",MAX(BH64:BI64))</f>
        <v>99.583861559987213</v>
      </c>
      <c r="W64" s="155">
        <f>IF(C64="","",$AA$9*$J64*$BG64*$BF64*$F$10/2.9/1000)</f>
        <v>772.63944827586204</v>
      </c>
      <c r="X64" s="155">
        <f>IF(C64="","",$AA$9*$J64*$BG64*$BF64*$F$10/2/1000)</f>
        <v>1120.3271999999999</v>
      </c>
      <c r="Y64" s="157" t="str">
        <f>IF(C64="","",IF(MAX(ABS(H64),ABS(H65))&lt;V64,"Cấu tạo",IF(MAX(ABS(H64),ABS(H65))&gt;X64,"O/S","Tínhthép")))</f>
        <v>Tínhthép</v>
      </c>
      <c r="Z64" s="158">
        <f>IF(C64="","",IF(Y64="Tínhthép",IF(T64&lt;W64,2.5,_xlfn.COT(0.5*ASIN(2*T64*1000/($AA$9*J64*BG64*BF64*$F$10)))),""))</f>
        <v>2.5</v>
      </c>
      <c r="AA64" s="159">
        <f>IF(C64="","",MAX(BJ64:BK64))</f>
        <v>330.76107972379157</v>
      </c>
      <c r="AB64" s="160">
        <f>IF($C64="","",AH64)</f>
        <v>10</v>
      </c>
      <c r="AC64" s="160">
        <f>IF($C64="","",AI64)</f>
        <v>200</v>
      </c>
      <c r="AD64" s="160"/>
      <c r="AE64" s="159">
        <f>IF(C64="","",2*3.14*AB64^2/4/AC64*1000)</f>
        <v>785</v>
      </c>
      <c r="AF64" s="161" t="str">
        <f>IF(C64="","",IF(AE64&gt;AA64,"OK","NOT OK"))</f>
        <v>OK</v>
      </c>
      <c r="AH64" s="162">
        <v>10</v>
      </c>
      <c r="AI64" s="163">
        <v>200</v>
      </c>
      <c r="AK64" s="164">
        <f t="shared" si="4"/>
        <v>1125</v>
      </c>
      <c r="AL64" s="165">
        <f t="shared" si="5"/>
        <v>259.20000000000005</v>
      </c>
      <c r="AM64" s="164">
        <f t="shared" si="6"/>
        <v>1</v>
      </c>
      <c r="AN64" s="164">
        <f t="shared" si="7"/>
        <v>0</v>
      </c>
      <c r="AO64" s="166">
        <f t="shared" si="8"/>
        <v>105.76554054976718</v>
      </c>
      <c r="AP64" s="167">
        <f t="shared" si="9"/>
        <v>1057.5360000000003</v>
      </c>
      <c r="AQ64" s="167">
        <f t="shared" si="10"/>
        <v>915.61466880000023</v>
      </c>
      <c r="AR64" s="167">
        <f t="shared" si="11"/>
        <v>0</v>
      </c>
      <c r="AS64" s="164">
        <f t="shared" si="12"/>
        <v>2.689814814814815E-3</v>
      </c>
      <c r="AT64" s="168">
        <f t="shared" si="13"/>
        <v>0</v>
      </c>
      <c r="AU64" s="168">
        <f t="shared" si="14"/>
        <v>434.78260869565219</v>
      </c>
      <c r="AV64" s="168">
        <f t="shared" si="15"/>
        <v>0</v>
      </c>
      <c r="AW64" s="168">
        <f t="shared" si="16"/>
        <v>2115.6457084990961</v>
      </c>
      <c r="AX64" s="168">
        <f t="shared" si="17"/>
        <v>0</v>
      </c>
      <c r="AY64" s="168">
        <f t="shared" si="18"/>
        <v>2115.6457084990961</v>
      </c>
      <c r="AZ64" s="169">
        <f>IF(C64="","",MAX(R64:R65))</f>
        <v>467.99999999999994</v>
      </c>
      <c r="BA64" s="169">
        <f>IF(C64="","",MAX(S64:S65))</f>
        <v>467.99999999999994</v>
      </c>
      <c r="BB64" s="170">
        <f>IF(C64="","",MIN(2,1+SQRT(200/(0.8*K64))))</f>
        <v>1.4564354645876385</v>
      </c>
      <c r="BC64" s="170">
        <f>IF(C64="","",MIN(0.02,MAX(R64:S64)/(J64*0.8*K64)))</f>
        <v>1.6249999999999997E-3</v>
      </c>
      <c r="BD64" s="171">
        <f>IF(C64="","",0.18/$Y$11)</f>
        <v>0.12</v>
      </c>
      <c r="BE64" s="172">
        <f>IF(C64="","",0.035*BB64^(3/2)*$F$9^(1/2))</f>
        <v>0.30137729708328892</v>
      </c>
      <c r="BF64" s="172">
        <f>IF(C64="","",0.6*(1-$F$9/250))</f>
        <v>0.54239999999999999</v>
      </c>
      <c r="BG64" s="171">
        <f>IF(C64="","",0.9*AK64)</f>
        <v>1012.5</v>
      </c>
      <c r="BH64" s="172">
        <f>+IF(C64="","",(BD64*BB64*(100*BC64*$F$9)^(1/3)+0.15*U64)*J64*0.8*K64/1000)</f>
        <v>92.016627001460137</v>
      </c>
      <c r="BI64" s="172">
        <f>IF(C64="","",(BE64+0.15*U64)*J64*0.8*K64/1000)</f>
        <v>99.583861559987213</v>
      </c>
      <c r="BJ64" s="172">
        <f>IF(C64="","",$AF$12*J64*1000)</f>
        <v>235.15101530718508</v>
      </c>
      <c r="BK64" s="172">
        <f>+IF(C64="","",T64*1000/(BG64*$Q$10*Z64)*1000)</f>
        <v>330.76107972379157</v>
      </c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4"/>
      <c r="DJ64" s="24"/>
      <c r="DK64" s="24"/>
      <c r="DL64" s="24"/>
      <c r="DM64" s="24"/>
      <c r="DN64" s="24"/>
    </row>
    <row r="65" spans="1:118" ht="15.95" customHeight="1" x14ac:dyDescent="0.25">
      <c r="A65" s="14">
        <f t="shared" si="22"/>
        <v>15</v>
      </c>
      <c r="B65" s="150">
        <f t="shared" si="19"/>
        <v>0.5</v>
      </c>
      <c r="C65" s="151" t="s">
        <v>125</v>
      </c>
      <c r="D65" s="152" t="s">
        <v>6</v>
      </c>
      <c r="E65" s="153" t="s">
        <v>113</v>
      </c>
      <c r="F65" s="152" t="s">
        <v>114</v>
      </c>
      <c r="G65" s="151">
        <v>-106.56</v>
      </c>
      <c r="H65" s="151">
        <v>-189.49</v>
      </c>
      <c r="I65" s="151">
        <v>-94.316999999999993</v>
      </c>
      <c r="J65" s="151">
        <v>300</v>
      </c>
      <c r="K65" s="152">
        <v>1200</v>
      </c>
      <c r="L65" s="151">
        <f t="shared" si="0"/>
        <v>324.00000000000006</v>
      </c>
      <c r="M65" s="151">
        <f t="shared" si="1"/>
        <v>20.739534135814438</v>
      </c>
      <c r="N65" s="151">
        <f t="shared" si="2"/>
        <v>467.99999999999994</v>
      </c>
      <c r="O65" s="151">
        <f t="shared" si="3"/>
        <v>467.99999999999994</v>
      </c>
      <c r="P65" s="272"/>
      <c r="Q65" s="272"/>
      <c r="R65" s="180"/>
      <c r="S65" s="180"/>
      <c r="T65" s="174"/>
      <c r="U65" s="174"/>
      <c r="V65" s="174"/>
      <c r="W65" s="174"/>
      <c r="X65" s="174"/>
      <c r="Y65" s="174"/>
      <c r="Z65" s="174"/>
      <c r="AA65" s="175"/>
      <c r="AB65" s="175"/>
      <c r="AC65" s="175"/>
      <c r="AD65" s="175"/>
      <c r="AE65" s="176"/>
      <c r="AF65" s="175"/>
      <c r="AG65" s="122"/>
      <c r="AH65" s="177"/>
      <c r="AI65" s="177"/>
      <c r="AJ65" s="123"/>
      <c r="AK65" s="164">
        <f t="shared" si="4"/>
        <v>1125</v>
      </c>
      <c r="AL65" s="165">
        <f t="shared" si="5"/>
        <v>259.20000000000005</v>
      </c>
      <c r="AM65" s="164">
        <f t="shared" si="6"/>
        <v>1</v>
      </c>
      <c r="AN65" s="164">
        <f t="shared" si="7"/>
        <v>0</v>
      </c>
      <c r="AO65" s="166">
        <f t="shared" si="8"/>
        <v>194.61978833048221</v>
      </c>
      <c r="AP65" s="167">
        <f t="shared" si="9"/>
        <v>1057.5360000000003</v>
      </c>
      <c r="AQ65" s="167">
        <f t="shared" si="10"/>
        <v>915.61466880000023</v>
      </c>
      <c r="AR65" s="167">
        <f t="shared" si="11"/>
        <v>0</v>
      </c>
      <c r="AS65" s="164">
        <f t="shared" si="12"/>
        <v>2.689814814814815E-3</v>
      </c>
      <c r="AT65" s="168">
        <f t="shared" si="13"/>
        <v>0</v>
      </c>
      <c r="AU65" s="168">
        <f t="shared" si="14"/>
        <v>434.78260869565219</v>
      </c>
      <c r="AV65" s="168">
        <f t="shared" si="15"/>
        <v>0</v>
      </c>
      <c r="AW65" s="168">
        <f t="shared" si="16"/>
        <v>2115.6457084990961</v>
      </c>
      <c r="AX65" s="168">
        <f t="shared" si="17"/>
        <v>0</v>
      </c>
      <c r="AY65" s="168">
        <f t="shared" si="18"/>
        <v>2115.6457084990961</v>
      </c>
      <c r="AZ65" s="178"/>
      <c r="BA65" s="178"/>
      <c r="BB65" s="179"/>
      <c r="BC65" s="179"/>
      <c r="BD65" s="179"/>
      <c r="BE65" s="179"/>
      <c r="BF65" s="179"/>
      <c r="BG65" s="179"/>
      <c r="BH65" s="179"/>
      <c r="BI65" s="179"/>
      <c r="BJ65" s="179"/>
      <c r="BK65" s="179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4"/>
      <c r="DJ65" s="24"/>
      <c r="DK65" s="24"/>
      <c r="DL65" s="24"/>
      <c r="DM65" s="24"/>
      <c r="DN65" s="24"/>
    </row>
    <row r="66" spans="1:118" ht="15.95" customHeight="1" x14ac:dyDescent="0.2">
      <c r="A66" s="181" t="str">
        <f t="shared" si="22"/>
        <v/>
      </c>
      <c r="B66" s="182" t="str">
        <f t="shared" si="19"/>
        <v/>
      </c>
      <c r="C66" s="151"/>
      <c r="D66" s="152"/>
      <c r="E66" s="153"/>
      <c r="F66" s="152"/>
      <c r="G66" s="151"/>
      <c r="H66" s="151"/>
      <c r="I66" s="151"/>
      <c r="J66" s="151"/>
      <c r="K66" s="151"/>
      <c r="L66" s="151" t="str">
        <f t="shared" si="0"/>
        <v/>
      </c>
      <c r="M66" s="151" t="str">
        <f t="shared" si="1"/>
        <v/>
      </c>
      <c r="N66" s="151" t="str">
        <f t="shared" si="2"/>
        <v/>
      </c>
      <c r="O66" s="151" t="str">
        <f t="shared" si="3"/>
        <v/>
      </c>
      <c r="P66" s="155"/>
      <c r="Q66" s="155"/>
      <c r="R66" s="154" t="str">
        <f>IF(C66="","",MAX(N66:N67))</f>
        <v/>
      </c>
      <c r="S66" s="154" t="str">
        <f>IF(D66="","",MAX(O66:O67))</f>
        <v/>
      </c>
      <c r="T66" s="155" t="str">
        <f>IF(C66="","",MAX(ABS(H66),ABS(H67)))</f>
        <v/>
      </c>
      <c r="U66" s="156" t="str">
        <f>+IF(C66="","",MIN(MAX(ABS(G66),ABS(G67))*1000/(J66*K66),0.2*$F$10))</f>
        <v/>
      </c>
      <c r="V66" s="155" t="str">
        <f>IF(C66="","",MAX(BH66:BI66))</f>
        <v/>
      </c>
      <c r="W66" s="155" t="str">
        <f>IF(C66="","",$AA$9*$J66*$BG66*$BF66*$F$10/2.9/1000)</f>
        <v/>
      </c>
      <c r="X66" s="155" t="str">
        <f>IF(C66="","",$AA$9*$J66*$BG66*$BF66*$F$10/2/1000)</f>
        <v/>
      </c>
      <c r="Y66" s="157" t="str">
        <f>IF(C66="","",IF(MAX(ABS(H66),ABS(H67))&lt;V66,"Cấu tạo",IF(MAX(ABS(H66),ABS(H67))&gt;X66,"O/S","Tínhthép")))</f>
        <v/>
      </c>
      <c r="Z66" s="158" t="str">
        <f>IF(C66="","",IF(Y66="Tínhthép",IF(T66&lt;W66,2.5,_xlfn.COT(0.5*ASIN(2*T66*1000/($AA$9*J66*BG66*BF66*$F$10)))),""))</f>
        <v/>
      </c>
      <c r="AA66" s="159" t="str">
        <f>IF(C66="","",MAX(BJ66:BK66))</f>
        <v/>
      </c>
      <c r="AB66" s="160" t="str">
        <f>IF($C66="","",AH66)</f>
        <v/>
      </c>
      <c r="AC66" s="160" t="str">
        <f>IF($C66="","",AI66)</f>
        <v/>
      </c>
      <c r="AD66" s="160"/>
      <c r="AE66" s="159" t="str">
        <f>IF(C66="","",2*3.14*AB66^2/4/AC66*1000)</f>
        <v/>
      </c>
      <c r="AF66" s="161" t="str">
        <f>IF(C66="","",IF(AE66&gt;AA66,"OK","NOT OK"))</f>
        <v/>
      </c>
      <c r="AG66" s="17">
        <v>13</v>
      </c>
      <c r="AH66" s="162">
        <v>10</v>
      </c>
      <c r="AI66" s="163">
        <v>200</v>
      </c>
      <c r="AK66" s="164" t="str">
        <f t="shared" si="4"/>
        <v/>
      </c>
      <c r="AL66" s="165" t="str">
        <f t="shared" si="5"/>
        <v/>
      </c>
      <c r="AM66" s="164" t="str">
        <f t="shared" si="6"/>
        <v/>
      </c>
      <c r="AN66" s="164" t="str">
        <f t="shared" si="7"/>
        <v/>
      </c>
      <c r="AO66" s="166" t="str">
        <f t="shared" si="8"/>
        <v/>
      </c>
      <c r="AP66" s="167" t="str">
        <f t="shared" si="9"/>
        <v/>
      </c>
      <c r="AQ66" s="167" t="str">
        <f t="shared" si="10"/>
        <v/>
      </c>
      <c r="AR66" s="167" t="str">
        <f t="shared" si="11"/>
        <v/>
      </c>
      <c r="AS66" s="164" t="str">
        <f t="shared" si="12"/>
        <v/>
      </c>
      <c r="AT66" s="168" t="str">
        <f t="shared" si="13"/>
        <v/>
      </c>
      <c r="AU66" s="168" t="str">
        <f t="shared" si="14"/>
        <v/>
      </c>
      <c r="AV66" s="168" t="str">
        <f t="shared" si="15"/>
        <v/>
      </c>
      <c r="AW66" s="168" t="str">
        <f t="shared" si="16"/>
        <v/>
      </c>
      <c r="AX66" s="168" t="str">
        <f t="shared" si="17"/>
        <v/>
      </c>
      <c r="AY66" s="168" t="str">
        <f t="shared" si="18"/>
        <v/>
      </c>
      <c r="AZ66" s="169" t="str">
        <f>IF(C66="","",MAX(R66:R67))</f>
        <v/>
      </c>
      <c r="BA66" s="169" t="str">
        <f>IF(C66="","",MAX(S66:S67))</f>
        <v/>
      </c>
      <c r="BB66" s="170" t="str">
        <f>IF(C66="","",MIN(2,1+SQRT(200/(0.8*K66))))</f>
        <v/>
      </c>
      <c r="BC66" s="170" t="str">
        <f>IF(C66="","",MIN(0.02,MAX(R66:S66)/(J66*0.8*K66)))</f>
        <v/>
      </c>
      <c r="BD66" s="171" t="str">
        <f>IF(C66="","",0.18/$Y$11)</f>
        <v/>
      </c>
      <c r="BE66" s="172" t="str">
        <f>IF(C66="","",0.035*BB66^(3/2)*$F$9^(1/2))</f>
        <v/>
      </c>
      <c r="BF66" s="172" t="str">
        <f>IF(C66="","",0.6*(1-$F$9/250))</f>
        <v/>
      </c>
      <c r="BG66" s="171" t="str">
        <f>IF(C66="","",0.9*AK66)</f>
        <v/>
      </c>
      <c r="BH66" s="172" t="str">
        <f>+IF(C66="","",(BD66*BB66*(100*BC66*$F$9)^(1/3)+0.15*U66)*J66*0.8*K66/1000)</f>
        <v/>
      </c>
      <c r="BI66" s="172" t="str">
        <f>IF(C66="","",(BE66+0.15*U66)*J66*0.8*K66/1000)</f>
        <v/>
      </c>
      <c r="BJ66" s="172" t="str">
        <f>IF(C66="","",$AF$12*J66*1000)</f>
        <v/>
      </c>
      <c r="BK66" s="172" t="str">
        <f>+IF(C66="","",T66*1000/(BG66*$Q$10*Z66)*1000)</f>
        <v/>
      </c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5"/>
      <c r="DJ66" s="25"/>
      <c r="DK66" s="25"/>
      <c r="DL66" s="25"/>
      <c r="DM66" s="25"/>
      <c r="DN66" s="25"/>
    </row>
    <row r="67" spans="1:118" ht="15.95" customHeight="1" x14ac:dyDescent="0.25">
      <c r="A67" s="181" t="str">
        <f t="shared" si="22"/>
        <v/>
      </c>
      <c r="B67" s="182" t="str">
        <f t="shared" si="19"/>
        <v/>
      </c>
      <c r="C67" s="151"/>
      <c r="D67" s="152"/>
      <c r="E67" s="153"/>
      <c r="F67" s="152"/>
      <c r="G67" s="151"/>
      <c r="H67" s="151"/>
      <c r="I67" s="151"/>
      <c r="J67" s="151"/>
      <c r="K67" s="152"/>
      <c r="L67" s="151" t="str">
        <f t="shared" si="0"/>
        <v/>
      </c>
      <c r="M67" s="151" t="str">
        <f t="shared" si="1"/>
        <v/>
      </c>
      <c r="N67" s="151" t="str">
        <f t="shared" si="2"/>
        <v/>
      </c>
      <c r="O67" s="151" t="str">
        <f t="shared" si="3"/>
        <v/>
      </c>
      <c r="P67" s="272"/>
      <c r="Q67" s="272"/>
      <c r="R67" s="173"/>
      <c r="S67" s="173"/>
      <c r="T67" s="174"/>
      <c r="U67" s="174"/>
      <c r="V67" s="174"/>
      <c r="W67" s="174"/>
      <c r="X67" s="174"/>
      <c r="Y67" s="174"/>
      <c r="Z67" s="174"/>
      <c r="AA67" s="175"/>
      <c r="AB67" s="175"/>
      <c r="AC67" s="175"/>
      <c r="AD67" s="175"/>
      <c r="AE67" s="176"/>
      <c r="AF67" s="175"/>
      <c r="AG67" s="122"/>
      <c r="AH67" s="177"/>
      <c r="AI67" s="177"/>
      <c r="AJ67" s="123"/>
      <c r="AK67" s="164" t="str">
        <f t="shared" si="4"/>
        <v/>
      </c>
      <c r="AL67" s="165" t="str">
        <f t="shared" si="5"/>
        <v/>
      </c>
      <c r="AM67" s="164" t="str">
        <f t="shared" si="6"/>
        <v/>
      </c>
      <c r="AN67" s="164" t="str">
        <f t="shared" si="7"/>
        <v/>
      </c>
      <c r="AO67" s="166" t="str">
        <f t="shared" si="8"/>
        <v/>
      </c>
      <c r="AP67" s="167" t="str">
        <f t="shared" si="9"/>
        <v/>
      </c>
      <c r="AQ67" s="167" t="str">
        <f t="shared" si="10"/>
        <v/>
      </c>
      <c r="AR67" s="167" t="str">
        <f t="shared" si="11"/>
        <v/>
      </c>
      <c r="AS67" s="164" t="str">
        <f t="shared" si="12"/>
        <v/>
      </c>
      <c r="AT67" s="168" t="str">
        <f t="shared" si="13"/>
        <v/>
      </c>
      <c r="AU67" s="168" t="str">
        <f t="shared" si="14"/>
        <v/>
      </c>
      <c r="AV67" s="168" t="str">
        <f t="shared" si="15"/>
        <v/>
      </c>
      <c r="AW67" s="168" t="str">
        <f t="shared" si="16"/>
        <v/>
      </c>
      <c r="AX67" s="168" t="str">
        <f t="shared" si="17"/>
        <v/>
      </c>
      <c r="AY67" s="168" t="str">
        <f t="shared" si="18"/>
        <v/>
      </c>
      <c r="AZ67" s="178"/>
      <c r="BA67" s="178"/>
      <c r="BB67" s="179"/>
      <c r="BC67" s="179"/>
      <c r="BD67" s="179"/>
      <c r="BE67" s="179"/>
      <c r="BF67" s="179"/>
      <c r="BG67" s="179"/>
      <c r="BH67" s="179"/>
      <c r="BI67" s="179"/>
      <c r="BJ67" s="179"/>
      <c r="BK67" s="179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5"/>
      <c r="DJ67" s="25"/>
      <c r="DK67" s="25"/>
      <c r="DL67" s="25"/>
      <c r="DM67" s="25"/>
      <c r="DN67" s="25"/>
    </row>
    <row r="68" spans="1:118" ht="15.95" customHeight="1" x14ac:dyDescent="0.2">
      <c r="A68" s="181" t="str">
        <f t="shared" si="22"/>
        <v/>
      </c>
      <c r="B68" s="182" t="str">
        <f t="shared" si="19"/>
        <v/>
      </c>
      <c r="C68" s="151"/>
      <c r="D68" s="152"/>
      <c r="E68" s="153"/>
      <c r="F68" s="152"/>
      <c r="G68" s="151"/>
      <c r="H68" s="151"/>
      <c r="I68" s="151"/>
      <c r="J68" s="151"/>
      <c r="K68" s="152"/>
      <c r="L68" s="151" t="str">
        <f t="shared" si="0"/>
        <v/>
      </c>
      <c r="M68" s="151" t="str">
        <f t="shared" si="1"/>
        <v/>
      </c>
      <c r="N68" s="151" t="str">
        <f t="shared" si="2"/>
        <v/>
      </c>
      <c r="O68" s="151" t="str">
        <f t="shared" si="3"/>
        <v/>
      </c>
      <c r="P68" s="155"/>
      <c r="Q68" s="155"/>
      <c r="R68" s="154" t="str">
        <f>IF(C68="","",MAX(N68:N69))</f>
        <v/>
      </c>
      <c r="S68" s="154" t="str">
        <f>IF(D68="","",MAX(O68:O69))</f>
        <v/>
      </c>
      <c r="T68" s="155" t="str">
        <f>IF(C68="","",MAX(ABS(H68),ABS(H69)))</f>
        <v/>
      </c>
      <c r="U68" s="156" t="str">
        <f>+IF(C68="","",MIN(MAX(ABS(G68),ABS(G69))*1000/(J68*K68),0.2*$F$10))</f>
        <v/>
      </c>
      <c r="V68" s="155" t="str">
        <f>IF(C68="","",MAX(BH68:BI68))</f>
        <v/>
      </c>
      <c r="W68" s="155" t="str">
        <f>IF(C68="","",$AA$9*$J68*$BG68*$BF68*$F$10/2.9/1000)</f>
        <v/>
      </c>
      <c r="X68" s="155" t="str">
        <f>IF(C68="","",$AA$9*$J68*$BG68*$BF68*$F$10/2/1000)</f>
        <v/>
      </c>
      <c r="Y68" s="157" t="str">
        <f>IF(C68="","",IF(MAX(ABS(H68),ABS(H69))&lt;V68,"Cấu tạo",IF(MAX(ABS(H68),ABS(H69))&gt;X68,"O/S","Tínhthép")))</f>
        <v/>
      </c>
      <c r="Z68" s="158" t="str">
        <f>IF(C68="","",IF(Y68="Tínhthép",IF(T68&lt;W68,2.5,_xlfn.COT(0.5*ASIN(2*T68*1000/($AA$9*J68*BG68*BF68*$F$10)))),""))</f>
        <v/>
      </c>
      <c r="AA68" s="159" t="str">
        <f>IF(C68="","",MAX(BJ68:BK68))</f>
        <v/>
      </c>
      <c r="AB68" s="160" t="str">
        <f>IF($C68="","",AH68)</f>
        <v/>
      </c>
      <c r="AC68" s="160" t="str">
        <f>IF($C68="","",AI68)</f>
        <v/>
      </c>
      <c r="AD68" s="160"/>
      <c r="AE68" s="159" t="str">
        <f>IF(C68="","",2*3.14*AB68^2/4/AC68*1000)</f>
        <v/>
      </c>
      <c r="AF68" s="161" t="str">
        <f>IF(C68="","",IF(AE68&gt;AA68,"OK","NOT OK"))</f>
        <v/>
      </c>
      <c r="AH68" s="162">
        <v>10</v>
      </c>
      <c r="AI68" s="163">
        <v>200</v>
      </c>
      <c r="AK68" s="164" t="str">
        <f t="shared" si="4"/>
        <v/>
      </c>
      <c r="AL68" s="165" t="str">
        <f t="shared" si="5"/>
        <v/>
      </c>
      <c r="AM68" s="164" t="str">
        <f t="shared" si="6"/>
        <v/>
      </c>
      <c r="AN68" s="164" t="str">
        <f t="shared" si="7"/>
        <v/>
      </c>
      <c r="AO68" s="166" t="str">
        <f t="shared" si="8"/>
        <v/>
      </c>
      <c r="AP68" s="167" t="str">
        <f t="shared" si="9"/>
        <v/>
      </c>
      <c r="AQ68" s="167" t="str">
        <f t="shared" si="10"/>
        <v/>
      </c>
      <c r="AR68" s="167" t="str">
        <f t="shared" si="11"/>
        <v/>
      </c>
      <c r="AS68" s="164" t="str">
        <f t="shared" si="12"/>
        <v/>
      </c>
      <c r="AT68" s="168" t="str">
        <f t="shared" si="13"/>
        <v/>
      </c>
      <c r="AU68" s="168" t="str">
        <f t="shared" si="14"/>
        <v/>
      </c>
      <c r="AV68" s="168" t="str">
        <f t="shared" si="15"/>
        <v/>
      </c>
      <c r="AW68" s="168" t="str">
        <f t="shared" si="16"/>
        <v/>
      </c>
      <c r="AX68" s="168" t="str">
        <f t="shared" si="17"/>
        <v/>
      </c>
      <c r="AY68" s="168" t="str">
        <f t="shared" si="18"/>
        <v/>
      </c>
      <c r="AZ68" s="169" t="str">
        <f>IF(C68="","",MAX(R68:R69))</f>
        <v/>
      </c>
      <c r="BA68" s="169" t="str">
        <f>IF(C68="","",MAX(S68:S69))</f>
        <v/>
      </c>
      <c r="BB68" s="170" t="str">
        <f>IF(C68="","",MIN(2,1+SQRT(200/(0.8*K68))))</f>
        <v/>
      </c>
      <c r="BC68" s="170" t="str">
        <f>IF(C68="","",MIN(0.02,MAX(R68:S68)/(J68*0.8*K68)))</f>
        <v/>
      </c>
      <c r="BD68" s="171" t="str">
        <f>IF(C68="","",0.18/$Y$11)</f>
        <v/>
      </c>
      <c r="BE68" s="172" t="str">
        <f>IF(C68="","",0.035*BB68^(3/2)*$F$9^(1/2))</f>
        <v/>
      </c>
      <c r="BF68" s="172" t="str">
        <f>IF(C68="","",0.6*(1-$F$9/250))</f>
        <v/>
      </c>
      <c r="BG68" s="171" t="str">
        <f>IF(C68="","",0.9*AK68)</f>
        <v/>
      </c>
      <c r="BH68" s="172" t="str">
        <f>+IF(C68="","",(BD68*BB68*(100*BC68*$F$9)^(1/3)+0.15*U68)*J68*0.8*K68/1000)</f>
        <v/>
      </c>
      <c r="BI68" s="172" t="str">
        <f>IF(C68="","",(BE68+0.15*U68)*J68*0.8*K68/1000)</f>
        <v/>
      </c>
      <c r="BJ68" s="172" t="str">
        <f>IF(C68="","",$AF$12*J68*1000)</f>
        <v/>
      </c>
      <c r="BK68" s="172" t="str">
        <f>+IF(C68="","",T68*1000/(BG68*$Q$10*Z68)*1000)</f>
        <v/>
      </c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5"/>
      <c r="DJ68" s="25"/>
      <c r="DK68" s="25"/>
      <c r="DL68" s="25"/>
      <c r="DM68" s="25"/>
      <c r="DN68" s="25"/>
    </row>
    <row r="69" spans="1:118" ht="15.95" customHeight="1" x14ac:dyDescent="0.25">
      <c r="A69" s="181" t="str">
        <f t="shared" si="22"/>
        <v/>
      </c>
      <c r="B69" s="182" t="str">
        <f t="shared" si="19"/>
        <v/>
      </c>
      <c r="C69" s="151"/>
      <c r="D69" s="152"/>
      <c r="E69" s="153"/>
      <c r="F69" s="152"/>
      <c r="G69" s="151"/>
      <c r="H69" s="151"/>
      <c r="I69" s="151"/>
      <c r="J69" s="151"/>
      <c r="K69" s="152"/>
      <c r="L69" s="151" t="str">
        <f t="shared" si="0"/>
        <v/>
      </c>
      <c r="M69" s="151" t="str">
        <f t="shared" si="1"/>
        <v/>
      </c>
      <c r="N69" s="151" t="str">
        <f t="shared" si="2"/>
        <v/>
      </c>
      <c r="O69" s="151" t="str">
        <f t="shared" si="3"/>
        <v/>
      </c>
      <c r="P69" s="272"/>
      <c r="Q69" s="272"/>
      <c r="R69" s="173"/>
      <c r="S69" s="173"/>
      <c r="T69" s="174"/>
      <c r="U69" s="174"/>
      <c r="V69" s="174"/>
      <c r="W69" s="174"/>
      <c r="X69" s="174"/>
      <c r="Y69" s="174"/>
      <c r="Z69" s="174"/>
      <c r="AA69" s="175"/>
      <c r="AB69" s="175"/>
      <c r="AC69" s="175"/>
      <c r="AD69" s="175"/>
      <c r="AE69" s="176"/>
      <c r="AF69" s="175"/>
      <c r="AG69" s="122"/>
      <c r="AH69" s="177"/>
      <c r="AI69" s="177"/>
      <c r="AJ69" s="123"/>
      <c r="AK69" s="164" t="str">
        <f t="shared" si="4"/>
        <v/>
      </c>
      <c r="AL69" s="165" t="str">
        <f t="shared" si="5"/>
        <v/>
      </c>
      <c r="AM69" s="164" t="str">
        <f t="shared" si="6"/>
        <v/>
      </c>
      <c r="AN69" s="164" t="str">
        <f t="shared" si="7"/>
        <v/>
      </c>
      <c r="AO69" s="166" t="str">
        <f t="shared" si="8"/>
        <v/>
      </c>
      <c r="AP69" s="167" t="str">
        <f t="shared" si="9"/>
        <v/>
      </c>
      <c r="AQ69" s="167" t="str">
        <f t="shared" si="10"/>
        <v/>
      </c>
      <c r="AR69" s="167" t="str">
        <f t="shared" si="11"/>
        <v/>
      </c>
      <c r="AS69" s="164" t="str">
        <f t="shared" si="12"/>
        <v/>
      </c>
      <c r="AT69" s="168" t="str">
        <f t="shared" si="13"/>
        <v/>
      </c>
      <c r="AU69" s="168" t="str">
        <f t="shared" si="14"/>
        <v/>
      </c>
      <c r="AV69" s="168" t="str">
        <f t="shared" si="15"/>
        <v/>
      </c>
      <c r="AW69" s="168" t="str">
        <f t="shared" si="16"/>
        <v/>
      </c>
      <c r="AX69" s="168" t="str">
        <f t="shared" si="17"/>
        <v/>
      </c>
      <c r="AY69" s="168" t="str">
        <f t="shared" si="18"/>
        <v/>
      </c>
      <c r="AZ69" s="178"/>
      <c r="BA69" s="178"/>
      <c r="BB69" s="179"/>
      <c r="BC69" s="179"/>
      <c r="BD69" s="179"/>
      <c r="BE69" s="179"/>
      <c r="BF69" s="179"/>
      <c r="BG69" s="179"/>
      <c r="BH69" s="179"/>
      <c r="BI69" s="179"/>
      <c r="BJ69" s="179"/>
      <c r="BK69" s="179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5"/>
      <c r="DJ69" s="25"/>
      <c r="DK69" s="25"/>
      <c r="DL69" s="25"/>
      <c r="DM69" s="25"/>
      <c r="DN69" s="25"/>
    </row>
    <row r="70" spans="1:118" ht="15.95" customHeight="1" x14ac:dyDescent="0.2">
      <c r="A70" s="181" t="str">
        <f t="shared" si="22"/>
        <v/>
      </c>
      <c r="B70" s="182" t="str">
        <f t="shared" si="19"/>
        <v/>
      </c>
      <c r="C70" s="151"/>
      <c r="D70" s="152"/>
      <c r="E70" s="153"/>
      <c r="F70" s="152"/>
      <c r="G70" s="151"/>
      <c r="H70" s="151"/>
      <c r="I70" s="151"/>
      <c r="J70" s="151"/>
      <c r="K70" s="151"/>
      <c r="L70" s="151" t="str">
        <f t="shared" si="0"/>
        <v/>
      </c>
      <c r="M70" s="151" t="str">
        <f t="shared" si="1"/>
        <v/>
      </c>
      <c r="N70" s="151" t="str">
        <f t="shared" si="2"/>
        <v/>
      </c>
      <c r="O70" s="151" t="str">
        <f t="shared" si="3"/>
        <v/>
      </c>
      <c r="P70" s="155"/>
      <c r="Q70" s="155"/>
      <c r="R70" s="154" t="str">
        <f>IF(C70="","",MAX(N70:N71))</f>
        <v/>
      </c>
      <c r="S70" s="154" t="str">
        <f>IF(D70="","",MAX(O70:O71))</f>
        <v/>
      </c>
      <c r="T70" s="155" t="str">
        <f>IF(C70="","",MAX(ABS(H70),ABS(H71)))</f>
        <v/>
      </c>
      <c r="U70" s="156" t="str">
        <f>+IF(C70="","",MIN(MAX(ABS(G70),ABS(G71))*1000/(J70*K70),0.2*$F$10))</f>
        <v/>
      </c>
      <c r="V70" s="155" t="str">
        <f>IF(C70="","",MAX(BH70:BI70))</f>
        <v/>
      </c>
      <c r="W70" s="155" t="str">
        <f>IF(C70="","",$AA$9*$J70*$BG70*$BF70*$F$10/2.9/1000)</f>
        <v/>
      </c>
      <c r="X70" s="155" t="str">
        <f>IF(C70="","",$AA$9*$J70*$BG70*$BF70*$F$10/2/1000)</f>
        <v/>
      </c>
      <c r="Y70" s="157" t="str">
        <f>IF(C70="","",IF(MAX(ABS(H70),ABS(H71))&lt;V70,"Cấu tạo",IF(MAX(ABS(H70),ABS(H71))&gt;X70,"O/S","Tínhthép")))</f>
        <v/>
      </c>
      <c r="Z70" s="158" t="str">
        <f>IF(C70="","",IF(Y70="Tínhthép",IF(T70&lt;W70,2.5,_xlfn.COT(0.5*ASIN(2*T70*1000/($AA$9*J70*BG70*BF70*$F$10)))),""))</f>
        <v/>
      </c>
      <c r="AA70" s="159" t="str">
        <f>IF(C70="","",MAX(BJ70:BK70))</f>
        <v/>
      </c>
      <c r="AB70" s="160" t="str">
        <f>IF($C70="","",AH70)</f>
        <v/>
      </c>
      <c r="AC70" s="160" t="str">
        <f>IF($C70="","",AI70)</f>
        <v/>
      </c>
      <c r="AD70" s="160"/>
      <c r="AE70" s="159" t="str">
        <f>IF(C70="","",2*3.14*AB70^2/4/AC70*1000)</f>
        <v/>
      </c>
      <c r="AF70" s="161" t="str">
        <f>IF(C70="","",IF(AE70&gt;AA70,"OK","NOT OK"))</f>
        <v/>
      </c>
      <c r="AG70" s="17">
        <v>14</v>
      </c>
      <c r="AH70" s="162">
        <v>10</v>
      </c>
      <c r="AI70" s="163">
        <v>200</v>
      </c>
      <c r="AK70" s="164" t="str">
        <f t="shared" si="4"/>
        <v/>
      </c>
      <c r="AL70" s="165" t="str">
        <f t="shared" si="5"/>
        <v/>
      </c>
      <c r="AM70" s="164" t="str">
        <f t="shared" si="6"/>
        <v/>
      </c>
      <c r="AN70" s="164" t="str">
        <f t="shared" si="7"/>
        <v/>
      </c>
      <c r="AO70" s="166" t="str">
        <f t="shared" si="8"/>
        <v/>
      </c>
      <c r="AP70" s="167" t="str">
        <f t="shared" si="9"/>
        <v/>
      </c>
      <c r="AQ70" s="167" t="str">
        <f t="shared" si="10"/>
        <v/>
      </c>
      <c r="AR70" s="167" t="str">
        <f t="shared" si="11"/>
        <v/>
      </c>
      <c r="AS70" s="164" t="str">
        <f t="shared" si="12"/>
        <v/>
      </c>
      <c r="AT70" s="168" t="str">
        <f t="shared" si="13"/>
        <v/>
      </c>
      <c r="AU70" s="168" t="str">
        <f t="shared" si="14"/>
        <v/>
      </c>
      <c r="AV70" s="168" t="str">
        <f t="shared" si="15"/>
        <v/>
      </c>
      <c r="AW70" s="168" t="str">
        <f t="shared" si="16"/>
        <v/>
      </c>
      <c r="AX70" s="168" t="str">
        <f t="shared" si="17"/>
        <v/>
      </c>
      <c r="AY70" s="168" t="str">
        <f t="shared" si="18"/>
        <v/>
      </c>
      <c r="AZ70" s="169" t="str">
        <f>IF(C70="","",MAX(R70:R71))</f>
        <v/>
      </c>
      <c r="BA70" s="169" t="str">
        <f>IF(C70="","",MAX(S70:S71))</f>
        <v/>
      </c>
      <c r="BB70" s="170" t="str">
        <f>IF(C70="","",MIN(2,1+SQRT(200/(0.8*K70))))</f>
        <v/>
      </c>
      <c r="BC70" s="170" t="str">
        <f>IF(C70="","",MIN(0.02,MAX(R70:S70)/(J70*0.8*K70)))</f>
        <v/>
      </c>
      <c r="BD70" s="171" t="str">
        <f>IF(C70="","",0.18/$Y$11)</f>
        <v/>
      </c>
      <c r="BE70" s="172" t="str">
        <f>IF(C70="","",0.035*BB70^(3/2)*$F$9^(1/2))</f>
        <v/>
      </c>
      <c r="BF70" s="172" t="str">
        <f>IF(C70="","",0.6*(1-$F$9/250))</f>
        <v/>
      </c>
      <c r="BG70" s="171" t="str">
        <f>IF(C70="","",0.9*AK70)</f>
        <v/>
      </c>
      <c r="BH70" s="172" t="str">
        <f>+IF(C70="","",(BD70*BB70*(100*BC70*$F$9)^(1/3)+0.15*U70)*J70*0.8*K70/1000)</f>
        <v/>
      </c>
      <c r="BI70" s="172" t="str">
        <f>IF(C70="","",(BE70+0.15*U70)*J70*0.8*K70/1000)</f>
        <v/>
      </c>
      <c r="BJ70" s="172" t="str">
        <f>IF(C70="","",$AF$12*J70*1000)</f>
        <v/>
      </c>
      <c r="BK70" s="172" t="str">
        <f>+IF(C70="","",T70*1000/(BG70*$Q$10*Z70)*1000)</f>
        <v/>
      </c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5"/>
      <c r="DJ70" s="25"/>
      <c r="DK70" s="25"/>
      <c r="DL70" s="25"/>
      <c r="DM70" s="25"/>
      <c r="DN70" s="25"/>
    </row>
    <row r="71" spans="1:118" ht="15.95" customHeight="1" x14ac:dyDescent="0.25">
      <c r="A71" s="181" t="str">
        <f t="shared" si="22"/>
        <v/>
      </c>
      <c r="B71" s="182" t="str">
        <f t="shared" si="19"/>
        <v/>
      </c>
      <c r="C71" s="151"/>
      <c r="D71" s="152"/>
      <c r="E71" s="153"/>
      <c r="F71" s="152"/>
      <c r="G71" s="151"/>
      <c r="H71" s="151"/>
      <c r="I71" s="151"/>
      <c r="J71" s="151"/>
      <c r="K71" s="152"/>
      <c r="L71" s="151" t="str">
        <f t="shared" si="0"/>
        <v/>
      </c>
      <c r="M71" s="151" t="str">
        <f t="shared" si="1"/>
        <v/>
      </c>
      <c r="N71" s="151" t="str">
        <f t="shared" si="2"/>
        <v/>
      </c>
      <c r="O71" s="151" t="str">
        <f t="shared" si="3"/>
        <v/>
      </c>
      <c r="P71" s="272"/>
      <c r="Q71" s="272"/>
      <c r="R71" s="180"/>
      <c r="S71" s="180"/>
      <c r="T71" s="174"/>
      <c r="U71" s="174"/>
      <c r="V71" s="174"/>
      <c r="W71" s="174"/>
      <c r="X71" s="174"/>
      <c r="Y71" s="174"/>
      <c r="Z71" s="174"/>
      <c r="AA71" s="175"/>
      <c r="AB71" s="175"/>
      <c r="AC71" s="175"/>
      <c r="AD71" s="175"/>
      <c r="AE71" s="176"/>
      <c r="AF71" s="175"/>
      <c r="AG71" s="122"/>
      <c r="AH71" s="177"/>
      <c r="AI71" s="177"/>
      <c r="AJ71" s="123"/>
      <c r="AK71" s="164" t="str">
        <f t="shared" si="4"/>
        <v/>
      </c>
      <c r="AL71" s="165" t="str">
        <f t="shared" si="5"/>
        <v/>
      </c>
      <c r="AM71" s="164" t="str">
        <f t="shared" si="6"/>
        <v/>
      </c>
      <c r="AN71" s="164" t="str">
        <f t="shared" si="7"/>
        <v/>
      </c>
      <c r="AO71" s="166" t="str">
        <f t="shared" si="8"/>
        <v/>
      </c>
      <c r="AP71" s="167" t="str">
        <f t="shared" si="9"/>
        <v/>
      </c>
      <c r="AQ71" s="167" t="str">
        <f t="shared" si="10"/>
        <v/>
      </c>
      <c r="AR71" s="167" t="str">
        <f t="shared" si="11"/>
        <v/>
      </c>
      <c r="AS71" s="164" t="str">
        <f t="shared" si="12"/>
        <v/>
      </c>
      <c r="AT71" s="168" t="str">
        <f t="shared" si="13"/>
        <v/>
      </c>
      <c r="AU71" s="168" t="str">
        <f t="shared" si="14"/>
        <v/>
      </c>
      <c r="AV71" s="168" t="str">
        <f t="shared" si="15"/>
        <v/>
      </c>
      <c r="AW71" s="168" t="str">
        <f t="shared" si="16"/>
        <v/>
      </c>
      <c r="AX71" s="168" t="str">
        <f t="shared" si="17"/>
        <v/>
      </c>
      <c r="AY71" s="168" t="str">
        <f t="shared" si="18"/>
        <v/>
      </c>
      <c r="AZ71" s="178"/>
      <c r="BA71" s="178"/>
      <c r="BB71" s="179"/>
      <c r="BC71" s="179"/>
      <c r="BD71" s="179"/>
      <c r="BE71" s="179"/>
      <c r="BF71" s="179"/>
      <c r="BG71" s="179"/>
      <c r="BH71" s="179"/>
      <c r="BI71" s="179"/>
      <c r="BJ71" s="179"/>
      <c r="BK71" s="179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5"/>
      <c r="DJ71" s="25"/>
      <c r="DK71" s="25"/>
      <c r="DL71" s="25"/>
      <c r="DM71" s="25"/>
      <c r="DN71" s="25"/>
    </row>
    <row r="72" spans="1:118" ht="15.95" customHeight="1" x14ac:dyDescent="0.2">
      <c r="A72" s="181" t="str">
        <f t="shared" si="22"/>
        <v/>
      </c>
      <c r="B72" s="182" t="str">
        <f t="shared" si="19"/>
        <v/>
      </c>
      <c r="C72" s="151"/>
      <c r="D72" s="152"/>
      <c r="E72" s="153"/>
      <c r="F72" s="152"/>
      <c r="G72" s="151"/>
      <c r="H72" s="151"/>
      <c r="I72" s="151"/>
      <c r="J72" s="151"/>
      <c r="K72" s="152"/>
      <c r="L72" s="151" t="str">
        <f t="shared" si="0"/>
        <v/>
      </c>
      <c r="M72" s="151" t="str">
        <f t="shared" si="1"/>
        <v/>
      </c>
      <c r="N72" s="151" t="str">
        <f t="shared" si="2"/>
        <v/>
      </c>
      <c r="O72" s="151" t="str">
        <f t="shared" si="3"/>
        <v/>
      </c>
      <c r="P72" s="155"/>
      <c r="Q72" s="155"/>
      <c r="R72" s="154" t="str">
        <f>IF(C72="","",MAX(N72:N73))</f>
        <v/>
      </c>
      <c r="S72" s="154" t="str">
        <f>IF(D72="","",MAX(O72:O73))</f>
        <v/>
      </c>
      <c r="T72" s="155" t="str">
        <f>IF(C72="","",MAX(ABS(H72),ABS(H73)))</f>
        <v/>
      </c>
      <c r="U72" s="156" t="str">
        <f>+IF(C72="","",MIN(MAX(ABS(G72),ABS(G73))*1000/(J72*K72),0.2*$F$10))</f>
        <v/>
      </c>
      <c r="V72" s="155" t="str">
        <f>IF(C72="","",MAX(BH72:BI72))</f>
        <v/>
      </c>
      <c r="W72" s="155" t="str">
        <f>IF(C72="","",$AA$9*$J72*$BG72*$BF72*$F$10/2.9/1000)</f>
        <v/>
      </c>
      <c r="X72" s="155" t="str">
        <f>IF(C72="","",$AA$9*$J72*$BG72*$BF72*$F$10/2/1000)</f>
        <v/>
      </c>
      <c r="Y72" s="157" t="str">
        <f>IF(C72="","",IF(MAX(ABS(H72),ABS(H73))&lt;V72,"Cấu tạo",IF(MAX(ABS(H72),ABS(H73))&gt;X72,"O/S","Tínhthép")))</f>
        <v/>
      </c>
      <c r="Z72" s="158" t="str">
        <f>IF(C72="","",IF(Y72="Tínhthép",IF(T72&lt;W72,2.5,_xlfn.COT(0.5*ASIN(2*T72*1000/($AA$9*J72*BG72*BF72*$F$10)))),""))</f>
        <v/>
      </c>
      <c r="AA72" s="159" t="str">
        <f>IF(C72="","",MAX(BJ72:BK72))</f>
        <v/>
      </c>
      <c r="AB72" s="160" t="str">
        <f>IF($C72="","",AH72)</f>
        <v/>
      </c>
      <c r="AC72" s="160" t="str">
        <f>IF($C72="","",AI72)</f>
        <v/>
      </c>
      <c r="AD72" s="160"/>
      <c r="AE72" s="159" t="str">
        <f>IF(C72="","",2*3.14*AB72^2/4/AC72*1000)</f>
        <v/>
      </c>
      <c r="AF72" s="161" t="str">
        <f>IF(C72="","",IF(AE72&gt;AA72,"OK","NOT OK"))</f>
        <v/>
      </c>
      <c r="AH72" s="162">
        <v>10</v>
      </c>
      <c r="AI72" s="163">
        <v>200</v>
      </c>
      <c r="AK72" s="164" t="str">
        <f t="shared" si="4"/>
        <v/>
      </c>
      <c r="AL72" s="165" t="str">
        <f t="shared" si="5"/>
        <v/>
      </c>
      <c r="AM72" s="164" t="str">
        <f t="shared" si="6"/>
        <v/>
      </c>
      <c r="AN72" s="164" t="str">
        <f t="shared" si="7"/>
        <v/>
      </c>
      <c r="AO72" s="166" t="str">
        <f t="shared" si="8"/>
        <v/>
      </c>
      <c r="AP72" s="167" t="str">
        <f t="shared" si="9"/>
        <v/>
      </c>
      <c r="AQ72" s="167" t="str">
        <f t="shared" si="10"/>
        <v/>
      </c>
      <c r="AR72" s="167" t="str">
        <f t="shared" si="11"/>
        <v/>
      </c>
      <c r="AS72" s="164" t="str">
        <f t="shared" si="12"/>
        <v/>
      </c>
      <c r="AT72" s="168" t="str">
        <f t="shared" si="13"/>
        <v/>
      </c>
      <c r="AU72" s="168" t="str">
        <f t="shared" si="14"/>
        <v/>
      </c>
      <c r="AV72" s="168" t="str">
        <f t="shared" si="15"/>
        <v/>
      </c>
      <c r="AW72" s="168" t="str">
        <f t="shared" si="16"/>
        <v/>
      </c>
      <c r="AX72" s="168" t="str">
        <f t="shared" si="17"/>
        <v/>
      </c>
      <c r="AY72" s="168" t="str">
        <f t="shared" si="18"/>
        <v/>
      </c>
      <c r="AZ72" s="169" t="str">
        <f>IF(C72="","",MAX(R72:R73))</f>
        <v/>
      </c>
      <c r="BA72" s="169" t="str">
        <f>IF(C72="","",MAX(S72:S73))</f>
        <v/>
      </c>
      <c r="BB72" s="170" t="str">
        <f>IF(C72="","",MIN(2,1+SQRT(200/(0.8*K72))))</f>
        <v/>
      </c>
      <c r="BC72" s="170" t="str">
        <f>IF(C72="","",MIN(0.02,MAX(R72:S72)/(J72*0.8*K72)))</f>
        <v/>
      </c>
      <c r="BD72" s="171" t="str">
        <f>IF(C72="","",0.18/$Y$11)</f>
        <v/>
      </c>
      <c r="BE72" s="172" t="str">
        <f>IF(C72="","",0.035*BB72^(3/2)*$F$9^(1/2))</f>
        <v/>
      </c>
      <c r="BF72" s="172" t="str">
        <f>IF(C72="","",0.6*(1-$F$9/250))</f>
        <v/>
      </c>
      <c r="BG72" s="171" t="str">
        <f>IF(C72="","",0.9*AK72)</f>
        <v/>
      </c>
      <c r="BH72" s="172" t="str">
        <f>+IF(C72="","",(BD72*BB72*(100*BC72*$F$9)^(1/3)+0.15*U72)*J72*0.8*K72/1000)</f>
        <v/>
      </c>
      <c r="BI72" s="172" t="str">
        <f>IF(C72="","",(BE72+0.15*U72)*J72*0.8*K72/1000)</f>
        <v/>
      </c>
      <c r="BJ72" s="172" t="str">
        <f>IF(C72="","",$AF$12*J72*1000)</f>
        <v/>
      </c>
      <c r="BK72" s="172" t="str">
        <f>+IF(C72="","",T72*1000/(BG72*$Q$10*Z72)*1000)</f>
        <v/>
      </c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5"/>
      <c r="DJ72" s="25"/>
      <c r="DK72" s="25"/>
      <c r="DL72" s="25"/>
      <c r="DM72" s="25"/>
      <c r="DN72" s="25"/>
    </row>
    <row r="73" spans="1:118" ht="15.95" customHeight="1" x14ac:dyDescent="0.25">
      <c r="A73" s="181" t="str">
        <f t="shared" si="22"/>
        <v/>
      </c>
      <c r="B73" s="182" t="str">
        <f t="shared" si="19"/>
        <v/>
      </c>
      <c r="C73" s="151"/>
      <c r="D73" s="152"/>
      <c r="E73" s="153"/>
      <c r="F73" s="152"/>
      <c r="G73" s="151"/>
      <c r="H73" s="151"/>
      <c r="I73" s="151"/>
      <c r="J73" s="151"/>
      <c r="K73" s="152"/>
      <c r="L73" s="151" t="str">
        <f t="shared" si="0"/>
        <v/>
      </c>
      <c r="M73" s="151" t="str">
        <f t="shared" si="1"/>
        <v/>
      </c>
      <c r="N73" s="151" t="str">
        <f t="shared" si="2"/>
        <v/>
      </c>
      <c r="O73" s="151" t="str">
        <f t="shared" si="3"/>
        <v/>
      </c>
      <c r="P73" s="272"/>
      <c r="Q73" s="272"/>
      <c r="R73" s="180"/>
      <c r="S73" s="180"/>
      <c r="T73" s="174"/>
      <c r="U73" s="174"/>
      <c r="V73" s="174"/>
      <c r="W73" s="174"/>
      <c r="X73" s="174"/>
      <c r="Y73" s="174"/>
      <c r="Z73" s="174"/>
      <c r="AA73" s="175"/>
      <c r="AB73" s="175"/>
      <c r="AC73" s="175"/>
      <c r="AD73" s="175"/>
      <c r="AE73" s="176"/>
      <c r="AF73" s="175"/>
      <c r="AG73" s="122"/>
      <c r="AH73" s="177"/>
      <c r="AI73" s="177"/>
      <c r="AJ73" s="123"/>
      <c r="AK73" s="164" t="str">
        <f t="shared" si="4"/>
        <v/>
      </c>
      <c r="AL73" s="165" t="str">
        <f t="shared" si="5"/>
        <v/>
      </c>
      <c r="AM73" s="164" t="str">
        <f t="shared" si="6"/>
        <v/>
      </c>
      <c r="AN73" s="164" t="str">
        <f t="shared" si="7"/>
        <v/>
      </c>
      <c r="AO73" s="166" t="str">
        <f t="shared" si="8"/>
        <v/>
      </c>
      <c r="AP73" s="167" t="str">
        <f t="shared" si="9"/>
        <v/>
      </c>
      <c r="AQ73" s="167" t="str">
        <f t="shared" si="10"/>
        <v/>
      </c>
      <c r="AR73" s="167" t="str">
        <f t="shared" si="11"/>
        <v/>
      </c>
      <c r="AS73" s="164" t="str">
        <f t="shared" si="12"/>
        <v/>
      </c>
      <c r="AT73" s="168" t="str">
        <f t="shared" si="13"/>
        <v/>
      </c>
      <c r="AU73" s="168" t="str">
        <f t="shared" si="14"/>
        <v/>
      </c>
      <c r="AV73" s="168" t="str">
        <f t="shared" si="15"/>
        <v/>
      </c>
      <c r="AW73" s="168" t="str">
        <f t="shared" si="16"/>
        <v/>
      </c>
      <c r="AX73" s="168" t="str">
        <f t="shared" si="17"/>
        <v/>
      </c>
      <c r="AY73" s="168" t="str">
        <f t="shared" si="18"/>
        <v/>
      </c>
      <c r="AZ73" s="178"/>
      <c r="BA73" s="178"/>
      <c r="BB73" s="179"/>
      <c r="BC73" s="179"/>
      <c r="BD73" s="179"/>
      <c r="BE73" s="179"/>
      <c r="BF73" s="179"/>
      <c r="BG73" s="179"/>
      <c r="BH73" s="179"/>
      <c r="BI73" s="179"/>
      <c r="BJ73" s="179"/>
      <c r="BK73" s="179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5"/>
      <c r="DJ73" s="25"/>
      <c r="DK73" s="25"/>
      <c r="DL73" s="25"/>
      <c r="DM73" s="25"/>
      <c r="DN73" s="25"/>
    </row>
    <row r="74" spans="1:118" ht="15.95" customHeight="1" x14ac:dyDescent="0.2">
      <c r="A74" s="181" t="str">
        <f t="shared" si="22"/>
        <v/>
      </c>
      <c r="B74" s="182" t="str">
        <f t="shared" si="19"/>
        <v/>
      </c>
      <c r="C74" s="151"/>
      <c r="D74" s="152"/>
      <c r="E74" s="153"/>
      <c r="F74" s="152"/>
      <c r="G74" s="151"/>
      <c r="H74" s="151"/>
      <c r="I74" s="151"/>
      <c r="J74" s="151"/>
      <c r="K74" s="151"/>
      <c r="L74" s="151" t="str">
        <f t="shared" si="0"/>
        <v/>
      </c>
      <c r="M74" s="151" t="str">
        <f t="shared" si="1"/>
        <v/>
      </c>
      <c r="N74" s="151" t="str">
        <f t="shared" si="2"/>
        <v/>
      </c>
      <c r="O74" s="151" t="str">
        <f t="shared" si="3"/>
        <v/>
      </c>
      <c r="P74" s="155"/>
      <c r="Q74" s="155"/>
      <c r="R74" s="154" t="str">
        <f>IF(C74="","",MAX(N74:N75))</f>
        <v/>
      </c>
      <c r="S74" s="154" t="str">
        <f>IF(D74="","",MAX(O74:O75))</f>
        <v/>
      </c>
      <c r="T74" s="155" t="str">
        <f>IF(C74="","",MAX(ABS(H74),ABS(H75)))</f>
        <v/>
      </c>
      <c r="U74" s="156" t="str">
        <f>+IF(C74="","",MIN(MAX(ABS(G74),ABS(G75))*1000/(J74*K74),0.2*$F$10))</f>
        <v/>
      </c>
      <c r="V74" s="155" t="str">
        <f>IF(C74="","",MAX(BH74:BI74))</f>
        <v/>
      </c>
      <c r="W74" s="155" t="str">
        <f>IF(C74="","",$AA$9*$J74*$BG74*$BF74*$F$10/2.9/1000)</f>
        <v/>
      </c>
      <c r="X74" s="155" t="str">
        <f>IF(C74="","",$AA$9*$J74*$BG74*$BF74*$F$10/2/1000)</f>
        <v/>
      </c>
      <c r="Y74" s="157" t="str">
        <f>IF(C74="","",IF(MAX(ABS(H74),ABS(H75))&lt;V74,"Cấu tạo",IF(MAX(ABS(H74),ABS(H75))&gt;X74,"O/S","Tínhthép")))</f>
        <v/>
      </c>
      <c r="Z74" s="158" t="str">
        <f>IF(C74="","",IF(Y74="Tínhthép",IF(T74&lt;W74,2.5,_xlfn.COT(0.5*ASIN(2*T74*1000/($AA$9*J74*BG74*BF74*$F$10)))),""))</f>
        <v/>
      </c>
      <c r="AA74" s="159" t="str">
        <f>IF(C74="","",MAX(BJ74:BK74))</f>
        <v/>
      </c>
      <c r="AB74" s="160" t="str">
        <f>IF($C74="","",AH74)</f>
        <v/>
      </c>
      <c r="AC74" s="160" t="str">
        <f>IF($C74="","",AI74)</f>
        <v/>
      </c>
      <c r="AD74" s="160"/>
      <c r="AE74" s="159" t="str">
        <f>IF(C74="","",2*3.14*AB74^2/4/AC74*1000)</f>
        <v/>
      </c>
      <c r="AF74" s="161" t="str">
        <f>IF(C74="","",IF(AE74&gt;AA74,"OK","NOT OK"))</f>
        <v/>
      </c>
      <c r="AG74" s="17">
        <v>15</v>
      </c>
      <c r="AH74" s="162">
        <v>10</v>
      </c>
      <c r="AI74" s="163">
        <v>200</v>
      </c>
      <c r="AK74" s="164" t="str">
        <f t="shared" si="4"/>
        <v/>
      </c>
      <c r="AL74" s="165" t="str">
        <f t="shared" si="5"/>
        <v/>
      </c>
      <c r="AM74" s="164" t="str">
        <f t="shared" si="6"/>
        <v/>
      </c>
      <c r="AN74" s="164" t="str">
        <f t="shared" si="7"/>
        <v/>
      </c>
      <c r="AO74" s="166" t="str">
        <f t="shared" si="8"/>
        <v/>
      </c>
      <c r="AP74" s="167" t="str">
        <f t="shared" si="9"/>
        <v/>
      </c>
      <c r="AQ74" s="167" t="str">
        <f t="shared" si="10"/>
        <v/>
      </c>
      <c r="AR74" s="167" t="str">
        <f t="shared" si="11"/>
        <v/>
      </c>
      <c r="AS74" s="164" t="str">
        <f t="shared" si="12"/>
        <v/>
      </c>
      <c r="AT74" s="168" t="str">
        <f t="shared" si="13"/>
        <v/>
      </c>
      <c r="AU74" s="168" t="str">
        <f t="shared" si="14"/>
        <v/>
      </c>
      <c r="AV74" s="168" t="str">
        <f t="shared" si="15"/>
        <v/>
      </c>
      <c r="AW74" s="168" t="str">
        <f t="shared" si="16"/>
        <v/>
      </c>
      <c r="AX74" s="168" t="str">
        <f t="shared" si="17"/>
        <v/>
      </c>
      <c r="AY74" s="168" t="str">
        <f t="shared" si="18"/>
        <v/>
      </c>
      <c r="AZ74" s="169" t="str">
        <f>IF(C74="","",MAX(R74:R75))</f>
        <v/>
      </c>
      <c r="BA74" s="169" t="str">
        <f>IF(C74="","",MAX(S74:S75))</f>
        <v/>
      </c>
      <c r="BB74" s="170" t="str">
        <f>IF(C74="","",MIN(2,1+SQRT(200/(0.8*K74))))</f>
        <v/>
      </c>
      <c r="BC74" s="170" t="str">
        <f>IF(C74="","",MIN(0.02,MAX(R74:S74)/(J74*0.8*K74)))</f>
        <v/>
      </c>
      <c r="BD74" s="171" t="str">
        <f>IF(C74="","",0.18/$Y$11)</f>
        <v/>
      </c>
      <c r="BE74" s="172" t="str">
        <f>IF(C74="","",0.035*BB74^(3/2)*$F$9^(1/2))</f>
        <v/>
      </c>
      <c r="BF74" s="172" t="str">
        <f>IF(C74="","",0.6*(1-$F$9/250))</f>
        <v/>
      </c>
      <c r="BG74" s="171" t="str">
        <f>IF(C74="","",0.9*AK74)</f>
        <v/>
      </c>
      <c r="BH74" s="172" t="str">
        <f>+IF(C74="","",(BD74*BB74*(100*BC74*$F$9)^(1/3)+0.15*U74)*J74*0.8*K74/1000)</f>
        <v/>
      </c>
      <c r="BI74" s="172" t="str">
        <f>IF(C74="","",(BE74+0.15*U74)*J74*0.8*K74/1000)</f>
        <v/>
      </c>
      <c r="BJ74" s="172" t="str">
        <f>IF(C74="","",$AF$12*J74*1000)</f>
        <v/>
      </c>
      <c r="BK74" s="172" t="str">
        <f>+IF(C74="","",T74*1000/(BG74*$Q$10*Z74)*1000)</f>
        <v/>
      </c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5"/>
      <c r="DJ74" s="25"/>
      <c r="DK74" s="25"/>
      <c r="DL74" s="25"/>
      <c r="DM74" s="25"/>
      <c r="DN74" s="25"/>
    </row>
    <row r="75" spans="1:118" ht="15.95" customHeight="1" x14ac:dyDescent="0.25">
      <c r="A75" s="181" t="str">
        <f t="shared" si="22"/>
        <v/>
      </c>
      <c r="B75" s="182" t="str">
        <f t="shared" si="19"/>
        <v/>
      </c>
      <c r="C75" s="151"/>
      <c r="D75" s="152"/>
      <c r="E75" s="153"/>
      <c r="F75" s="152"/>
      <c r="G75" s="151"/>
      <c r="H75" s="151"/>
      <c r="I75" s="151"/>
      <c r="J75" s="151"/>
      <c r="K75" s="152"/>
      <c r="L75" s="151" t="str">
        <f t="shared" si="0"/>
        <v/>
      </c>
      <c r="M75" s="151" t="str">
        <f t="shared" si="1"/>
        <v/>
      </c>
      <c r="N75" s="151" t="str">
        <f t="shared" si="2"/>
        <v/>
      </c>
      <c r="O75" s="151" t="str">
        <f t="shared" si="3"/>
        <v/>
      </c>
      <c r="P75" s="272"/>
      <c r="Q75" s="272"/>
      <c r="R75" s="173"/>
      <c r="S75" s="173"/>
      <c r="T75" s="174"/>
      <c r="U75" s="174"/>
      <c r="V75" s="174"/>
      <c r="W75" s="174"/>
      <c r="X75" s="174"/>
      <c r="Y75" s="174"/>
      <c r="Z75" s="174"/>
      <c r="AA75" s="175"/>
      <c r="AB75" s="175"/>
      <c r="AC75" s="175"/>
      <c r="AD75" s="175"/>
      <c r="AE75" s="176"/>
      <c r="AF75" s="175"/>
      <c r="AG75" s="122"/>
      <c r="AH75" s="177"/>
      <c r="AI75" s="177"/>
      <c r="AJ75" s="123"/>
      <c r="AK75" s="164" t="str">
        <f t="shared" si="4"/>
        <v/>
      </c>
      <c r="AL75" s="165" t="str">
        <f t="shared" si="5"/>
        <v/>
      </c>
      <c r="AM75" s="164" t="str">
        <f t="shared" si="6"/>
        <v/>
      </c>
      <c r="AN75" s="164" t="str">
        <f t="shared" si="7"/>
        <v/>
      </c>
      <c r="AO75" s="166" t="str">
        <f t="shared" si="8"/>
        <v/>
      </c>
      <c r="AP75" s="167" t="str">
        <f t="shared" si="9"/>
        <v/>
      </c>
      <c r="AQ75" s="167" t="str">
        <f t="shared" si="10"/>
        <v/>
      </c>
      <c r="AR75" s="167" t="str">
        <f t="shared" si="11"/>
        <v/>
      </c>
      <c r="AS75" s="164" t="str">
        <f t="shared" si="12"/>
        <v/>
      </c>
      <c r="AT75" s="168" t="str">
        <f t="shared" si="13"/>
        <v/>
      </c>
      <c r="AU75" s="168" t="str">
        <f t="shared" si="14"/>
        <v/>
      </c>
      <c r="AV75" s="168" t="str">
        <f t="shared" si="15"/>
        <v/>
      </c>
      <c r="AW75" s="168" t="str">
        <f t="shared" si="16"/>
        <v/>
      </c>
      <c r="AX75" s="168" t="str">
        <f t="shared" si="17"/>
        <v/>
      </c>
      <c r="AY75" s="168" t="str">
        <f t="shared" si="18"/>
        <v/>
      </c>
      <c r="AZ75" s="178"/>
      <c r="BA75" s="178"/>
      <c r="BB75" s="179"/>
      <c r="BC75" s="179"/>
      <c r="BD75" s="179"/>
      <c r="BE75" s="179"/>
      <c r="BF75" s="179"/>
      <c r="BG75" s="179"/>
      <c r="BH75" s="179"/>
      <c r="BI75" s="179"/>
      <c r="BJ75" s="179"/>
      <c r="BK75" s="179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5"/>
      <c r="DJ75" s="25"/>
      <c r="DK75" s="25"/>
      <c r="DL75" s="25"/>
      <c r="DM75" s="25"/>
      <c r="DN75" s="25"/>
    </row>
    <row r="76" spans="1:118" ht="15.95" customHeight="1" x14ac:dyDescent="0.2">
      <c r="A76" s="181" t="str">
        <f t="shared" si="22"/>
        <v/>
      </c>
      <c r="B76" s="182" t="str">
        <f t="shared" si="19"/>
        <v/>
      </c>
      <c r="C76" s="151"/>
      <c r="D76" s="152"/>
      <c r="E76" s="153"/>
      <c r="F76" s="152"/>
      <c r="G76" s="151"/>
      <c r="H76" s="151"/>
      <c r="I76" s="151"/>
      <c r="J76" s="151"/>
      <c r="K76" s="152"/>
      <c r="L76" s="151" t="str">
        <f t="shared" si="0"/>
        <v/>
      </c>
      <c r="M76" s="151" t="str">
        <f t="shared" si="1"/>
        <v/>
      </c>
      <c r="N76" s="151" t="str">
        <f t="shared" si="2"/>
        <v/>
      </c>
      <c r="O76" s="151" t="str">
        <f t="shared" si="3"/>
        <v/>
      </c>
      <c r="P76" s="155"/>
      <c r="Q76" s="155"/>
      <c r="R76" s="154" t="str">
        <f>IF(C76="","",MAX(N76:N77))</f>
        <v/>
      </c>
      <c r="S76" s="154" t="str">
        <f>IF(D76="","",MAX(O76:O77))</f>
        <v/>
      </c>
      <c r="T76" s="155" t="str">
        <f>IF(C76="","",MAX(ABS(H76),ABS(H77)))</f>
        <v/>
      </c>
      <c r="U76" s="156" t="str">
        <f>+IF(C76="","",MIN(MAX(ABS(G76),ABS(G77))*1000/(J76*K76),0.2*$F$10))</f>
        <v/>
      </c>
      <c r="V76" s="155" t="str">
        <f>IF(C76="","",MAX(BH76:BI76))</f>
        <v/>
      </c>
      <c r="W76" s="155" t="str">
        <f>IF(C76="","",$AA$9*$J76*$BG76*$BF76*$F$10/2.9/1000)</f>
        <v/>
      </c>
      <c r="X76" s="155" t="str">
        <f>IF(C76="","",$AA$9*$J76*$BG76*$BF76*$F$10/2/1000)</f>
        <v/>
      </c>
      <c r="Y76" s="157" t="str">
        <f>IF(C76="","",IF(MAX(ABS(H76),ABS(H77))&lt;V76,"Cấu tạo",IF(MAX(ABS(H76),ABS(H77))&gt;X76,"O/S","Tínhthép")))</f>
        <v/>
      </c>
      <c r="Z76" s="158" t="str">
        <f>IF(C76="","",IF(Y76="Tínhthép",IF(T76&lt;W76,2.5,_xlfn.COT(0.5*ASIN(2*T76*1000/($AA$9*J76*BG76*BF76*$F$10)))),""))</f>
        <v/>
      </c>
      <c r="AA76" s="159" t="str">
        <f>IF(C76="","",MAX(BJ76:BK76))</f>
        <v/>
      </c>
      <c r="AB76" s="160" t="str">
        <f>IF($C76="","",AH76)</f>
        <v/>
      </c>
      <c r="AC76" s="160" t="str">
        <f>IF($C76="","",AI76)</f>
        <v/>
      </c>
      <c r="AD76" s="160"/>
      <c r="AE76" s="159" t="str">
        <f>IF(C76="","",2*3.14*AB76^2/4/AC76*1000)</f>
        <v/>
      </c>
      <c r="AF76" s="161" t="str">
        <f>IF(C76="","",IF(AE76&gt;AA76,"OK","NOT OK"))</f>
        <v/>
      </c>
      <c r="AH76" s="162">
        <v>10</v>
      </c>
      <c r="AI76" s="163">
        <v>200</v>
      </c>
      <c r="AK76" s="164" t="str">
        <f t="shared" si="4"/>
        <v/>
      </c>
      <c r="AL76" s="165" t="str">
        <f t="shared" si="5"/>
        <v/>
      </c>
      <c r="AM76" s="164" t="str">
        <f t="shared" si="6"/>
        <v/>
      </c>
      <c r="AN76" s="164" t="str">
        <f t="shared" si="7"/>
        <v/>
      </c>
      <c r="AO76" s="166" t="str">
        <f t="shared" si="8"/>
        <v/>
      </c>
      <c r="AP76" s="167" t="str">
        <f t="shared" si="9"/>
        <v/>
      </c>
      <c r="AQ76" s="167" t="str">
        <f t="shared" si="10"/>
        <v/>
      </c>
      <c r="AR76" s="167" t="str">
        <f t="shared" si="11"/>
        <v/>
      </c>
      <c r="AS76" s="164" t="str">
        <f t="shared" si="12"/>
        <v/>
      </c>
      <c r="AT76" s="168" t="str">
        <f t="shared" si="13"/>
        <v/>
      </c>
      <c r="AU76" s="168" t="str">
        <f t="shared" si="14"/>
        <v/>
      </c>
      <c r="AV76" s="168" t="str">
        <f t="shared" si="15"/>
        <v/>
      </c>
      <c r="AW76" s="168" t="str">
        <f t="shared" si="16"/>
        <v/>
      </c>
      <c r="AX76" s="168" t="str">
        <f t="shared" si="17"/>
        <v/>
      </c>
      <c r="AY76" s="168" t="str">
        <f t="shared" si="18"/>
        <v/>
      </c>
      <c r="AZ76" s="169" t="str">
        <f>IF(C76="","",MAX(R76:R77))</f>
        <v/>
      </c>
      <c r="BA76" s="169" t="str">
        <f>IF(C76="","",MAX(S76:S77))</f>
        <v/>
      </c>
      <c r="BB76" s="170" t="str">
        <f>IF(C76="","",MIN(2,1+SQRT(200/(0.8*K76))))</f>
        <v/>
      </c>
      <c r="BC76" s="170" t="str">
        <f>IF(C76="","",MIN(0.02,MAX(R76:S76)/(J76*0.8*K76)))</f>
        <v/>
      </c>
      <c r="BD76" s="171" t="str">
        <f>IF(C76="","",0.18/$Y$11)</f>
        <v/>
      </c>
      <c r="BE76" s="172" t="str">
        <f>IF(C76="","",0.035*BB76^(3/2)*$F$9^(1/2))</f>
        <v/>
      </c>
      <c r="BF76" s="172" t="str">
        <f>IF(C76="","",0.6*(1-$F$9/250))</f>
        <v/>
      </c>
      <c r="BG76" s="171" t="str">
        <f>IF(C76="","",0.9*AK76)</f>
        <v/>
      </c>
      <c r="BH76" s="172" t="str">
        <f>+IF(C76="","",(BD76*BB76*(100*BC76*$F$9)^(1/3)+0.15*U76)*J76*0.8*K76/1000)</f>
        <v/>
      </c>
      <c r="BI76" s="172" t="str">
        <f>IF(C76="","",(BE76+0.15*U76)*J76*0.8*K76/1000)</f>
        <v/>
      </c>
      <c r="BJ76" s="172" t="str">
        <f>IF(C76="","",$AF$12*J76*1000)</f>
        <v/>
      </c>
      <c r="BK76" s="172" t="str">
        <f>+IF(C76="","",T76*1000/(BG76*$Q$10*Z76)*1000)</f>
        <v/>
      </c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5"/>
      <c r="DJ76" s="25"/>
      <c r="DK76" s="25"/>
      <c r="DL76" s="25"/>
      <c r="DM76" s="25"/>
      <c r="DN76" s="25"/>
    </row>
    <row r="77" spans="1:118" ht="15.95" customHeight="1" x14ac:dyDescent="0.25">
      <c r="A77" s="181" t="str">
        <f t="shared" si="22"/>
        <v/>
      </c>
      <c r="B77" s="182" t="str">
        <f t="shared" si="19"/>
        <v/>
      </c>
      <c r="C77" s="151"/>
      <c r="D77" s="152"/>
      <c r="E77" s="153"/>
      <c r="F77" s="152"/>
      <c r="G77" s="151"/>
      <c r="H77" s="151"/>
      <c r="I77" s="151"/>
      <c r="J77" s="151"/>
      <c r="K77" s="152"/>
      <c r="L77" s="151" t="str">
        <f t="shared" si="0"/>
        <v/>
      </c>
      <c r="M77" s="151" t="str">
        <f t="shared" si="1"/>
        <v/>
      </c>
      <c r="N77" s="151" t="str">
        <f t="shared" si="2"/>
        <v/>
      </c>
      <c r="O77" s="151" t="str">
        <f t="shared" si="3"/>
        <v/>
      </c>
      <c r="P77" s="272"/>
      <c r="Q77" s="272"/>
      <c r="R77" s="173"/>
      <c r="S77" s="173"/>
      <c r="T77" s="174"/>
      <c r="U77" s="174"/>
      <c r="V77" s="174"/>
      <c r="W77" s="174"/>
      <c r="X77" s="174"/>
      <c r="Y77" s="174"/>
      <c r="Z77" s="174"/>
      <c r="AA77" s="175"/>
      <c r="AB77" s="175"/>
      <c r="AC77" s="175"/>
      <c r="AD77" s="175"/>
      <c r="AE77" s="176"/>
      <c r="AF77" s="175"/>
      <c r="AG77" s="122"/>
      <c r="AH77" s="177"/>
      <c r="AI77" s="177"/>
      <c r="AJ77" s="123"/>
      <c r="AK77" s="164" t="str">
        <f t="shared" si="4"/>
        <v/>
      </c>
      <c r="AL77" s="165" t="str">
        <f t="shared" si="5"/>
        <v/>
      </c>
      <c r="AM77" s="164" t="str">
        <f t="shared" si="6"/>
        <v/>
      </c>
      <c r="AN77" s="164" t="str">
        <f t="shared" si="7"/>
        <v/>
      </c>
      <c r="AO77" s="166" t="str">
        <f t="shared" si="8"/>
        <v/>
      </c>
      <c r="AP77" s="167" t="str">
        <f t="shared" si="9"/>
        <v/>
      </c>
      <c r="AQ77" s="167" t="str">
        <f t="shared" si="10"/>
        <v/>
      </c>
      <c r="AR77" s="167" t="str">
        <f t="shared" si="11"/>
        <v/>
      </c>
      <c r="AS77" s="164" t="str">
        <f t="shared" si="12"/>
        <v/>
      </c>
      <c r="AT77" s="168" t="str">
        <f t="shared" si="13"/>
        <v/>
      </c>
      <c r="AU77" s="168" t="str">
        <f t="shared" si="14"/>
        <v/>
      </c>
      <c r="AV77" s="168" t="str">
        <f t="shared" si="15"/>
        <v/>
      </c>
      <c r="AW77" s="168" t="str">
        <f t="shared" si="16"/>
        <v/>
      </c>
      <c r="AX77" s="168" t="str">
        <f t="shared" si="17"/>
        <v/>
      </c>
      <c r="AY77" s="168" t="str">
        <f t="shared" si="18"/>
        <v/>
      </c>
      <c r="AZ77" s="178"/>
      <c r="BA77" s="178"/>
      <c r="BB77" s="179"/>
      <c r="BC77" s="179"/>
      <c r="BD77" s="179"/>
      <c r="BE77" s="179"/>
      <c r="BF77" s="179"/>
      <c r="BG77" s="179"/>
      <c r="BH77" s="179"/>
      <c r="BI77" s="179"/>
      <c r="BJ77" s="179"/>
      <c r="BK77" s="179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5"/>
      <c r="DJ77" s="25"/>
      <c r="DK77" s="25"/>
      <c r="DL77" s="25"/>
      <c r="DM77" s="25"/>
      <c r="DN77" s="25"/>
    </row>
    <row r="78" spans="1:118" ht="15.95" customHeight="1" x14ac:dyDescent="0.2">
      <c r="A78" s="181" t="str">
        <f t="shared" si="22"/>
        <v/>
      </c>
      <c r="B78" s="182" t="str">
        <f t="shared" si="19"/>
        <v/>
      </c>
      <c r="C78" s="151"/>
      <c r="D78" s="152"/>
      <c r="E78" s="153"/>
      <c r="F78" s="152"/>
      <c r="G78" s="151"/>
      <c r="H78" s="151"/>
      <c r="I78" s="151"/>
      <c r="J78" s="151"/>
      <c r="K78" s="151"/>
      <c r="L78" s="151" t="str">
        <f t="shared" si="0"/>
        <v/>
      </c>
      <c r="M78" s="151" t="str">
        <f t="shared" si="1"/>
        <v/>
      </c>
      <c r="N78" s="151" t="str">
        <f t="shared" si="2"/>
        <v/>
      </c>
      <c r="O78" s="151" t="str">
        <f t="shared" si="3"/>
        <v/>
      </c>
      <c r="P78" s="155"/>
      <c r="Q78" s="155"/>
      <c r="R78" s="154" t="str">
        <f>IF(C78="","",MAX(N78:N79))</f>
        <v/>
      </c>
      <c r="S78" s="154" t="str">
        <f>IF(D78="","",MAX(O78:O79))</f>
        <v/>
      </c>
      <c r="T78" s="155" t="str">
        <f>IF(C78="","",MAX(ABS(H78),ABS(H79)))</f>
        <v/>
      </c>
      <c r="U78" s="156" t="str">
        <f>+IF(C78="","",MIN(MAX(ABS(G78),ABS(G79))*1000/(J78*K78),0.2*$F$10))</f>
        <v/>
      </c>
      <c r="V78" s="155" t="str">
        <f>IF(C78="","",MAX(BH78:BI78))</f>
        <v/>
      </c>
      <c r="W78" s="155" t="str">
        <f>IF(C78="","",$AA$9*$J78*$BG78*$BF78*$F$10/2.9/1000)</f>
        <v/>
      </c>
      <c r="X78" s="155" t="str">
        <f>IF(C78="","",$AA$9*$J78*$BG78*$BF78*$F$10/2/1000)</f>
        <v/>
      </c>
      <c r="Y78" s="157" t="str">
        <f>IF(C78="","",IF(MAX(ABS(H78),ABS(H79))&lt;V78,"Cấu tạo",IF(MAX(ABS(H78),ABS(H79))&gt;X78,"O/S","Tínhthép")))</f>
        <v/>
      </c>
      <c r="Z78" s="158" t="str">
        <f>IF(C78="","",IF(Y78="Tínhthép",IF(T78&lt;W78,2.5,_xlfn.COT(0.5*ASIN(2*T78*1000/($AA$9*J78*BG78*BF78*$F$10)))),""))</f>
        <v/>
      </c>
      <c r="AA78" s="159" t="str">
        <f>IF(C78="","",MAX(BJ78:BK78))</f>
        <v/>
      </c>
      <c r="AB78" s="160" t="str">
        <f>IF($C78="","",AH78)</f>
        <v/>
      </c>
      <c r="AC78" s="160" t="str">
        <f>IF($C78="","",AI78)</f>
        <v/>
      </c>
      <c r="AD78" s="160"/>
      <c r="AE78" s="159" t="str">
        <f>IF(C78="","",2*3.14*AB78^2/4/AC78*1000)</f>
        <v/>
      </c>
      <c r="AF78" s="161" t="str">
        <f>IF(C78="","",IF(AE78&gt;AA78,"OK","NOT OK"))</f>
        <v/>
      </c>
      <c r="AG78" s="17">
        <v>16</v>
      </c>
      <c r="AH78" s="162">
        <v>10</v>
      </c>
      <c r="AI78" s="163">
        <v>200</v>
      </c>
      <c r="AK78" s="164" t="str">
        <f t="shared" si="4"/>
        <v/>
      </c>
      <c r="AL78" s="165" t="str">
        <f t="shared" si="5"/>
        <v/>
      </c>
      <c r="AM78" s="164" t="str">
        <f t="shared" si="6"/>
        <v/>
      </c>
      <c r="AN78" s="164" t="str">
        <f t="shared" si="7"/>
        <v/>
      </c>
      <c r="AO78" s="166" t="str">
        <f t="shared" si="8"/>
        <v/>
      </c>
      <c r="AP78" s="167" t="str">
        <f t="shared" si="9"/>
        <v/>
      </c>
      <c r="AQ78" s="167" t="str">
        <f t="shared" si="10"/>
        <v/>
      </c>
      <c r="AR78" s="167" t="str">
        <f t="shared" si="11"/>
        <v/>
      </c>
      <c r="AS78" s="164" t="str">
        <f t="shared" si="12"/>
        <v/>
      </c>
      <c r="AT78" s="168" t="str">
        <f t="shared" si="13"/>
        <v/>
      </c>
      <c r="AU78" s="168" t="str">
        <f t="shared" si="14"/>
        <v/>
      </c>
      <c r="AV78" s="168" t="str">
        <f t="shared" si="15"/>
        <v/>
      </c>
      <c r="AW78" s="168" t="str">
        <f t="shared" si="16"/>
        <v/>
      </c>
      <c r="AX78" s="168" t="str">
        <f t="shared" si="17"/>
        <v/>
      </c>
      <c r="AY78" s="168" t="str">
        <f t="shared" si="18"/>
        <v/>
      </c>
      <c r="AZ78" s="169" t="str">
        <f>IF(C78="","",MAX(R78:R79))</f>
        <v/>
      </c>
      <c r="BA78" s="169" t="str">
        <f>IF(C78="","",MAX(S78:S79))</f>
        <v/>
      </c>
      <c r="BB78" s="170" t="str">
        <f>IF(C78="","",MIN(2,1+SQRT(200/(0.8*K78))))</f>
        <v/>
      </c>
      <c r="BC78" s="170" t="str">
        <f>IF(C78="","",MIN(0.02,MAX(R78:S78)/(J78*0.8*K78)))</f>
        <v/>
      </c>
      <c r="BD78" s="171" t="str">
        <f>IF(C78="","",0.18/$Y$11)</f>
        <v/>
      </c>
      <c r="BE78" s="172" t="str">
        <f>IF(C78="","",0.035*BB78^(3/2)*$F$9^(1/2))</f>
        <v/>
      </c>
      <c r="BF78" s="172" t="str">
        <f>IF(C78="","",0.6*(1-$F$9/250))</f>
        <v/>
      </c>
      <c r="BG78" s="171" t="str">
        <f>IF(C78="","",0.9*AK78)</f>
        <v/>
      </c>
      <c r="BH78" s="172" t="str">
        <f>+IF(C78="","",(BD78*BB78*(100*BC78*$F$9)^(1/3)+0.15*U78)*J78*0.8*K78/1000)</f>
        <v/>
      </c>
      <c r="BI78" s="172" t="str">
        <f>IF(C78="","",(BE78+0.15*U78)*J78*0.8*K78/1000)</f>
        <v/>
      </c>
      <c r="BJ78" s="172" t="str">
        <f>IF(C78="","",$AF$12*J78*1000)</f>
        <v/>
      </c>
      <c r="BK78" s="172" t="str">
        <f>+IF(C78="","",T78*1000/(BG78*$Q$10*Z78)*1000)</f>
        <v/>
      </c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5"/>
      <c r="DJ78" s="25"/>
      <c r="DK78" s="25"/>
      <c r="DL78" s="25"/>
      <c r="DM78" s="25"/>
      <c r="DN78" s="25"/>
    </row>
    <row r="79" spans="1:118" ht="15.95" customHeight="1" x14ac:dyDescent="0.25">
      <c r="A79" s="181" t="str">
        <f t="shared" si="22"/>
        <v/>
      </c>
      <c r="B79" s="182" t="str">
        <f t="shared" si="19"/>
        <v/>
      </c>
      <c r="C79" s="151"/>
      <c r="D79" s="152"/>
      <c r="E79" s="153"/>
      <c r="F79" s="152"/>
      <c r="G79" s="151"/>
      <c r="H79" s="151"/>
      <c r="I79" s="151"/>
      <c r="J79" s="151"/>
      <c r="K79" s="152"/>
      <c r="L79" s="151" t="str">
        <f t="shared" si="0"/>
        <v/>
      </c>
      <c r="M79" s="151" t="str">
        <f t="shared" si="1"/>
        <v/>
      </c>
      <c r="N79" s="151" t="str">
        <f t="shared" si="2"/>
        <v/>
      </c>
      <c r="O79" s="151" t="str">
        <f t="shared" si="3"/>
        <v/>
      </c>
      <c r="P79" s="272"/>
      <c r="Q79" s="272"/>
      <c r="R79" s="180"/>
      <c r="S79" s="180"/>
      <c r="T79" s="174"/>
      <c r="U79" s="174"/>
      <c r="V79" s="174"/>
      <c r="W79" s="174"/>
      <c r="X79" s="174"/>
      <c r="Y79" s="174"/>
      <c r="Z79" s="174"/>
      <c r="AA79" s="175"/>
      <c r="AB79" s="175"/>
      <c r="AC79" s="175"/>
      <c r="AD79" s="175"/>
      <c r="AE79" s="176"/>
      <c r="AF79" s="175"/>
      <c r="AG79" s="122"/>
      <c r="AH79" s="177"/>
      <c r="AI79" s="177"/>
      <c r="AJ79" s="123"/>
      <c r="AK79" s="164" t="str">
        <f t="shared" si="4"/>
        <v/>
      </c>
      <c r="AL79" s="165" t="str">
        <f t="shared" si="5"/>
        <v/>
      </c>
      <c r="AM79" s="164" t="str">
        <f t="shared" si="6"/>
        <v/>
      </c>
      <c r="AN79" s="164" t="str">
        <f t="shared" si="7"/>
        <v/>
      </c>
      <c r="AO79" s="166" t="str">
        <f t="shared" si="8"/>
        <v/>
      </c>
      <c r="AP79" s="167" t="str">
        <f t="shared" si="9"/>
        <v/>
      </c>
      <c r="AQ79" s="167" t="str">
        <f t="shared" si="10"/>
        <v/>
      </c>
      <c r="AR79" s="167" t="str">
        <f t="shared" si="11"/>
        <v/>
      </c>
      <c r="AS79" s="164" t="str">
        <f t="shared" si="12"/>
        <v/>
      </c>
      <c r="AT79" s="168" t="str">
        <f t="shared" si="13"/>
        <v/>
      </c>
      <c r="AU79" s="168" t="str">
        <f t="shared" si="14"/>
        <v/>
      </c>
      <c r="AV79" s="168" t="str">
        <f t="shared" si="15"/>
        <v/>
      </c>
      <c r="AW79" s="168" t="str">
        <f t="shared" si="16"/>
        <v/>
      </c>
      <c r="AX79" s="168" t="str">
        <f t="shared" si="17"/>
        <v/>
      </c>
      <c r="AY79" s="168" t="str">
        <f t="shared" si="18"/>
        <v/>
      </c>
      <c r="AZ79" s="178"/>
      <c r="BA79" s="178"/>
      <c r="BB79" s="179"/>
      <c r="BC79" s="179"/>
      <c r="BD79" s="179"/>
      <c r="BE79" s="179"/>
      <c r="BF79" s="179"/>
      <c r="BG79" s="179"/>
      <c r="BH79" s="179"/>
      <c r="BI79" s="179"/>
      <c r="BJ79" s="179"/>
      <c r="BK79" s="179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5"/>
      <c r="DJ79" s="25"/>
      <c r="DK79" s="25"/>
      <c r="DL79" s="25"/>
      <c r="DM79" s="25"/>
      <c r="DN79" s="25"/>
    </row>
    <row r="80" spans="1:118" ht="15.95" customHeight="1" x14ac:dyDescent="0.2">
      <c r="A80" s="181" t="str">
        <f t="shared" si="22"/>
        <v/>
      </c>
      <c r="B80" s="182" t="str">
        <f t="shared" si="19"/>
        <v/>
      </c>
      <c r="C80" s="151"/>
      <c r="D80" s="152"/>
      <c r="E80" s="153"/>
      <c r="F80" s="152"/>
      <c r="G80" s="151"/>
      <c r="H80" s="151"/>
      <c r="I80" s="151"/>
      <c r="J80" s="151"/>
      <c r="K80" s="152"/>
      <c r="L80" s="151" t="str">
        <f t="shared" si="0"/>
        <v/>
      </c>
      <c r="M80" s="151" t="str">
        <f t="shared" si="1"/>
        <v/>
      </c>
      <c r="N80" s="151" t="str">
        <f t="shared" si="2"/>
        <v/>
      </c>
      <c r="O80" s="151" t="str">
        <f t="shared" si="3"/>
        <v/>
      </c>
      <c r="P80" s="155"/>
      <c r="Q80" s="155"/>
      <c r="R80" s="154" t="str">
        <f>IF(C80="","",MAX(N80:N81))</f>
        <v/>
      </c>
      <c r="S80" s="154" t="str">
        <f>IF(D80="","",MAX(O80:O81))</f>
        <v/>
      </c>
      <c r="T80" s="155" t="str">
        <f>IF(C80="","",MAX(ABS(H80),ABS(H81)))</f>
        <v/>
      </c>
      <c r="U80" s="156" t="str">
        <f>+IF(C80="","",MIN(MAX(ABS(G80),ABS(G81))*1000/(J80*K80),0.2*$F$10))</f>
        <v/>
      </c>
      <c r="V80" s="155" t="str">
        <f>IF(C80="","",MAX(BH80:BI80))</f>
        <v/>
      </c>
      <c r="W80" s="155" t="str">
        <f>IF(C80="","",$AA$9*$J80*$BG80*$BF80*$F$10/2.9/1000)</f>
        <v/>
      </c>
      <c r="X80" s="155" t="str">
        <f>IF(C80="","",$AA$9*$J80*$BG80*$BF80*$F$10/2/1000)</f>
        <v/>
      </c>
      <c r="Y80" s="157" t="str">
        <f>IF(C80="","",IF(MAX(ABS(H80),ABS(H81))&lt;V80,"Cấu tạo",IF(MAX(ABS(H80),ABS(H81))&gt;X80,"O/S","Tínhthép")))</f>
        <v/>
      </c>
      <c r="Z80" s="158" t="str">
        <f>IF(C80="","",IF(Y80="Tínhthép",IF(T80&lt;W80,2.5,_xlfn.COT(0.5*ASIN(2*T80*1000/($AA$9*J80*BG80*BF80*$F$10)))),""))</f>
        <v/>
      </c>
      <c r="AA80" s="159" t="str">
        <f>IF(C80="","",MAX(BJ80:BK80))</f>
        <v/>
      </c>
      <c r="AB80" s="160" t="str">
        <f>IF($C80="","",AH80)</f>
        <v/>
      </c>
      <c r="AC80" s="160" t="str">
        <f>IF($C80="","",AI80)</f>
        <v/>
      </c>
      <c r="AD80" s="160"/>
      <c r="AE80" s="159" t="str">
        <f>IF(C80="","",2*3.14*AB80^2/4/AC80*1000)</f>
        <v/>
      </c>
      <c r="AF80" s="161" t="str">
        <f>IF(C80="","",IF(AE80&gt;AA80,"OK","NOT OK"))</f>
        <v/>
      </c>
      <c r="AH80" s="162">
        <v>10</v>
      </c>
      <c r="AI80" s="163">
        <v>200</v>
      </c>
      <c r="AK80" s="164" t="str">
        <f t="shared" si="4"/>
        <v/>
      </c>
      <c r="AL80" s="165" t="str">
        <f t="shared" si="5"/>
        <v/>
      </c>
      <c r="AM80" s="164" t="str">
        <f t="shared" si="6"/>
        <v/>
      </c>
      <c r="AN80" s="164" t="str">
        <f t="shared" si="7"/>
        <v/>
      </c>
      <c r="AO80" s="166" t="str">
        <f t="shared" si="8"/>
        <v/>
      </c>
      <c r="AP80" s="167" t="str">
        <f t="shared" si="9"/>
        <v/>
      </c>
      <c r="AQ80" s="167" t="str">
        <f t="shared" si="10"/>
        <v/>
      </c>
      <c r="AR80" s="167" t="str">
        <f t="shared" si="11"/>
        <v/>
      </c>
      <c r="AS80" s="164" t="str">
        <f t="shared" si="12"/>
        <v/>
      </c>
      <c r="AT80" s="168" t="str">
        <f t="shared" si="13"/>
        <v/>
      </c>
      <c r="AU80" s="168" t="str">
        <f t="shared" si="14"/>
        <v/>
      </c>
      <c r="AV80" s="168" t="str">
        <f t="shared" si="15"/>
        <v/>
      </c>
      <c r="AW80" s="168" t="str">
        <f t="shared" si="16"/>
        <v/>
      </c>
      <c r="AX80" s="168" t="str">
        <f t="shared" si="17"/>
        <v/>
      </c>
      <c r="AY80" s="168" t="str">
        <f t="shared" si="18"/>
        <v/>
      </c>
      <c r="AZ80" s="169" t="str">
        <f>IF(C80="","",MAX(R80:R81))</f>
        <v/>
      </c>
      <c r="BA80" s="169" t="str">
        <f>IF(C80="","",MAX(S80:S81))</f>
        <v/>
      </c>
      <c r="BB80" s="170" t="str">
        <f>IF(C80="","",MIN(2,1+SQRT(200/(0.8*K80))))</f>
        <v/>
      </c>
      <c r="BC80" s="170" t="str">
        <f>IF(C80="","",MIN(0.02,MAX(R80:S80)/(J80*0.8*K80)))</f>
        <v/>
      </c>
      <c r="BD80" s="171" t="str">
        <f>IF(C80="","",0.18/$Y$11)</f>
        <v/>
      </c>
      <c r="BE80" s="172" t="str">
        <f>IF(C80="","",0.035*BB80^(3/2)*$F$9^(1/2))</f>
        <v/>
      </c>
      <c r="BF80" s="172" t="str">
        <f>IF(C80="","",0.6*(1-$F$9/250))</f>
        <v/>
      </c>
      <c r="BG80" s="171" t="str">
        <f>IF(C80="","",0.9*AK80)</f>
        <v/>
      </c>
      <c r="BH80" s="172" t="str">
        <f>+IF(C80="","",(BD80*BB80*(100*BC80*$F$9)^(1/3)+0.15*U80)*J80*0.8*K80/1000)</f>
        <v/>
      </c>
      <c r="BI80" s="172" t="str">
        <f>IF(C80="","",(BE80+0.15*U80)*J80*0.8*K80/1000)</f>
        <v/>
      </c>
      <c r="BJ80" s="172" t="str">
        <f>IF(C80="","",$AF$12*J80*1000)</f>
        <v/>
      </c>
      <c r="BK80" s="172" t="str">
        <f>+IF(C80="","",T80*1000/(BG80*$Q$10*Z80)*1000)</f>
        <v/>
      </c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5"/>
      <c r="DJ80" s="25"/>
      <c r="DK80" s="25"/>
      <c r="DL80" s="25"/>
      <c r="DM80" s="25"/>
      <c r="DN80" s="25"/>
    </row>
    <row r="81" spans="1:118" ht="15.95" customHeight="1" x14ac:dyDescent="0.25">
      <c r="A81" s="181" t="str">
        <f t="shared" si="22"/>
        <v/>
      </c>
      <c r="B81" s="182" t="str">
        <f t="shared" si="19"/>
        <v/>
      </c>
      <c r="C81" s="151"/>
      <c r="D81" s="152"/>
      <c r="E81" s="153"/>
      <c r="F81" s="152"/>
      <c r="G81" s="151"/>
      <c r="H81" s="151"/>
      <c r="I81" s="151"/>
      <c r="J81" s="151"/>
      <c r="K81" s="152"/>
      <c r="L81" s="151" t="str">
        <f t="shared" si="0"/>
        <v/>
      </c>
      <c r="M81" s="151" t="str">
        <f t="shared" si="1"/>
        <v/>
      </c>
      <c r="N81" s="151" t="str">
        <f t="shared" si="2"/>
        <v/>
      </c>
      <c r="O81" s="151" t="str">
        <f t="shared" si="3"/>
        <v/>
      </c>
      <c r="P81" s="272"/>
      <c r="Q81" s="272"/>
      <c r="R81" s="180"/>
      <c r="S81" s="180"/>
      <c r="T81" s="174"/>
      <c r="U81" s="174"/>
      <c r="V81" s="174"/>
      <c r="W81" s="174"/>
      <c r="X81" s="174"/>
      <c r="Y81" s="174"/>
      <c r="Z81" s="174"/>
      <c r="AA81" s="175"/>
      <c r="AB81" s="175"/>
      <c r="AC81" s="175"/>
      <c r="AD81" s="175"/>
      <c r="AE81" s="176"/>
      <c r="AF81" s="175"/>
      <c r="AG81" s="122"/>
      <c r="AH81" s="177"/>
      <c r="AI81" s="177"/>
      <c r="AJ81" s="123"/>
      <c r="AK81" s="164" t="str">
        <f t="shared" si="4"/>
        <v/>
      </c>
      <c r="AL81" s="165" t="str">
        <f t="shared" si="5"/>
        <v/>
      </c>
      <c r="AM81" s="164" t="str">
        <f t="shared" si="6"/>
        <v/>
      </c>
      <c r="AN81" s="164" t="str">
        <f t="shared" si="7"/>
        <v/>
      </c>
      <c r="AO81" s="166" t="str">
        <f t="shared" si="8"/>
        <v/>
      </c>
      <c r="AP81" s="167" t="str">
        <f t="shared" si="9"/>
        <v/>
      </c>
      <c r="AQ81" s="167" t="str">
        <f t="shared" si="10"/>
        <v/>
      </c>
      <c r="AR81" s="167" t="str">
        <f t="shared" si="11"/>
        <v/>
      </c>
      <c r="AS81" s="164" t="str">
        <f t="shared" si="12"/>
        <v/>
      </c>
      <c r="AT81" s="168" t="str">
        <f t="shared" si="13"/>
        <v/>
      </c>
      <c r="AU81" s="168" t="str">
        <f t="shared" si="14"/>
        <v/>
      </c>
      <c r="AV81" s="168" t="str">
        <f t="shared" si="15"/>
        <v/>
      </c>
      <c r="AW81" s="168" t="str">
        <f t="shared" si="16"/>
        <v/>
      </c>
      <c r="AX81" s="168" t="str">
        <f t="shared" si="17"/>
        <v/>
      </c>
      <c r="AY81" s="168" t="str">
        <f t="shared" si="18"/>
        <v/>
      </c>
      <c r="AZ81" s="178"/>
      <c r="BA81" s="178"/>
      <c r="BB81" s="179"/>
      <c r="BC81" s="179"/>
      <c r="BD81" s="179"/>
      <c r="BE81" s="179"/>
      <c r="BF81" s="179"/>
      <c r="BG81" s="179"/>
      <c r="BH81" s="179"/>
      <c r="BI81" s="179"/>
      <c r="BJ81" s="179"/>
      <c r="BK81" s="179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5"/>
      <c r="DJ81" s="25"/>
      <c r="DK81" s="25"/>
      <c r="DL81" s="25"/>
      <c r="DM81" s="25"/>
      <c r="DN81" s="25"/>
    </row>
    <row r="82" spans="1:118" ht="15.95" customHeight="1" x14ac:dyDescent="0.2">
      <c r="A82" s="181" t="str">
        <f t="shared" si="22"/>
        <v/>
      </c>
      <c r="B82" s="182" t="str">
        <f t="shared" si="19"/>
        <v/>
      </c>
      <c r="C82" s="151"/>
      <c r="D82" s="152"/>
      <c r="E82" s="153"/>
      <c r="F82" s="152"/>
      <c r="G82" s="151"/>
      <c r="H82" s="151"/>
      <c r="I82" s="151"/>
      <c r="J82" s="151"/>
      <c r="K82" s="151"/>
      <c r="L82" s="151" t="str">
        <f t="shared" ref="L82:L145" si="23">IF(C82="","",IF($F$9&lt;50,AK82*($Q$11-$AC$8)/$AF$8,AK82*($Q$11-$AC$9)/$AF$9))</f>
        <v/>
      </c>
      <c r="M82" s="151" t="str">
        <f t="shared" ref="M82:M145" si="24">IF(C82="","",AK82-SQRT(AK82^2-2*ABS(I82)*10^6/($AA$11*$F$10*J82)))</f>
        <v/>
      </c>
      <c r="N82" s="151" t="str">
        <f t="shared" ref="N82:N145" si="25">IF($C82="","",MAX($AF$11*J82*K82,IF(I82&lt;=0,AO82*$AM82+AY82*$AN82,AV82)))</f>
        <v/>
      </c>
      <c r="O82" s="151" t="str">
        <f t="shared" ref="O82:O145" si="26">IF(C82="","",MAX($AF$11*J82*K82,IF(I82&lt;=0,AV82,AO82*AM82+AY82*AN82)))</f>
        <v/>
      </c>
      <c r="P82" s="155"/>
      <c r="Q82" s="155"/>
      <c r="R82" s="154" t="str">
        <f>IF(C82="","",MAX(N82:N83))</f>
        <v/>
      </c>
      <c r="S82" s="154" t="str">
        <f>IF(D82="","",MAX(O82:O83))</f>
        <v/>
      </c>
      <c r="T82" s="155" t="str">
        <f>IF(C82="","",MAX(ABS(H82),ABS(H83)))</f>
        <v/>
      </c>
      <c r="U82" s="156" t="str">
        <f>+IF(C82="","",MIN(MAX(ABS(G82),ABS(G83))*1000/(J82*K82),0.2*$F$10))</f>
        <v/>
      </c>
      <c r="V82" s="155" t="str">
        <f>IF(C82="","",MAX(BH82:BI82))</f>
        <v/>
      </c>
      <c r="W82" s="155" t="str">
        <f>IF(C82="","",$AA$9*$J82*$BG82*$BF82*$F$10/2.9/1000)</f>
        <v/>
      </c>
      <c r="X82" s="155" t="str">
        <f>IF(C82="","",$AA$9*$J82*$BG82*$BF82*$F$10/2/1000)</f>
        <v/>
      </c>
      <c r="Y82" s="157" t="str">
        <f>IF(C82="","",IF(MAX(ABS(H82),ABS(H83))&lt;V82,"Cấu tạo",IF(MAX(ABS(H82),ABS(H83))&gt;X82,"O/S","Tínhthép")))</f>
        <v/>
      </c>
      <c r="Z82" s="158" t="str">
        <f>IF(C82="","",IF(Y82="Tínhthép",IF(T82&lt;W82,2.5,_xlfn.COT(0.5*ASIN(2*T82*1000/($AA$9*J82*BG82*BF82*$F$10)))),""))</f>
        <v/>
      </c>
      <c r="AA82" s="159" t="str">
        <f>IF(C82="","",MAX(BJ82:BK82))</f>
        <v/>
      </c>
      <c r="AB82" s="160" t="str">
        <f>IF($C82="","",AH82)</f>
        <v/>
      </c>
      <c r="AC82" s="160" t="str">
        <f>IF($C82="","",AI82)</f>
        <v/>
      </c>
      <c r="AD82" s="160"/>
      <c r="AE82" s="159" t="str">
        <f>IF(C82="","",2*3.14*AB82^2/4/AC82*1000)</f>
        <v/>
      </c>
      <c r="AF82" s="161" t="str">
        <f>IF(C82="","",IF(AE82&gt;AA82,"OK","NOT OK"))</f>
        <v/>
      </c>
      <c r="AG82" s="17">
        <v>17</v>
      </c>
      <c r="AH82" s="162">
        <v>10</v>
      </c>
      <c r="AI82" s="163">
        <v>200</v>
      </c>
      <c r="AK82" s="164" t="str">
        <f t="shared" ref="AK82:AK145" si="27">+IF(C82="","",IF(I82&gt;=0,K82-$Y$9,K82-$Y$8))</f>
        <v/>
      </c>
      <c r="AL82" s="165" t="str">
        <f t="shared" ref="AL82:AL145" si="28">IF(C82="","",$AA$10*L82)</f>
        <v/>
      </c>
      <c r="AM82" s="164" t="str">
        <f t="shared" ref="AM82:AM145" si="29">IF(C82="","",IF(M82&lt;$AA$10*L82,1,0))</f>
        <v/>
      </c>
      <c r="AN82" s="164" t="str">
        <f t="shared" ref="AN82:AN145" si="30">IF(C82="","",IF(M82&lt;$AA$10*L82,0,1))</f>
        <v/>
      </c>
      <c r="AO82" s="166" t="str">
        <f t="shared" ref="AO82:AO145" si="31">+IF(C82="","",ABS(I82)*1000/($J$10*(AK82-M82/2))*1000)</f>
        <v/>
      </c>
      <c r="AP82" s="167" t="str">
        <f t="shared" ref="AP82:AP145" si="32">IF(C82="","",$AA$11*$F$10*$AA$10*$L82*$J82/1000)</f>
        <v/>
      </c>
      <c r="AQ82" s="167" t="str">
        <f t="shared" ref="AQ82:AQ145" si="33">IF(C82="","",AP82*(AK82-$AA$10*L82)/10^3)</f>
        <v/>
      </c>
      <c r="AR82" s="167" t="str">
        <f t="shared" ref="AR82:AR145" si="34">IF(C82="","",IF(ABS(I82)-AQ82&lt;=0,0,ABS(I82)-AQ82))</f>
        <v/>
      </c>
      <c r="AS82" s="164" t="str">
        <f t="shared" ref="AS82:AS145" si="35">IF(C82="","",$F$12*(L82-$Y$8)/L82)</f>
        <v/>
      </c>
      <c r="AT82" s="168" t="str">
        <f t="shared" ref="AT82:AT145" si="36">+IF(C82="","",AR82/(K82-$Y$8-$Y$9)*1000)</f>
        <v/>
      </c>
      <c r="AU82" s="168" t="str">
        <f t="shared" ref="AU82:AU145" si="37">IF(C82="","",MIN(+AS82*$J$11,$J$10))</f>
        <v/>
      </c>
      <c r="AV82" s="168" t="str">
        <f t="shared" ref="AV82:AV145" si="38">+IF(C82="","",AT82/(AU82-$AA$11*$F$10)*1000)</f>
        <v/>
      </c>
      <c r="AW82" s="168" t="str">
        <f t="shared" ref="AW82:AW145" si="39">+IF(C82="","",AQ82*10^6/($J$10*(AK82-$AA$10*L82/2)))</f>
        <v/>
      </c>
      <c r="AX82" s="168" t="str">
        <f t="shared" ref="AX82:AX145" si="40">+IF(C82="","",AR82*10^6/($J$10*(K82-$Y$8-$Y$9)))</f>
        <v/>
      </c>
      <c r="AY82" s="168" t="str">
        <f t="shared" ref="AY82:AY145" si="41">+IF(C82="","",AW82+AX82)</f>
        <v/>
      </c>
      <c r="AZ82" s="169" t="str">
        <f>IF(C82="","",MAX(R82:R83))</f>
        <v/>
      </c>
      <c r="BA82" s="169" t="str">
        <f>IF(C82="","",MAX(S82:S83))</f>
        <v/>
      </c>
      <c r="BB82" s="170" t="str">
        <f>IF(C82="","",MIN(2,1+SQRT(200/(0.8*K82))))</f>
        <v/>
      </c>
      <c r="BC82" s="170" t="str">
        <f>IF(C82="","",MIN(0.02,MAX(R82:S82)/(J82*0.8*K82)))</f>
        <v/>
      </c>
      <c r="BD82" s="171" t="str">
        <f>IF(C82="","",0.18/$Y$11)</f>
        <v/>
      </c>
      <c r="BE82" s="172" t="str">
        <f>IF(C82="","",0.035*BB82^(3/2)*$F$9^(1/2))</f>
        <v/>
      </c>
      <c r="BF82" s="172" t="str">
        <f>IF(C82="","",0.6*(1-$F$9/250))</f>
        <v/>
      </c>
      <c r="BG82" s="171" t="str">
        <f>IF(C82="","",0.9*AK82)</f>
        <v/>
      </c>
      <c r="BH82" s="172" t="str">
        <f>+IF(C82="","",(BD82*BB82*(100*BC82*$F$9)^(1/3)+0.15*U82)*J82*0.8*K82/1000)</f>
        <v/>
      </c>
      <c r="BI82" s="172" t="str">
        <f>IF(C82="","",(BE82+0.15*U82)*J82*0.8*K82/1000)</f>
        <v/>
      </c>
      <c r="BJ82" s="172" t="str">
        <f>IF(C82="","",$AF$12*J82*1000)</f>
        <v/>
      </c>
      <c r="BK82" s="172" t="str">
        <f>+IF(C82="","",T82*1000/(BG82*$Q$10*Z82)*1000)</f>
        <v/>
      </c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5"/>
      <c r="DJ82" s="25"/>
      <c r="DK82" s="25"/>
      <c r="DL82" s="25"/>
      <c r="DM82" s="25"/>
      <c r="DN82" s="25"/>
    </row>
    <row r="83" spans="1:118" ht="15.95" customHeight="1" x14ac:dyDescent="0.25">
      <c r="A83" s="181" t="str">
        <f t="shared" si="22"/>
        <v/>
      </c>
      <c r="B83" s="182" t="str">
        <f t="shared" ref="B83:B146" si="42">IF(C83="","",A83/2-INT(A83/2))</f>
        <v/>
      </c>
      <c r="C83" s="151"/>
      <c r="D83" s="152"/>
      <c r="E83" s="153"/>
      <c r="F83" s="152"/>
      <c r="G83" s="151"/>
      <c r="H83" s="151"/>
      <c r="I83" s="151"/>
      <c r="J83" s="151"/>
      <c r="K83" s="152"/>
      <c r="L83" s="151" t="str">
        <f t="shared" si="23"/>
        <v/>
      </c>
      <c r="M83" s="151" t="str">
        <f t="shared" si="24"/>
        <v/>
      </c>
      <c r="N83" s="151" t="str">
        <f t="shared" si="25"/>
        <v/>
      </c>
      <c r="O83" s="151" t="str">
        <f t="shared" si="26"/>
        <v/>
      </c>
      <c r="P83" s="272"/>
      <c r="Q83" s="272"/>
      <c r="R83" s="173"/>
      <c r="S83" s="173"/>
      <c r="T83" s="174"/>
      <c r="U83" s="174"/>
      <c r="V83" s="174"/>
      <c r="W83" s="174"/>
      <c r="X83" s="174"/>
      <c r="Y83" s="174"/>
      <c r="Z83" s="174"/>
      <c r="AA83" s="175"/>
      <c r="AB83" s="175"/>
      <c r="AC83" s="175"/>
      <c r="AD83" s="175"/>
      <c r="AE83" s="176"/>
      <c r="AF83" s="175"/>
      <c r="AG83" s="122"/>
      <c r="AH83" s="177"/>
      <c r="AI83" s="177"/>
      <c r="AJ83" s="123"/>
      <c r="AK83" s="164" t="str">
        <f t="shared" si="27"/>
        <v/>
      </c>
      <c r="AL83" s="165" t="str">
        <f t="shared" si="28"/>
        <v/>
      </c>
      <c r="AM83" s="164" t="str">
        <f t="shared" si="29"/>
        <v/>
      </c>
      <c r="AN83" s="164" t="str">
        <f t="shared" si="30"/>
        <v/>
      </c>
      <c r="AO83" s="166" t="str">
        <f t="shared" si="31"/>
        <v/>
      </c>
      <c r="AP83" s="167" t="str">
        <f t="shared" si="32"/>
        <v/>
      </c>
      <c r="AQ83" s="167" t="str">
        <f t="shared" si="33"/>
        <v/>
      </c>
      <c r="AR83" s="167" t="str">
        <f t="shared" si="34"/>
        <v/>
      </c>
      <c r="AS83" s="164" t="str">
        <f t="shared" si="35"/>
        <v/>
      </c>
      <c r="AT83" s="168" t="str">
        <f t="shared" si="36"/>
        <v/>
      </c>
      <c r="AU83" s="168" t="str">
        <f t="shared" si="37"/>
        <v/>
      </c>
      <c r="AV83" s="168" t="str">
        <f t="shared" si="38"/>
        <v/>
      </c>
      <c r="AW83" s="168" t="str">
        <f t="shared" si="39"/>
        <v/>
      </c>
      <c r="AX83" s="168" t="str">
        <f t="shared" si="40"/>
        <v/>
      </c>
      <c r="AY83" s="168" t="str">
        <f t="shared" si="41"/>
        <v/>
      </c>
      <c r="AZ83" s="178"/>
      <c r="BA83" s="178"/>
      <c r="BB83" s="179"/>
      <c r="BC83" s="179"/>
      <c r="BD83" s="179"/>
      <c r="BE83" s="179"/>
      <c r="BF83" s="179"/>
      <c r="BG83" s="179"/>
      <c r="BH83" s="179"/>
      <c r="BI83" s="179"/>
      <c r="BJ83" s="179"/>
      <c r="BK83" s="179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5"/>
      <c r="DJ83" s="25"/>
      <c r="DK83" s="25"/>
      <c r="DL83" s="25"/>
      <c r="DM83" s="25"/>
      <c r="DN83" s="25"/>
    </row>
    <row r="84" spans="1:118" ht="15.95" customHeight="1" x14ac:dyDescent="0.2">
      <c r="A84" s="181" t="str">
        <f t="shared" ref="A84:A147" si="43">IF(C84="","",IF(C84=C83,A83,A83+1))</f>
        <v/>
      </c>
      <c r="B84" s="182" t="str">
        <f t="shared" si="42"/>
        <v/>
      </c>
      <c r="C84" s="151"/>
      <c r="D84" s="152"/>
      <c r="E84" s="153"/>
      <c r="F84" s="152"/>
      <c r="G84" s="151"/>
      <c r="H84" s="151"/>
      <c r="I84" s="151"/>
      <c r="J84" s="151"/>
      <c r="K84" s="152"/>
      <c r="L84" s="151" t="str">
        <f t="shared" si="23"/>
        <v/>
      </c>
      <c r="M84" s="151" t="str">
        <f t="shared" si="24"/>
        <v/>
      </c>
      <c r="N84" s="151" t="str">
        <f t="shared" si="25"/>
        <v/>
      </c>
      <c r="O84" s="151" t="str">
        <f t="shared" si="26"/>
        <v/>
      </c>
      <c r="P84" s="155"/>
      <c r="Q84" s="155"/>
      <c r="R84" s="154" t="str">
        <f>IF(C84="","",MAX(N84:N85))</f>
        <v/>
      </c>
      <c r="S84" s="154" t="str">
        <f>IF(D84="","",MAX(O84:O85))</f>
        <v/>
      </c>
      <c r="T84" s="155" t="str">
        <f>IF(C84="","",MAX(ABS(H84),ABS(H85)))</f>
        <v/>
      </c>
      <c r="U84" s="156" t="str">
        <f>+IF(C84="","",MIN(MAX(ABS(G84),ABS(G85))*1000/(J84*K84),0.2*$F$10))</f>
        <v/>
      </c>
      <c r="V84" s="155" t="str">
        <f>IF(C84="","",MAX(BH84:BI84))</f>
        <v/>
      </c>
      <c r="W84" s="155" t="str">
        <f>IF(C84="","",$AA$9*$J84*$BG84*$BF84*$F$10/2.9/1000)</f>
        <v/>
      </c>
      <c r="X84" s="155" t="str">
        <f>IF(C84="","",$AA$9*$J84*$BG84*$BF84*$F$10/2/1000)</f>
        <v/>
      </c>
      <c r="Y84" s="157" t="str">
        <f>IF(C84="","",IF(MAX(ABS(H84),ABS(H85))&lt;V84,"Cấu tạo",IF(MAX(ABS(H84),ABS(H85))&gt;X84,"O/S","Tínhthép")))</f>
        <v/>
      </c>
      <c r="Z84" s="158" t="str">
        <f>IF(C84="","",IF(Y84="Tínhthép",IF(T84&lt;W84,2.5,_xlfn.COT(0.5*ASIN(2*T84*1000/($AA$9*J84*BG84*BF84*$F$10)))),""))</f>
        <v/>
      </c>
      <c r="AA84" s="159" t="str">
        <f>IF(C84="","",MAX(BJ84:BK84))</f>
        <v/>
      </c>
      <c r="AB84" s="160" t="str">
        <f>IF($C84="","",AH84)</f>
        <v/>
      </c>
      <c r="AC84" s="160" t="str">
        <f>IF($C84="","",AI84)</f>
        <v/>
      </c>
      <c r="AD84" s="160"/>
      <c r="AE84" s="159" t="str">
        <f>IF(C84="","",2*3.14*AB84^2/4/AC84*1000)</f>
        <v/>
      </c>
      <c r="AF84" s="161" t="str">
        <f>IF(C84="","",IF(AE84&gt;AA84,"OK","NOT OK"))</f>
        <v/>
      </c>
      <c r="AH84" s="162">
        <v>10</v>
      </c>
      <c r="AI84" s="163">
        <v>200</v>
      </c>
      <c r="AK84" s="164" t="str">
        <f t="shared" si="27"/>
        <v/>
      </c>
      <c r="AL84" s="165" t="str">
        <f t="shared" si="28"/>
        <v/>
      </c>
      <c r="AM84" s="164" t="str">
        <f t="shared" si="29"/>
        <v/>
      </c>
      <c r="AN84" s="164" t="str">
        <f t="shared" si="30"/>
        <v/>
      </c>
      <c r="AO84" s="166" t="str">
        <f t="shared" si="31"/>
        <v/>
      </c>
      <c r="AP84" s="167" t="str">
        <f t="shared" si="32"/>
        <v/>
      </c>
      <c r="AQ84" s="167" t="str">
        <f t="shared" si="33"/>
        <v/>
      </c>
      <c r="AR84" s="167" t="str">
        <f t="shared" si="34"/>
        <v/>
      </c>
      <c r="AS84" s="164" t="str">
        <f t="shared" si="35"/>
        <v/>
      </c>
      <c r="AT84" s="168" t="str">
        <f t="shared" si="36"/>
        <v/>
      </c>
      <c r="AU84" s="168" t="str">
        <f t="shared" si="37"/>
        <v/>
      </c>
      <c r="AV84" s="168" t="str">
        <f t="shared" si="38"/>
        <v/>
      </c>
      <c r="AW84" s="168" t="str">
        <f t="shared" si="39"/>
        <v/>
      </c>
      <c r="AX84" s="168" t="str">
        <f t="shared" si="40"/>
        <v/>
      </c>
      <c r="AY84" s="168" t="str">
        <f t="shared" si="41"/>
        <v/>
      </c>
      <c r="AZ84" s="169" t="str">
        <f>IF(C84="","",MAX(R84:R85))</f>
        <v/>
      </c>
      <c r="BA84" s="169" t="str">
        <f>IF(C84="","",MAX(S84:S85))</f>
        <v/>
      </c>
      <c r="BB84" s="170" t="str">
        <f>IF(C84="","",MIN(2,1+SQRT(200/(0.8*K84))))</f>
        <v/>
      </c>
      <c r="BC84" s="170" t="str">
        <f>IF(C84="","",MIN(0.02,MAX(R84:S84)/(J84*0.8*K84)))</f>
        <v/>
      </c>
      <c r="BD84" s="171" t="str">
        <f>IF(C84="","",0.18/$Y$11)</f>
        <v/>
      </c>
      <c r="BE84" s="172" t="str">
        <f>IF(C84="","",0.035*BB84^(3/2)*$F$9^(1/2))</f>
        <v/>
      </c>
      <c r="BF84" s="172" t="str">
        <f>IF(C84="","",0.6*(1-$F$9/250))</f>
        <v/>
      </c>
      <c r="BG84" s="171" t="str">
        <f>IF(C84="","",0.9*AK84)</f>
        <v/>
      </c>
      <c r="BH84" s="172" t="str">
        <f>+IF(C84="","",(BD84*BB84*(100*BC84*$F$9)^(1/3)+0.15*U84)*J84*0.8*K84/1000)</f>
        <v/>
      </c>
      <c r="BI84" s="172" t="str">
        <f>IF(C84="","",(BE84+0.15*U84)*J84*0.8*K84/1000)</f>
        <v/>
      </c>
      <c r="BJ84" s="172" t="str">
        <f>IF(C84="","",$AF$12*J84*1000)</f>
        <v/>
      </c>
      <c r="BK84" s="172" t="str">
        <f>+IF(C84="","",T84*1000/(BG84*$Q$10*Z84)*1000)</f>
        <v/>
      </c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5"/>
      <c r="DJ84" s="25"/>
      <c r="DK84" s="25"/>
      <c r="DL84" s="25"/>
      <c r="DM84" s="25"/>
      <c r="DN84" s="25"/>
    </row>
    <row r="85" spans="1:118" ht="15.95" customHeight="1" x14ac:dyDescent="0.25">
      <c r="A85" s="181" t="str">
        <f t="shared" si="43"/>
        <v/>
      </c>
      <c r="B85" s="182" t="str">
        <f t="shared" si="42"/>
        <v/>
      </c>
      <c r="C85" s="151"/>
      <c r="D85" s="152"/>
      <c r="E85" s="153"/>
      <c r="F85" s="152"/>
      <c r="G85" s="151"/>
      <c r="H85" s="151"/>
      <c r="I85" s="151"/>
      <c r="J85" s="151"/>
      <c r="K85" s="152"/>
      <c r="L85" s="151" t="str">
        <f t="shared" si="23"/>
        <v/>
      </c>
      <c r="M85" s="151" t="str">
        <f t="shared" si="24"/>
        <v/>
      </c>
      <c r="N85" s="151" t="str">
        <f t="shared" si="25"/>
        <v/>
      </c>
      <c r="O85" s="151" t="str">
        <f t="shared" si="26"/>
        <v/>
      </c>
      <c r="P85" s="272"/>
      <c r="Q85" s="272"/>
      <c r="R85" s="173"/>
      <c r="S85" s="173"/>
      <c r="T85" s="174"/>
      <c r="U85" s="174"/>
      <c r="V85" s="174"/>
      <c r="W85" s="174"/>
      <c r="X85" s="174"/>
      <c r="Y85" s="174"/>
      <c r="Z85" s="174"/>
      <c r="AA85" s="175"/>
      <c r="AB85" s="175"/>
      <c r="AC85" s="175"/>
      <c r="AD85" s="175"/>
      <c r="AE85" s="176"/>
      <c r="AF85" s="175"/>
      <c r="AG85" s="122"/>
      <c r="AH85" s="177"/>
      <c r="AI85" s="177"/>
      <c r="AJ85" s="123"/>
      <c r="AK85" s="164" t="str">
        <f t="shared" si="27"/>
        <v/>
      </c>
      <c r="AL85" s="165" t="str">
        <f t="shared" si="28"/>
        <v/>
      </c>
      <c r="AM85" s="164" t="str">
        <f t="shared" si="29"/>
        <v/>
      </c>
      <c r="AN85" s="164" t="str">
        <f t="shared" si="30"/>
        <v/>
      </c>
      <c r="AO85" s="166" t="str">
        <f t="shared" si="31"/>
        <v/>
      </c>
      <c r="AP85" s="167" t="str">
        <f t="shared" si="32"/>
        <v/>
      </c>
      <c r="AQ85" s="167" t="str">
        <f t="shared" si="33"/>
        <v/>
      </c>
      <c r="AR85" s="167" t="str">
        <f t="shared" si="34"/>
        <v/>
      </c>
      <c r="AS85" s="164" t="str">
        <f t="shared" si="35"/>
        <v/>
      </c>
      <c r="AT85" s="168" t="str">
        <f t="shared" si="36"/>
        <v/>
      </c>
      <c r="AU85" s="168" t="str">
        <f t="shared" si="37"/>
        <v/>
      </c>
      <c r="AV85" s="168" t="str">
        <f t="shared" si="38"/>
        <v/>
      </c>
      <c r="AW85" s="168" t="str">
        <f t="shared" si="39"/>
        <v/>
      </c>
      <c r="AX85" s="168" t="str">
        <f t="shared" si="40"/>
        <v/>
      </c>
      <c r="AY85" s="168" t="str">
        <f t="shared" si="41"/>
        <v/>
      </c>
      <c r="AZ85" s="178"/>
      <c r="BA85" s="178"/>
      <c r="BB85" s="179"/>
      <c r="BC85" s="179"/>
      <c r="BD85" s="179"/>
      <c r="BE85" s="179"/>
      <c r="BF85" s="179"/>
      <c r="BG85" s="179"/>
      <c r="BH85" s="179"/>
      <c r="BI85" s="179"/>
      <c r="BJ85" s="179"/>
      <c r="BK85" s="179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5"/>
      <c r="DJ85" s="25"/>
      <c r="DK85" s="25"/>
      <c r="DL85" s="25"/>
      <c r="DM85" s="25"/>
      <c r="DN85" s="25"/>
    </row>
    <row r="86" spans="1:118" ht="15.95" customHeight="1" x14ac:dyDescent="0.2">
      <c r="A86" s="181" t="str">
        <f t="shared" si="43"/>
        <v/>
      </c>
      <c r="B86" s="182" t="str">
        <f t="shared" si="42"/>
        <v/>
      </c>
      <c r="C86" s="151"/>
      <c r="D86" s="152"/>
      <c r="E86" s="153"/>
      <c r="F86" s="152"/>
      <c r="G86" s="151"/>
      <c r="H86" s="151"/>
      <c r="I86" s="151"/>
      <c r="J86" s="151"/>
      <c r="K86" s="151"/>
      <c r="L86" s="151" t="str">
        <f t="shared" si="23"/>
        <v/>
      </c>
      <c r="M86" s="151" t="str">
        <f t="shared" si="24"/>
        <v/>
      </c>
      <c r="N86" s="151" t="str">
        <f t="shared" si="25"/>
        <v/>
      </c>
      <c r="O86" s="151" t="str">
        <f t="shared" si="26"/>
        <v/>
      </c>
      <c r="P86" s="155"/>
      <c r="Q86" s="155"/>
      <c r="R86" s="154" t="str">
        <f>IF(C86="","",MAX(N86:N87))</f>
        <v/>
      </c>
      <c r="S86" s="154" t="str">
        <f>IF(D86="","",MAX(O86:O87))</f>
        <v/>
      </c>
      <c r="T86" s="155" t="str">
        <f>IF(C86="","",MAX(ABS(H86),ABS(H87)))</f>
        <v/>
      </c>
      <c r="U86" s="156" t="str">
        <f>+IF(C86="","",MIN(MAX(ABS(G86),ABS(G87))*1000/(J86*K86),0.2*$F$10))</f>
        <v/>
      </c>
      <c r="V86" s="155" t="str">
        <f>IF(C86="","",MAX(BH86:BI86))</f>
        <v/>
      </c>
      <c r="W86" s="155" t="str">
        <f>IF(C86="","",$AA$9*$J86*$BG86*$BF86*$F$10/2.9/1000)</f>
        <v/>
      </c>
      <c r="X86" s="155" t="str">
        <f>IF(C86="","",$AA$9*$J86*$BG86*$BF86*$F$10/2/1000)</f>
        <v/>
      </c>
      <c r="Y86" s="157" t="str">
        <f>IF(C86="","",IF(MAX(ABS(H86),ABS(H87))&lt;V86,"Cấu tạo",IF(MAX(ABS(H86),ABS(H87))&gt;X86,"O/S","Tínhthép")))</f>
        <v/>
      </c>
      <c r="Z86" s="158" t="str">
        <f>IF(C86="","",IF(Y86="Tínhthép",IF(T86&lt;W86,2.5,_xlfn.COT(0.5*ASIN(2*T86*1000/($AA$9*J86*BG86*BF86*$F$10)))),""))</f>
        <v/>
      </c>
      <c r="AA86" s="159" t="str">
        <f>IF(C86="","",MAX(BJ86:BK86))</f>
        <v/>
      </c>
      <c r="AB86" s="160" t="str">
        <f>IF($C86="","",AH86)</f>
        <v/>
      </c>
      <c r="AC86" s="160" t="str">
        <f>IF($C86="","",AI86)</f>
        <v/>
      </c>
      <c r="AD86" s="160"/>
      <c r="AE86" s="159" t="str">
        <f>IF(C86="","",2*3.14*AB86^2/4/AC86*1000)</f>
        <v/>
      </c>
      <c r="AF86" s="161" t="str">
        <f>IF(C86="","",IF(AE86&gt;AA86,"OK","NOT OK"))</f>
        <v/>
      </c>
      <c r="AG86" s="17">
        <v>18</v>
      </c>
      <c r="AH86" s="162">
        <v>10</v>
      </c>
      <c r="AI86" s="163">
        <v>200</v>
      </c>
      <c r="AK86" s="164" t="str">
        <f t="shared" si="27"/>
        <v/>
      </c>
      <c r="AL86" s="165" t="str">
        <f t="shared" si="28"/>
        <v/>
      </c>
      <c r="AM86" s="164" t="str">
        <f t="shared" si="29"/>
        <v/>
      </c>
      <c r="AN86" s="164" t="str">
        <f t="shared" si="30"/>
        <v/>
      </c>
      <c r="AO86" s="166" t="str">
        <f t="shared" si="31"/>
        <v/>
      </c>
      <c r="AP86" s="167" t="str">
        <f t="shared" si="32"/>
        <v/>
      </c>
      <c r="AQ86" s="167" t="str">
        <f t="shared" si="33"/>
        <v/>
      </c>
      <c r="AR86" s="167" t="str">
        <f t="shared" si="34"/>
        <v/>
      </c>
      <c r="AS86" s="164" t="str">
        <f t="shared" si="35"/>
        <v/>
      </c>
      <c r="AT86" s="168" t="str">
        <f t="shared" si="36"/>
        <v/>
      </c>
      <c r="AU86" s="168" t="str">
        <f t="shared" si="37"/>
        <v/>
      </c>
      <c r="AV86" s="168" t="str">
        <f t="shared" si="38"/>
        <v/>
      </c>
      <c r="AW86" s="168" t="str">
        <f t="shared" si="39"/>
        <v/>
      </c>
      <c r="AX86" s="168" t="str">
        <f t="shared" si="40"/>
        <v/>
      </c>
      <c r="AY86" s="168" t="str">
        <f t="shared" si="41"/>
        <v/>
      </c>
      <c r="AZ86" s="169" t="str">
        <f>IF(C86="","",MAX(R86:R87))</f>
        <v/>
      </c>
      <c r="BA86" s="169" t="str">
        <f>IF(C86="","",MAX(S86:S87))</f>
        <v/>
      </c>
      <c r="BB86" s="170" t="str">
        <f>IF(C86="","",MIN(2,1+SQRT(200/(0.8*K86))))</f>
        <v/>
      </c>
      <c r="BC86" s="170" t="str">
        <f>IF(C86="","",MIN(0.02,MAX(R86:S86)/(J86*0.8*K86)))</f>
        <v/>
      </c>
      <c r="BD86" s="171" t="str">
        <f>IF(C86="","",0.18/$Y$11)</f>
        <v/>
      </c>
      <c r="BE86" s="172" t="str">
        <f>IF(C86="","",0.035*BB86^(3/2)*$F$9^(1/2))</f>
        <v/>
      </c>
      <c r="BF86" s="172" t="str">
        <f>IF(C86="","",0.6*(1-$F$9/250))</f>
        <v/>
      </c>
      <c r="BG86" s="171" t="str">
        <f>IF(C86="","",0.9*AK86)</f>
        <v/>
      </c>
      <c r="BH86" s="172" t="str">
        <f>+IF(C86="","",(BD86*BB86*(100*BC86*$F$9)^(1/3)+0.15*U86)*J86*0.8*K86/1000)</f>
        <v/>
      </c>
      <c r="BI86" s="172" t="str">
        <f>IF(C86="","",(BE86+0.15*U86)*J86*0.8*K86/1000)</f>
        <v/>
      </c>
      <c r="BJ86" s="172" t="str">
        <f>IF(C86="","",$AF$12*J86*1000)</f>
        <v/>
      </c>
      <c r="BK86" s="172" t="str">
        <f>+IF(C86="","",T86*1000/(BG86*$Q$10*Z86)*1000)</f>
        <v/>
      </c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5"/>
      <c r="DJ86" s="25"/>
      <c r="DK86" s="25"/>
      <c r="DL86" s="25"/>
      <c r="DM86" s="25"/>
      <c r="DN86" s="25"/>
    </row>
    <row r="87" spans="1:118" ht="15.95" customHeight="1" x14ac:dyDescent="0.25">
      <c r="A87" s="181" t="str">
        <f t="shared" si="43"/>
        <v/>
      </c>
      <c r="B87" s="182" t="str">
        <f t="shared" si="42"/>
        <v/>
      </c>
      <c r="C87" s="151"/>
      <c r="D87" s="152"/>
      <c r="E87" s="153"/>
      <c r="F87" s="152"/>
      <c r="G87" s="151"/>
      <c r="H87" s="151"/>
      <c r="I87" s="151"/>
      <c r="J87" s="151"/>
      <c r="K87" s="152"/>
      <c r="L87" s="151" t="str">
        <f t="shared" si="23"/>
        <v/>
      </c>
      <c r="M87" s="151" t="str">
        <f t="shared" si="24"/>
        <v/>
      </c>
      <c r="N87" s="151" t="str">
        <f t="shared" si="25"/>
        <v/>
      </c>
      <c r="O87" s="151" t="str">
        <f t="shared" si="26"/>
        <v/>
      </c>
      <c r="P87" s="272"/>
      <c r="Q87" s="272"/>
      <c r="R87" s="180"/>
      <c r="S87" s="180"/>
      <c r="T87" s="174"/>
      <c r="U87" s="174"/>
      <c r="V87" s="174"/>
      <c r="W87" s="174"/>
      <c r="X87" s="174"/>
      <c r="Y87" s="174"/>
      <c r="Z87" s="174"/>
      <c r="AA87" s="175"/>
      <c r="AB87" s="175"/>
      <c r="AC87" s="175"/>
      <c r="AD87" s="175"/>
      <c r="AE87" s="176"/>
      <c r="AF87" s="175"/>
      <c r="AG87" s="122"/>
      <c r="AH87" s="177"/>
      <c r="AI87" s="177"/>
      <c r="AJ87" s="123"/>
      <c r="AK87" s="164" t="str">
        <f t="shared" si="27"/>
        <v/>
      </c>
      <c r="AL87" s="165" t="str">
        <f t="shared" si="28"/>
        <v/>
      </c>
      <c r="AM87" s="164" t="str">
        <f t="shared" si="29"/>
        <v/>
      </c>
      <c r="AN87" s="164" t="str">
        <f t="shared" si="30"/>
        <v/>
      </c>
      <c r="AO87" s="166" t="str">
        <f t="shared" si="31"/>
        <v/>
      </c>
      <c r="AP87" s="167" t="str">
        <f t="shared" si="32"/>
        <v/>
      </c>
      <c r="AQ87" s="167" t="str">
        <f t="shared" si="33"/>
        <v/>
      </c>
      <c r="AR87" s="167" t="str">
        <f t="shared" si="34"/>
        <v/>
      </c>
      <c r="AS87" s="164" t="str">
        <f t="shared" si="35"/>
        <v/>
      </c>
      <c r="AT87" s="168" t="str">
        <f t="shared" si="36"/>
        <v/>
      </c>
      <c r="AU87" s="168" t="str">
        <f t="shared" si="37"/>
        <v/>
      </c>
      <c r="AV87" s="168" t="str">
        <f t="shared" si="38"/>
        <v/>
      </c>
      <c r="AW87" s="168" t="str">
        <f t="shared" si="39"/>
        <v/>
      </c>
      <c r="AX87" s="168" t="str">
        <f t="shared" si="40"/>
        <v/>
      </c>
      <c r="AY87" s="168" t="str">
        <f t="shared" si="41"/>
        <v/>
      </c>
      <c r="AZ87" s="178"/>
      <c r="BA87" s="178"/>
      <c r="BB87" s="179"/>
      <c r="BC87" s="179"/>
      <c r="BD87" s="179"/>
      <c r="BE87" s="179"/>
      <c r="BF87" s="179"/>
      <c r="BG87" s="179"/>
      <c r="BH87" s="179"/>
      <c r="BI87" s="179"/>
      <c r="BJ87" s="179"/>
      <c r="BK87" s="179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5"/>
      <c r="DJ87" s="25"/>
      <c r="DK87" s="25"/>
      <c r="DL87" s="25"/>
      <c r="DM87" s="25"/>
      <c r="DN87" s="25"/>
    </row>
    <row r="88" spans="1:118" ht="15.95" customHeight="1" x14ac:dyDescent="0.2">
      <c r="A88" s="181" t="str">
        <f t="shared" si="43"/>
        <v/>
      </c>
      <c r="B88" s="182" t="str">
        <f t="shared" si="42"/>
        <v/>
      </c>
      <c r="C88" s="151"/>
      <c r="D88" s="152"/>
      <c r="E88" s="153"/>
      <c r="F88" s="152"/>
      <c r="G88" s="151"/>
      <c r="H88" s="151"/>
      <c r="I88" s="151"/>
      <c r="J88" s="151"/>
      <c r="K88" s="152"/>
      <c r="L88" s="151" t="str">
        <f t="shared" si="23"/>
        <v/>
      </c>
      <c r="M88" s="151" t="str">
        <f t="shared" si="24"/>
        <v/>
      </c>
      <c r="N88" s="151" t="str">
        <f t="shared" si="25"/>
        <v/>
      </c>
      <c r="O88" s="151" t="str">
        <f t="shared" si="26"/>
        <v/>
      </c>
      <c r="P88" s="155"/>
      <c r="Q88" s="155"/>
      <c r="R88" s="154" t="str">
        <f>IF(C88="","",MAX(N88:N89))</f>
        <v/>
      </c>
      <c r="S88" s="154" t="str">
        <f>IF(D88="","",MAX(O88:O89))</f>
        <v/>
      </c>
      <c r="T88" s="155" t="str">
        <f>IF(C88="","",MAX(ABS(H88),ABS(H89)))</f>
        <v/>
      </c>
      <c r="U88" s="156" t="str">
        <f>+IF(C88="","",MIN(MAX(ABS(G88),ABS(G89))*1000/(J88*K88),0.2*$F$10))</f>
        <v/>
      </c>
      <c r="V88" s="155" t="str">
        <f>IF(C88="","",MAX(BH88:BI88))</f>
        <v/>
      </c>
      <c r="W88" s="155" t="str">
        <f>IF(C88="","",$AA$9*$J88*$BG88*$BF88*$F$10/2.9/1000)</f>
        <v/>
      </c>
      <c r="X88" s="155" t="str">
        <f>IF(C88="","",$AA$9*$J88*$BG88*$BF88*$F$10/2/1000)</f>
        <v/>
      </c>
      <c r="Y88" s="157" t="str">
        <f>IF(C88="","",IF(MAX(ABS(H88),ABS(H89))&lt;V88,"Cấu tạo",IF(MAX(ABS(H88),ABS(H89))&gt;X88,"O/S","Tínhthép")))</f>
        <v/>
      </c>
      <c r="Z88" s="158" t="str">
        <f>IF(C88="","",IF(Y88="Tínhthép",IF(T88&lt;W88,2.5,_xlfn.COT(0.5*ASIN(2*T88*1000/($AA$9*J88*BG88*BF88*$F$10)))),""))</f>
        <v/>
      </c>
      <c r="AA88" s="159" t="str">
        <f>IF(C88="","",MAX(BJ88:BK88))</f>
        <v/>
      </c>
      <c r="AB88" s="160" t="str">
        <f>IF($C88="","",AH88)</f>
        <v/>
      </c>
      <c r="AC88" s="160" t="str">
        <f>IF($C88="","",AI88)</f>
        <v/>
      </c>
      <c r="AD88" s="160"/>
      <c r="AE88" s="159" t="str">
        <f>IF(C88="","",2*3.14*AB88^2/4/AC88*1000)</f>
        <v/>
      </c>
      <c r="AF88" s="161" t="str">
        <f>IF(C88="","",IF(AE88&gt;AA88,"OK","NOT OK"))</f>
        <v/>
      </c>
      <c r="AH88" s="162">
        <v>10</v>
      </c>
      <c r="AI88" s="163">
        <v>200</v>
      </c>
      <c r="AK88" s="164" t="str">
        <f t="shared" si="27"/>
        <v/>
      </c>
      <c r="AL88" s="165" t="str">
        <f t="shared" si="28"/>
        <v/>
      </c>
      <c r="AM88" s="164" t="str">
        <f t="shared" si="29"/>
        <v/>
      </c>
      <c r="AN88" s="164" t="str">
        <f t="shared" si="30"/>
        <v/>
      </c>
      <c r="AO88" s="166" t="str">
        <f t="shared" si="31"/>
        <v/>
      </c>
      <c r="AP88" s="167" t="str">
        <f t="shared" si="32"/>
        <v/>
      </c>
      <c r="AQ88" s="167" t="str">
        <f t="shared" si="33"/>
        <v/>
      </c>
      <c r="AR88" s="167" t="str">
        <f t="shared" si="34"/>
        <v/>
      </c>
      <c r="AS88" s="164" t="str">
        <f t="shared" si="35"/>
        <v/>
      </c>
      <c r="AT88" s="168" t="str">
        <f t="shared" si="36"/>
        <v/>
      </c>
      <c r="AU88" s="168" t="str">
        <f t="shared" si="37"/>
        <v/>
      </c>
      <c r="AV88" s="168" t="str">
        <f t="shared" si="38"/>
        <v/>
      </c>
      <c r="AW88" s="168" t="str">
        <f t="shared" si="39"/>
        <v/>
      </c>
      <c r="AX88" s="168" t="str">
        <f t="shared" si="40"/>
        <v/>
      </c>
      <c r="AY88" s="168" t="str">
        <f t="shared" si="41"/>
        <v/>
      </c>
      <c r="AZ88" s="169" t="str">
        <f>IF(C88="","",MAX(R88:R89))</f>
        <v/>
      </c>
      <c r="BA88" s="169" t="str">
        <f>IF(C88="","",MAX(S88:S89))</f>
        <v/>
      </c>
      <c r="BB88" s="170" t="str">
        <f>IF(C88="","",MIN(2,1+SQRT(200/(0.8*K88))))</f>
        <v/>
      </c>
      <c r="BC88" s="170" t="str">
        <f>IF(C88="","",MIN(0.02,MAX(R88:S88)/(J88*0.8*K88)))</f>
        <v/>
      </c>
      <c r="BD88" s="171" t="str">
        <f>IF(C88="","",0.18/$Y$11)</f>
        <v/>
      </c>
      <c r="BE88" s="172" t="str">
        <f>IF(C88="","",0.035*BB88^(3/2)*$F$9^(1/2))</f>
        <v/>
      </c>
      <c r="BF88" s="172" t="str">
        <f>IF(C88="","",0.6*(1-$F$9/250))</f>
        <v/>
      </c>
      <c r="BG88" s="171" t="str">
        <f>IF(C88="","",0.9*AK88)</f>
        <v/>
      </c>
      <c r="BH88" s="172" t="str">
        <f>+IF(C88="","",(BD88*BB88*(100*BC88*$F$9)^(1/3)+0.15*U88)*J88*0.8*K88/1000)</f>
        <v/>
      </c>
      <c r="BI88" s="172" t="str">
        <f>IF(C88="","",(BE88+0.15*U88)*J88*0.8*K88/1000)</f>
        <v/>
      </c>
      <c r="BJ88" s="172" t="str">
        <f>IF(C88="","",$AF$12*J88*1000)</f>
        <v/>
      </c>
      <c r="BK88" s="172" t="str">
        <f>+IF(C88="","",T88*1000/(BG88*$Q$10*Z88)*1000)</f>
        <v/>
      </c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5"/>
      <c r="DJ88" s="25"/>
      <c r="DK88" s="25"/>
      <c r="DL88" s="25"/>
      <c r="DM88" s="25"/>
      <c r="DN88" s="25"/>
    </row>
    <row r="89" spans="1:118" ht="15.95" customHeight="1" x14ac:dyDescent="0.25">
      <c r="A89" s="181" t="str">
        <f t="shared" si="43"/>
        <v/>
      </c>
      <c r="B89" s="182" t="str">
        <f t="shared" si="42"/>
        <v/>
      </c>
      <c r="C89" s="151"/>
      <c r="D89" s="152"/>
      <c r="E89" s="153"/>
      <c r="F89" s="152"/>
      <c r="G89" s="151"/>
      <c r="H89" s="151"/>
      <c r="I89" s="151"/>
      <c r="J89" s="151"/>
      <c r="K89" s="152"/>
      <c r="L89" s="151" t="str">
        <f t="shared" si="23"/>
        <v/>
      </c>
      <c r="M89" s="151" t="str">
        <f t="shared" si="24"/>
        <v/>
      </c>
      <c r="N89" s="151" t="str">
        <f t="shared" si="25"/>
        <v/>
      </c>
      <c r="O89" s="151" t="str">
        <f t="shared" si="26"/>
        <v/>
      </c>
      <c r="P89" s="272"/>
      <c r="Q89" s="272"/>
      <c r="R89" s="180"/>
      <c r="S89" s="180"/>
      <c r="T89" s="174"/>
      <c r="U89" s="174"/>
      <c r="V89" s="174"/>
      <c r="W89" s="174"/>
      <c r="X89" s="174"/>
      <c r="Y89" s="174"/>
      <c r="Z89" s="174"/>
      <c r="AA89" s="175"/>
      <c r="AB89" s="175"/>
      <c r="AC89" s="175"/>
      <c r="AD89" s="175"/>
      <c r="AE89" s="176"/>
      <c r="AF89" s="175"/>
      <c r="AG89" s="122"/>
      <c r="AH89" s="177"/>
      <c r="AI89" s="177"/>
      <c r="AJ89" s="123"/>
      <c r="AK89" s="164" t="str">
        <f t="shared" si="27"/>
        <v/>
      </c>
      <c r="AL89" s="165" t="str">
        <f t="shared" si="28"/>
        <v/>
      </c>
      <c r="AM89" s="164" t="str">
        <f t="shared" si="29"/>
        <v/>
      </c>
      <c r="AN89" s="164" t="str">
        <f t="shared" si="30"/>
        <v/>
      </c>
      <c r="AO89" s="166" t="str">
        <f t="shared" si="31"/>
        <v/>
      </c>
      <c r="AP89" s="167" t="str">
        <f t="shared" si="32"/>
        <v/>
      </c>
      <c r="AQ89" s="167" t="str">
        <f t="shared" si="33"/>
        <v/>
      </c>
      <c r="AR89" s="167" t="str">
        <f t="shared" si="34"/>
        <v/>
      </c>
      <c r="AS89" s="164" t="str">
        <f t="shared" si="35"/>
        <v/>
      </c>
      <c r="AT89" s="168" t="str">
        <f t="shared" si="36"/>
        <v/>
      </c>
      <c r="AU89" s="168" t="str">
        <f t="shared" si="37"/>
        <v/>
      </c>
      <c r="AV89" s="168" t="str">
        <f t="shared" si="38"/>
        <v/>
      </c>
      <c r="AW89" s="168" t="str">
        <f t="shared" si="39"/>
        <v/>
      </c>
      <c r="AX89" s="168" t="str">
        <f t="shared" si="40"/>
        <v/>
      </c>
      <c r="AY89" s="168" t="str">
        <f t="shared" si="41"/>
        <v/>
      </c>
      <c r="AZ89" s="178"/>
      <c r="BA89" s="178"/>
      <c r="BB89" s="179"/>
      <c r="BC89" s="179"/>
      <c r="BD89" s="179"/>
      <c r="BE89" s="179"/>
      <c r="BF89" s="179"/>
      <c r="BG89" s="179"/>
      <c r="BH89" s="179"/>
      <c r="BI89" s="179"/>
      <c r="BJ89" s="179"/>
      <c r="BK89" s="179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5"/>
      <c r="DJ89" s="25"/>
      <c r="DK89" s="25"/>
      <c r="DL89" s="25"/>
      <c r="DM89" s="25"/>
      <c r="DN89" s="25"/>
    </row>
    <row r="90" spans="1:118" ht="15.95" customHeight="1" x14ac:dyDescent="0.2">
      <c r="A90" s="181" t="str">
        <f t="shared" si="43"/>
        <v/>
      </c>
      <c r="B90" s="182" t="str">
        <f t="shared" si="42"/>
        <v/>
      </c>
      <c r="C90" s="151"/>
      <c r="D90" s="152"/>
      <c r="E90" s="153"/>
      <c r="F90" s="152"/>
      <c r="G90" s="151"/>
      <c r="H90" s="151"/>
      <c r="I90" s="151"/>
      <c r="J90" s="151"/>
      <c r="K90" s="151"/>
      <c r="L90" s="151" t="str">
        <f t="shared" si="23"/>
        <v/>
      </c>
      <c r="M90" s="151" t="str">
        <f t="shared" si="24"/>
        <v/>
      </c>
      <c r="N90" s="151" t="str">
        <f t="shared" si="25"/>
        <v/>
      </c>
      <c r="O90" s="151" t="str">
        <f t="shared" si="26"/>
        <v/>
      </c>
      <c r="P90" s="155"/>
      <c r="Q90" s="155"/>
      <c r="R90" s="154" t="str">
        <f>IF(C90="","",MAX(N90:N91))</f>
        <v/>
      </c>
      <c r="S90" s="154" t="str">
        <f>IF(D90="","",MAX(O90:O91))</f>
        <v/>
      </c>
      <c r="T90" s="155" t="str">
        <f>IF(C90="","",MAX(ABS(H90),ABS(H91)))</f>
        <v/>
      </c>
      <c r="U90" s="156" t="str">
        <f>+IF(C90="","",MIN(MAX(ABS(G90),ABS(G91))*1000/(J90*K90),0.2*$F$10))</f>
        <v/>
      </c>
      <c r="V90" s="155" t="str">
        <f>IF(C90="","",MAX(BH90:BI90))</f>
        <v/>
      </c>
      <c r="W90" s="155" t="str">
        <f>IF(C90="","",$AA$9*$J90*$BG90*$BF90*$F$10/2.9/1000)</f>
        <v/>
      </c>
      <c r="X90" s="155" t="str">
        <f>IF(C90="","",$AA$9*$J90*$BG90*$BF90*$F$10/2/1000)</f>
        <v/>
      </c>
      <c r="Y90" s="157" t="str">
        <f>IF(C90="","",IF(MAX(ABS(H90),ABS(H91))&lt;V90,"Cấu tạo",IF(MAX(ABS(H90),ABS(H91))&gt;X90,"O/S","Tínhthép")))</f>
        <v/>
      </c>
      <c r="Z90" s="158" t="str">
        <f>IF(C90="","",IF(Y90="Tínhthép",IF(T90&lt;W90,2.5,_xlfn.COT(0.5*ASIN(2*T90*1000/($AA$9*J90*BG90*BF90*$F$10)))),""))</f>
        <v/>
      </c>
      <c r="AA90" s="159" t="str">
        <f>IF(C90="","",MAX(BJ90:BK90))</f>
        <v/>
      </c>
      <c r="AB90" s="160" t="str">
        <f>IF($C90="","",AH90)</f>
        <v/>
      </c>
      <c r="AC90" s="160" t="str">
        <f>IF($C90="","",AI90)</f>
        <v/>
      </c>
      <c r="AD90" s="160"/>
      <c r="AE90" s="159" t="str">
        <f>IF(C90="","",2*3.14*AB90^2/4/AC90*1000)</f>
        <v/>
      </c>
      <c r="AF90" s="161" t="str">
        <f>IF(C90="","",IF(AE90&gt;AA90,"OK","NOT OK"))</f>
        <v/>
      </c>
      <c r="AG90" s="17">
        <v>19</v>
      </c>
      <c r="AH90" s="162">
        <v>10</v>
      </c>
      <c r="AI90" s="163">
        <v>200</v>
      </c>
      <c r="AK90" s="164" t="str">
        <f t="shared" si="27"/>
        <v/>
      </c>
      <c r="AL90" s="165" t="str">
        <f t="shared" si="28"/>
        <v/>
      </c>
      <c r="AM90" s="164" t="str">
        <f t="shared" si="29"/>
        <v/>
      </c>
      <c r="AN90" s="164" t="str">
        <f t="shared" si="30"/>
        <v/>
      </c>
      <c r="AO90" s="166" t="str">
        <f t="shared" si="31"/>
        <v/>
      </c>
      <c r="AP90" s="167" t="str">
        <f t="shared" si="32"/>
        <v/>
      </c>
      <c r="AQ90" s="167" t="str">
        <f t="shared" si="33"/>
        <v/>
      </c>
      <c r="AR90" s="167" t="str">
        <f t="shared" si="34"/>
        <v/>
      </c>
      <c r="AS90" s="164" t="str">
        <f t="shared" si="35"/>
        <v/>
      </c>
      <c r="AT90" s="168" t="str">
        <f t="shared" si="36"/>
        <v/>
      </c>
      <c r="AU90" s="168" t="str">
        <f t="shared" si="37"/>
        <v/>
      </c>
      <c r="AV90" s="168" t="str">
        <f t="shared" si="38"/>
        <v/>
      </c>
      <c r="AW90" s="168" t="str">
        <f t="shared" si="39"/>
        <v/>
      </c>
      <c r="AX90" s="168" t="str">
        <f t="shared" si="40"/>
        <v/>
      </c>
      <c r="AY90" s="168" t="str">
        <f t="shared" si="41"/>
        <v/>
      </c>
      <c r="AZ90" s="169" t="str">
        <f>IF(C90="","",MAX(R90:R91))</f>
        <v/>
      </c>
      <c r="BA90" s="169" t="str">
        <f>IF(C90="","",MAX(S90:S91))</f>
        <v/>
      </c>
      <c r="BB90" s="170" t="str">
        <f>IF(C90="","",MIN(2,1+SQRT(200/(0.8*K90))))</f>
        <v/>
      </c>
      <c r="BC90" s="170" t="str">
        <f>IF(C90="","",MIN(0.02,MAX(R90:S90)/(J90*0.8*K90)))</f>
        <v/>
      </c>
      <c r="BD90" s="171" t="str">
        <f>IF(C90="","",0.18/$Y$11)</f>
        <v/>
      </c>
      <c r="BE90" s="172" t="str">
        <f>IF(C90="","",0.035*BB90^(3/2)*$F$9^(1/2))</f>
        <v/>
      </c>
      <c r="BF90" s="172" t="str">
        <f>IF(C90="","",0.6*(1-$F$9/250))</f>
        <v/>
      </c>
      <c r="BG90" s="171" t="str">
        <f>IF(C90="","",0.9*AK90)</f>
        <v/>
      </c>
      <c r="BH90" s="172" t="str">
        <f>+IF(C90="","",(BD90*BB90*(100*BC90*$F$9)^(1/3)+0.15*U90)*J90*0.8*K90/1000)</f>
        <v/>
      </c>
      <c r="BI90" s="172" t="str">
        <f>IF(C90="","",(BE90+0.15*U90)*J90*0.8*K90/1000)</f>
        <v/>
      </c>
      <c r="BJ90" s="172" t="str">
        <f>IF(C90="","",$AF$12*J90*1000)</f>
        <v/>
      </c>
      <c r="BK90" s="172" t="str">
        <f>+IF(C90="","",T90*1000/(BG90*$Q$10*Z90)*1000)</f>
        <v/>
      </c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5"/>
      <c r="DJ90" s="25"/>
      <c r="DK90" s="25"/>
      <c r="DL90" s="25"/>
      <c r="DM90" s="25"/>
      <c r="DN90" s="25"/>
    </row>
    <row r="91" spans="1:118" ht="15.95" customHeight="1" x14ac:dyDescent="0.25">
      <c r="A91" s="181" t="str">
        <f t="shared" si="43"/>
        <v/>
      </c>
      <c r="B91" s="182" t="str">
        <f t="shared" si="42"/>
        <v/>
      </c>
      <c r="C91" s="151"/>
      <c r="D91" s="152"/>
      <c r="E91" s="153"/>
      <c r="F91" s="152"/>
      <c r="G91" s="151"/>
      <c r="H91" s="151"/>
      <c r="I91" s="151"/>
      <c r="J91" s="151"/>
      <c r="K91" s="152"/>
      <c r="L91" s="151" t="str">
        <f t="shared" si="23"/>
        <v/>
      </c>
      <c r="M91" s="151" t="str">
        <f t="shared" si="24"/>
        <v/>
      </c>
      <c r="N91" s="151" t="str">
        <f t="shared" si="25"/>
        <v/>
      </c>
      <c r="O91" s="151" t="str">
        <f t="shared" si="26"/>
        <v/>
      </c>
      <c r="P91" s="272"/>
      <c r="Q91" s="272"/>
      <c r="R91" s="173"/>
      <c r="S91" s="173"/>
      <c r="T91" s="174"/>
      <c r="U91" s="174"/>
      <c r="V91" s="174"/>
      <c r="W91" s="174"/>
      <c r="X91" s="174"/>
      <c r="Y91" s="174"/>
      <c r="Z91" s="174"/>
      <c r="AA91" s="175"/>
      <c r="AB91" s="175"/>
      <c r="AC91" s="175"/>
      <c r="AD91" s="175"/>
      <c r="AE91" s="176"/>
      <c r="AF91" s="175"/>
      <c r="AG91" s="122"/>
      <c r="AH91" s="177"/>
      <c r="AI91" s="177"/>
      <c r="AK91" s="164" t="str">
        <f t="shared" si="27"/>
        <v/>
      </c>
      <c r="AL91" s="165" t="str">
        <f t="shared" si="28"/>
        <v/>
      </c>
      <c r="AM91" s="164" t="str">
        <f t="shared" si="29"/>
        <v/>
      </c>
      <c r="AN91" s="164" t="str">
        <f t="shared" si="30"/>
        <v/>
      </c>
      <c r="AO91" s="166" t="str">
        <f t="shared" si="31"/>
        <v/>
      </c>
      <c r="AP91" s="167" t="str">
        <f t="shared" si="32"/>
        <v/>
      </c>
      <c r="AQ91" s="167" t="str">
        <f t="shared" si="33"/>
        <v/>
      </c>
      <c r="AR91" s="167" t="str">
        <f t="shared" si="34"/>
        <v/>
      </c>
      <c r="AS91" s="164" t="str">
        <f t="shared" si="35"/>
        <v/>
      </c>
      <c r="AT91" s="168" t="str">
        <f t="shared" si="36"/>
        <v/>
      </c>
      <c r="AU91" s="168" t="str">
        <f t="shared" si="37"/>
        <v/>
      </c>
      <c r="AV91" s="168" t="str">
        <f t="shared" si="38"/>
        <v/>
      </c>
      <c r="AW91" s="168" t="str">
        <f t="shared" si="39"/>
        <v/>
      </c>
      <c r="AX91" s="168" t="str">
        <f t="shared" si="40"/>
        <v/>
      </c>
      <c r="AY91" s="168" t="str">
        <f t="shared" si="41"/>
        <v/>
      </c>
      <c r="AZ91" s="178"/>
      <c r="BA91" s="178"/>
      <c r="BB91" s="179"/>
      <c r="BC91" s="179"/>
      <c r="BD91" s="179"/>
      <c r="BE91" s="179"/>
      <c r="BF91" s="179"/>
      <c r="BG91" s="179"/>
      <c r="BH91" s="179"/>
      <c r="BI91" s="179"/>
      <c r="BJ91" s="179"/>
      <c r="BK91" s="179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5"/>
      <c r="DJ91" s="25"/>
      <c r="DK91" s="25"/>
      <c r="DL91" s="25"/>
      <c r="DM91" s="25"/>
      <c r="DN91" s="25"/>
    </row>
    <row r="92" spans="1:118" ht="15.95" customHeight="1" x14ac:dyDescent="0.2">
      <c r="A92" s="181" t="str">
        <f t="shared" si="43"/>
        <v/>
      </c>
      <c r="B92" s="182" t="str">
        <f t="shared" si="42"/>
        <v/>
      </c>
      <c r="C92" s="151"/>
      <c r="D92" s="152"/>
      <c r="E92" s="153"/>
      <c r="F92" s="152"/>
      <c r="G92" s="151"/>
      <c r="H92" s="151"/>
      <c r="I92" s="151"/>
      <c r="J92" s="151"/>
      <c r="K92" s="152"/>
      <c r="L92" s="151" t="str">
        <f t="shared" si="23"/>
        <v/>
      </c>
      <c r="M92" s="151" t="str">
        <f t="shared" si="24"/>
        <v/>
      </c>
      <c r="N92" s="151" t="str">
        <f t="shared" si="25"/>
        <v/>
      </c>
      <c r="O92" s="151" t="str">
        <f t="shared" si="26"/>
        <v/>
      </c>
      <c r="P92" s="155"/>
      <c r="Q92" s="155"/>
      <c r="R92" s="154" t="str">
        <f>IF(C92="","",MAX(N92:N93))</f>
        <v/>
      </c>
      <c r="S92" s="154" t="str">
        <f>IF(D92="","",MAX(O92:O93))</f>
        <v/>
      </c>
      <c r="T92" s="155" t="str">
        <f>IF(C92="","",MAX(ABS(H92),ABS(H93)))</f>
        <v/>
      </c>
      <c r="U92" s="156" t="str">
        <f>+IF(C92="","",MIN(MAX(ABS(G92),ABS(G93))*1000/(J92*K92),0.2*$F$10))</f>
        <v/>
      </c>
      <c r="V92" s="155" t="str">
        <f>IF(C92="","",MAX(BH92:BI92))</f>
        <v/>
      </c>
      <c r="W92" s="155" t="str">
        <f>IF(C92="","",$AA$9*$J92*$BG92*$BF92*$F$10/2.9/1000)</f>
        <v/>
      </c>
      <c r="X92" s="155" t="str">
        <f>IF(C92="","",$AA$9*$J92*$BG92*$BF92*$F$10/2/1000)</f>
        <v/>
      </c>
      <c r="Y92" s="157" t="str">
        <f>IF(C92="","",IF(MAX(ABS(H92),ABS(H93))&lt;V92,"Cấu tạo",IF(MAX(ABS(H92),ABS(H93))&gt;X92,"O/S","Tínhthép")))</f>
        <v/>
      </c>
      <c r="Z92" s="158" t="str">
        <f>IF(C92="","",IF(Y92="Tínhthép",IF(T92&lt;W92,2.5,_xlfn.COT(0.5*ASIN(2*T92*1000/($AA$9*J92*BG92*BF92*$F$10)))),""))</f>
        <v/>
      </c>
      <c r="AA92" s="159" t="str">
        <f>IF(C92="","",MAX(BJ92:BK92))</f>
        <v/>
      </c>
      <c r="AB92" s="160" t="str">
        <f>IF($C92="","",AH92)</f>
        <v/>
      </c>
      <c r="AC92" s="160" t="str">
        <f>IF($C92="","",AI92)</f>
        <v/>
      </c>
      <c r="AD92" s="160"/>
      <c r="AE92" s="159" t="str">
        <f>IF(C92="","",2*3.14*AB92^2/4/AC92*1000)</f>
        <v/>
      </c>
      <c r="AF92" s="161" t="str">
        <f>IF(C92="","",IF(AE92&gt;AA92,"OK","NOT OK"))</f>
        <v/>
      </c>
      <c r="AH92" s="162">
        <v>10</v>
      </c>
      <c r="AI92" s="163">
        <v>200</v>
      </c>
      <c r="AK92" s="164" t="str">
        <f t="shared" si="27"/>
        <v/>
      </c>
      <c r="AL92" s="165" t="str">
        <f t="shared" si="28"/>
        <v/>
      </c>
      <c r="AM92" s="164" t="str">
        <f t="shared" si="29"/>
        <v/>
      </c>
      <c r="AN92" s="164" t="str">
        <f t="shared" si="30"/>
        <v/>
      </c>
      <c r="AO92" s="166" t="str">
        <f t="shared" si="31"/>
        <v/>
      </c>
      <c r="AP92" s="167" t="str">
        <f t="shared" si="32"/>
        <v/>
      </c>
      <c r="AQ92" s="167" t="str">
        <f t="shared" si="33"/>
        <v/>
      </c>
      <c r="AR92" s="167" t="str">
        <f t="shared" si="34"/>
        <v/>
      </c>
      <c r="AS92" s="164" t="str">
        <f t="shared" si="35"/>
        <v/>
      </c>
      <c r="AT92" s="168" t="str">
        <f t="shared" si="36"/>
        <v/>
      </c>
      <c r="AU92" s="168" t="str">
        <f t="shared" si="37"/>
        <v/>
      </c>
      <c r="AV92" s="168" t="str">
        <f t="shared" si="38"/>
        <v/>
      </c>
      <c r="AW92" s="168" t="str">
        <f t="shared" si="39"/>
        <v/>
      </c>
      <c r="AX92" s="168" t="str">
        <f t="shared" si="40"/>
        <v/>
      </c>
      <c r="AY92" s="168" t="str">
        <f t="shared" si="41"/>
        <v/>
      </c>
      <c r="AZ92" s="169" t="str">
        <f>IF(C92="","",MAX(R92:R93))</f>
        <v/>
      </c>
      <c r="BA92" s="169" t="str">
        <f>IF(C92="","",MAX(S92:S93))</f>
        <v/>
      </c>
      <c r="BB92" s="170" t="str">
        <f>IF(C92="","",MIN(2,1+SQRT(200/(0.8*K92))))</f>
        <v/>
      </c>
      <c r="BC92" s="170" t="str">
        <f>IF(C92="","",MIN(0.02,MAX(R92:S92)/(J92*0.8*K92)))</f>
        <v/>
      </c>
      <c r="BD92" s="171" t="str">
        <f>IF(C92="","",0.18/$Y$11)</f>
        <v/>
      </c>
      <c r="BE92" s="172" t="str">
        <f>IF(C92="","",0.035*BB92^(3/2)*$F$9^(1/2))</f>
        <v/>
      </c>
      <c r="BF92" s="172" t="str">
        <f>IF(C92="","",0.6*(1-$F$9/250))</f>
        <v/>
      </c>
      <c r="BG92" s="171" t="str">
        <f>IF(C92="","",0.9*AK92)</f>
        <v/>
      </c>
      <c r="BH92" s="172" t="str">
        <f>+IF(C92="","",(BD92*BB92*(100*BC92*$F$9)^(1/3)+0.15*U92)*J92*0.8*K92/1000)</f>
        <v/>
      </c>
      <c r="BI92" s="172" t="str">
        <f>IF(C92="","",(BE92+0.15*U92)*J92*0.8*K92/1000)</f>
        <v/>
      </c>
      <c r="BJ92" s="172" t="str">
        <f>IF(C92="","",$AF$12*J92*1000)</f>
        <v/>
      </c>
      <c r="BK92" s="172" t="str">
        <f>+IF(C92="","",T92*1000/(BG92*$Q$10*Z92)*1000)</f>
        <v/>
      </c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5"/>
      <c r="DJ92" s="25"/>
      <c r="DK92" s="25"/>
      <c r="DL92" s="25"/>
      <c r="DM92" s="25"/>
      <c r="DN92" s="25"/>
    </row>
    <row r="93" spans="1:118" ht="15.95" customHeight="1" x14ac:dyDescent="0.25">
      <c r="A93" s="181" t="str">
        <f t="shared" si="43"/>
        <v/>
      </c>
      <c r="B93" s="182" t="str">
        <f t="shared" si="42"/>
        <v/>
      </c>
      <c r="C93" s="151"/>
      <c r="D93" s="152"/>
      <c r="E93" s="153"/>
      <c r="F93" s="152"/>
      <c r="G93" s="151"/>
      <c r="H93" s="151"/>
      <c r="I93" s="151"/>
      <c r="J93" s="151"/>
      <c r="K93" s="152"/>
      <c r="L93" s="151" t="str">
        <f t="shared" si="23"/>
        <v/>
      </c>
      <c r="M93" s="151" t="str">
        <f t="shared" si="24"/>
        <v/>
      </c>
      <c r="N93" s="151" t="str">
        <f t="shared" si="25"/>
        <v/>
      </c>
      <c r="O93" s="151" t="str">
        <f t="shared" si="26"/>
        <v/>
      </c>
      <c r="P93" s="272"/>
      <c r="Q93" s="272"/>
      <c r="R93" s="173"/>
      <c r="S93" s="173"/>
      <c r="T93" s="174"/>
      <c r="U93" s="174"/>
      <c r="V93" s="174"/>
      <c r="W93" s="174"/>
      <c r="X93" s="174"/>
      <c r="Y93" s="174"/>
      <c r="Z93" s="174"/>
      <c r="AA93" s="175"/>
      <c r="AB93" s="175"/>
      <c r="AC93" s="175"/>
      <c r="AD93" s="175"/>
      <c r="AE93" s="176"/>
      <c r="AF93" s="175"/>
      <c r="AG93" s="122"/>
      <c r="AH93" s="177"/>
      <c r="AI93" s="177"/>
      <c r="AK93" s="164" t="str">
        <f t="shared" si="27"/>
        <v/>
      </c>
      <c r="AL93" s="165" t="str">
        <f t="shared" si="28"/>
        <v/>
      </c>
      <c r="AM93" s="164" t="str">
        <f t="shared" si="29"/>
        <v/>
      </c>
      <c r="AN93" s="164" t="str">
        <f t="shared" si="30"/>
        <v/>
      </c>
      <c r="AO93" s="166" t="str">
        <f t="shared" si="31"/>
        <v/>
      </c>
      <c r="AP93" s="167" t="str">
        <f t="shared" si="32"/>
        <v/>
      </c>
      <c r="AQ93" s="167" t="str">
        <f t="shared" si="33"/>
        <v/>
      </c>
      <c r="AR93" s="167" t="str">
        <f t="shared" si="34"/>
        <v/>
      </c>
      <c r="AS93" s="164" t="str">
        <f t="shared" si="35"/>
        <v/>
      </c>
      <c r="AT93" s="168" t="str">
        <f t="shared" si="36"/>
        <v/>
      </c>
      <c r="AU93" s="168" t="str">
        <f t="shared" si="37"/>
        <v/>
      </c>
      <c r="AV93" s="168" t="str">
        <f t="shared" si="38"/>
        <v/>
      </c>
      <c r="AW93" s="168" t="str">
        <f t="shared" si="39"/>
        <v/>
      </c>
      <c r="AX93" s="168" t="str">
        <f t="shared" si="40"/>
        <v/>
      </c>
      <c r="AY93" s="168" t="str">
        <f t="shared" si="41"/>
        <v/>
      </c>
      <c r="AZ93" s="178"/>
      <c r="BA93" s="178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5"/>
      <c r="DJ93" s="25"/>
      <c r="DK93" s="25"/>
      <c r="DL93" s="25"/>
      <c r="DM93" s="25"/>
      <c r="DN93" s="25"/>
    </row>
    <row r="94" spans="1:118" ht="15.95" customHeight="1" x14ac:dyDescent="0.2">
      <c r="A94" s="181" t="str">
        <f t="shared" si="43"/>
        <v/>
      </c>
      <c r="B94" s="182" t="str">
        <f t="shared" si="42"/>
        <v/>
      </c>
      <c r="C94" s="151"/>
      <c r="D94" s="152"/>
      <c r="E94" s="153"/>
      <c r="F94" s="152"/>
      <c r="G94" s="151"/>
      <c r="H94" s="151"/>
      <c r="I94" s="151"/>
      <c r="J94" s="151"/>
      <c r="K94" s="151"/>
      <c r="L94" s="151" t="str">
        <f t="shared" si="23"/>
        <v/>
      </c>
      <c r="M94" s="151" t="str">
        <f t="shared" si="24"/>
        <v/>
      </c>
      <c r="N94" s="151" t="str">
        <f t="shared" si="25"/>
        <v/>
      </c>
      <c r="O94" s="151" t="str">
        <f t="shared" si="26"/>
        <v/>
      </c>
      <c r="P94" s="155"/>
      <c r="Q94" s="155"/>
      <c r="R94" s="154" t="str">
        <f>IF(C94="","",MAX(N94:N95))</f>
        <v/>
      </c>
      <c r="S94" s="154" t="str">
        <f>IF(D94="","",MAX(O94:O95))</f>
        <v/>
      </c>
      <c r="T94" s="155" t="str">
        <f>IF(C94="","",MAX(ABS(H94),ABS(H95)))</f>
        <v/>
      </c>
      <c r="U94" s="156" t="str">
        <f>+IF(C94="","",MIN(MAX(ABS(G94),ABS(G95))*1000/(J94*K94),0.2*$F$10))</f>
        <v/>
      </c>
      <c r="V94" s="155" t="str">
        <f>IF(C94="","",MAX(BH94:BI94))</f>
        <v/>
      </c>
      <c r="W94" s="155" t="str">
        <f>IF(C94="","",$AA$9*$J94*$BG94*$BF94*$F$10/2.9/1000)</f>
        <v/>
      </c>
      <c r="X94" s="155" t="str">
        <f>IF(C94="","",$AA$9*$J94*$BG94*$BF94*$F$10/2/1000)</f>
        <v/>
      </c>
      <c r="Y94" s="157" t="str">
        <f>IF(C94="","",IF(MAX(ABS(H94),ABS(H95))&lt;V94,"Cấu tạo",IF(MAX(ABS(H94),ABS(H95))&gt;X94,"O/S","Tínhthép")))</f>
        <v/>
      </c>
      <c r="Z94" s="158" t="str">
        <f>IF(C94="","",IF(Y94="Tínhthép",IF(T94&lt;W94,2.5,_xlfn.COT(0.5*ASIN(2*T94*1000/($AA$9*J94*BG94*BF94*$F$10)))),""))</f>
        <v/>
      </c>
      <c r="AA94" s="159" t="str">
        <f>IF(C94="","",MAX(BJ94:BK94))</f>
        <v/>
      </c>
      <c r="AB94" s="160" t="str">
        <f>IF($C94="","",AH94)</f>
        <v/>
      </c>
      <c r="AC94" s="160" t="str">
        <f>IF($C94="","",AI94)</f>
        <v/>
      </c>
      <c r="AD94" s="160"/>
      <c r="AE94" s="159" t="str">
        <f>IF(C94="","",2*3.14*AB94^2/4/AC94*1000)</f>
        <v/>
      </c>
      <c r="AF94" s="161" t="str">
        <f>IF(C94="","",IF(AE94&gt;AA94,"OK","NOT OK"))</f>
        <v/>
      </c>
      <c r="AG94" s="17">
        <v>20</v>
      </c>
      <c r="AH94" s="162">
        <v>10</v>
      </c>
      <c r="AI94" s="163">
        <v>200</v>
      </c>
      <c r="AK94" s="164" t="str">
        <f t="shared" si="27"/>
        <v/>
      </c>
      <c r="AL94" s="165" t="str">
        <f t="shared" si="28"/>
        <v/>
      </c>
      <c r="AM94" s="164" t="str">
        <f t="shared" si="29"/>
        <v/>
      </c>
      <c r="AN94" s="164" t="str">
        <f t="shared" si="30"/>
        <v/>
      </c>
      <c r="AO94" s="166" t="str">
        <f t="shared" si="31"/>
        <v/>
      </c>
      <c r="AP94" s="167" t="str">
        <f t="shared" si="32"/>
        <v/>
      </c>
      <c r="AQ94" s="167" t="str">
        <f t="shared" si="33"/>
        <v/>
      </c>
      <c r="AR94" s="167" t="str">
        <f t="shared" si="34"/>
        <v/>
      </c>
      <c r="AS94" s="164" t="str">
        <f t="shared" si="35"/>
        <v/>
      </c>
      <c r="AT94" s="168" t="str">
        <f t="shared" si="36"/>
        <v/>
      </c>
      <c r="AU94" s="168" t="str">
        <f t="shared" si="37"/>
        <v/>
      </c>
      <c r="AV94" s="168" t="str">
        <f t="shared" si="38"/>
        <v/>
      </c>
      <c r="AW94" s="168" t="str">
        <f t="shared" si="39"/>
        <v/>
      </c>
      <c r="AX94" s="168" t="str">
        <f t="shared" si="40"/>
        <v/>
      </c>
      <c r="AY94" s="168" t="str">
        <f t="shared" si="41"/>
        <v/>
      </c>
      <c r="AZ94" s="169" t="str">
        <f>IF(C94="","",MAX(R94:R95))</f>
        <v/>
      </c>
      <c r="BA94" s="169" t="str">
        <f>IF(C94="","",MAX(S94:S95))</f>
        <v/>
      </c>
      <c r="BB94" s="170" t="str">
        <f>IF(C94="","",MIN(2,1+SQRT(200/(0.8*K94))))</f>
        <v/>
      </c>
      <c r="BC94" s="170" t="str">
        <f>IF(C94="","",MIN(0.02,MAX(R94:S94)/(J94*0.8*K94)))</f>
        <v/>
      </c>
      <c r="BD94" s="171" t="str">
        <f>IF(C94="","",0.18/$Y$11)</f>
        <v/>
      </c>
      <c r="BE94" s="172" t="str">
        <f>IF(C94="","",0.035*BB94^(3/2)*$F$9^(1/2))</f>
        <v/>
      </c>
      <c r="BF94" s="172" t="str">
        <f>IF(C94="","",0.6*(1-$F$9/250))</f>
        <v/>
      </c>
      <c r="BG94" s="171" t="str">
        <f>IF(C94="","",0.9*AK94)</f>
        <v/>
      </c>
      <c r="BH94" s="172" t="str">
        <f>+IF(C94="","",(BD94*BB94*(100*BC94*$F$9)^(1/3)+0.15*U94)*J94*0.8*K94/1000)</f>
        <v/>
      </c>
      <c r="BI94" s="172" t="str">
        <f>IF(C94="","",(BE94+0.15*U94)*J94*0.8*K94/1000)</f>
        <v/>
      </c>
      <c r="BJ94" s="172" t="str">
        <f>IF(C94="","",$AF$12*J94*1000)</f>
        <v/>
      </c>
      <c r="BK94" s="172" t="str">
        <f>+IF(C94="","",T94*1000/(BG94*$Q$10*Z94)*1000)</f>
        <v/>
      </c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5"/>
      <c r="DJ94" s="25"/>
      <c r="DK94" s="25"/>
      <c r="DL94" s="25"/>
      <c r="DM94" s="25"/>
      <c r="DN94" s="25"/>
    </row>
    <row r="95" spans="1:118" ht="15.95" customHeight="1" x14ac:dyDescent="0.25">
      <c r="A95" s="181" t="str">
        <f t="shared" si="43"/>
        <v/>
      </c>
      <c r="B95" s="182" t="str">
        <f t="shared" si="42"/>
        <v/>
      </c>
      <c r="C95" s="151"/>
      <c r="D95" s="152"/>
      <c r="E95" s="153"/>
      <c r="F95" s="152"/>
      <c r="G95" s="151"/>
      <c r="H95" s="151"/>
      <c r="I95" s="151"/>
      <c r="J95" s="151"/>
      <c r="K95" s="152"/>
      <c r="L95" s="151" t="str">
        <f t="shared" si="23"/>
        <v/>
      </c>
      <c r="M95" s="151" t="str">
        <f t="shared" si="24"/>
        <v/>
      </c>
      <c r="N95" s="151" t="str">
        <f t="shared" si="25"/>
        <v/>
      </c>
      <c r="O95" s="151" t="str">
        <f t="shared" si="26"/>
        <v/>
      </c>
      <c r="P95" s="272"/>
      <c r="Q95" s="272"/>
      <c r="R95" s="180"/>
      <c r="S95" s="180"/>
      <c r="T95" s="174"/>
      <c r="U95" s="174"/>
      <c r="V95" s="174"/>
      <c r="W95" s="174"/>
      <c r="X95" s="174"/>
      <c r="Y95" s="174"/>
      <c r="Z95" s="174"/>
      <c r="AA95" s="175"/>
      <c r="AB95" s="175"/>
      <c r="AC95" s="175"/>
      <c r="AD95" s="175"/>
      <c r="AE95" s="176"/>
      <c r="AF95" s="175"/>
      <c r="AG95" s="122"/>
      <c r="AH95" s="177"/>
      <c r="AI95" s="177"/>
      <c r="AK95" s="164" t="str">
        <f t="shared" si="27"/>
        <v/>
      </c>
      <c r="AL95" s="165" t="str">
        <f t="shared" si="28"/>
        <v/>
      </c>
      <c r="AM95" s="164" t="str">
        <f t="shared" si="29"/>
        <v/>
      </c>
      <c r="AN95" s="164" t="str">
        <f t="shared" si="30"/>
        <v/>
      </c>
      <c r="AO95" s="166" t="str">
        <f t="shared" si="31"/>
        <v/>
      </c>
      <c r="AP95" s="167" t="str">
        <f t="shared" si="32"/>
        <v/>
      </c>
      <c r="AQ95" s="167" t="str">
        <f t="shared" si="33"/>
        <v/>
      </c>
      <c r="AR95" s="167" t="str">
        <f t="shared" si="34"/>
        <v/>
      </c>
      <c r="AS95" s="164" t="str">
        <f t="shared" si="35"/>
        <v/>
      </c>
      <c r="AT95" s="168" t="str">
        <f t="shared" si="36"/>
        <v/>
      </c>
      <c r="AU95" s="168" t="str">
        <f t="shared" si="37"/>
        <v/>
      </c>
      <c r="AV95" s="168" t="str">
        <f t="shared" si="38"/>
        <v/>
      </c>
      <c r="AW95" s="168" t="str">
        <f t="shared" si="39"/>
        <v/>
      </c>
      <c r="AX95" s="168" t="str">
        <f t="shared" si="40"/>
        <v/>
      </c>
      <c r="AY95" s="168" t="str">
        <f t="shared" si="41"/>
        <v/>
      </c>
      <c r="AZ95" s="178"/>
      <c r="BA95" s="178"/>
      <c r="BB95" s="179"/>
      <c r="BC95" s="179"/>
      <c r="BD95" s="179"/>
      <c r="BE95" s="179"/>
      <c r="BF95" s="179"/>
      <c r="BG95" s="179"/>
      <c r="BH95" s="179"/>
      <c r="BI95" s="179"/>
      <c r="BJ95" s="179"/>
      <c r="BK95" s="179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5"/>
      <c r="DJ95" s="25"/>
      <c r="DK95" s="25"/>
      <c r="DL95" s="25"/>
      <c r="DM95" s="25"/>
      <c r="DN95" s="25"/>
    </row>
    <row r="96" spans="1:118" ht="15.95" customHeight="1" x14ac:dyDescent="0.2">
      <c r="A96" s="181" t="str">
        <f t="shared" si="43"/>
        <v/>
      </c>
      <c r="B96" s="182" t="str">
        <f t="shared" si="42"/>
        <v/>
      </c>
      <c r="C96" s="151"/>
      <c r="D96" s="152"/>
      <c r="E96" s="153"/>
      <c r="F96" s="152"/>
      <c r="G96" s="151"/>
      <c r="H96" s="151"/>
      <c r="I96" s="151"/>
      <c r="J96" s="151"/>
      <c r="K96" s="152"/>
      <c r="L96" s="151" t="str">
        <f t="shared" si="23"/>
        <v/>
      </c>
      <c r="M96" s="151" t="str">
        <f t="shared" si="24"/>
        <v/>
      </c>
      <c r="N96" s="151" t="str">
        <f t="shared" si="25"/>
        <v/>
      </c>
      <c r="O96" s="151" t="str">
        <f t="shared" si="26"/>
        <v/>
      </c>
      <c r="P96" s="155"/>
      <c r="Q96" s="155"/>
      <c r="R96" s="154" t="str">
        <f>IF(C96="","",MAX(N96:N97))</f>
        <v/>
      </c>
      <c r="S96" s="154" t="str">
        <f>IF(D96="","",MAX(O96:O97))</f>
        <v/>
      </c>
      <c r="T96" s="155" t="str">
        <f>IF(C96="","",MAX(ABS(H96),ABS(H97)))</f>
        <v/>
      </c>
      <c r="U96" s="156" t="str">
        <f>+IF(C96="","",MIN(MAX(ABS(G96),ABS(G97))*1000/(J96*K96),0.2*$F$10))</f>
        <v/>
      </c>
      <c r="V96" s="155" t="str">
        <f>IF(C96="","",MAX(BH96:BI96))</f>
        <v/>
      </c>
      <c r="W96" s="155" t="str">
        <f>IF(C96="","",$AA$9*$J96*$BG96*$BF96*$F$10/2.9/1000)</f>
        <v/>
      </c>
      <c r="X96" s="155" t="str">
        <f>IF(C96="","",$AA$9*$J96*$BG96*$BF96*$F$10/2/1000)</f>
        <v/>
      </c>
      <c r="Y96" s="157" t="str">
        <f>IF(C96="","",IF(MAX(ABS(H96),ABS(H97))&lt;V96,"Cấu tạo",IF(MAX(ABS(H96),ABS(H97))&gt;X96,"O/S","Tínhthép")))</f>
        <v/>
      </c>
      <c r="Z96" s="158" t="str">
        <f>IF(C96="","",IF(Y96="Tínhthép",IF(T96&lt;W96,2.5,_xlfn.COT(0.5*ASIN(2*T96*1000/($AA$9*J96*BG96*BF96*$F$10)))),""))</f>
        <v/>
      </c>
      <c r="AA96" s="159" t="str">
        <f>IF(C96="","",MAX(BJ96:BK96))</f>
        <v/>
      </c>
      <c r="AB96" s="160" t="str">
        <f>IF($C96="","",AH96)</f>
        <v/>
      </c>
      <c r="AC96" s="160" t="str">
        <f>IF($C96="","",AI96)</f>
        <v/>
      </c>
      <c r="AD96" s="160"/>
      <c r="AE96" s="159" t="str">
        <f>IF(C96="","",2*3.14*AB96^2/4/AC96*1000)</f>
        <v/>
      </c>
      <c r="AF96" s="161" t="str">
        <f>IF(C96="","",IF(AE96&gt;AA96,"OK","NOT OK"))</f>
        <v/>
      </c>
      <c r="AH96" s="162">
        <v>10</v>
      </c>
      <c r="AI96" s="163">
        <v>200</v>
      </c>
      <c r="AK96" s="164" t="str">
        <f t="shared" si="27"/>
        <v/>
      </c>
      <c r="AL96" s="165" t="str">
        <f t="shared" si="28"/>
        <v/>
      </c>
      <c r="AM96" s="164" t="str">
        <f t="shared" si="29"/>
        <v/>
      </c>
      <c r="AN96" s="164" t="str">
        <f t="shared" si="30"/>
        <v/>
      </c>
      <c r="AO96" s="166" t="str">
        <f t="shared" si="31"/>
        <v/>
      </c>
      <c r="AP96" s="167" t="str">
        <f t="shared" si="32"/>
        <v/>
      </c>
      <c r="AQ96" s="167" t="str">
        <f t="shared" si="33"/>
        <v/>
      </c>
      <c r="AR96" s="167" t="str">
        <f t="shared" si="34"/>
        <v/>
      </c>
      <c r="AS96" s="164" t="str">
        <f t="shared" si="35"/>
        <v/>
      </c>
      <c r="AT96" s="168" t="str">
        <f t="shared" si="36"/>
        <v/>
      </c>
      <c r="AU96" s="168" t="str">
        <f t="shared" si="37"/>
        <v/>
      </c>
      <c r="AV96" s="168" t="str">
        <f t="shared" si="38"/>
        <v/>
      </c>
      <c r="AW96" s="168" t="str">
        <f t="shared" si="39"/>
        <v/>
      </c>
      <c r="AX96" s="168" t="str">
        <f t="shared" si="40"/>
        <v/>
      </c>
      <c r="AY96" s="168" t="str">
        <f t="shared" si="41"/>
        <v/>
      </c>
      <c r="AZ96" s="169" t="str">
        <f>IF(C96="","",MAX(R96:R97))</f>
        <v/>
      </c>
      <c r="BA96" s="169" t="str">
        <f>IF(C96="","",MAX(S96:S97))</f>
        <v/>
      </c>
      <c r="BB96" s="170" t="str">
        <f>IF(C96="","",MIN(2,1+SQRT(200/(0.8*K96))))</f>
        <v/>
      </c>
      <c r="BC96" s="170" t="str">
        <f>IF(C96="","",MIN(0.02,MAX(R96:S96)/(J96*0.8*K96)))</f>
        <v/>
      </c>
      <c r="BD96" s="171" t="str">
        <f>IF(C96="","",0.18/$Y$11)</f>
        <v/>
      </c>
      <c r="BE96" s="172" t="str">
        <f>IF(C96="","",0.035*BB96^(3/2)*$F$9^(1/2))</f>
        <v/>
      </c>
      <c r="BF96" s="172" t="str">
        <f>IF(C96="","",0.6*(1-$F$9/250))</f>
        <v/>
      </c>
      <c r="BG96" s="171" t="str">
        <f>IF(C96="","",0.9*AK96)</f>
        <v/>
      </c>
      <c r="BH96" s="172" t="str">
        <f>+IF(C96="","",(BD96*BB96*(100*BC96*$F$9)^(1/3)+0.15*U96)*J96*0.8*K96/1000)</f>
        <v/>
      </c>
      <c r="BI96" s="172" t="str">
        <f>IF(C96="","",(BE96+0.15*U96)*J96*0.8*K96/1000)</f>
        <v/>
      </c>
      <c r="BJ96" s="172" t="str">
        <f>IF(C96="","",$AF$12*J96*1000)</f>
        <v/>
      </c>
      <c r="BK96" s="172" t="str">
        <f>+IF(C96="","",T96*1000/(BG96*$Q$10*Z96)*1000)</f>
        <v/>
      </c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5"/>
      <c r="DJ96" s="25"/>
      <c r="DK96" s="25"/>
      <c r="DL96" s="25"/>
      <c r="DM96" s="25"/>
      <c r="DN96" s="25"/>
    </row>
    <row r="97" spans="1:118" ht="15.95" customHeight="1" x14ac:dyDescent="0.25">
      <c r="A97" s="181" t="str">
        <f t="shared" si="43"/>
        <v/>
      </c>
      <c r="B97" s="182" t="str">
        <f t="shared" si="42"/>
        <v/>
      </c>
      <c r="C97" s="151"/>
      <c r="D97" s="152"/>
      <c r="E97" s="153"/>
      <c r="F97" s="152"/>
      <c r="G97" s="151"/>
      <c r="H97" s="151"/>
      <c r="I97" s="151"/>
      <c r="J97" s="151"/>
      <c r="K97" s="152"/>
      <c r="L97" s="151" t="str">
        <f t="shared" si="23"/>
        <v/>
      </c>
      <c r="M97" s="151" t="str">
        <f t="shared" si="24"/>
        <v/>
      </c>
      <c r="N97" s="151" t="str">
        <f t="shared" si="25"/>
        <v/>
      </c>
      <c r="O97" s="151" t="str">
        <f t="shared" si="26"/>
        <v/>
      </c>
      <c r="P97" s="272"/>
      <c r="Q97" s="272"/>
      <c r="R97" s="180"/>
      <c r="S97" s="180"/>
      <c r="T97" s="174"/>
      <c r="U97" s="174"/>
      <c r="V97" s="174"/>
      <c r="W97" s="174"/>
      <c r="X97" s="174"/>
      <c r="Y97" s="174"/>
      <c r="Z97" s="174"/>
      <c r="AA97" s="175"/>
      <c r="AB97" s="175"/>
      <c r="AC97" s="175"/>
      <c r="AD97" s="175"/>
      <c r="AE97" s="176"/>
      <c r="AF97" s="175"/>
      <c r="AG97" s="122"/>
      <c r="AH97" s="177"/>
      <c r="AI97" s="177"/>
      <c r="AK97" s="164" t="str">
        <f t="shared" si="27"/>
        <v/>
      </c>
      <c r="AL97" s="165" t="str">
        <f t="shared" si="28"/>
        <v/>
      </c>
      <c r="AM97" s="164" t="str">
        <f t="shared" si="29"/>
        <v/>
      </c>
      <c r="AN97" s="164" t="str">
        <f t="shared" si="30"/>
        <v/>
      </c>
      <c r="AO97" s="166" t="str">
        <f t="shared" si="31"/>
        <v/>
      </c>
      <c r="AP97" s="167" t="str">
        <f t="shared" si="32"/>
        <v/>
      </c>
      <c r="AQ97" s="167" t="str">
        <f t="shared" si="33"/>
        <v/>
      </c>
      <c r="AR97" s="167" t="str">
        <f t="shared" si="34"/>
        <v/>
      </c>
      <c r="AS97" s="164" t="str">
        <f t="shared" si="35"/>
        <v/>
      </c>
      <c r="AT97" s="168" t="str">
        <f t="shared" si="36"/>
        <v/>
      </c>
      <c r="AU97" s="168" t="str">
        <f t="shared" si="37"/>
        <v/>
      </c>
      <c r="AV97" s="168" t="str">
        <f t="shared" si="38"/>
        <v/>
      </c>
      <c r="AW97" s="168" t="str">
        <f t="shared" si="39"/>
        <v/>
      </c>
      <c r="AX97" s="168" t="str">
        <f t="shared" si="40"/>
        <v/>
      </c>
      <c r="AY97" s="168" t="str">
        <f t="shared" si="41"/>
        <v/>
      </c>
      <c r="AZ97" s="178"/>
      <c r="BA97" s="178"/>
      <c r="BB97" s="179"/>
      <c r="BC97" s="179"/>
      <c r="BD97" s="179"/>
      <c r="BE97" s="179"/>
      <c r="BF97" s="179"/>
      <c r="BG97" s="179"/>
      <c r="BH97" s="179"/>
      <c r="BI97" s="179"/>
      <c r="BJ97" s="179"/>
      <c r="BK97" s="179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5"/>
      <c r="DJ97" s="25"/>
      <c r="DK97" s="25"/>
      <c r="DL97" s="25"/>
      <c r="DM97" s="25"/>
      <c r="DN97" s="25"/>
    </row>
    <row r="98" spans="1:118" ht="15.95" customHeight="1" x14ac:dyDescent="0.2">
      <c r="A98" s="181" t="str">
        <f t="shared" si="43"/>
        <v/>
      </c>
      <c r="B98" s="182" t="str">
        <f t="shared" si="42"/>
        <v/>
      </c>
      <c r="C98" s="151"/>
      <c r="D98" s="152"/>
      <c r="E98" s="153"/>
      <c r="F98" s="152"/>
      <c r="G98" s="151"/>
      <c r="H98" s="151"/>
      <c r="I98" s="151"/>
      <c r="J98" s="151"/>
      <c r="K98" s="151"/>
      <c r="L98" s="151" t="str">
        <f t="shared" si="23"/>
        <v/>
      </c>
      <c r="M98" s="151" t="str">
        <f t="shared" si="24"/>
        <v/>
      </c>
      <c r="N98" s="151" t="str">
        <f t="shared" si="25"/>
        <v/>
      </c>
      <c r="O98" s="151" t="str">
        <f t="shared" si="26"/>
        <v/>
      </c>
      <c r="P98" s="155"/>
      <c r="Q98" s="155"/>
      <c r="R98" s="154" t="str">
        <f>IF(C98="","",MAX(N98:N99))</f>
        <v/>
      </c>
      <c r="S98" s="154" t="str">
        <f>IF(D98="","",MAX(O98:O99))</f>
        <v/>
      </c>
      <c r="T98" s="155" t="str">
        <f>IF(C98="","",MAX(ABS(H98),ABS(H99)))</f>
        <v/>
      </c>
      <c r="U98" s="156" t="str">
        <f>+IF(C98="","",MIN(MAX(ABS(G98),ABS(G99))*1000/(J98*K98),0.2*$F$10))</f>
        <v/>
      </c>
      <c r="V98" s="155" t="str">
        <f>IF(C98="","",MAX(BH98:BI98))</f>
        <v/>
      </c>
      <c r="W98" s="155" t="str">
        <f>IF(C98="","",$AA$9*$J98*$BG98*$BF98*$F$10/2.9/1000)</f>
        <v/>
      </c>
      <c r="X98" s="155" t="str">
        <f>IF(C98="","",$AA$9*$J98*$BG98*$BF98*$F$10/2/1000)</f>
        <v/>
      </c>
      <c r="Y98" s="157" t="str">
        <f>IF(C98="","",IF(MAX(ABS(H98),ABS(H99))&lt;V98,"Cấu tạo",IF(MAX(ABS(H98),ABS(H99))&gt;X98,"O/S","Tínhthép")))</f>
        <v/>
      </c>
      <c r="Z98" s="158" t="str">
        <f>IF(C98="","",IF(Y98="Tínhthép",IF(T98&lt;W98,2.5,_xlfn.COT(0.5*ASIN(2*T98*1000/($AA$9*J98*BG98*BF98*$F$10)))),""))</f>
        <v/>
      </c>
      <c r="AA98" s="159" t="str">
        <f>IF(C98="","",MAX(BJ98:BK98))</f>
        <v/>
      </c>
      <c r="AB98" s="160" t="str">
        <f>IF($C98="","",AH98)</f>
        <v/>
      </c>
      <c r="AC98" s="160" t="str">
        <f>IF($C98="","",AI98)</f>
        <v/>
      </c>
      <c r="AD98" s="160"/>
      <c r="AE98" s="159" t="str">
        <f>IF(C98="","",2*3.14*AB98^2/4/AC98*1000)</f>
        <v/>
      </c>
      <c r="AF98" s="161" t="str">
        <f>IF(C98="","",IF(AE98&gt;AA98,"OK","NOT OK"))</f>
        <v/>
      </c>
      <c r="AG98" s="17">
        <v>21</v>
      </c>
      <c r="AH98" s="162">
        <v>10</v>
      </c>
      <c r="AI98" s="163">
        <v>200</v>
      </c>
      <c r="AK98" s="164" t="str">
        <f t="shared" si="27"/>
        <v/>
      </c>
      <c r="AL98" s="165" t="str">
        <f t="shared" si="28"/>
        <v/>
      </c>
      <c r="AM98" s="164" t="str">
        <f t="shared" si="29"/>
        <v/>
      </c>
      <c r="AN98" s="164" t="str">
        <f t="shared" si="30"/>
        <v/>
      </c>
      <c r="AO98" s="166" t="str">
        <f t="shared" si="31"/>
        <v/>
      </c>
      <c r="AP98" s="167" t="str">
        <f t="shared" si="32"/>
        <v/>
      </c>
      <c r="AQ98" s="167" t="str">
        <f t="shared" si="33"/>
        <v/>
      </c>
      <c r="AR98" s="167" t="str">
        <f t="shared" si="34"/>
        <v/>
      </c>
      <c r="AS98" s="164" t="str">
        <f t="shared" si="35"/>
        <v/>
      </c>
      <c r="AT98" s="168" t="str">
        <f t="shared" si="36"/>
        <v/>
      </c>
      <c r="AU98" s="168" t="str">
        <f t="shared" si="37"/>
        <v/>
      </c>
      <c r="AV98" s="168" t="str">
        <f t="shared" si="38"/>
        <v/>
      </c>
      <c r="AW98" s="168" t="str">
        <f t="shared" si="39"/>
        <v/>
      </c>
      <c r="AX98" s="168" t="str">
        <f t="shared" si="40"/>
        <v/>
      </c>
      <c r="AY98" s="168" t="str">
        <f t="shared" si="41"/>
        <v/>
      </c>
      <c r="AZ98" s="169" t="str">
        <f>IF(C98="","",MAX(R98:R99))</f>
        <v/>
      </c>
      <c r="BA98" s="169" t="str">
        <f>IF(C98="","",MAX(S98:S99))</f>
        <v/>
      </c>
      <c r="BB98" s="170" t="str">
        <f>IF(C98="","",MIN(2,1+SQRT(200/(0.8*K98))))</f>
        <v/>
      </c>
      <c r="BC98" s="170" t="str">
        <f>IF(C98="","",MIN(0.02,MAX(R98:S98)/(J98*0.8*K98)))</f>
        <v/>
      </c>
      <c r="BD98" s="171" t="str">
        <f>IF(C98="","",0.18/$Y$11)</f>
        <v/>
      </c>
      <c r="BE98" s="172" t="str">
        <f>IF(C98="","",0.035*BB98^(3/2)*$F$9^(1/2))</f>
        <v/>
      </c>
      <c r="BF98" s="172" t="str">
        <f>IF(C98="","",0.6*(1-$F$9/250))</f>
        <v/>
      </c>
      <c r="BG98" s="171" t="str">
        <f>IF(C98="","",0.9*AK98)</f>
        <v/>
      </c>
      <c r="BH98" s="172" t="str">
        <f>+IF(C98="","",(BD98*BB98*(100*BC98*$F$9)^(1/3)+0.15*U98)*J98*0.8*K98/1000)</f>
        <v/>
      </c>
      <c r="BI98" s="172" t="str">
        <f>IF(C98="","",(BE98+0.15*U98)*J98*0.8*K98/1000)</f>
        <v/>
      </c>
      <c r="BJ98" s="172" t="str">
        <f>IF(C98="","",$AF$12*J98*1000)</f>
        <v/>
      </c>
      <c r="BK98" s="172" t="str">
        <f>+IF(C98="","",T98*1000/(BG98*$Q$10*Z98)*1000)</f>
        <v/>
      </c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5"/>
      <c r="DJ98" s="25"/>
      <c r="DK98" s="25"/>
      <c r="DL98" s="25"/>
      <c r="DM98" s="25"/>
      <c r="DN98" s="25"/>
    </row>
    <row r="99" spans="1:118" ht="15.95" customHeight="1" x14ac:dyDescent="0.25">
      <c r="A99" s="181" t="str">
        <f t="shared" si="43"/>
        <v/>
      </c>
      <c r="B99" s="182" t="str">
        <f t="shared" si="42"/>
        <v/>
      </c>
      <c r="C99" s="151"/>
      <c r="D99" s="152"/>
      <c r="E99" s="153"/>
      <c r="F99" s="152"/>
      <c r="G99" s="151"/>
      <c r="H99" s="151"/>
      <c r="I99" s="151"/>
      <c r="J99" s="151"/>
      <c r="K99" s="152"/>
      <c r="L99" s="151" t="str">
        <f t="shared" si="23"/>
        <v/>
      </c>
      <c r="M99" s="151" t="str">
        <f t="shared" si="24"/>
        <v/>
      </c>
      <c r="N99" s="151" t="str">
        <f t="shared" si="25"/>
        <v/>
      </c>
      <c r="O99" s="151" t="str">
        <f t="shared" si="26"/>
        <v/>
      </c>
      <c r="P99" s="272"/>
      <c r="Q99" s="272"/>
      <c r="R99" s="173"/>
      <c r="S99" s="173"/>
      <c r="T99" s="174"/>
      <c r="U99" s="174"/>
      <c r="V99" s="174"/>
      <c r="W99" s="174"/>
      <c r="X99" s="174"/>
      <c r="Y99" s="174"/>
      <c r="Z99" s="174"/>
      <c r="AA99" s="175"/>
      <c r="AB99" s="175"/>
      <c r="AC99" s="175"/>
      <c r="AD99" s="175"/>
      <c r="AE99" s="176"/>
      <c r="AF99" s="175"/>
      <c r="AG99" s="122"/>
      <c r="AH99" s="177"/>
      <c r="AI99" s="177"/>
      <c r="AK99" s="164" t="str">
        <f t="shared" si="27"/>
        <v/>
      </c>
      <c r="AL99" s="165" t="str">
        <f t="shared" si="28"/>
        <v/>
      </c>
      <c r="AM99" s="164" t="str">
        <f t="shared" si="29"/>
        <v/>
      </c>
      <c r="AN99" s="164" t="str">
        <f t="shared" si="30"/>
        <v/>
      </c>
      <c r="AO99" s="166" t="str">
        <f t="shared" si="31"/>
        <v/>
      </c>
      <c r="AP99" s="167" t="str">
        <f t="shared" si="32"/>
        <v/>
      </c>
      <c r="AQ99" s="167" t="str">
        <f t="shared" si="33"/>
        <v/>
      </c>
      <c r="AR99" s="167" t="str">
        <f t="shared" si="34"/>
        <v/>
      </c>
      <c r="AS99" s="164" t="str">
        <f t="shared" si="35"/>
        <v/>
      </c>
      <c r="AT99" s="168" t="str">
        <f t="shared" si="36"/>
        <v/>
      </c>
      <c r="AU99" s="168" t="str">
        <f t="shared" si="37"/>
        <v/>
      </c>
      <c r="AV99" s="168" t="str">
        <f t="shared" si="38"/>
        <v/>
      </c>
      <c r="AW99" s="168" t="str">
        <f t="shared" si="39"/>
        <v/>
      </c>
      <c r="AX99" s="168" t="str">
        <f t="shared" si="40"/>
        <v/>
      </c>
      <c r="AY99" s="168" t="str">
        <f t="shared" si="41"/>
        <v/>
      </c>
      <c r="AZ99" s="178"/>
      <c r="BA99" s="178"/>
      <c r="BB99" s="179"/>
      <c r="BC99" s="179"/>
      <c r="BD99" s="179"/>
      <c r="BE99" s="179"/>
      <c r="BF99" s="179"/>
      <c r="BG99" s="179"/>
      <c r="BH99" s="179"/>
      <c r="BI99" s="179"/>
      <c r="BJ99" s="179"/>
      <c r="BK99" s="179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5"/>
      <c r="DJ99" s="25"/>
      <c r="DK99" s="25"/>
      <c r="DL99" s="25"/>
      <c r="DM99" s="25"/>
      <c r="DN99" s="25"/>
    </row>
    <row r="100" spans="1:118" ht="15.95" customHeight="1" x14ac:dyDescent="0.2">
      <c r="A100" s="181" t="str">
        <f t="shared" si="43"/>
        <v/>
      </c>
      <c r="B100" s="182" t="str">
        <f t="shared" si="42"/>
        <v/>
      </c>
      <c r="C100" s="151"/>
      <c r="D100" s="152"/>
      <c r="E100" s="153"/>
      <c r="F100" s="152"/>
      <c r="G100" s="151"/>
      <c r="H100" s="151"/>
      <c r="I100" s="151"/>
      <c r="J100" s="151"/>
      <c r="K100" s="152"/>
      <c r="L100" s="151" t="str">
        <f t="shared" si="23"/>
        <v/>
      </c>
      <c r="M100" s="151" t="str">
        <f t="shared" si="24"/>
        <v/>
      </c>
      <c r="N100" s="151" t="str">
        <f t="shared" si="25"/>
        <v/>
      </c>
      <c r="O100" s="151" t="str">
        <f t="shared" si="26"/>
        <v/>
      </c>
      <c r="P100" s="155"/>
      <c r="Q100" s="155"/>
      <c r="R100" s="154" t="str">
        <f>IF(C100="","",MAX(N100:N101))</f>
        <v/>
      </c>
      <c r="S100" s="154" t="str">
        <f>IF(D100="","",MAX(O100:O101))</f>
        <v/>
      </c>
      <c r="T100" s="155" t="str">
        <f>IF(C100="","",MAX(ABS(H100),ABS(H101)))</f>
        <v/>
      </c>
      <c r="U100" s="156" t="str">
        <f>+IF(C100="","",MIN(MAX(ABS(G100),ABS(G101))*1000/(J100*K100),0.2*$F$10))</f>
        <v/>
      </c>
      <c r="V100" s="155" t="str">
        <f>IF(C100="","",MAX(BH100:BI100))</f>
        <v/>
      </c>
      <c r="W100" s="155" t="str">
        <f>IF(C100="","",$AA$9*$J100*$BG100*$BF100*$F$10/2.9/1000)</f>
        <v/>
      </c>
      <c r="X100" s="155" t="str">
        <f>IF(C100="","",$AA$9*$J100*$BG100*$BF100*$F$10/2/1000)</f>
        <v/>
      </c>
      <c r="Y100" s="157" t="str">
        <f>IF(C100="","",IF(MAX(ABS(H100),ABS(H101))&lt;V100,"Cấu tạo",IF(MAX(ABS(H100),ABS(H101))&gt;X100,"O/S","Tínhthép")))</f>
        <v/>
      </c>
      <c r="Z100" s="158" t="str">
        <f>IF(C100="","",IF(Y100="Tínhthép",IF(T100&lt;W100,2.5,_xlfn.COT(0.5*ASIN(2*T100*1000/($AA$9*J100*BG100*BF100*$F$10)))),""))</f>
        <v/>
      </c>
      <c r="AA100" s="159" t="str">
        <f>IF(C100="","",MAX(BJ100:BK100))</f>
        <v/>
      </c>
      <c r="AB100" s="160" t="str">
        <f>IF($C100="","",AH100)</f>
        <v/>
      </c>
      <c r="AC100" s="160" t="str">
        <f>IF($C100="","",AI100)</f>
        <v/>
      </c>
      <c r="AD100" s="160"/>
      <c r="AE100" s="159" t="str">
        <f>IF(C100="","",2*3.14*AB100^2/4/AC100*1000)</f>
        <v/>
      </c>
      <c r="AF100" s="161" t="str">
        <f>IF(C100="","",IF(AE100&gt;AA100,"OK","NOT OK"))</f>
        <v/>
      </c>
      <c r="AH100" s="162">
        <v>10</v>
      </c>
      <c r="AI100" s="163">
        <v>200</v>
      </c>
      <c r="AK100" s="164" t="str">
        <f t="shared" si="27"/>
        <v/>
      </c>
      <c r="AL100" s="165" t="str">
        <f t="shared" si="28"/>
        <v/>
      </c>
      <c r="AM100" s="164" t="str">
        <f t="shared" si="29"/>
        <v/>
      </c>
      <c r="AN100" s="164" t="str">
        <f t="shared" si="30"/>
        <v/>
      </c>
      <c r="AO100" s="166" t="str">
        <f t="shared" si="31"/>
        <v/>
      </c>
      <c r="AP100" s="167" t="str">
        <f t="shared" si="32"/>
        <v/>
      </c>
      <c r="AQ100" s="167" t="str">
        <f t="shared" si="33"/>
        <v/>
      </c>
      <c r="AR100" s="167" t="str">
        <f t="shared" si="34"/>
        <v/>
      </c>
      <c r="AS100" s="164" t="str">
        <f t="shared" si="35"/>
        <v/>
      </c>
      <c r="AT100" s="168" t="str">
        <f t="shared" si="36"/>
        <v/>
      </c>
      <c r="AU100" s="168" t="str">
        <f t="shared" si="37"/>
        <v/>
      </c>
      <c r="AV100" s="168" t="str">
        <f t="shared" si="38"/>
        <v/>
      </c>
      <c r="AW100" s="168" t="str">
        <f t="shared" si="39"/>
        <v/>
      </c>
      <c r="AX100" s="168" t="str">
        <f t="shared" si="40"/>
        <v/>
      </c>
      <c r="AY100" s="168" t="str">
        <f t="shared" si="41"/>
        <v/>
      </c>
      <c r="AZ100" s="169" t="str">
        <f>IF(C100="","",MAX(R100:R101))</f>
        <v/>
      </c>
      <c r="BA100" s="169" t="str">
        <f>IF(C100="","",MAX(S100:S101))</f>
        <v/>
      </c>
      <c r="BB100" s="170" t="str">
        <f>IF(C100="","",MIN(2,1+SQRT(200/(0.8*K100))))</f>
        <v/>
      </c>
      <c r="BC100" s="170" t="str">
        <f>IF(C100="","",MIN(0.02,MAX(R100:S100)/(J100*0.8*K100)))</f>
        <v/>
      </c>
      <c r="BD100" s="171" t="str">
        <f>IF(C100="","",0.18/$Y$11)</f>
        <v/>
      </c>
      <c r="BE100" s="172" t="str">
        <f>IF(C100="","",0.035*BB100^(3/2)*$F$9^(1/2))</f>
        <v/>
      </c>
      <c r="BF100" s="172" t="str">
        <f>IF(C100="","",0.6*(1-$F$9/250))</f>
        <v/>
      </c>
      <c r="BG100" s="171" t="str">
        <f>IF(C100="","",0.9*AK100)</f>
        <v/>
      </c>
      <c r="BH100" s="172" t="str">
        <f>+IF(C100="","",(BD100*BB100*(100*BC100*$F$9)^(1/3)+0.15*U100)*J100*0.8*K100/1000)</f>
        <v/>
      </c>
      <c r="BI100" s="172" t="str">
        <f>IF(C100="","",(BE100+0.15*U100)*J100*0.8*K100/1000)</f>
        <v/>
      </c>
      <c r="BJ100" s="172" t="str">
        <f>IF(C100="","",$AF$12*J100*1000)</f>
        <v/>
      </c>
      <c r="BK100" s="172" t="str">
        <f>+IF(C100="","",T100*1000/(BG100*$Q$10*Z100)*1000)</f>
        <v/>
      </c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5"/>
      <c r="DJ100" s="25"/>
      <c r="DK100" s="25"/>
      <c r="DL100" s="25"/>
      <c r="DM100" s="25"/>
      <c r="DN100" s="25"/>
    </row>
    <row r="101" spans="1:118" ht="15.95" customHeight="1" x14ac:dyDescent="0.25">
      <c r="A101" s="181" t="str">
        <f t="shared" si="43"/>
        <v/>
      </c>
      <c r="B101" s="182" t="str">
        <f t="shared" si="42"/>
        <v/>
      </c>
      <c r="C101" s="151"/>
      <c r="D101" s="152"/>
      <c r="E101" s="153"/>
      <c r="F101" s="152"/>
      <c r="G101" s="151"/>
      <c r="H101" s="151"/>
      <c r="I101" s="151"/>
      <c r="J101" s="151"/>
      <c r="K101" s="152"/>
      <c r="L101" s="151" t="str">
        <f t="shared" si="23"/>
        <v/>
      </c>
      <c r="M101" s="151" t="str">
        <f t="shared" si="24"/>
        <v/>
      </c>
      <c r="N101" s="151" t="str">
        <f t="shared" si="25"/>
        <v/>
      </c>
      <c r="O101" s="151" t="str">
        <f t="shared" si="26"/>
        <v/>
      </c>
      <c r="P101" s="272"/>
      <c r="Q101" s="272"/>
      <c r="R101" s="173"/>
      <c r="S101" s="173"/>
      <c r="T101" s="174"/>
      <c r="U101" s="174"/>
      <c r="V101" s="174"/>
      <c r="W101" s="174"/>
      <c r="X101" s="174"/>
      <c r="Y101" s="174"/>
      <c r="Z101" s="174"/>
      <c r="AA101" s="175"/>
      <c r="AB101" s="175"/>
      <c r="AC101" s="175"/>
      <c r="AD101" s="175"/>
      <c r="AE101" s="176"/>
      <c r="AF101" s="175"/>
      <c r="AG101" s="122"/>
      <c r="AH101" s="177"/>
      <c r="AI101" s="177"/>
      <c r="AK101" s="164" t="str">
        <f t="shared" si="27"/>
        <v/>
      </c>
      <c r="AL101" s="165" t="str">
        <f t="shared" si="28"/>
        <v/>
      </c>
      <c r="AM101" s="164" t="str">
        <f t="shared" si="29"/>
        <v/>
      </c>
      <c r="AN101" s="164" t="str">
        <f t="shared" si="30"/>
        <v/>
      </c>
      <c r="AO101" s="166" t="str">
        <f t="shared" si="31"/>
        <v/>
      </c>
      <c r="AP101" s="167" t="str">
        <f t="shared" si="32"/>
        <v/>
      </c>
      <c r="AQ101" s="167" t="str">
        <f t="shared" si="33"/>
        <v/>
      </c>
      <c r="AR101" s="167" t="str">
        <f t="shared" si="34"/>
        <v/>
      </c>
      <c r="AS101" s="164" t="str">
        <f t="shared" si="35"/>
        <v/>
      </c>
      <c r="AT101" s="168" t="str">
        <f t="shared" si="36"/>
        <v/>
      </c>
      <c r="AU101" s="168" t="str">
        <f t="shared" si="37"/>
        <v/>
      </c>
      <c r="AV101" s="168" t="str">
        <f t="shared" si="38"/>
        <v/>
      </c>
      <c r="AW101" s="168" t="str">
        <f t="shared" si="39"/>
        <v/>
      </c>
      <c r="AX101" s="168" t="str">
        <f t="shared" si="40"/>
        <v/>
      </c>
      <c r="AY101" s="168" t="str">
        <f t="shared" si="41"/>
        <v/>
      </c>
      <c r="AZ101" s="178"/>
      <c r="BA101" s="178"/>
      <c r="BB101" s="179"/>
      <c r="BC101" s="179"/>
      <c r="BD101" s="179"/>
      <c r="BE101" s="179"/>
      <c r="BF101" s="179"/>
      <c r="BG101" s="179"/>
      <c r="BH101" s="179"/>
      <c r="BI101" s="179"/>
      <c r="BJ101" s="179"/>
      <c r="BK101" s="179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5"/>
      <c r="DJ101" s="25"/>
      <c r="DK101" s="25"/>
      <c r="DL101" s="25"/>
      <c r="DM101" s="25"/>
      <c r="DN101" s="25"/>
    </row>
    <row r="102" spans="1:118" ht="15.95" customHeight="1" x14ac:dyDescent="0.2">
      <c r="A102" s="181" t="str">
        <f t="shared" si="43"/>
        <v/>
      </c>
      <c r="B102" s="182" t="str">
        <f t="shared" si="42"/>
        <v/>
      </c>
      <c r="C102" s="151"/>
      <c r="D102" s="152"/>
      <c r="E102" s="153"/>
      <c r="F102" s="152"/>
      <c r="G102" s="151"/>
      <c r="H102" s="151"/>
      <c r="I102" s="151"/>
      <c r="J102" s="151"/>
      <c r="K102" s="151"/>
      <c r="L102" s="151" t="str">
        <f t="shared" si="23"/>
        <v/>
      </c>
      <c r="M102" s="151" t="str">
        <f t="shared" si="24"/>
        <v/>
      </c>
      <c r="N102" s="151" t="str">
        <f t="shared" si="25"/>
        <v/>
      </c>
      <c r="O102" s="151" t="str">
        <f t="shared" si="26"/>
        <v/>
      </c>
      <c r="P102" s="155"/>
      <c r="Q102" s="155"/>
      <c r="R102" s="154" t="str">
        <f>IF(C102="","",MAX(N102:N103))</f>
        <v/>
      </c>
      <c r="S102" s="154" t="str">
        <f>IF(D102="","",MAX(O102:O103))</f>
        <v/>
      </c>
      <c r="T102" s="155" t="str">
        <f>IF(C102="","",MAX(ABS(H102),ABS(H103)))</f>
        <v/>
      </c>
      <c r="U102" s="156" t="str">
        <f>+IF(C102="","",MIN(MAX(ABS(G102),ABS(G103))*1000/(J102*K102),0.2*$F$10))</f>
        <v/>
      </c>
      <c r="V102" s="155" t="str">
        <f>IF(C102="","",MAX(BH102:BI102))</f>
        <v/>
      </c>
      <c r="W102" s="155" t="str">
        <f>IF(C102="","",$AA$9*$J102*$BG102*$BF102*$F$10/2.9/1000)</f>
        <v/>
      </c>
      <c r="X102" s="155" t="str">
        <f>IF(C102="","",$AA$9*$J102*$BG102*$BF102*$F$10/2/1000)</f>
        <v/>
      </c>
      <c r="Y102" s="157" t="str">
        <f>IF(C102="","",IF(MAX(ABS(H102),ABS(H103))&lt;V102,"Cấu tạo",IF(MAX(ABS(H102),ABS(H103))&gt;X102,"O/S","Tínhthép")))</f>
        <v/>
      </c>
      <c r="Z102" s="158" t="str">
        <f>IF(C102="","",IF(Y102="Tínhthép",IF(T102&lt;W102,2.5,_xlfn.COT(0.5*ASIN(2*T102*1000/($AA$9*J102*BG102*BF102*$F$10)))),""))</f>
        <v/>
      </c>
      <c r="AA102" s="159" t="str">
        <f>IF(C102="","",MAX(BJ102:BK102))</f>
        <v/>
      </c>
      <c r="AB102" s="160" t="str">
        <f>IF($C102="","",AH102)</f>
        <v/>
      </c>
      <c r="AC102" s="160" t="str">
        <f>IF($C102="","",AI102)</f>
        <v/>
      </c>
      <c r="AD102" s="160"/>
      <c r="AE102" s="159" t="str">
        <f>IF(C102="","",2*3.14*AB102^2/4/AC102*1000)</f>
        <v/>
      </c>
      <c r="AF102" s="161" t="str">
        <f>IF(C102="","",IF(AE102&gt;AA102,"OK","NOT OK"))</f>
        <v/>
      </c>
      <c r="AG102" s="17">
        <v>22</v>
      </c>
      <c r="AH102" s="162">
        <v>10</v>
      </c>
      <c r="AI102" s="163">
        <v>200</v>
      </c>
      <c r="AK102" s="164" t="str">
        <f t="shared" si="27"/>
        <v/>
      </c>
      <c r="AL102" s="165" t="str">
        <f t="shared" si="28"/>
        <v/>
      </c>
      <c r="AM102" s="164" t="str">
        <f t="shared" si="29"/>
        <v/>
      </c>
      <c r="AN102" s="164" t="str">
        <f t="shared" si="30"/>
        <v/>
      </c>
      <c r="AO102" s="166" t="str">
        <f t="shared" si="31"/>
        <v/>
      </c>
      <c r="AP102" s="167" t="str">
        <f t="shared" si="32"/>
        <v/>
      </c>
      <c r="AQ102" s="167" t="str">
        <f t="shared" si="33"/>
        <v/>
      </c>
      <c r="AR102" s="167" t="str">
        <f t="shared" si="34"/>
        <v/>
      </c>
      <c r="AS102" s="164" t="str">
        <f t="shared" si="35"/>
        <v/>
      </c>
      <c r="AT102" s="168" t="str">
        <f t="shared" si="36"/>
        <v/>
      </c>
      <c r="AU102" s="168" t="str">
        <f t="shared" si="37"/>
        <v/>
      </c>
      <c r="AV102" s="168" t="str">
        <f t="shared" si="38"/>
        <v/>
      </c>
      <c r="AW102" s="168" t="str">
        <f t="shared" si="39"/>
        <v/>
      </c>
      <c r="AX102" s="168" t="str">
        <f t="shared" si="40"/>
        <v/>
      </c>
      <c r="AY102" s="168" t="str">
        <f t="shared" si="41"/>
        <v/>
      </c>
      <c r="AZ102" s="169" t="str">
        <f>IF(C102="","",MAX(R102:R103))</f>
        <v/>
      </c>
      <c r="BA102" s="169" t="str">
        <f>IF(C102="","",MAX(S102:S103))</f>
        <v/>
      </c>
      <c r="BB102" s="170" t="str">
        <f>IF(C102="","",MIN(2,1+SQRT(200/(0.8*K102))))</f>
        <v/>
      </c>
      <c r="BC102" s="170" t="str">
        <f>IF(C102="","",MIN(0.02,MAX(R102:S102)/(J102*0.8*K102)))</f>
        <v/>
      </c>
      <c r="BD102" s="171" t="str">
        <f>IF(C102="","",0.18/$Y$11)</f>
        <v/>
      </c>
      <c r="BE102" s="172" t="str">
        <f>IF(C102="","",0.035*BB102^(3/2)*$F$9^(1/2))</f>
        <v/>
      </c>
      <c r="BF102" s="172" t="str">
        <f>IF(C102="","",0.6*(1-$F$9/250))</f>
        <v/>
      </c>
      <c r="BG102" s="171" t="str">
        <f>IF(C102="","",0.9*AK102)</f>
        <v/>
      </c>
      <c r="BH102" s="172" t="str">
        <f>+IF(C102="","",(BD102*BB102*(100*BC102*$F$9)^(1/3)+0.15*U102)*J102*0.8*K102/1000)</f>
        <v/>
      </c>
      <c r="BI102" s="172" t="str">
        <f>IF(C102="","",(BE102+0.15*U102)*J102*0.8*K102/1000)</f>
        <v/>
      </c>
      <c r="BJ102" s="172" t="str">
        <f>IF(C102="","",$AF$12*J102*1000)</f>
        <v/>
      </c>
      <c r="BK102" s="172" t="str">
        <f>+IF(C102="","",T102*1000/(BG102*$Q$10*Z102)*1000)</f>
        <v/>
      </c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5"/>
      <c r="DJ102" s="25"/>
      <c r="DK102" s="25"/>
      <c r="DL102" s="25"/>
      <c r="DM102" s="25"/>
      <c r="DN102" s="25"/>
    </row>
    <row r="103" spans="1:118" ht="15.95" customHeight="1" x14ac:dyDescent="0.25">
      <c r="A103" s="181" t="str">
        <f t="shared" si="43"/>
        <v/>
      </c>
      <c r="B103" s="182" t="str">
        <f t="shared" si="42"/>
        <v/>
      </c>
      <c r="C103" s="151"/>
      <c r="D103" s="152"/>
      <c r="E103" s="153"/>
      <c r="F103" s="152"/>
      <c r="G103" s="151"/>
      <c r="H103" s="151"/>
      <c r="I103" s="151"/>
      <c r="J103" s="151"/>
      <c r="K103" s="152"/>
      <c r="L103" s="151" t="str">
        <f t="shared" si="23"/>
        <v/>
      </c>
      <c r="M103" s="151" t="str">
        <f t="shared" si="24"/>
        <v/>
      </c>
      <c r="N103" s="151" t="str">
        <f t="shared" si="25"/>
        <v/>
      </c>
      <c r="O103" s="151" t="str">
        <f t="shared" si="26"/>
        <v/>
      </c>
      <c r="P103" s="272"/>
      <c r="Q103" s="272"/>
      <c r="R103" s="180"/>
      <c r="S103" s="180"/>
      <c r="T103" s="174"/>
      <c r="U103" s="174"/>
      <c r="V103" s="174"/>
      <c r="W103" s="174"/>
      <c r="X103" s="174"/>
      <c r="Y103" s="174"/>
      <c r="Z103" s="174"/>
      <c r="AA103" s="175"/>
      <c r="AB103" s="175"/>
      <c r="AC103" s="175"/>
      <c r="AD103" s="175"/>
      <c r="AE103" s="176"/>
      <c r="AF103" s="175"/>
      <c r="AG103" s="122"/>
      <c r="AH103" s="177"/>
      <c r="AI103" s="177"/>
      <c r="AK103" s="164" t="str">
        <f t="shared" si="27"/>
        <v/>
      </c>
      <c r="AL103" s="165" t="str">
        <f t="shared" si="28"/>
        <v/>
      </c>
      <c r="AM103" s="164" t="str">
        <f t="shared" si="29"/>
        <v/>
      </c>
      <c r="AN103" s="164" t="str">
        <f t="shared" si="30"/>
        <v/>
      </c>
      <c r="AO103" s="166" t="str">
        <f t="shared" si="31"/>
        <v/>
      </c>
      <c r="AP103" s="167" t="str">
        <f t="shared" si="32"/>
        <v/>
      </c>
      <c r="AQ103" s="167" t="str">
        <f t="shared" si="33"/>
        <v/>
      </c>
      <c r="AR103" s="167" t="str">
        <f t="shared" si="34"/>
        <v/>
      </c>
      <c r="AS103" s="164" t="str">
        <f t="shared" si="35"/>
        <v/>
      </c>
      <c r="AT103" s="168" t="str">
        <f t="shared" si="36"/>
        <v/>
      </c>
      <c r="AU103" s="168" t="str">
        <f t="shared" si="37"/>
        <v/>
      </c>
      <c r="AV103" s="168" t="str">
        <f t="shared" si="38"/>
        <v/>
      </c>
      <c r="AW103" s="168" t="str">
        <f t="shared" si="39"/>
        <v/>
      </c>
      <c r="AX103" s="168" t="str">
        <f t="shared" si="40"/>
        <v/>
      </c>
      <c r="AY103" s="168" t="str">
        <f t="shared" si="41"/>
        <v/>
      </c>
      <c r="AZ103" s="178"/>
      <c r="BA103" s="178"/>
      <c r="BB103" s="179"/>
      <c r="BC103" s="179"/>
      <c r="BD103" s="179"/>
      <c r="BE103" s="179"/>
      <c r="BF103" s="179"/>
      <c r="BG103" s="179"/>
      <c r="BH103" s="179"/>
      <c r="BI103" s="179"/>
      <c r="BJ103" s="179"/>
      <c r="BK103" s="179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5"/>
      <c r="DJ103" s="25"/>
      <c r="DK103" s="25"/>
      <c r="DL103" s="25"/>
      <c r="DM103" s="25"/>
      <c r="DN103" s="25"/>
    </row>
    <row r="104" spans="1:118" ht="15.95" customHeight="1" x14ac:dyDescent="0.2">
      <c r="A104" s="181" t="str">
        <f t="shared" si="43"/>
        <v/>
      </c>
      <c r="B104" s="182" t="str">
        <f t="shared" si="42"/>
        <v/>
      </c>
      <c r="C104" s="151"/>
      <c r="D104" s="152"/>
      <c r="E104" s="153"/>
      <c r="F104" s="152"/>
      <c r="G104" s="151"/>
      <c r="H104" s="151"/>
      <c r="I104" s="151"/>
      <c r="J104" s="151"/>
      <c r="K104" s="152"/>
      <c r="L104" s="151" t="str">
        <f t="shared" si="23"/>
        <v/>
      </c>
      <c r="M104" s="151" t="str">
        <f t="shared" si="24"/>
        <v/>
      </c>
      <c r="N104" s="151" t="str">
        <f t="shared" si="25"/>
        <v/>
      </c>
      <c r="O104" s="151" t="str">
        <f t="shared" si="26"/>
        <v/>
      </c>
      <c r="P104" s="155"/>
      <c r="Q104" s="155"/>
      <c r="R104" s="154" t="str">
        <f>IF(C104="","",MAX(N104:N105))</f>
        <v/>
      </c>
      <c r="S104" s="154" t="str">
        <f>IF(D104="","",MAX(O104:O105))</f>
        <v/>
      </c>
      <c r="T104" s="155" t="str">
        <f>IF(C104="","",MAX(ABS(H104),ABS(H105)))</f>
        <v/>
      </c>
      <c r="U104" s="156" t="str">
        <f>+IF(C104="","",MIN(MAX(ABS(G104),ABS(G105))*1000/(J104*K104),0.2*$F$10))</f>
        <v/>
      </c>
      <c r="V104" s="155" t="str">
        <f>IF(C104="","",MAX(BH104:BI104))</f>
        <v/>
      </c>
      <c r="W104" s="155" t="str">
        <f>IF(C104="","",$AA$9*$J104*$BG104*$BF104*$F$10/2.9/1000)</f>
        <v/>
      </c>
      <c r="X104" s="155" t="str">
        <f>IF(C104="","",$AA$9*$J104*$BG104*$BF104*$F$10/2/1000)</f>
        <v/>
      </c>
      <c r="Y104" s="157" t="str">
        <f>IF(C104="","",IF(MAX(ABS(H104),ABS(H105))&lt;V104,"Cấu tạo",IF(MAX(ABS(H104),ABS(H105))&gt;X104,"O/S","Tínhthép")))</f>
        <v/>
      </c>
      <c r="Z104" s="158" t="str">
        <f>IF(C104="","",IF(Y104="Tínhthép",IF(T104&lt;W104,2.5,_xlfn.COT(0.5*ASIN(2*T104*1000/($AA$9*J104*BG104*BF104*$F$10)))),""))</f>
        <v/>
      </c>
      <c r="AA104" s="159" t="str">
        <f>IF(C104="","",MAX(BJ104:BK104))</f>
        <v/>
      </c>
      <c r="AB104" s="160" t="str">
        <f>IF($C104="","",AH104)</f>
        <v/>
      </c>
      <c r="AC104" s="160" t="str">
        <f>IF($C104="","",AI104)</f>
        <v/>
      </c>
      <c r="AD104" s="160"/>
      <c r="AE104" s="159" t="str">
        <f>IF(C104="","",2*3.14*AB104^2/4/AC104*1000)</f>
        <v/>
      </c>
      <c r="AF104" s="161" t="str">
        <f>IF(C104="","",IF(AE104&gt;AA104,"OK","NOT OK"))</f>
        <v/>
      </c>
      <c r="AH104" s="162">
        <v>10</v>
      </c>
      <c r="AI104" s="163">
        <v>200</v>
      </c>
      <c r="AK104" s="164" t="str">
        <f t="shared" si="27"/>
        <v/>
      </c>
      <c r="AL104" s="165" t="str">
        <f t="shared" si="28"/>
        <v/>
      </c>
      <c r="AM104" s="164" t="str">
        <f t="shared" si="29"/>
        <v/>
      </c>
      <c r="AN104" s="164" t="str">
        <f t="shared" si="30"/>
        <v/>
      </c>
      <c r="AO104" s="166" t="str">
        <f t="shared" si="31"/>
        <v/>
      </c>
      <c r="AP104" s="167" t="str">
        <f t="shared" si="32"/>
        <v/>
      </c>
      <c r="AQ104" s="167" t="str">
        <f t="shared" si="33"/>
        <v/>
      </c>
      <c r="AR104" s="167" t="str">
        <f t="shared" si="34"/>
        <v/>
      </c>
      <c r="AS104" s="164" t="str">
        <f t="shared" si="35"/>
        <v/>
      </c>
      <c r="AT104" s="168" t="str">
        <f t="shared" si="36"/>
        <v/>
      </c>
      <c r="AU104" s="168" t="str">
        <f t="shared" si="37"/>
        <v/>
      </c>
      <c r="AV104" s="168" t="str">
        <f t="shared" si="38"/>
        <v/>
      </c>
      <c r="AW104" s="168" t="str">
        <f t="shared" si="39"/>
        <v/>
      </c>
      <c r="AX104" s="168" t="str">
        <f t="shared" si="40"/>
        <v/>
      </c>
      <c r="AY104" s="168" t="str">
        <f t="shared" si="41"/>
        <v/>
      </c>
      <c r="AZ104" s="169" t="str">
        <f>IF(C104="","",MAX(R104:R105))</f>
        <v/>
      </c>
      <c r="BA104" s="169" t="str">
        <f>IF(C104="","",MAX(S104:S105))</f>
        <v/>
      </c>
      <c r="BB104" s="170" t="str">
        <f>IF(C104="","",MIN(2,1+SQRT(200/(0.8*K104))))</f>
        <v/>
      </c>
      <c r="BC104" s="170" t="str">
        <f>IF(C104="","",MIN(0.02,MAX(R104:S104)/(J104*0.8*K104)))</f>
        <v/>
      </c>
      <c r="BD104" s="171" t="str">
        <f>IF(C104="","",0.18/$Y$11)</f>
        <v/>
      </c>
      <c r="BE104" s="172" t="str">
        <f>IF(C104="","",0.035*BB104^(3/2)*$F$9^(1/2))</f>
        <v/>
      </c>
      <c r="BF104" s="172" t="str">
        <f>IF(C104="","",0.6*(1-$F$9/250))</f>
        <v/>
      </c>
      <c r="BG104" s="171" t="str">
        <f>IF(C104="","",0.9*AK104)</f>
        <v/>
      </c>
      <c r="BH104" s="172" t="str">
        <f>+IF(C104="","",(BD104*BB104*(100*BC104*$F$9)^(1/3)+0.15*U104)*J104*0.8*K104/1000)</f>
        <v/>
      </c>
      <c r="BI104" s="172" t="str">
        <f>IF(C104="","",(BE104+0.15*U104)*J104*0.8*K104/1000)</f>
        <v/>
      </c>
      <c r="BJ104" s="172" t="str">
        <f>IF(C104="","",$AF$12*J104*1000)</f>
        <v/>
      </c>
      <c r="BK104" s="172" t="str">
        <f>+IF(C104="","",T104*1000/(BG104*$Q$10*Z104)*1000)</f>
        <v/>
      </c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5"/>
      <c r="DJ104" s="25"/>
      <c r="DK104" s="25"/>
      <c r="DL104" s="25"/>
      <c r="DM104" s="25"/>
      <c r="DN104" s="25"/>
    </row>
    <row r="105" spans="1:118" ht="15.95" customHeight="1" x14ac:dyDescent="0.25">
      <c r="A105" s="181" t="str">
        <f t="shared" si="43"/>
        <v/>
      </c>
      <c r="B105" s="182" t="str">
        <f t="shared" si="42"/>
        <v/>
      </c>
      <c r="C105" s="151"/>
      <c r="D105" s="152"/>
      <c r="E105" s="153"/>
      <c r="F105" s="152"/>
      <c r="G105" s="151"/>
      <c r="H105" s="151"/>
      <c r="I105" s="151"/>
      <c r="J105" s="151"/>
      <c r="K105" s="152"/>
      <c r="L105" s="151" t="str">
        <f t="shared" si="23"/>
        <v/>
      </c>
      <c r="M105" s="151" t="str">
        <f t="shared" si="24"/>
        <v/>
      </c>
      <c r="N105" s="151" t="str">
        <f t="shared" si="25"/>
        <v/>
      </c>
      <c r="O105" s="151" t="str">
        <f t="shared" si="26"/>
        <v/>
      </c>
      <c r="P105" s="272"/>
      <c r="Q105" s="272"/>
      <c r="R105" s="180"/>
      <c r="S105" s="180"/>
      <c r="T105" s="174"/>
      <c r="U105" s="174"/>
      <c r="V105" s="174"/>
      <c r="W105" s="174"/>
      <c r="X105" s="174"/>
      <c r="Y105" s="174"/>
      <c r="Z105" s="174"/>
      <c r="AA105" s="175"/>
      <c r="AB105" s="175"/>
      <c r="AC105" s="175"/>
      <c r="AD105" s="175"/>
      <c r="AE105" s="176"/>
      <c r="AF105" s="175"/>
      <c r="AG105" s="122"/>
      <c r="AH105" s="177"/>
      <c r="AI105" s="177"/>
      <c r="AK105" s="164" t="str">
        <f t="shared" si="27"/>
        <v/>
      </c>
      <c r="AL105" s="165" t="str">
        <f t="shared" si="28"/>
        <v/>
      </c>
      <c r="AM105" s="164" t="str">
        <f t="shared" si="29"/>
        <v/>
      </c>
      <c r="AN105" s="164" t="str">
        <f t="shared" si="30"/>
        <v/>
      </c>
      <c r="AO105" s="166" t="str">
        <f t="shared" si="31"/>
        <v/>
      </c>
      <c r="AP105" s="167" t="str">
        <f t="shared" si="32"/>
        <v/>
      </c>
      <c r="AQ105" s="167" t="str">
        <f t="shared" si="33"/>
        <v/>
      </c>
      <c r="AR105" s="167" t="str">
        <f t="shared" si="34"/>
        <v/>
      </c>
      <c r="AS105" s="164" t="str">
        <f t="shared" si="35"/>
        <v/>
      </c>
      <c r="AT105" s="168" t="str">
        <f t="shared" si="36"/>
        <v/>
      </c>
      <c r="AU105" s="168" t="str">
        <f t="shared" si="37"/>
        <v/>
      </c>
      <c r="AV105" s="168" t="str">
        <f t="shared" si="38"/>
        <v/>
      </c>
      <c r="AW105" s="168" t="str">
        <f t="shared" si="39"/>
        <v/>
      </c>
      <c r="AX105" s="168" t="str">
        <f t="shared" si="40"/>
        <v/>
      </c>
      <c r="AY105" s="168" t="str">
        <f t="shared" si="41"/>
        <v/>
      </c>
      <c r="AZ105" s="178"/>
      <c r="BA105" s="178"/>
      <c r="BB105" s="179"/>
      <c r="BC105" s="179"/>
      <c r="BD105" s="179"/>
      <c r="BE105" s="179"/>
      <c r="BF105" s="179"/>
      <c r="BG105" s="179"/>
      <c r="BH105" s="179"/>
      <c r="BI105" s="179"/>
      <c r="BJ105" s="179"/>
      <c r="BK105" s="179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5"/>
      <c r="DJ105" s="25"/>
      <c r="DK105" s="25"/>
      <c r="DL105" s="25"/>
      <c r="DM105" s="25"/>
      <c r="DN105" s="25"/>
    </row>
    <row r="106" spans="1:118" ht="15.95" customHeight="1" x14ac:dyDescent="0.2">
      <c r="A106" s="181" t="str">
        <f t="shared" si="43"/>
        <v/>
      </c>
      <c r="B106" s="182" t="str">
        <f t="shared" si="42"/>
        <v/>
      </c>
      <c r="C106" s="151"/>
      <c r="D106" s="152"/>
      <c r="E106" s="153"/>
      <c r="F106" s="152"/>
      <c r="G106" s="151"/>
      <c r="H106" s="151"/>
      <c r="I106" s="151"/>
      <c r="J106" s="151"/>
      <c r="K106" s="151"/>
      <c r="L106" s="151" t="str">
        <f t="shared" si="23"/>
        <v/>
      </c>
      <c r="M106" s="151" t="str">
        <f t="shared" si="24"/>
        <v/>
      </c>
      <c r="N106" s="151" t="str">
        <f t="shared" si="25"/>
        <v/>
      </c>
      <c r="O106" s="151" t="str">
        <f t="shared" si="26"/>
        <v/>
      </c>
      <c r="P106" s="155"/>
      <c r="Q106" s="155"/>
      <c r="R106" s="154" t="str">
        <f>IF(C106="","",MAX(N106:N107))</f>
        <v/>
      </c>
      <c r="S106" s="154" t="str">
        <f>IF(D106="","",MAX(O106:O107))</f>
        <v/>
      </c>
      <c r="T106" s="155" t="str">
        <f>IF(C106="","",MAX(ABS(H106),ABS(H107)))</f>
        <v/>
      </c>
      <c r="U106" s="156" t="str">
        <f>+IF(C106="","",MIN(MAX(ABS(G106),ABS(G107))*1000/(J106*K106),0.2*$F$10))</f>
        <v/>
      </c>
      <c r="V106" s="155" t="str">
        <f>IF(C106="","",MAX(BH106:BI106))</f>
        <v/>
      </c>
      <c r="W106" s="155" t="str">
        <f>IF(C106="","",$AA$9*$J106*$BG106*$BF106*$F$10/2.9/1000)</f>
        <v/>
      </c>
      <c r="X106" s="155" t="str">
        <f>IF(C106="","",$AA$9*$J106*$BG106*$BF106*$F$10/2/1000)</f>
        <v/>
      </c>
      <c r="Y106" s="157" t="str">
        <f>IF(C106="","",IF(MAX(ABS(H106),ABS(H107))&lt;V106,"Cấu tạo",IF(MAX(ABS(H106),ABS(H107))&gt;X106,"O/S","Tínhthép")))</f>
        <v/>
      </c>
      <c r="Z106" s="158" t="str">
        <f>IF(C106="","",IF(Y106="Tínhthép",IF(T106&lt;W106,2.5,_xlfn.COT(0.5*ASIN(2*T106*1000/($AA$9*J106*BG106*BF106*$F$10)))),""))</f>
        <v/>
      </c>
      <c r="AA106" s="159" t="str">
        <f>IF(C106="","",MAX(BJ106:BK106))</f>
        <v/>
      </c>
      <c r="AB106" s="160" t="str">
        <f>IF($C106="","",AH106)</f>
        <v/>
      </c>
      <c r="AC106" s="160" t="str">
        <f>IF($C106="","",AI106)</f>
        <v/>
      </c>
      <c r="AD106" s="160"/>
      <c r="AE106" s="159" t="str">
        <f>IF(C106="","",2*3.14*AB106^2/4/AC106*1000)</f>
        <v/>
      </c>
      <c r="AF106" s="161" t="str">
        <f>IF(C106="","",IF(AE106&gt;AA106,"OK","NOT OK"))</f>
        <v/>
      </c>
      <c r="AG106" s="17">
        <v>23</v>
      </c>
      <c r="AH106" s="162">
        <v>10</v>
      </c>
      <c r="AI106" s="163">
        <v>200</v>
      </c>
      <c r="AK106" s="164" t="str">
        <f t="shared" si="27"/>
        <v/>
      </c>
      <c r="AL106" s="165" t="str">
        <f t="shared" si="28"/>
        <v/>
      </c>
      <c r="AM106" s="164" t="str">
        <f t="shared" si="29"/>
        <v/>
      </c>
      <c r="AN106" s="164" t="str">
        <f t="shared" si="30"/>
        <v/>
      </c>
      <c r="AO106" s="166" t="str">
        <f t="shared" si="31"/>
        <v/>
      </c>
      <c r="AP106" s="167" t="str">
        <f t="shared" si="32"/>
        <v/>
      </c>
      <c r="AQ106" s="167" t="str">
        <f t="shared" si="33"/>
        <v/>
      </c>
      <c r="AR106" s="167" t="str">
        <f t="shared" si="34"/>
        <v/>
      </c>
      <c r="AS106" s="164" t="str">
        <f t="shared" si="35"/>
        <v/>
      </c>
      <c r="AT106" s="168" t="str">
        <f t="shared" si="36"/>
        <v/>
      </c>
      <c r="AU106" s="168" t="str">
        <f t="shared" si="37"/>
        <v/>
      </c>
      <c r="AV106" s="168" t="str">
        <f t="shared" si="38"/>
        <v/>
      </c>
      <c r="AW106" s="168" t="str">
        <f t="shared" si="39"/>
        <v/>
      </c>
      <c r="AX106" s="168" t="str">
        <f t="shared" si="40"/>
        <v/>
      </c>
      <c r="AY106" s="168" t="str">
        <f t="shared" si="41"/>
        <v/>
      </c>
      <c r="AZ106" s="169" t="str">
        <f>IF(C106="","",MAX(R106:R107))</f>
        <v/>
      </c>
      <c r="BA106" s="169" t="str">
        <f>IF(C106="","",MAX(S106:S107))</f>
        <v/>
      </c>
      <c r="BB106" s="170" t="str">
        <f>IF(C106="","",MIN(2,1+SQRT(200/(0.8*K106))))</f>
        <v/>
      </c>
      <c r="BC106" s="170" t="str">
        <f>IF(C106="","",MIN(0.02,MAX(R106:S106)/(J106*0.8*K106)))</f>
        <v/>
      </c>
      <c r="BD106" s="171" t="str">
        <f>IF(C106="","",0.18/$Y$11)</f>
        <v/>
      </c>
      <c r="BE106" s="172" t="str">
        <f>IF(C106="","",0.035*BB106^(3/2)*$F$9^(1/2))</f>
        <v/>
      </c>
      <c r="BF106" s="172" t="str">
        <f>IF(C106="","",0.6*(1-$F$9/250))</f>
        <v/>
      </c>
      <c r="BG106" s="171" t="str">
        <f>IF(C106="","",0.9*AK106)</f>
        <v/>
      </c>
      <c r="BH106" s="172" t="str">
        <f>+IF(C106="","",(BD106*BB106*(100*BC106*$F$9)^(1/3)+0.15*U106)*J106*0.8*K106/1000)</f>
        <v/>
      </c>
      <c r="BI106" s="172" t="str">
        <f>IF(C106="","",(BE106+0.15*U106)*J106*0.8*K106/1000)</f>
        <v/>
      </c>
      <c r="BJ106" s="172" t="str">
        <f>IF(C106="","",$AF$12*J106*1000)</f>
        <v/>
      </c>
      <c r="BK106" s="172" t="str">
        <f>+IF(C106="","",T106*1000/(BG106*$Q$10*Z106)*1000)</f>
        <v/>
      </c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5"/>
      <c r="DJ106" s="25"/>
      <c r="DK106" s="25"/>
      <c r="DL106" s="25"/>
      <c r="DM106" s="25"/>
      <c r="DN106" s="25"/>
    </row>
    <row r="107" spans="1:118" ht="15.95" customHeight="1" x14ac:dyDescent="0.25">
      <c r="A107" s="181" t="str">
        <f t="shared" si="43"/>
        <v/>
      </c>
      <c r="B107" s="182" t="str">
        <f t="shared" si="42"/>
        <v/>
      </c>
      <c r="C107" s="151"/>
      <c r="D107" s="152"/>
      <c r="E107" s="153"/>
      <c r="F107" s="152"/>
      <c r="G107" s="151"/>
      <c r="H107" s="151"/>
      <c r="I107" s="151"/>
      <c r="J107" s="151"/>
      <c r="K107" s="152"/>
      <c r="L107" s="151" t="str">
        <f t="shared" si="23"/>
        <v/>
      </c>
      <c r="M107" s="151" t="str">
        <f t="shared" si="24"/>
        <v/>
      </c>
      <c r="N107" s="151" t="str">
        <f t="shared" si="25"/>
        <v/>
      </c>
      <c r="O107" s="151" t="str">
        <f t="shared" si="26"/>
        <v/>
      </c>
      <c r="P107" s="272"/>
      <c r="Q107" s="272"/>
      <c r="R107" s="173"/>
      <c r="S107" s="173"/>
      <c r="T107" s="174"/>
      <c r="U107" s="174"/>
      <c r="V107" s="174"/>
      <c r="W107" s="174"/>
      <c r="X107" s="174"/>
      <c r="Y107" s="174"/>
      <c r="Z107" s="174"/>
      <c r="AA107" s="175"/>
      <c r="AB107" s="175"/>
      <c r="AC107" s="175"/>
      <c r="AD107" s="175"/>
      <c r="AE107" s="176"/>
      <c r="AF107" s="175"/>
      <c r="AG107" s="122"/>
      <c r="AH107" s="177"/>
      <c r="AI107" s="177"/>
      <c r="AK107" s="164" t="str">
        <f t="shared" si="27"/>
        <v/>
      </c>
      <c r="AL107" s="165" t="str">
        <f t="shared" si="28"/>
        <v/>
      </c>
      <c r="AM107" s="164" t="str">
        <f t="shared" si="29"/>
        <v/>
      </c>
      <c r="AN107" s="164" t="str">
        <f t="shared" si="30"/>
        <v/>
      </c>
      <c r="AO107" s="166" t="str">
        <f t="shared" si="31"/>
        <v/>
      </c>
      <c r="AP107" s="167" t="str">
        <f t="shared" si="32"/>
        <v/>
      </c>
      <c r="AQ107" s="167" t="str">
        <f t="shared" si="33"/>
        <v/>
      </c>
      <c r="AR107" s="167" t="str">
        <f t="shared" si="34"/>
        <v/>
      </c>
      <c r="AS107" s="164" t="str">
        <f t="shared" si="35"/>
        <v/>
      </c>
      <c r="AT107" s="168" t="str">
        <f t="shared" si="36"/>
        <v/>
      </c>
      <c r="AU107" s="168" t="str">
        <f t="shared" si="37"/>
        <v/>
      </c>
      <c r="AV107" s="168" t="str">
        <f t="shared" si="38"/>
        <v/>
      </c>
      <c r="AW107" s="168" t="str">
        <f t="shared" si="39"/>
        <v/>
      </c>
      <c r="AX107" s="168" t="str">
        <f t="shared" si="40"/>
        <v/>
      </c>
      <c r="AY107" s="168" t="str">
        <f t="shared" si="41"/>
        <v/>
      </c>
      <c r="AZ107" s="178"/>
      <c r="BA107" s="178"/>
      <c r="BB107" s="179"/>
      <c r="BC107" s="179"/>
      <c r="BD107" s="179"/>
      <c r="BE107" s="179"/>
      <c r="BF107" s="179"/>
      <c r="BG107" s="179"/>
      <c r="BH107" s="179"/>
      <c r="BI107" s="179"/>
      <c r="BJ107" s="179"/>
      <c r="BK107" s="179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5"/>
      <c r="DJ107" s="25"/>
      <c r="DK107" s="25"/>
      <c r="DL107" s="25"/>
      <c r="DM107" s="25"/>
      <c r="DN107" s="25"/>
    </row>
    <row r="108" spans="1:118" ht="15.95" customHeight="1" x14ac:dyDescent="0.2">
      <c r="A108" s="181" t="str">
        <f t="shared" si="43"/>
        <v/>
      </c>
      <c r="B108" s="182" t="str">
        <f t="shared" si="42"/>
        <v/>
      </c>
      <c r="C108" s="151"/>
      <c r="D108" s="152"/>
      <c r="E108" s="153"/>
      <c r="F108" s="152"/>
      <c r="G108" s="151"/>
      <c r="H108" s="151"/>
      <c r="I108" s="151"/>
      <c r="J108" s="151"/>
      <c r="K108" s="152"/>
      <c r="L108" s="151" t="str">
        <f t="shared" si="23"/>
        <v/>
      </c>
      <c r="M108" s="151" t="str">
        <f t="shared" si="24"/>
        <v/>
      </c>
      <c r="N108" s="151" t="str">
        <f t="shared" si="25"/>
        <v/>
      </c>
      <c r="O108" s="151" t="str">
        <f t="shared" si="26"/>
        <v/>
      </c>
      <c r="P108" s="155"/>
      <c r="Q108" s="155"/>
      <c r="R108" s="154" t="str">
        <f>IF(C108="","",MAX(N108:N109))</f>
        <v/>
      </c>
      <c r="S108" s="154" t="str">
        <f>IF(D108="","",MAX(O108:O109))</f>
        <v/>
      </c>
      <c r="T108" s="155" t="str">
        <f>IF(C108="","",MAX(ABS(H108),ABS(H109)))</f>
        <v/>
      </c>
      <c r="U108" s="156" t="str">
        <f>+IF(C108="","",MIN(MAX(ABS(G108),ABS(G109))*1000/(J108*K108),0.2*$F$10))</f>
        <v/>
      </c>
      <c r="V108" s="155" t="str">
        <f>IF(C108="","",MAX(BH108:BI108))</f>
        <v/>
      </c>
      <c r="W108" s="155" t="str">
        <f>IF(C108="","",$AA$9*$J108*$BG108*$BF108*$F$10/2.9/1000)</f>
        <v/>
      </c>
      <c r="X108" s="155" t="str">
        <f>IF(C108="","",$AA$9*$J108*$BG108*$BF108*$F$10/2/1000)</f>
        <v/>
      </c>
      <c r="Y108" s="157" t="str">
        <f>IF(C108="","",IF(MAX(ABS(H108),ABS(H109))&lt;V108,"Cấu tạo",IF(MAX(ABS(H108),ABS(H109))&gt;X108,"O/S","Tínhthép")))</f>
        <v/>
      </c>
      <c r="Z108" s="158" t="str">
        <f>IF(C108="","",IF(Y108="Tínhthép",IF(T108&lt;W108,2.5,_xlfn.COT(0.5*ASIN(2*T108*1000/($AA$9*J108*BG108*BF108*$F$10)))),""))</f>
        <v/>
      </c>
      <c r="AA108" s="159" t="str">
        <f>IF(C108="","",MAX(BJ108:BK108))</f>
        <v/>
      </c>
      <c r="AB108" s="160" t="str">
        <f>IF($C108="","",AH108)</f>
        <v/>
      </c>
      <c r="AC108" s="160" t="str">
        <f>IF($C108="","",AI108)</f>
        <v/>
      </c>
      <c r="AD108" s="160"/>
      <c r="AE108" s="159" t="str">
        <f>IF(C108="","",2*3.14*AB108^2/4/AC108*1000)</f>
        <v/>
      </c>
      <c r="AF108" s="161" t="str">
        <f>IF(C108="","",IF(AE108&gt;AA108,"OK","NOT OK"))</f>
        <v/>
      </c>
      <c r="AH108" s="162">
        <v>10</v>
      </c>
      <c r="AI108" s="163">
        <v>200</v>
      </c>
      <c r="AK108" s="164" t="str">
        <f t="shared" si="27"/>
        <v/>
      </c>
      <c r="AL108" s="165" t="str">
        <f t="shared" si="28"/>
        <v/>
      </c>
      <c r="AM108" s="164" t="str">
        <f t="shared" si="29"/>
        <v/>
      </c>
      <c r="AN108" s="164" t="str">
        <f t="shared" si="30"/>
        <v/>
      </c>
      <c r="AO108" s="166" t="str">
        <f t="shared" si="31"/>
        <v/>
      </c>
      <c r="AP108" s="167" t="str">
        <f t="shared" si="32"/>
        <v/>
      </c>
      <c r="AQ108" s="167" t="str">
        <f t="shared" si="33"/>
        <v/>
      </c>
      <c r="AR108" s="167" t="str">
        <f t="shared" si="34"/>
        <v/>
      </c>
      <c r="AS108" s="164" t="str">
        <f t="shared" si="35"/>
        <v/>
      </c>
      <c r="AT108" s="168" t="str">
        <f t="shared" si="36"/>
        <v/>
      </c>
      <c r="AU108" s="168" t="str">
        <f t="shared" si="37"/>
        <v/>
      </c>
      <c r="AV108" s="168" t="str">
        <f t="shared" si="38"/>
        <v/>
      </c>
      <c r="AW108" s="168" t="str">
        <f t="shared" si="39"/>
        <v/>
      </c>
      <c r="AX108" s="168" t="str">
        <f t="shared" si="40"/>
        <v/>
      </c>
      <c r="AY108" s="168" t="str">
        <f t="shared" si="41"/>
        <v/>
      </c>
      <c r="AZ108" s="169" t="str">
        <f>IF(C108="","",MAX(R108:R109))</f>
        <v/>
      </c>
      <c r="BA108" s="169" t="str">
        <f>IF(C108="","",MAX(S108:S109))</f>
        <v/>
      </c>
      <c r="BB108" s="170" t="str">
        <f>IF(C108="","",MIN(2,1+SQRT(200/(0.8*K108))))</f>
        <v/>
      </c>
      <c r="BC108" s="170" t="str">
        <f>IF(C108="","",MIN(0.02,MAX(R108:S108)/(J108*0.8*K108)))</f>
        <v/>
      </c>
      <c r="BD108" s="171" t="str">
        <f>IF(C108="","",0.18/$Y$11)</f>
        <v/>
      </c>
      <c r="BE108" s="172" t="str">
        <f>IF(C108="","",0.035*BB108^(3/2)*$F$9^(1/2))</f>
        <v/>
      </c>
      <c r="BF108" s="172" t="str">
        <f>IF(C108="","",0.6*(1-$F$9/250))</f>
        <v/>
      </c>
      <c r="BG108" s="171" t="str">
        <f>IF(C108="","",0.9*AK108)</f>
        <v/>
      </c>
      <c r="BH108" s="172" t="str">
        <f>+IF(C108="","",(BD108*BB108*(100*BC108*$F$9)^(1/3)+0.15*U108)*J108*0.8*K108/1000)</f>
        <v/>
      </c>
      <c r="BI108" s="172" t="str">
        <f>IF(C108="","",(BE108+0.15*U108)*J108*0.8*K108/1000)</f>
        <v/>
      </c>
      <c r="BJ108" s="172" t="str">
        <f>IF(C108="","",$AF$12*J108*1000)</f>
        <v/>
      </c>
      <c r="BK108" s="172" t="str">
        <f>+IF(C108="","",T108*1000/(BG108*$Q$10*Z108)*1000)</f>
        <v/>
      </c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5"/>
      <c r="DJ108" s="25"/>
      <c r="DK108" s="25"/>
      <c r="DL108" s="25"/>
      <c r="DM108" s="25"/>
      <c r="DN108" s="25"/>
    </row>
    <row r="109" spans="1:118" ht="15.95" customHeight="1" x14ac:dyDescent="0.25">
      <c r="A109" s="181" t="str">
        <f t="shared" si="43"/>
        <v/>
      </c>
      <c r="B109" s="182" t="str">
        <f t="shared" si="42"/>
        <v/>
      </c>
      <c r="C109" s="151"/>
      <c r="D109" s="152"/>
      <c r="E109" s="153"/>
      <c r="F109" s="152"/>
      <c r="G109" s="151"/>
      <c r="H109" s="151"/>
      <c r="I109" s="151"/>
      <c r="J109" s="151"/>
      <c r="K109" s="152"/>
      <c r="L109" s="151" t="str">
        <f t="shared" si="23"/>
        <v/>
      </c>
      <c r="M109" s="151" t="str">
        <f t="shared" si="24"/>
        <v/>
      </c>
      <c r="N109" s="151" t="str">
        <f t="shared" si="25"/>
        <v/>
      </c>
      <c r="O109" s="151" t="str">
        <f t="shared" si="26"/>
        <v/>
      </c>
      <c r="P109" s="272"/>
      <c r="Q109" s="272"/>
      <c r="R109" s="173"/>
      <c r="S109" s="173"/>
      <c r="T109" s="174"/>
      <c r="U109" s="174"/>
      <c r="V109" s="174"/>
      <c r="W109" s="174"/>
      <c r="X109" s="174"/>
      <c r="Y109" s="174"/>
      <c r="Z109" s="174"/>
      <c r="AA109" s="175"/>
      <c r="AB109" s="175"/>
      <c r="AC109" s="175"/>
      <c r="AD109" s="175"/>
      <c r="AE109" s="176"/>
      <c r="AF109" s="175"/>
      <c r="AG109" s="122"/>
      <c r="AH109" s="177"/>
      <c r="AI109" s="177"/>
      <c r="AK109" s="164" t="str">
        <f t="shared" si="27"/>
        <v/>
      </c>
      <c r="AL109" s="165" t="str">
        <f t="shared" si="28"/>
        <v/>
      </c>
      <c r="AM109" s="164" t="str">
        <f t="shared" si="29"/>
        <v/>
      </c>
      <c r="AN109" s="164" t="str">
        <f t="shared" si="30"/>
        <v/>
      </c>
      <c r="AO109" s="166" t="str">
        <f t="shared" si="31"/>
        <v/>
      </c>
      <c r="AP109" s="167" t="str">
        <f t="shared" si="32"/>
        <v/>
      </c>
      <c r="AQ109" s="167" t="str">
        <f t="shared" si="33"/>
        <v/>
      </c>
      <c r="AR109" s="167" t="str">
        <f t="shared" si="34"/>
        <v/>
      </c>
      <c r="AS109" s="164" t="str">
        <f t="shared" si="35"/>
        <v/>
      </c>
      <c r="AT109" s="168" t="str">
        <f t="shared" si="36"/>
        <v/>
      </c>
      <c r="AU109" s="168" t="str">
        <f t="shared" si="37"/>
        <v/>
      </c>
      <c r="AV109" s="168" t="str">
        <f t="shared" si="38"/>
        <v/>
      </c>
      <c r="AW109" s="168" t="str">
        <f t="shared" si="39"/>
        <v/>
      </c>
      <c r="AX109" s="168" t="str">
        <f t="shared" si="40"/>
        <v/>
      </c>
      <c r="AY109" s="168" t="str">
        <f t="shared" si="41"/>
        <v/>
      </c>
      <c r="AZ109" s="178"/>
      <c r="BA109" s="178"/>
      <c r="BB109" s="179"/>
      <c r="BC109" s="179"/>
      <c r="BD109" s="179"/>
      <c r="BE109" s="179"/>
      <c r="BF109" s="179"/>
      <c r="BG109" s="179"/>
      <c r="BH109" s="179"/>
      <c r="BI109" s="179"/>
      <c r="BJ109" s="179"/>
      <c r="BK109" s="179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5"/>
      <c r="DJ109" s="25"/>
      <c r="DK109" s="25"/>
      <c r="DL109" s="25"/>
      <c r="DM109" s="25"/>
      <c r="DN109" s="25"/>
    </row>
    <row r="110" spans="1:118" ht="15.95" customHeight="1" x14ac:dyDescent="0.2">
      <c r="A110" s="181" t="str">
        <f t="shared" si="43"/>
        <v/>
      </c>
      <c r="B110" s="182" t="str">
        <f t="shared" si="42"/>
        <v/>
      </c>
      <c r="C110" s="151"/>
      <c r="D110" s="152"/>
      <c r="E110" s="153"/>
      <c r="F110" s="152"/>
      <c r="G110" s="151"/>
      <c r="H110" s="151"/>
      <c r="I110" s="151"/>
      <c r="J110" s="151"/>
      <c r="K110" s="151"/>
      <c r="L110" s="151" t="str">
        <f t="shared" si="23"/>
        <v/>
      </c>
      <c r="M110" s="151" t="str">
        <f t="shared" si="24"/>
        <v/>
      </c>
      <c r="N110" s="151" t="str">
        <f t="shared" si="25"/>
        <v/>
      </c>
      <c r="O110" s="151" t="str">
        <f t="shared" si="26"/>
        <v/>
      </c>
      <c r="P110" s="155"/>
      <c r="Q110" s="155"/>
      <c r="R110" s="154" t="str">
        <f>IF(C110="","",MAX(N110:N111))</f>
        <v/>
      </c>
      <c r="S110" s="154" t="str">
        <f>IF(D110="","",MAX(O110:O111))</f>
        <v/>
      </c>
      <c r="T110" s="155" t="str">
        <f>IF(C110="","",MAX(ABS(H110),ABS(H111)))</f>
        <v/>
      </c>
      <c r="U110" s="156" t="str">
        <f>+IF(C110="","",MIN(MAX(ABS(G110),ABS(G111))*1000/(J110*K110),0.2*$F$10))</f>
        <v/>
      </c>
      <c r="V110" s="155" t="str">
        <f>IF(C110="","",MAX(BH110:BI110))</f>
        <v/>
      </c>
      <c r="W110" s="155" t="str">
        <f>IF(C110="","",$AA$9*$J110*$BG110*$BF110*$F$10/2.9/1000)</f>
        <v/>
      </c>
      <c r="X110" s="155" t="str">
        <f>IF(C110="","",$AA$9*$J110*$BG110*$BF110*$F$10/2/1000)</f>
        <v/>
      </c>
      <c r="Y110" s="157" t="str">
        <f>IF(C110="","",IF(MAX(ABS(H110),ABS(H111))&lt;V110,"Cấu tạo",IF(MAX(ABS(H110),ABS(H111))&gt;X110,"O/S","Tínhthép")))</f>
        <v/>
      </c>
      <c r="Z110" s="158" t="str">
        <f>IF(C110="","",IF(Y110="Tínhthép",IF(T110&lt;W110,2.5,_xlfn.COT(0.5*ASIN(2*T110*1000/($AA$9*J110*BG110*BF110*$F$10)))),""))</f>
        <v/>
      </c>
      <c r="AA110" s="159" t="str">
        <f>IF(C110="","",MAX(BJ110:BK110))</f>
        <v/>
      </c>
      <c r="AB110" s="160" t="str">
        <f>IF($C110="","",AH110)</f>
        <v/>
      </c>
      <c r="AC110" s="160" t="str">
        <f>IF($C110="","",AI110)</f>
        <v/>
      </c>
      <c r="AD110" s="160"/>
      <c r="AE110" s="159" t="str">
        <f>IF(C110="","",2*3.14*AB110^2/4/AC110*1000)</f>
        <v/>
      </c>
      <c r="AF110" s="161" t="str">
        <f>IF(C110="","",IF(AE110&gt;AA110,"OK","NOT OK"))</f>
        <v/>
      </c>
      <c r="AG110" s="17">
        <v>24</v>
      </c>
      <c r="AH110" s="162">
        <v>10</v>
      </c>
      <c r="AI110" s="163">
        <v>200</v>
      </c>
      <c r="AK110" s="164" t="str">
        <f t="shared" si="27"/>
        <v/>
      </c>
      <c r="AL110" s="165" t="str">
        <f t="shared" si="28"/>
        <v/>
      </c>
      <c r="AM110" s="164" t="str">
        <f t="shared" si="29"/>
        <v/>
      </c>
      <c r="AN110" s="164" t="str">
        <f t="shared" si="30"/>
        <v/>
      </c>
      <c r="AO110" s="166" t="str">
        <f t="shared" si="31"/>
        <v/>
      </c>
      <c r="AP110" s="167" t="str">
        <f t="shared" si="32"/>
        <v/>
      </c>
      <c r="AQ110" s="167" t="str">
        <f t="shared" si="33"/>
        <v/>
      </c>
      <c r="AR110" s="167" t="str">
        <f t="shared" si="34"/>
        <v/>
      </c>
      <c r="AS110" s="164" t="str">
        <f t="shared" si="35"/>
        <v/>
      </c>
      <c r="AT110" s="168" t="str">
        <f t="shared" si="36"/>
        <v/>
      </c>
      <c r="AU110" s="168" t="str">
        <f t="shared" si="37"/>
        <v/>
      </c>
      <c r="AV110" s="168" t="str">
        <f t="shared" si="38"/>
        <v/>
      </c>
      <c r="AW110" s="168" t="str">
        <f t="shared" si="39"/>
        <v/>
      </c>
      <c r="AX110" s="168" t="str">
        <f t="shared" si="40"/>
        <v/>
      </c>
      <c r="AY110" s="168" t="str">
        <f t="shared" si="41"/>
        <v/>
      </c>
      <c r="AZ110" s="169" t="str">
        <f>IF(C110="","",MAX(R110:R111))</f>
        <v/>
      </c>
      <c r="BA110" s="169" t="str">
        <f>IF(C110="","",MAX(S110:S111))</f>
        <v/>
      </c>
      <c r="BB110" s="170" t="str">
        <f>IF(C110="","",MIN(2,1+SQRT(200/(0.8*K110))))</f>
        <v/>
      </c>
      <c r="BC110" s="170" t="str">
        <f>IF(C110="","",MIN(0.02,MAX(R110:S110)/(J110*0.8*K110)))</f>
        <v/>
      </c>
      <c r="BD110" s="171" t="str">
        <f>IF(C110="","",0.18/$Y$11)</f>
        <v/>
      </c>
      <c r="BE110" s="172" t="str">
        <f>IF(C110="","",0.035*BB110^(3/2)*$F$9^(1/2))</f>
        <v/>
      </c>
      <c r="BF110" s="172" t="str">
        <f>IF(C110="","",0.6*(1-$F$9/250))</f>
        <v/>
      </c>
      <c r="BG110" s="171" t="str">
        <f>IF(C110="","",0.9*AK110)</f>
        <v/>
      </c>
      <c r="BH110" s="172" t="str">
        <f>+IF(C110="","",(BD110*BB110*(100*BC110*$F$9)^(1/3)+0.15*U110)*J110*0.8*K110/1000)</f>
        <v/>
      </c>
      <c r="BI110" s="172" t="str">
        <f>IF(C110="","",(BE110+0.15*U110)*J110*0.8*K110/1000)</f>
        <v/>
      </c>
      <c r="BJ110" s="172" t="str">
        <f>IF(C110="","",$AF$12*J110*1000)</f>
        <v/>
      </c>
      <c r="BK110" s="172" t="str">
        <f>+IF(C110="","",T110*1000/(BG110*$Q$10*Z110)*1000)</f>
        <v/>
      </c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5"/>
      <c r="DJ110" s="25"/>
      <c r="DK110" s="25"/>
      <c r="DL110" s="25"/>
      <c r="DM110" s="25"/>
      <c r="DN110" s="25"/>
    </row>
    <row r="111" spans="1:118" ht="15.95" customHeight="1" x14ac:dyDescent="0.25">
      <c r="A111" s="181" t="str">
        <f t="shared" si="43"/>
        <v/>
      </c>
      <c r="B111" s="182" t="str">
        <f t="shared" si="42"/>
        <v/>
      </c>
      <c r="C111" s="151"/>
      <c r="D111" s="152"/>
      <c r="E111" s="153"/>
      <c r="F111" s="152"/>
      <c r="G111" s="151"/>
      <c r="H111" s="151"/>
      <c r="I111" s="151"/>
      <c r="J111" s="151"/>
      <c r="K111" s="152"/>
      <c r="L111" s="151" t="str">
        <f t="shared" si="23"/>
        <v/>
      </c>
      <c r="M111" s="151" t="str">
        <f t="shared" si="24"/>
        <v/>
      </c>
      <c r="N111" s="151" t="str">
        <f t="shared" si="25"/>
        <v/>
      </c>
      <c r="O111" s="151" t="str">
        <f t="shared" si="26"/>
        <v/>
      </c>
      <c r="P111" s="272"/>
      <c r="Q111" s="272"/>
      <c r="R111" s="180"/>
      <c r="S111" s="180"/>
      <c r="T111" s="174"/>
      <c r="U111" s="174"/>
      <c r="V111" s="174"/>
      <c r="W111" s="174"/>
      <c r="X111" s="174"/>
      <c r="Y111" s="174"/>
      <c r="Z111" s="174"/>
      <c r="AA111" s="175"/>
      <c r="AB111" s="175"/>
      <c r="AC111" s="175"/>
      <c r="AD111" s="175"/>
      <c r="AE111" s="176"/>
      <c r="AF111" s="175"/>
      <c r="AG111" s="122"/>
      <c r="AH111" s="177"/>
      <c r="AI111" s="177"/>
      <c r="AK111" s="164" t="str">
        <f t="shared" si="27"/>
        <v/>
      </c>
      <c r="AL111" s="165" t="str">
        <f t="shared" si="28"/>
        <v/>
      </c>
      <c r="AM111" s="164" t="str">
        <f t="shared" si="29"/>
        <v/>
      </c>
      <c r="AN111" s="164" t="str">
        <f t="shared" si="30"/>
        <v/>
      </c>
      <c r="AO111" s="166" t="str">
        <f t="shared" si="31"/>
        <v/>
      </c>
      <c r="AP111" s="167" t="str">
        <f t="shared" si="32"/>
        <v/>
      </c>
      <c r="AQ111" s="167" t="str">
        <f t="shared" si="33"/>
        <v/>
      </c>
      <c r="AR111" s="167" t="str">
        <f t="shared" si="34"/>
        <v/>
      </c>
      <c r="AS111" s="164" t="str">
        <f t="shared" si="35"/>
        <v/>
      </c>
      <c r="AT111" s="168" t="str">
        <f t="shared" si="36"/>
        <v/>
      </c>
      <c r="AU111" s="168" t="str">
        <f t="shared" si="37"/>
        <v/>
      </c>
      <c r="AV111" s="168" t="str">
        <f t="shared" si="38"/>
        <v/>
      </c>
      <c r="AW111" s="168" t="str">
        <f t="shared" si="39"/>
        <v/>
      </c>
      <c r="AX111" s="168" t="str">
        <f t="shared" si="40"/>
        <v/>
      </c>
      <c r="AY111" s="168" t="str">
        <f t="shared" si="41"/>
        <v/>
      </c>
      <c r="AZ111" s="178"/>
      <c r="BA111" s="178"/>
      <c r="BB111" s="179"/>
      <c r="BC111" s="179"/>
      <c r="BD111" s="179"/>
      <c r="BE111" s="179"/>
      <c r="BF111" s="179"/>
      <c r="BG111" s="179"/>
      <c r="BH111" s="179"/>
      <c r="BI111" s="179"/>
      <c r="BJ111" s="179"/>
      <c r="BK111" s="179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5"/>
      <c r="DJ111" s="25"/>
      <c r="DK111" s="25"/>
      <c r="DL111" s="25"/>
      <c r="DM111" s="25"/>
      <c r="DN111" s="25"/>
    </row>
    <row r="112" spans="1:118" ht="15.95" customHeight="1" x14ac:dyDescent="0.2">
      <c r="A112" s="181" t="str">
        <f t="shared" si="43"/>
        <v/>
      </c>
      <c r="B112" s="182" t="str">
        <f t="shared" si="42"/>
        <v/>
      </c>
      <c r="C112" s="151"/>
      <c r="D112" s="152"/>
      <c r="E112" s="153"/>
      <c r="F112" s="152"/>
      <c r="G112" s="151"/>
      <c r="H112" s="151"/>
      <c r="I112" s="151"/>
      <c r="J112" s="151"/>
      <c r="K112" s="152"/>
      <c r="L112" s="151" t="str">
        <f t="shared" si="23"/>
        <v/>
      </c>
      <c r="M112" s="151" t="str">
        <f t="shared" si="24"/>
        <v/>
      </c>
      <c r="N112" s="151" t="str">
        <f t="shared" si="25"/>
        <v/>
      </c>
      <c r="O112" s="151" t="str">
        <f t="shared" si="26"/>
        <v/>
      </c>
      <c r="P112" s="155"/>
      <c r="Q112" s="155"/>
      <c r="R112" s="154" t="str">
        <f>IF(C112="","",MAX(N112:N113))</f>
        <v/>
      </c>
      <c r="S112" s="154" t="str">
        <f>IF(D112="","",MAX(O112:O113))</f>
        <v/>
      </c>
      <c r="T112" s="155" t="str">
        <f>IF(C112="","",MAX(ABS(H112),ABS(H113)))</f>
        <v/>
      </c>
      <c r="U112" s="156" t="str">
        <f>+IF(C112="","",MIN(MAX(ABS(G112),ABS(G113))*1000/(J112*K112),0.2*$F$10))</f>
        <v/>
      </c>
      <c r="V112" s="155" t="str">
        <f>IF(C112="","",MAX(BH112:BI112))</f>
        <v/>
      </c>
      <c r="W112" s="155" t="str">
        <f>IF(C112="","",$AA$9*$J112*$BG112*$BF112*$F$10/2.9/1000)</f>
        <v/>
      </c>
      <c r="X112" s="155" t="str">
        <f>IF(C112="","",$AA$9*$J112*$BG112*$BF112*$F$10/2/1000)</f>
        <v/>
      </c>
      <c r="Y112" s="157" t="str">
        <f>IF(C112="","",IF(MAX(ABS(H112),ABS(H113))&lt;V112,"Cấu tạo",IF(MAX(ABS(H112),ABS(H113))&gt;X112,"O/S","Tínhthép")))</f>
        <v/>
      </c>
      <c r="Z112" s="158" t="str">
        <f>IF(C112="","",IF(Y112="Tínhthép",IF(T112&lt;W112,2.5,_xlfn.COT(0.5*ASIN(2*T112*1000/($AA$9*J112*BG112*BF112*$F$10)))),""))</f>
        <v/>
      </c>
      <c r="AA112" s="159" t="str">
        <f>IF(C112="","",MAX(BJ112:BK112))</f>
        <v/>
      </c>
      <c r="AB112" s="160" t="str">
        <f>IF($C112="","",AH112)</f>
        <v/>
      </c>
      <c r="AC112" s="160" t="str">
        <f>IF($C112="","",AI112)</f>
        <v/>
      </c>
      <c r="AD112" s="160"/>
      <c r="AE112" s="159" t="str">
        <f>IF(C112="","",2*3.14*AB112^2/4/AC112*1000)</f>
        <v/>
      </c>
      <c r="AF112" s="161" t="str">
        <f>IF(C112="","",IF(AE112&gt;AA112,"OK","NOT OK"))</f>
        <v/>
      </c>
      <c r="AH112" s="162">
        <v>10</v>
      </c>
      <c r="AI112" s="163">
        <v>200</v>
      </c>
      <c r="AK112" s="164" t="str">
        <f t="shared" si="27"/>
        <v/>
      </c>
      <c r="AL112" s="165" t="str">
        <f t="shared" si="28"/>
        <v/>
      </c>
      <c r="AM112" s="164" t="str">
        <f t="shared" si="29"/>
        <v/>
      </c>
      <c r="AN112" s="164" t="str">
        <f t="shared" si="30"/>
        <v/>
      </c>
      <c r="AO112" s="166" t="str">
        <f t="shared" si="31"/>
        <v/>
      </c>
      <c r="AP112" s="167" t="str">
        <f t="shared" si="32"/>
        <v/>
      </c>
      <c r="AQ112" s="167" t="str">
        <f t="shared" si="33"/>
        <v/>
      </c>
      <c r="AR112" s="167" t="str">
        <f t="shared" si="34"/>
        <v/>
      </c>
      <c r="AS112" s="164" t="str">
        <f t="shared" si="35"/>
        <v/>
      </c>
      <c r="AT112" s="168" t="str">
        <f t="shared" si="36"/>
        <v/>
      </c>
      <c r="AU112" s="168" t="str">
        <f t="shared" si="37"/>
        <v/>
      </c>
      <c r="AV112" s="168" t="str">
        <f t="shared" si="38"/>
        <v/>
      </c>
      <c r="AW112" s="168" t="str">
        <f t="shared" si="39"/>
        <v/>
      </c>
      <c r="AX112" s="168" t="str">
        <f t="shared" si="40"/>
        <v/>
      </c>
      <c r="AY112" s="168" t="str">
        <f t="shared" si="41"/>
        <v/>
      </c>
      <c r="AZ112" s="169" t="str">
        <f>IF(C112="","",MAX(R112:R113))</f>
        <v/>
      </c>
      <c r="BA112" s="169" t="str">
        <f>IF(C112="","",MAX(S112:S113))</f>
        <v/>
      </c>
      <c r="BB112" s="170" t="str">
        <f>IF(C112="","",MIN(2,1+SQRT(200/(0.8*K112))))</f>
        <v/>
      </c>
      <c r="BC112" s="170" t="str">
        <f>IF(C112="","",MIN(0.02,MAX(R112:S112)/(J112*0.8*K112)))</f>
        <v/>
      </c>
      <c r="BD112" s="171" t="str">
        <f>IF(C112="","",0.18/$Y$11)</f>
        <v/>
      </c>
      <c r="BE112" s="172" t="str">
        <f>IF(C112="","",0.035*BB112^(3/2)*$F$9^(1/2))</f>
        <v/>
      </c>
      <c r="BF112" s="172" t="str">
        <f>IF(C112="","",0.6*(1-$F$9/250))</f>
        <v/>
      </c>
      <c r="BG112" s="171" t="str">
        <f>IF(C112="","",0.9*AK112)</f>
        <v/>
      </c>
      <c r="BH112" s="172" t="str">
        <f>+IF(C112="","",(BD112*BB112*(100*BC112*$F$9)^(1/3)+0.15*U112)*J112*0.8*K112/1000)</f>
        <v/>
      </c>
      <c r="BI112" s="172" t="str">
        <f>IF(C112="","",(BE112+0.15*U112)*J112*0.8*K112/1000)</f>
        <v/>
      </c>
      <c r="BJ112" s="172" t="str">
        <f>IF(C112="","",$AF$12*J112*1000)</f>
        <v/>
      </c>
      <c r="BK112" s="172" t="str">
        <f>+IF(C112="","",T112*1000/(BG112*$Q$10*Z112)*1000)</f>
        <v/>
      </c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5"/>
      <c r="DJ112" s="25"/>
      <c r="DK112" s="25"/>
      <c r="DL112" s="25"/>
      <c r="DM112" s="25"/>
      <c r="DN112" s="25"/>
    </row>
    <row r="113" spans="1:118" ht="15.95" customHeight="1" x14ac:dyDescent="0.25">
      <c r="A113" s="181" t="str">
        <f t="shared" si="43"/>
        <v/>
      </c>
      <c r="B113" s="182" t="str">
        <f t="shared" si="42"/>
        <v/>
      </c>
      <c r="C113" s="151"/>
      <c r="D113" s="152"/>
      <c r="E113" s="153"/>
      <c r="F113" s="152"/>
      <c r="G113" s="151"/>
      <c r="H113" s="151"/>
      <c r="I113" s="151"/>
      <c r="J113" s="151"/>
      <c r="K113" s="152"/>
      <c r="L113" s="151" t="str">
        <f t="shared" si="23"/>
        <v/>
      </c>
      <c r="M113" s="151" t="str">
        <f t="shared" si="24"/>
        <v/>
      </c>
      <c r="N113" s="151" t="str">
        <f t="shared" si="25"/>
        <v/>
      </c>
      <c r="O113" s="151" t="str">
        <f t="shared" si="26"/>
        <v/>
      </c>
      <c r="P113" s="272"/>
      <c r="Q113" s="272"/>
      <c r="R113" s="180"/>
      <c r="S113" s="180"/>
      <c r="T113" s="174"/>
      <c r="U113" s="174"/>
      <c r="V113" s="174"/>
      <c r="W113" s="174"/>
      <c r="X113" s="174"/>
      <c r="Y113" s="174"/>
      <c r="Z113" s="174"/>
      <c r="AA113" s="175"/>
      <c r="AB113" s="175"/>
      <c r="AC113" s="175"/>
      <c r="AD113" s="175"/>
      <c r="AE113" s="176"/>
      <c r="AF113" s="175"/>
      <c r="AG113" s="122"/>
      <c r="AH113" s="177"/>
      <c r="AI113" s="177"/>
      <c r="AK113" s="164" t="str">
        <f t="shared" si="27"/>
        <v/>
      </c>
      <c r="AL113" s="165" t="str">
        <f t="shared" si="28"/>
        <v/>
      </c>
      <c r="AM113" s="164" t="str">
        <f t="shared" si="29"/>
        <v/>
      </c>
      <c r="AN113" s="164" t="str">
        <f t="shared" si="30"/>
        <v/>
      </c>
      <c r="AO113" s="166" t="str">
        <f t="shared" si="31"/>
        <v/>
      </c>
      <c r="AP113" s="167" t="str">
        <f t="shared" si="32"/>
        <v/>
      </c>
      <c r="AQ113" s="167" t="str">
        <f t="shared" si="33"/>
        <v/>
      </c>
      <c r="AR113" s="167" t="str">
        <f t="shared" si="34"/>
        <v/>
      </c>
      <c r="AS113" s="164" t="str">
        <f t="shared" si="35"/>
        <v/>
      </c>
      <c r="AT113" s="168" t="str">
        <f t="shared" si="36"/>
        <v/>
      </c>
      <c r="AU113" s="168" t="str">
        <f t="shared" si="37"/>
        <v/>
      </c>
      <c r="AV113" s="168" t="str">
        <f t="shared" si="38"/>
        <v/>
      </c>
      <c r="AW113" s="168" t="str">
        <f t="shared" si="39"/>
        <v/>
      </c>
      <c r="AX113" s="168" t="str">
        <f t="shared" si="40"/>
        <v/>
      </c>
      <c r="AY113" s="168" t="str">
        <f t="shared" si="41"/>
        <v/>
      </c>
      <c r="AZ113" s="178"/>
      <c r="BA113" s="178"/>
      <c r="BB113" s="179"/>
      <c r="BC113" s="179"/>
      <c r="BD113" s="179"/>
      <c r="BE113" s="179"/>
      <c r="BF113" s="179"/>
      <c r="BG113" s="179"/>
      <c r="BH113" s="179"/>
      <c r="BI113" s="179"/>
      <c r="BJ113" s="179"/>
      <c r="BK113" s="179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5"/>
      <c r="DJ113" s="25"/>
      <c r="DK113" s="25"/>
      <c r="DL113" s="25"/>
      <c r="DM113" s="25"/>
      <c r="DN113" s="25"/>
    </row>
    <row r="114" spans="1:118" ht="15.95" customHeight="1" x14ac:dyDescent="0.2">
      <c r="A114" s="181" t="str">
        <f t="shared" si="43"/>
        <v/>
      </c>
      <c r="B114" s="182" t="str">
        <f t="shared" si="42"/>
        <v/>
      </c>
      <c r="C114" s="151"/>
      <c r="D114" s="152"/>
      <c r="E114" s="153"/>
      <c r="F114" s="152"/>
      <c r="G114" s="151"/>
      <c r="H114" s="151"/>
      <c r="I114" s="151"/>
      <c r="J114" s="151"/>
      <c r="K114" s="151"/>
      <c r="L114" s="151" t="str">
        <f t="shared" si="23"/>
        <v/>
      </c>
      <c r="M114" s="151" t="str">
        <f t="shared" si="24"/>
        <v/>
      </c>
      <c r="N114" s="151" t="str">
        <f t="shared" si="25"/>
        <v/>
      </c>
      <c r="O114" s="151" t="str">
        <f t="shared" si="26"/>
        <v/>
      </c>
      <c r="P114" s="155"/>
      <c r="Q114" s="155"/>
      <c r="R114" s="154" t="str">
        <f>IF(C114="","",MAX(N114:N115))</f>
        <v/>
      </c>
      <c r="S114" s="154" t="str">
        <f>IF(D114="","",MAX(O114:O115))</f>
        <v/>
      </c>
      <c r="T114" s="155" t="str">
        <f>IF(C114="","",MAX(ABS(H114),ABS(H115)))</f>
        <v/>
      </c>
      <c r="U114" s="156" t="str">
        <f>+IF(C114="","",MIN(MAX(ABS(G114),ABS(G115))*1000/(J114*K114),0.2*$F$10))</f>
        <v/>
      </c>
      <c r="V114" s="155" t="str">
        <f>IF(C114="","",MAX(BH114:BI114))</f>
        <v/>
      </c>
      <c r="W114" s="155" t="str">
        <f>IF(C114="","",$AA$9*$J114*$BG114*$BF114*$F$10/2.9/1000)</f>
        <v/>
      </c>
      <c r="X114" s="155" t="str">
        <f>IF(C114="","",$AA$9*$J114*$BG114*$BF114*$F$10/2/1000)</f>
        <v/>
      </c>
      <c r="Y114" s="157" t="str">
        <f>IF(C114="","",IF(MAX(ABS(H114),ABS(H115))&lt;V114,"Cấu tạo",IF(MAX(ABS(H114),ABS(H115))&gt;X114,"O/S","Tínhthép")))</f>
        <v/>
      </c>
      <c r="Z114" s="158" t="str">
        <f>IF(C114="","",IF(Y114="Tínhthép",IF(T114&lt;W114,2.5,_xlfn.COT(0.5*ASIN(2*T114*1000/($AA$9*J114*BG114*BF114*$F$10)))),""))</f>
        <v/>
      </c>
      <c r="AA114" s="159" t="str">
        <f>IF(C114="","",MAX(BJ114:BK114))</f>
        <v/>
      </c>
      <c r="AB114" s="160" t="str">
        <f>IF($C114="","",AH114)</f>
        <v/>
      </c>
      <c r="AC114" s="160" t="str">
        <f>IF($C114="","",AI114)</f>
        <v/>
      </c>
      <c r="AD114" s="160"/>
      <c r="AE114" s="159" t="str">
        <f>IF(C114="","",2*3.14*AB114^2/4/AC114*1000)</f>
        <v/>
      </c>
      <c r="AF114" s="161" t="str">
        <f>IF(C114="","",IF(AE114&gt;AA114,"OK","NOT OK"))</f>
        <v/>
      </c>
      <c r="AG114" s="17">
        <v>25</v>
      </c>
      <c r="AH114" s="162">
        <v>10</v>
      </c>
      <c r="AI114" s="163">
        <v>200</v>
      </c>
      <c r="AK114" s="164" t="str">
        <f t="shared" si="27"/>
        <v/>
      </c>
      <c r="AL114" s="165" t="str">
        <f t="shared" si="28"/>
        <v/>
      </c>
      <c r="AM114" s="164" t="str">
        <f t="shared" si="29"/>
        <v/>
      </c>
      <c r="AN114" s="164" t="str">
        <f t="shared" si="30"/>
        <v/>
      </c>
      <c r="AO114" s="166" t="str">
        <f t="shared" si="31"/>
        <v/>
      </c>
      <c r="AP114" s="167" t="str">
        <f t="shared" si="32"/>
        <v/>
      </c>
      <c r="AQ114" s="167" t="str">
        <f t="shared" si="33"/>
        <v/>
      </c>
      <c r="AR114" s="167" t="str">
        <f t="shared" si="34"/>
        <v/>
      </c>
      <c r="AS114" s="164" t="str">
        <f t="shared" si="35"/>
        <v/>
      </c>
      <c r="AT114" s="168" t="str">
        <f t="shared" si="36"/>
        <v/>
      </c>
      <c r="AU114" s="168" t="str">
        <f t="shared" si="37"/>
        <v/>
      </c>
      <c r="AV114" s="168" t="str">
        <f t="shared" si="38"/>
        <v/>
      </c>
      <c r="AW114" s="168" t="str">
        <f t="shared" si="39"/>
        <v/>
      </c>
      <c r="AX114" s="168" t="str">
        <f t="shared" si="40"/>
        <v/>
      </c>
      <c r="AY114" s="168" t="str">
        <f t="shared" si="41"/>
        <v/>
      </c>
      <c r="AZ114" s="169" t="str">
        <f>IF(C114="","",MAX(R114:R115))</f>
        <v/>
      </c>
      <c r="BA114" s="169" t="str">
        <f>IF(C114="","",MAX(S114:S115))</f>
        <v/>
      </c>
      <c r="BB114" s="170" t="str">
        <f>IF(C114="","",MIN(2,1+SQRT(200/(0.8*K114))))</f>
        <v/>
      </c>
      <c r="BC114" s="170" t="str">
        <f>IF(C114="","",MIN(0.02,MAX(R114:S114)/(J114*0.8*K114)))</f>
        <v/>
      </c>
      <c r="BD114" s="171" t="str">
        <f>IF(C114="","",0.18/$Y$11)</f>
        <v/>
      </c>
      <c r="BE114" s="172" t="str">
        <f>IF(C114="","",0.035*BB114^(3/2)*$F$9^(1/2))</f>
        <v/>
      </c>
      <c r="BF114" s="172" t="str">
        <f>IF(C114="","",0.6*(1-$F$9/250))</f>
        <v/>
      </c>
      <c r="BG114" s="171" t="str">
        <f>IF(C114="","",0.9*AK114)</f>
        <v/>
      </c>
      <c r="BH114" s="172" t="str">
        <f>+IF(C114="","",(BD114*BB114*(100*BC114*$F$9)^(1/3)+0.15*U114)*J114*0.8*K114/1000)</f>
        <v/>
      </c>
      <c r="BI114" s="172" t="str">
        <f>IF(C114="","",(BE114+0.15*U114)*J114*0.8*K114/1000)</f>
        <v/>
      </c>
      <c r="BJ114" s="172" t="str">
        <f>IF(C114="","",$AF$12*J114*1000)</f>
        <v/>
      </c>
      <c r="BK114" s="172" t="str">
        <f>+IF(C114="","",T114*1000/(BG114*$Q$10*Z114)*1000)</f>
        <v/>
      </c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5"/>
      <c r="DJ114" s="25"/>
      <c r="DK114" s="25"/>
      <c r="DL114" s="25"/>
      <c r="DM114" s="25"/>
      <c r="DN114" s="25"/>
    </row>
    <row r="115" spans="1:118" ht="15.95" customHeight="1" x14ac:dyDescent="0.25">
      <c r="A115" s="181" t="str">
        <f t="shared" si="43"/>
        <v/>
      </c>
      <c r="B115" s="182" t="str">
        <f t="shared" si="42"/>
        <v/>
      </c>
      <c r="C115" s="151"/>
      <c r="D115" s="152"/>
      <c r="E115" s="153"/>
      <c r="F115" s="152"/>
      <c r="G115" s="151"/>
      <c r="H115" s="151"/>
      <c r="I115" s="151"/>
      <c r="J115" s="151"/>
      <c r="K115" s="152"/>
      <c r="L115" s="151" t="str">
        <f t="shared" si="23"/>
        <v/>
      </c>
      <c r="M115" s="151" t="str">
        <f t="shared" si="24"/>
        <v/>
      </c>
      <c r="N115" s="151" t="str">
        <f t="shared" si="25"/>
        <v/>
      </c>
      <c r="O115" s="151" t="str">
        <f t="shared" si="26"/>
        <v/>
      </c>
      <c r="P115" s="272"/>
      <c r="Q115" s="272"/>
      <c r="R115" s="173"/>
      <c r="S115" s="173"/>
      <c r="T115" s="174"/>
      <c r="U115" s="174"/>
      <c r="V115" s="174"/>
      <c r="W115" s="174"/>
      <c r="X115" s="174"/>
      <c r="Y115" s="174"/>
      <c r="Z115" s="174"/>
      <c r="AA115" s="175"/>
      <c r="AB115" s="175"/>
      <c r="AC115" s="175"/>
      <c r="AD115" s="175"/>
      <c r="AE115" s="176"/>
      <c r="AF115" s="175"/>
      <c r="AG115" s="122"/>
      <c r="AH115" s="177"/>
      <c r="AI115" s="177"/>
      <c r="AK115" s="164" t="str">
        <f t="shared" si="27"/>
        <v/>
      </c>
      <c r="AL115" s="165" t="str">
        <f t="shared" si="28"/>
        <v/>
      </c>
      <c r="AM115" s="164" t="str">
        <f t="shared" si="29"/>
        <v/>
      </c>
      <c r="AN115" s="164" t="str">
        <f t="shared" si="30"/>
        <v/>
      </c>
      <c r="AO115" s="166" t="str">
        <f t="shared" si="31"/>
        <v/>
      </c>
      <c r="AP115" s="167" t="str">
        <f t="shared" si="32"/>
        <v/>
      </c>
      <c r="AQ115" s="167" t="str">
        <f t="shared" si="33"/>
        <v/>
      </c>
      <c r="AR115" s="167" t="str">
        <f t="shared" si="34"/>
        <v/>
      </c>
      <c r="AS115" s="164" t="str">
        <f t="shared" si="35"/>
        <v/>
      </c>
      <c r="AT115" s="168" t="str">
        <f t="shared" si="36"/>
        <v/>
      </c>
      <c r="AU115" s="168" t="str">
        <f t="shared" si="37"/>
        <v/>
      </c>
      <c r="AV115" s="168" t="str">
        <f t="shared" si="38"/>
        <v/>
      </c>
      <c r="AW115" s="168" t="str">
        <f t="shared" si="39"/>
        <v/>
      </c>
      <c r="AX115" s="168" t="str">
        <f t="shared" si="40"/>
        <v/>
      </c>
      <c r="AY115" s="168" t="str">
        <f t="shared" si="41"/>
        <v/>
      </c>
      <c r="AZ115" s="178"/>
      <c r="BA115" s="178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5"/>
      <c r="DJ115" s="25"/>
      <c r="DK115" s="25"/>
      <c r="DL115" s="25"/>
      <c r="DM115" s="25"/>
      <c r="DN115" s="25"/>
    </row>
    <row r="116" spans="1:118" ht="15.95" customHeight="1" x14ac:dyDescent="0.2">
      <c r="A116" s="181" t="str">
        <f t="shared" si="43"/>
        <v/>
      </c>
      <c r="B116" s="182" t="str">
        <f t="shared" si="42"/>
        <v/>
      </c>
      <c r="C116" s="151"/>
      <c r="D116" s="152"/>
      <c r="E116" s="153"/>
      <c r="F116" s="152"/>
      <c r="G116" s="151"/>
      <c r="H116" s="151"/>
      <c r="I116" s="151"/>
      <c r="J116" s="151"/>
      <c r="K116" s="152"/>
      <c r="L116" s="151" t="str">
        <f t="shared" si="23"/>
        <v/>
      </c>
      <c r="M116" s="151" t="str">
        <f t="shared" si="24"/>
        <v/>
      </c>
      <c r="N116" s="151" t="str">
        <f t="shared" si="25"/>
        <v/>
      </c>
      <c r="O116" s="151" t="str">
        <f t="shared" si="26"/>
        <v/>
      </c>
      <c r="P116" s="155"/>
      <c r="Q116" s="155"/>
      <c r="R116" s="154" t="str">
        <f>IF(C116="","",MAX(N116:N117))</f>
        <v/>
      </c>
      <c r="S116" s="154" t="str">
        <f>IF(D116="","",MAX(O116:O117))</f>
        <v/>
      </c>
      <c r="T116" s="155" t="str">
        <f>IF(C116="","",MAX(ABS(H116),ABS(H117)))</f>
        <v/>
      </c>
      <c r="U116" s="156" t="str">
        <f>+IF(C116="","",MIN(MAX(ABS(G116),ABS(G117))*1000/(J116*K116),0.2*$F$10))</f>
        <v/>
      </c>
      <c r="V116" s="155" t="str">
        <f>IF(C116="","",MAX(BH116:BI116))</f>
        <v/>
      </c>
      <c r="W116" s="155" t="str">
        <f>IF(C116="","",$AA$9*$J116*$BG116*$BF116*$F$10/2.9/1000)</f>
        <v/>
      </c>
      <c r="X116" s="155" t="str">
        <f>IF(C116="","",$AA$9*$J116*$BG116*$BF116*$F$10/2/1000)</f>
        <v/>
      </c>
      <c r="Y116" s="157" t="str">
        <f>IF(C116="","",IF(MAX(ABS(H116),ABS(H117))&lt;V116,"Cấu tạo",IF(MAX(ABS(H116),ABS(H117))&gt;X116,"O/S","Tínhthép")))</f>
        <v/>
      </c>
      <c r="Z116" s="158" t="str">
        <f>IF(C116="","",IF(Y116="Tínhthép",IF(T116&lt;W116,2.5,_xlfn.COT(0.5*ASIN(2*T116*1000/($AA$9*J116*BG116*BF116*$F$10)))),""))</f>
        <v/>
      </c>
      <c r="AA116" s="159" t="str">
        <f>IF(C116="","",MAX(BJ116:BK116))</f>
        <v/>
      </c>
      <c r="AB116" s="160" t="str">
        <f>IF($C116="","",AH116)</f>
        <v/>
      </c>
      <c r="AC116" s="160" t="str">
        <f>IF($C116="","",AI116)</f>
        <v/>
      </c>
      <c r="AD116" s="160"/>
      <c r="AE116" s="159" t="str">
        <f>IF(C116="","",2*3.14*AB116^2/4/AC116*1000)</f>
        <v/>
      </c>
      <c r="AF116" s="161" t="str">
        <f>IF(C116="","",IF(AE116&gt;AA116,"OK","NOT OK"))</f>
        <v/>
      </c>
      <c r="AH116" s="162">
        <v>10</v>
      </c>
      <c r="AI116" s="163">
        <v>200</v>
      </c>
      <c r="AK116" s="164" t="str">
        <f t="shared" si="27"/>
        <v/>
      </c>
      <c r="AL116" s="165" t="str">
        <f t="shared" si="28"/>
        <v/>
      </c>
      <c r="AM116" s="164" t="str">
        <f t="shared" si="29"/>
        <v/>
      </c>
      <c r="AN116" s="164" t="str">
        <f t="shared" si="30"/>
        <v/>
      </c>
      <c r="AO116" s="166" t="str">
        <f t="shared" si="31"/>
        <v/>
      </c>
      <c r="AP116" s="167" t="str">
        <f t="shared" si="32"/>
        <v/>
      </c>
      <c r="AQ116" s="167" t="str">
        <f t="shared" si="33"/>
        <v/>
      </c>
      <c r="AR116" s="167" t="str">
        <f t="shared" si="34"/>
        <v/>
      </c>
      <c r="AS116" s="164" t="str">
        <f t="shared" si="35"/>
        <v/>
      </c>
      <c r="AT116" s="168" t="str">
        <f t="shared" si="36"/>
        <v/>
      </c>
      <c r="AU116" s="168" t="str">
        <f t="shared" si="37"/>
        <v/>
      </c>
      <c r="AV116" s="168" t="str">
        <f t="shared" si="38"/>
        <v/>
      </c>
      <c r="AW116" s="168" t="str">
        <f t="shared" si="39"/>
        <v/>
      </c>
      <c r="AX116" s="168" t="str">
        <f t="shared" si="40"/>
        <v/>
      </c>
      <c r="AY116" s="168" t="str">
        <f t="shared" si="41"/>
        <v/>
      </c>
      <c r="AZ116" s="169" t="str">
        <f>IF(C116="","",MAX(R116:R117))</f>
        <v/>
      </c>
      <c r="BA116" s="169" t="str">
        <f>IF(C116="","",MAX(S116:S117))</f>
        <v/>
      </c>
      <c r="BB116" s="170" t="str">
        <f>IF(C116="","",MIN(2,1+SQRT(200/(0.8*K116))))</f>
        <v/>
      </c>
      <c r="BC116" s="170" t="str">
        <f>IF(C116="","",MIN(0.02,MAX(R116:S116)/(J116*0.8*K116)))</f>
        <v/>
      </c>
      <c r="BD116" s="171" t="str">
        <f>IF(C116="","",0.18/$Y$11)</f>
        <v/>
      </c>
      <c r="BE116" s="172" t="str">
        <f>IF(C116="","",0.035*BB116^(3/2)*$F$9^(1/2))</f>
        <v/>
      </c>
      <c r="BF116" s="172" t="str">
        <f>IF(C116="","",0.6*(1-$F$9/250))</f>
        <v/>
      </c>
      <c r="BG116" s="171" t="str">
        <f>IF(C116="","",0.9*AK116)</f>
        <v/>
      </c>
      <c r="BH116" s="172" t="str">
        <f>+IF(C116="","",(BD116*BB116*(100*BC116*$F$9)^(1/3)+0.15*U116)*J116*0.8*K116/1000)</f>
        <v/>
      </c>
      <c r="BI116" s="172" t="str">
        <f>IF(C116="","",(BE116+0.15*U116)*J116*0.8*K116/1000)</f>
        <v/>
      </c>
      <c r="BJ116" s="172" t="str">
        <f>IF(C116="","",$AF$12*J116*1000)</f>
        <v/>
      </c>
      <c r="BK116" s="172" t="str">
        <f>+IF(C116="","",T116*1000/(BG116*$Q$10*Z116)*1000)</f>
        <v/>
      </c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5"/>
      <c r="DJ116" s="25"/>
      <c r="DK116" s="25"/>
      <c r="DL116" s="25"/>
      <c r="DM116" s="25"/>
      <c r="DN116" s="25"/>
    </row>
    <row r="117" spans="1:118" ht="15.95" customHeight="1" x14ac:dyDescent="0.25">
      <c r="A117" s="181" t="str">
        <f t="shared" si="43"/>
        <v/>
      </c>
      <c r="B117" s="182" t="str">
        <f t="shared" si="42"/>
        <v/>
      </c>
      <c r="C117" s="151"/>
      <c r="D117" s="152"/>
      <c r="E117" s="153"/>
      <c r="F117" s="152"/>
      <c r="G117" s="151"/>
      <c r="H117" s="151"/>
      <c r="I117" s="151"/>
      <c r="J117" s="151"/>
      <c r="K117" s="152"/>
      <c r="L117" s="151" t="str">
        <f t="shared" si="23"/>
        <v/>
      </c>
      <c r="M117" s="151" t="str">
        <f t="shared" si="24"/>
        <v/>
      </c>
      <c r="N117" s="151" t="str">
        <f t="shared" si="25"/>
        <v/>
      </c>
      <c r="O117" s="151" t="str">
        <f t="shared" si="26"/>
        <v/>
      </c>
      <c r="P117" s="272"/>
      <c r="Q117" s="272"/>
      <c r="R117" s="173"/>
      <c r="S117" s="173"/>
      <c r="T117" s="174"/>
      <c r="U117" s="174"/>
      <c r="V117" s="174"/>
      <c r="W117" s="174"/>
      <c r="X117" s="174"/>
      <c r="Y117" s="174"/>
      <c r="Z117" s="174"/>
      <c r="AA117" s="175"/>
      <c r="AB117" s="175"/>
      <c r="AC117" s="175"/>
      <c r="AD117" s="175"/>
      <c r="AE117" s="176"/>
      <c r="AF117" s="175"/>
      <c r="AG117" s="122"/>
      <c r="AH117" s="177"/>
      <c r="AI117" s="177"/>
      <c r="AK117" s="164" t="str">
        <f t="shared" si="27"/>
        <v/>
      </c>
      <c r="AL117" s="165" t="str">
        <f t="shared" si="28"/>
        <v/>
      </c>
      <c r="AM117" s="164" t="str">
        <f t="shared" si="29"/>
        <v/>
      </c>
      <c r="AN117" s="164" t="str">
        <f t="shared" si="30"/>
        <v/>
      </c>
      <c r="AO117" s="166" t="str">
        <f t="shared" si="31"/>
        <v/>
      </c>
      <c r="AP117" s="167" t="str">
        <f t="shared" si="32"/>
        <v/>
      </c>
      <c r="AQ117" s="167" t="str">
        <f t="shared" si="33"/>
        <v/>
      </c>
      <c r="AR117" s="167" t="str">
        <f t="shared" si="34"/>
        <v/>
      </c>
      <c r="AS117" s="164" t="str">
        <f t="shared" si="35"/>
        <v/>
      </c>
      <c r="AT117" s="168" t="str">
        <f t="shared" si="36"/>
        <v/>
      </c>
      <c r="AU117" s="168" t="str">
        <f t="shared" si="37"/>
        <v/>
      </c>
      <c r="AV117" s="168" t="str">
        <f t="shared" si="38"/>
        <v/>
      </c>
      <c r="AW117" s="168" t="str">
        <f t="shared" si="39"/>
        <v/>
      </c>
      <c r="AX117" s="168" t="str">
        <f t="shared" si="40"/>
        <v/>
      </c>
      <c r="AY117" s="168" t="str">
        <f t="shared" si="41"/>
        <v/>
      </c>
      <c r="AZ117" s="178"/>
      <c r="BA117" s="178"/>
      <c r="BB117" s="179"/>
      <c r="BC117" s="179"/>
      <c r="BD117" s="179"/>
      <c r="BE117" s="179"/>
      <c r="BF117" s="179"/>
      <c r="BG117" s="179"/>
      <c r="BH117" s="179"/>
      <c r="BI117" s="179"/>
      <c r="BJ117" s="179"/>
      <c r="BK117" s="179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5"/>
      <c r="DJ117" s="25"/>
      <c r="DK117" s="25"/>
      <c r="DL117" s="25"/>
      <c r="DM117" s="25"/>
      <c r="DN117" s="25"/>
    </row>
    <row r="118" spans="1:118" ht="15.95" customHeight="1" x14ac:dyDescent="0.2">
      <c r="A118" s="181" t="str">
        <f t="shared" si="43"/>
        <v/>
      </c>
      <c r="B118" s="182" t="str">
        <f t="shared" si="42"/>
        <v/>
      </c>
      <c r="C118" s="151"/>
      <c r="D118" s="152"/>
      <c r="E118" s="153"/>
      <c r="F118" s="152"/>
      <c r="G118" s="151"/>
      <c r="H118" s="151"/>
      <c r="I118" s="151"/>
      <c r="J118" s="151"/>
      <c r="K118" s="151"/>
      <c r="L118" s="151" t="str">
        <f t="shared" si="23"/>
        <v/>
      </c>
      <c r="M118" s="151" t="str">
        <f t="shared" si="24"/>
        <v/>
      </c>
      <c r="N118" s="151" t="str">
        <f t="shared" si="25"/>
        <v/>
      </c>
      <c r="O118" s="151" t="str">
        <f t="shared" si="26"/>
        <v/>
      </c>
      <c r="P118" s="155"/>
      <c r="Q118" s="155"/>
      <c r="R118" s="154" t="str">
        <f>IF(C118="","",MAX(N118:N119))</f>
        <v/>
      </c>
      <c r="S118" s="154" t="str">
        <f>IF(D118="","",MAX(O118:O119))</f>
        <v/>
      </c>
      <c r="T118" s="155" t="str">
        <f>IF(C118="","",MAX(ABS(H118),ABS(H119)))</f>
        <v/>
      </c>
      <c r="U118" s="156" t="str">
        <f>+IF(C118="","",MIN(MAX(ABS(G118),ABS(G119))*1000/(J118*K118),0.2*$F$10))</f>
        <v/>
      </c>
      <c r="V118" s="155" t="str">
        <f>IF(C118="","",MAX(BH118:BI118))</f>
        <v/>
      </c>
      <c r="W118" s="155" t="str">
        <f>IF(C118="","",$AA$9*$J118*$BG118*$BF118*$F$10/2.9/1000)</f>
        <v/>
      </c>
      <c r="X118" s="155" t="str">
        <f>IF(C118="","",$AA$9*$J118*$BG118*$BF118*$F$10/2/1000)</f>
        <v/>
      </c>
      <c r="Y118" s="157" t="str">
        <f>IF(C118="","",IF(MAX(ABS(H118),ABS(H119))&lt;V118,"Cấu tạo",IF(MAX(ABS(H118),ABS(H119))&gt;X118,"O/S","Tínhthép")))</f>
        <v/>
      </c>
      <c r="Z118" s="158" t="str">
        <f>IF(C118="","",IF(Y118="Tínhthép",IF(T118&lt;W118,2.5,_xlfn.COT(0.5*ASIN(2*T118*1000/($AA$9*J118*BG118*BF118*$F$10)))),""))</f>
        <v/>
      </c>
      <c r="AA118" s="159" t="str">
        <f>IF(C118="","",MAX(BJ118:BK118))</f>
        <v/>
      </c>
      <c r="AB118" s="160" t="str">
        <f>IF($C118="","",AH118)</f>
        <v/>
      </c>
      <c r="AC118" s="160" t="str">
        <f>IF($C118="","",AI118)</f>
        <v/>
      </c>
      <c r="AD118" s="160"/>
      <c r="AE118" s="159" t="str">
        <f>IF(C118="","",2*3.14*AB118^2/4/AC118*1000)</f>
        <v/>
      </c>
      <c r="AF118" s="161" t="str">
        <f>IF(C118="","",IF(AE118&gt;AA118,"OK","NOT OK"))</f>
        <v/>
      </c>
      <c r="AG118" s="17">
        <v>26</v>
      </c>
      <c r="AH118" s="162">
        <v>10</v>
      </c>
      <c r="AI118" s="163">
        <v>200</v>
      </c>
      <c r="AK118" s="164" t="str">
        <f t="shared" si="27"/>
        <v/>
      </c>
      <c r="AL118" s="165" t="str">
        <f t="shared" si="28"/>
        <v/>
      </c>
      <c r="AM118" s="164" t="str">
        <f t="shared" si="29"/>
        <v/>
      </c>
      <c r="AN118" s="164" t="str">
        <f t="shared" si="30"/>
        <v/>
      </c>
      <c r="AO118" s="166" t="str">
        <f t="shared" si="31"/>
        <v/>
      </c>
      <c r="AP118" s="167" t="str">
        <f t="shared" si="32"/>
        <v/>
      </c>
      <c r="AQ118" s="167" t="str">
        <f t="shared" si="33"/>
        <v/>
      </c>
      <c r="AR118" s="167" t="str">
        <f t="shared" si="34"/>
        <v/>
      </c>
      <c r="AS118" s="164" t="str">
        <f t="shared" si="35"/>
        <v/>
      </c>
      <c r="AT118" s="168" t="str">
        <f t="shared" si="36"/>
        <v/>
      </c>
      <c r="AU118" s="168" t="str">
        <f t="shared" si="37"/>
        <v/>
      </c>
      <c r="AV118" s="168" t="str">
        <f t="shared" si="38"/>
        <v/>
      </c>
      <c r="AW118" s="168" t="str">
        <f t="shared" si="39"/>
        <v/>
      </c>
      <c r="AX118" s="168" t="str">
        <f t="shared" si="40"/>
        <v/>
      </c>
      <c r="AY118" s="168" t="str">
        <f t="shared" si="41"/>
        <v/>
      </c>
      <c r="AZ118" s="169" t="str">
        <f>IF(C118="","",MAX(R118:R119))</f>
        <v/>
      </c>
      <c r="BA118" s="169" t="str">
        <f>IF(C118="","",MAX(S118:S119))</f>
        <v/>
      </c>
      <c r="BB118" s="170" t="str">
        <f>IF(C118="","",MIN(2,1+SQRT(200/(0.8*K118))))</f>
        <v/>
      </c>
      <c r="BC118" s="170" t="str">
        <f>IF(C118="","",MIN(0.02,MAX(R118:S118)/(J118*0.8*K118)))</f>
        <v/>
      </c>
      <c r="BD118" s="171" t="str">
        <f>IF(C118="","",0.18/$Y$11)</f>
        <v/>
      </c>
      <c r="BE118" s="172" t="str">
        <f>IF(C118="","",0.035*BB118^(3/2)*$F$9^(1/2))</f>
        <v/>
      </c>
      <c r="BF118" s="172" t="str">
        <f>IF(C118="","",0.6*(1-$F$9/250))</f>
        <v/>
      </c>
      <c r="BG118" s="171" t="str">
        <f>IF(C118="","",0.9*AK118)</f>
        <v/>
      </c>
      <c r="BH118" s="172" t="str">
        <f>+IF(C118="","",(BD118*BB118*(100*BC118*$F$9)^(1/3)+0.15*U118)*J118*0.8*K118/1000)</f>
        <v/>
      </c>
      <c r="BI118" s="172" t="str">
        <f>IF(C118="","",(BE118+0.15*U118)*J118*0.8*K118/1000)</f>
        <v/>
      </c>
      <c r="BJ118" s="172" t="str">
        <f>IF(C118="","",$AF$12*J118*1000)</f>
        <v/>
      </c>
      <c r="BK118" s="172" t="str">
        <f>+IF(C118="","",T118*1000/(BG118*$Q$10*Z118)*1000)</f>
        <v/>
      </c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5"/>
      <c r="DJ118" s="25"/>
      <c r="DK118" s="25"/>
      <c r="DL118" s="25"/>
      <c r="DM118" s="25"/>
      <c r="DN118" s="25"/>
    </row>
    <row r="119" spans="1:118" ht="15.95" customHeight="1" x14ac:dyDescent="0.25">
      <c r="A119" s="181" t="str">
        <f t="shared" si="43"/>
        <v/>
      </c>
      <c r="B119" s="182" t="str">
        <f t="shared" si="42"/>
        <v/>
      </c>
      <c r="C119" s="151"/>
      <c r="D119" s="152"/>
      <c r="E119" s="153"/>
      <c r="F119" s="152"/>
      <c r="G119" s="151"/>
      <c r="H119" s="151"/>
      <c r="I119" s="151"/>
      <c r="J119" s="151"/>
      <c r="K119" s="152"/>
      <c r="L119" s="151" t="str">
        <f t="shared" si="23"/>
        <v/>
      </c>
      <c r="M119" s="151" t="str">
        <f t="shared" si="24"/>
        <v/>
      </c>
      <c r="N119" s="151" t="str">
        <f t="shared" si="25"/>
        <v/>
      </c>
      <c r="O119" s="151" t="str">
        <f t="shared" si="26"/>
        <v/>
      </c>
      <c r="P119" s="272"/>
      <c r="Q119" s="272"/>
      <c r="R119" s="180"/>
      <c r="S119" s="180"/>
      <c r="T119" s="174"/>
      <c r="U119" s="174"/>
      <c r="V119" s="174"/>
      <c r="W119" s="174"/>
      <c r="X119" s="174"/>
      <c r="Y119" s="174"/>
      <c r="Z119" s="174"/>
      <c r="AA119" s="175"/>
      <c r="AB119" s="175"/>
      <c r="AC119" s="175"/>
      <c r="AD119" s="175"/>
      <c r="AE119" s="176"/>
      <c r="AF119" s="175"/>
      <c r="AG119" s="122"/>
      <c r="AH119" s="177"/>
      <c r="AI119" s="177"/>
      <c r="AK119" s="164" t="str">
        <f t="shared" si="27"/>
        <v/>
      </c>
      <c r="AL119" s="165" t="str">
        <f t="shared" si="28"/>
        <v/>
      </c>
      <c r="AM119" s="164" t="str">
        <f t="shared" si="29"/>
        <v/>
      </c>
      <c r="AN119" s="164" t="str">
        <f t="shared" si="30"/>
        <v/>
      </c>
      <c r="AO119" s="166" t="str">
        <f t="shared" si="31"/>
        <v/>
      </c>
      <c r="AP119" s="167" t="str">
        <f t="shared" si="32"/>
        <v/>
      </c>
      <c r="AQ119" s="167" t="str">
        <f t="shared" si="33"/>
        <v/>
      </c>
      <c r="AR119" s="167" t="str">
        <f t="shared" si="34"/>
        <v/>
      </c>
      <c r="AS119" s="164" t="str">
        <f t="shared" si="35"/>
        <v/>
      </c>
      <c r="AT119" s="168" t="str">
        <f t="shared" si="36"/>
        <v/>
      </c>
      <c r="AU119" s="168" t="str">
        <f t="shared" si="37"/>
        <v/>
      </c>
      <c r="AV119" s="168" t="str">
        <f t="shared" si="38"/>
        <v/>
      </c>
      <c r="AW119" s="168" t="str">
        <f t="shared" si="39"/>
        <v/>
      </c>
      <c r="AX119" s="168" t="str">
        <f t="shared" si="40"/>
        <v/>
      </c>
      <c r="AY119" s="168" t="str">
        <f t="shared" si="41"/>
        <v/>
      </c>
      <c r="AZ119" s="178"/>
      <c r="BA119" s="178"/>
      <c r="BB119" s="179"/>
      <c r="BC119" s="179"/>
      <c r="BD119" s="179"/>
      <c r="BE119" s="179"/>
      <c r="BF119" s="179"/>
      <c r="BG119" s="179"/>
      <c r="BH119" s="179"/>
      <c r="BI119" s="179"/>
      <c r="BJ119" s="179"/>
      <c r="BK119" s="179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5"/>
      <c r="DJ119" s="25"/>
      <c r="DK119" s="25"/>
      <c r="DL119" s="25"/>
      <c r="DM119" s="25"/>
      <c r="DN119" s="25"/>
    </row>
    <row r="120" spans="1:118" ht="15.95" customHeight="1" x14ac:dyDescent="0.2">
      <c r="A120" s="181" t="str">
        <f t="shared" si="43"/>
        <v/>
      </c>
      <c r="B120" s="182" t="str">
        <f t="shared" si="42"/>
        <v/>
      </c>
      <c r="C120" s="151"/>
      <c r="D120" s="152"/>
      <c r="E120" s="153"/>
      <c r="F120" s="152"/>
      <c r="G120" s="151"/>
      <c r="H120" s="151"/>
      <c r="I120" s="151"/>
      <c r="J120" s="151"/>
      <c r="K120" s="152"/>
      <c r="L120" s="151" t="str">
        <f t="shared" si="23"/>
        <v/>
      </c>
      <c r="M120" s="151" t="str">
        <f t="shared" si="24"/>
        <v/>
      </c>
      <c r="N120" s="151" t="str">
        <f t="shared" si="25"/>
        <v/>
      </c>
      <c r="O120" s="151" t="str">
        <f t="shared" si="26"/>
        <v/>
      </c>
      <c r="P120" s="155"/>
      <c r="Q120" s="155"/>
      <c r="R120" s="154" t="str">
        <f>IF(C120="","",MAX(N120:N121))</f>
        <v/>
      </c>
      <c r="S120" s="154" t="str">
        <f>IF(D120="","",MAX(O120:O121))</f>
        <v/>
      </c>
      <c r="T120" s="155" t="str">
        <f>IF(C120="","",MAX(ABS(H120),ABS(H121)))</f>
        <v/>
      </c>
      <c r="U120" s="156" t="str">
        <f>+IF(C120="","",MIN(MAX(ABS(G120),ABS(G121))*1000/(J120*K120),0.2*$F$10))</f>
        <v/>
      </c>
      <c r="V120" s="155" t="str">
        <f>IF(C120="","",MAX(BH120:BI120))</f>
        <v/>
      </c>
      <c r="W120" s="155" t="str">
        <f>IF(C120="","",$AA$9*$J120*$BG120*$BF120*$F$10/2.9/1000)</f>
        <v/>
      </c>
      <c r="X120" s="155" t="str">
        <f>IF(C120="","",$AA$9*$J120*$BG120*$BF120*$F$10/2/1000)</f>
        <v/>
      </c>
      <c r="Y120" s="157" t="str">
        <f>IF(C120="","",IF(MAX(ABS(H120),ABS(H121))&lt;V120,"Cấu tạo",IF(MAX(ABS(H120),ABS(H121))&gt;X120,"O/S","Tínhthép")))</f>
        <v/>
      </c>
      <c r="Z120" s="158" t="str">
        <f>IF(C120="","",IF(Y120="Tínhthép",IF(T120&lt;W120,2.5,_xlfn.COT(0.5*ASIN(2*T120*1000/($AA$9*J120*BG120*BF120*$F$10)))),""))</f>
        <v/>
      </c>
      <c r="AA120" s="159" t="str">
        <f>IF(C120="","",MAX(BJ120:BK120))</f>
        <v/>
      </c>
      <c r="AB120" s="160" t="str">
        <f>IF($C120="","",AH120)</f>
        <v/>
      </c>
      <c r="AC120" s="160" t="str">
        <f>IF($C120="","",AI120)</f>
        <v/>
      </c>
      <c r="AD120" s="160"/>
      <c r="AE120" s="159" t="str">
        <f>IF(C120="","",2*3.14*AB120^2/4/AC120*1000)</f>
        <v/>
      </c>
      <c r="AF120" s="161" t="str">
        <f>IF(C120="","",IF(AE120&gt;AA120,"OK","NOT OK"))</f>
        <v/>
      </c>
      <c r="AH120" s="162">
        <v>10</v>
      </c>
      <c r="AI120" s="163">
        <v>200</v>
      </c>
      <c r="AK120" s="164" t="str">
        <f t="shared" si="27"/>
        <v/>
      </c>
      <c r="AL120" s="165" t="str">
        <f t="shared" si="28"/>
        <v/>
      </c>
      <c r="AM120" s="164" t="str">
        <f t="shared" si="29"/>
        <v/>
      </c>
      <c r="AN120" s="164" t="str">
        <f t="shared" si="30"/>
        <v/>
      </c>
      <c r="AO120" s="166" t="str">
        <f t="shared" si="31"/>
        <v/>
      </c>
      <c r="AP120" s="167" t="str">
        <f t="shared" si="32"/>
        <v/>
      </c>
      <c r="AQ120" s="167" t="str">
        <f t="shared" si="33"/>
        <v/>
      </c>
      <c r="AR120" s="167" t="str">
        <f t="shared" si="34"/>
        <v/>
      </c>
      <c r="AS120" s="164" t="str">
        <f t="shared" si="35"/>
        <v/>
      </c>
      <c r="AT120" s="168" t="str">
        <f t="shared" si="36"/>
        <v/>
      </c>
      <c r="AU120" s="168" t="str">
        <f t="shared" si="37"/>
        <v/>
      </c>
      <c r="AV120" s="168" t="str">
        <f t="shared" si="38"/>
        <v/>
      </c>
      <c r="AW120" s="168" t="str">
        <f t="shared" si="39"/>
        <v/>
      </c>
      <c r="AX120" s="168" t="str">
        <f t="shared" si="40"/>
        <v/>
      </c>
      <c r="AY120" s="168" t="str">
        <f t="shared" si="41"/>
        <v/>
      </c>
      <c r="AZ120" s="169" t="str">
        <f>IF(C120="","",MAX(R120:R121))</f>
        <v/>
      </c>
      <c r="BA120" s="169" t="str">
        <f>IF(C120="","",MAX(S120:S121))</f>
        <v/>
      </c>
      <c r="BB120" s="170" t="str">
        <f>IF(C120="","",MIN(2,1+SQRT(200/(0.8*K120))))</f>
        <v/>
      </c>
      <c r="BC120" s="170" t="str">
        <f>IF(C120="","",MIN(0.02,MAX(R120:S120)/(J120*0.8*K120)))</f>
        <v/>
      </c>
      <c r="BD120" s="171" t="str">
        <f>IF(C120="","",0.18/$Y$11)</f>
        <v/>
      </c>
      <c r="BE120" s="172" t="str">
        <f>IF(C120="","",0.035*BB120^(3/2)*$F$9^(1/2))</f>
        <v/>
      </c>
      <c r="BF120" s="172" t="str">
        <f>IF(C120="","",0.6*(1-$F$9/250))</f>
        <v/>
      </c>
      <c r="BG120" s="171" t="str">
        <f>IF(C120="","",0.9*AK120)</f>
        <v/>
      </c>
      <c r="BH120" s="172" t="str">
        <f>+IF(C120="","",(BD120*BB120*(100*BC120*$F$9)^(1/3)+0.15*U120)*J120*0.8*K120/1000)</f>
        <v/>
      </c>
      <c r="BI120" s="172" t="str">
        <f>IF(C120="","",(BE120+0.15*U120)*J120*0.8*K120/1000)</f>
        <v/>
      </c>
      <c r="BJ120" s="172" t="str">
        <f>IF(C120="","",$AF$12*J120*1000)</f>
        <v/>
      </c>
      <c r="BK120" s="172" t="str">
        <f>+IF(C120="","",T120*1000/(BG120*$Q$10*Z120)*1000)</f>
        <v/>
      </c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5"/>
      <c r="DJ120" s="25"/>
      <c r="DK120" s="25"/>
      <c r="DL120" s="25"/>
      <c r="DM120" s="25"/>
      <c r="DN120" s="25"/>
    </row>
    <row r="121" spans="1:118" ht="15.95" customHeight="1" x14ac:dyDescent="0.25">
      <c r="A121" s="181" t="str">
        <f t="shared" si="43"/>
        <v/>
      </c>
      <c r="B121" s="182" t="str">
        <f t="shared" si="42"/>
        <v/>
      </c>
      <c r="C121" s="151"/>
      <c r="D121" s="152"/>
      <c r="E121" s="153"/>
      <c r="F121" s="152"/>
      <c r="G121" s="151"/>
      <c r="H121" s="151"/>
      <c r="I121" s="151"/>
      <c r="J121" s="151"/>
      <c r="K121" s="152"/>
      <c r="L121" s="151" t="str">
        <f t="shared" si="23"/>
        <v/>
      </c>
      <c r="M121" s="151" t="str">
        <f t="shared" si="24"/>
        <v/>
      </c>
      <c r="N121" s="151" t="str">
        <f t="shared" si="25"/>
        <v/>
      </c>
      <c r="O121" s="151" t="str">
        <f t="shared" si="26"/>
        <v/>
      </c>
      <c r="P121" s="272"/>
      <c r="Q121" s="272"/>
      <c r="R121" s="180"/>
      <c r="S121" s="180"/>
      <c r="T121" s="174"/>
      <c r="U121" s="174"/>
      <c r="V121" s="174"/>
      <c r="W121" s="174"/>
      <c r="X121" s="174"/>
      <c r="Y121" s="174"/>
      <c r="Z121" s="174"/>
      <c r="AA121" s="175"/>
      <c r="AB121" s="175"/>
      <c r="AC121" s="175"/>
      <c r="AD121" s="175"/>
      <c r="AE121" s="176"/>
      <c r="AF121" s="175"/>
      <c r="AG121" s="122"/>
      <c r="AH121" s="177"/>
      <c r="AI121" s="177"/>
      <c r="AK121" s="164" t="str">
        <f t="shared" si="27"/>
        <v/>
      </c>
      <c r="AL121" s="165" t="str">
        <f t="shared" si="28"/>
        <v/>
      </c>
      <c r="AM121" s="164" t="str">
        <f t="shared" si="29"/>
        <v/>
      </c>
      <c r="AN121" s="164" t="str">
        <f t="shared" si="30"/>
        <v/>
      </c>
      <c r="AO121" s="166" t="str">
        <f t="shared" si="31"/>
        <v/>
      </c>
      <c r="AP121" s="167" t="str">
        <f t="shared" si="32"/>
        <v/>
      </c>
      <c r="AQ121" s="167" t="str">
        <f t="shared" si="33"/>
        <v/>
      </c>
      <c r="AR121" s="167" t="str">
        <f t="shared" si="34"/>
        <v/>
      </c>
      <c r="AS121" s="164" t="str">
        <f t="shared" si="35"/>
        <v/>
      </c>
      <c r="AT121" s="168" t="str">
        <f t="shared" si="36"/>
        <v/>
      </c>
      <c r="AU121" s="168" t="str">
        <f t="shared" si="37"/>
        <v/>
      </c>
      <c r="AV121" s="168" t="str">
        <f t="shared" si="38"/>
        <v/>
      </c>
      <c r="AW121" s="168" t="str">
        <f t="shared" si="39"/>
        <v/>
      </c>
      <c r="AX121" s="168" t="str">
        <f t="shared" si="40"/>
        <v/>
      </c>
      <c r="AY121" s="168" t="str">
        <f t="shared" si="41"/>
        <v/>
      </c>
      <c r="AZ121" s="178"/>
      <c r="BA121" s="178"/>
      <c r="BB121" s="179"/>
      <c r="BC121" s="179"/>
      <c r="BD121" s="179"/>
      <c r="BE121" s="179"/>
      <c r="BF121" s="179"/>
      <c r="BG121" s="179"/>
      <c r="BH121" s="179"/>
      <c r="BI121" s="179"/>
      <c r="BJ121" s="179"/>
      <c r="BK121" s="179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5"/>
      <c r="DJ121" s="25"/>
      <c r="DK121" s="25"/>
      <c r="DL121" s="25"/>
      <c r="DM121" s="25"/>
      <c r="DN121" s="25"/>
    </row>
    <row r="122" spans="1:118" ht="15.95" customHeight="1" x14ac:dyDescent="0.2">
      <c r="A122" s="181" t="str">
        <f t="shared" si="43"/>
        <v/>
      </c>
      <c r="B122" s="182" t="str">
        <f t="shared" si="42"/>
        <v/>
      </c>
      <c r="C122" s="151"/>
      <c r="D122" s="152"/>
      <c r="E122" s="153"/>
      <c r="F122" s="152"/>
      <c r="G122" s="151"/>
      <c r="H122" s="151"/>
      <c r="I122" s="151"/>
      <c r="J122" s="151"/>
      <c r="K122" s="151"/>
      <c r="L122" s="151" t="str">
        <f t="shared" si="23"/>
        <v/>
      </c>
      <c r="M122" s="151" t="str">
        <f t="shared" si="24"/>
        <v/>
      </c>
      <c r="N122" s="151" t="str">
        <f t="shared" si="25"/>
        <v/>
      </c>
      <c r="O122" s="151" t="str">
        <f t="shared" si="26"/>
        <v/>
      </c>
      <c r="P122" s="155"/>
      <c r="Q122" s="155"/>
      <c r="R122" s="154" t="str">
        <f>IF(C122="","",MAX(N122:N123))</f>
        <v/>
      </c>
      <c r="S122" s="154" t="str">
        <f>IF(D122="","",MAX(O122:O123))</f>
        <v/>
      </c>
      <c r="T122" s="155" t="str">
        <f>IF(C122="","",MAX(ABS(H122),ABS(H123)))</f>
        <v/>
      </c>
      <c r="U122" s="156" t="str">
        <f>+IF(C122="","",MIN(MAX(ABS(G122),ABS(G123))*1000/(J122*K122),0.2*$F$10))</f>
        <v/>
      </c>
      <c r="V122" s="155" t="str">
        <f>IF(C122="","",MAX(BH122:BI122))</f>
        <v/>
      </c>
      <c r="W122" s="155" t="str">
        <f>IF(C122="","",$AA$9*$J122*$BG122*$BF122*$F$10/2.9/1000)</f>
        <v/>
      </c>
      <c r="X122" s="155" t="str">
        <f>IF(C122="","",$AA$9*$J122*$BG122*$BF122*$F$10/2/1000)</f>
        <v/>
      </c>
      <c r="Y122" s="157" t="str">
        <f>IF(C122="","",IF(MAX(ABS(H122),ABS(H123))&lt;V122,"Cấu tạo",IF(MAX(ABS(H122),ABS(H123))&gt;X122,"O/S","Tínhthép")))</f>
        <v/>
      </c>
      <c r="Z122" s="158" t="str">
        <f>IF(C122="","",IF(Y122="Tínhthép",IF(T122&lt;W122,2.5,_xlfn.COT(0.5*ASIN(2*T122*1000/($AA$9*J122*BG122*BF122*$F$10)))),""))</f>
        <v/>
      </c>
      <c r="AA122" s="159" t="str">
        <f>IF(C122="","",MAX(BJ122:BK122))</f>
        <v/>
      </c>
      <c r="AB122" s="160" t="str">
        <f>IF($C122="","",AH122)</f>
        <v/>
      </c>
      <c r="AC122" s="160" t="str">
        <f>IF($C122="","",AI122)</f>
        <v/>
      </c>
      <c r="AD122" s="160"/>
      <c r="AE122" s="159" t="str">
        <f>IF(C122="","",2*3.14*AB122^2/4/AC122*1000)</f>
        <v/>
      </c>
      <c r="AF122" s="161" t="str">
        <f>IF(C122="","",IF(AE122&gt;AA122,"OK","NOT OK"))</f>
        <v/>
      </c>
      <c r="AG122" s="17">
        <v>27</v>
      </c>
      <c r="AH122" s="162">
        <v>10</v>
      </c>
      <c r="AI122" s="163">
        <v>200</v>
      </c>
      <c r="AK122" s="164" t="str">
        <f t="shared" si="27"/>
        <v/>
      </c>
      <c r="AL122" s="165" t="str">
        <f t="shared" si="28"/>
        <v/>
      </c>
      <c r="AM122" s="164" t="str">
        <f t="shared" si="29"/>
        <v/>
      </c>
      <c r="AN122" s="164" t="str">
        <f t="shared" si="30"/>
        <v/>
      </c>
      <c r="AO122" s="166" t="str">
        <f t="shared" si="31"/>
        <v/>
      </c>
      <c r="AP122" s="167" t="str">
        <f t="shared" si="32"/>
        <v/>
      </c>
      <c r="AQ122" s="167" t="str">
        <f t="shared" si="33"/>
        <v/>
      </c>
      <c r="AR122" s="167" t="str">
        <f t="shared" si="34"/>
        <v/>
      </c>
      <c r="AS122" s="164" t="str">
        <f t="shared" si="35"/>
        <v/>
      </c>
      <c r="AT122" s="168" t="str">
        <f t="shared" si="36"/>
        <v/>
      </c>
      <c r="AU122" s="168" t="str">
        <f t="shared" si="37"/>
        <v/>
      </c>
      <c r="AV122" s="168" t="str">
        <f t="shared" si="38"/>
        <v/>
      </c>
      <c r="AW122" s="168" t="str">
        <f t="shared" si="39"/>
        <v/>
      </c>
      <c r="AX122" s="168" t="str">
        <f t="shared" si="40"/>
        <v/>
      </c>
      <c r="AY122" s="168" t="str">
        <f t="shared" si="41"/>
        <v/>
      </c>
      <c r="AZ122" s="169" t="str">
        <f>IF(C122="","",MAX(R122:R123))</f>
        <v/>
      </c>
      <c r="BA122" s="169" t="str">
        <f>IF(C122="","",MAX(S122:S123))</f>
        <v/>
      </c>
      <c r="BB122" s="170" t="str">
        <f>IF(C122="","",MIN(2,1+SQRT(200/(0.8*K122))))</f>
        <v/>
      </c>
      <c r="BC122" s="170" t="str">
        <f>IF(C122="","",MIN(0.02,MAX(R122:S122)/(J122*0.8*K122)))</f>
        <v/>
      </c>
      <c r="BD122" s="171" t="str">
        <f>IF(C122="","",0.18/$Y$11)</f>
        <v/>
      </c>
      <c r="BE122" s="172" t="str">
        <f>IF(C122="","",0.035*BB122^(3/2)*$F$9^(1/2))</f>
        <v/>
      </c>
      <c r="BF122" s="172" t="str">
        <f>IF(C122="","",0.6*(1-$F$9/250))</f>
        <v/>
      </c>
      <c r="BG122" s="171" t="str">
        <f>IF(C122="","",0.9*AK122)</f>
        <v/>
      </c>
      <c r="BH122" s="172" t="str">
        <f>+IF(C122="","",(BD122*BB122*(100*BC122*$F$9)^(1/3)+0.15*U122)*J122*0.8*K122/1000)</f>
        <v/>
      </c>
      <c r="BI122" s="172" t="str">
        <f>IF(C122="","",(BE122+0.15*U122)*J122*0.8*K122/1000)</f>
        <v/>
      </c>
      <c r="BJ122" s="172" t="str">
        <f>IF(C122="","",$AF$12*J122*1000)</f>
        <v/>
      </c>
      <c r="BK122" s="172" t="str">
        <f>+IF(C122="","",T122*1000/(BG122*$Q$10*Z122)*1000)</f>
        <v/>
      </c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5"/>
      <c r="DJ122" s="25"/>
      <c r="DK122" s="25"/>
      <c r="DL122" s="25"/>
      <c r="DM122" s="25"/>
      <c r="DN122" s="25"/>
    </row>
    <row r="123" spans="1:118" ht="15.95" customHeight="1" x14ac:dyDescent="0.25">
      <c r="A123" s="181" t="str">
        <f t="shared" si="43"/>
        <v/>
      </c>
      <c r="B123" s="182" t="str">
        <f t="shared" si="42"/>
        <v/>
      </c>
      <c r="C123" s="151"/>
      <c r="D123" s="152"/>
      <c r="E123" s="153"/>
      <c r="F123" s="152"/>
      <c r="G123" s="151"/>
      <c r="H123" s="151"/>
      <c r="I123" s="151"/>
      <c r="J123" s="151"/>
      <c r="K123" s="152"/>
      <c r="L123" s="151" t="str">
        <f t="shared" si="23"/>
        <v/>
      </c>
      <c r="M123" s="151" t="str">
        <f t="shared" si="24"/>
        <v/>
      </c>
      <c r="N123" s="151" t="str">
        <f t="shared" si="25"/>
        <v/>
      </c>
      <c r="O123" s="151" t="str">
        <f t="shared" si="26"/>
        <v/>
      </c>
      <c r="P123" s="272"/>
      <c r="Q123" s="272"/>
      <c r="R123" s="173"/>
      <c r="S123" s="173"/>
      <c r="T123" s="174"/>
      <c r="U123" s="174"/>
      <c r="V123" s="174"/>
      <c r="W123" s="174"/>
      <c r="X123" s="174"/>
      <c r="Y123" s="174"/>
      <c r="Z123" s="174"/>
      <c r="AA123" s="175"/>
      <c r="AB123" s="175"/>
      <c r="AC123" s="175"/>
      <c r="AD123" s="175"/>
      <c r="AE123" s="176"/>
      <c r="AF123" s="175"/>
      <c r="AG123" s="122"/>
      <c r="AH123" s="177"/>
      <c r="AI123" s="177"/>
      <c r="AK123" s="164" t="str">
        <f t="shared" si="27"/>
        <v/>
      </c>
      <c r="AL123" s="165" t="str">
        <f t="shared" si="28"/>
        <v/>
      </c>
      <c r="AM123" s="164" t="str">
        <f t="shared" si="29"/>
        <v/>
      </c>
      <c r="AN123" s="164" t="str">
        <f t="shared" si="30"/>
        <v/>
      </c>
      <c r="AO123" s="166" t="str">
        <f t="shared" si="31"/>
        <v/>
      </c>
      <c r="AP123" s="167" t="str">
        <f t="shared" si="32"/>
        <v/>
      </c>
      <c r="AQ123" s="167" t="str">
        <f t="shared" si="33"/>
        <v/>
      </c>
      <c r="AR123" s="167" t="str">
        <f t="shared" si="34"/>
        <v/>
      </c>
      <c r="AS123" s="164" t="str">
        <f t="shared" si="35"/>
        <v/>
      </c>
      <c r="AT123" s="168" t="str">
        <f t="shared" si="36"/>
        <v/>
      </c>
      <c r="AU123" s="168" t="str">
        <f t="shared" si="37"/>
        <v/>
      </c>
      <c r="AV123" s="168" t="str">
        <f t="shared" si="38"/>
        <v/>
      </c>
      <c r="AW123" s="168" t="str">
        <f t="shared" si="39"/>
        <v/>
      </c>
      <c r="AX123" s="168" t="str">
        <f t="shared" si="40"/>
        <v/>
      </c>
      <c r="AY123" s="168" t="str">
        <f t="shared" si="41"/>
        <v/>
      </c>
      <c r="AZ123" s="178"/>
      <c r="BA123" s="178"/>
      <c r="BB123" s="179"/>
      <c r="BC123" s="179"/>
      <c r="BD123" s="179"/>
      <c r="BE123" s="179"/>
      <c r="BF123" s="179"/>
      <c r="BG123" s="179"/>
      <c r="BH123" s="179"/>
      <c r="BI123" s="179"/>
      <c r="BJ123" s="179"/>
      <c r="BK123" s="179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5"/>
      <c r="DJ123" s="25"/>
      <c r="DK123" s="25"/>
      <c r="DL123" s="25"/>
      <c r="DM123" s="25"/>
      <c r="DN123" s="25"/>
    </row>
    <row r="124" spans="1:118" ht="15.95" customHeight="1" x14ac:dyDescent="0.2">
      <c r="A124" s="181" t="str">
        <f t="shared" si="43"/>
        <v/>
      </c>
      <c r="B124" s="182" t="str">
        <f t="shared" si="42"/>
        <v/>
      </c>
      <c r="C124" s="151"/>
      <c r="D124" s="152"/>
      <c r="E124" s="153"/>
      <c r="F124" s="152"/>
      <c r="G124" s="151"/>
      <c r="H124" s="151"/>
      <c r="I124" s="151"/>
      <c r="J124" s="151"/>
      <c r="K124" s="152"/>
      <c r="L124" s="151" t="str">
        <f t="shared" si="23"/>
        <v/>
      </c>
      <c r="M124" s="151" t="str">
        <f t="shared" si="24"/>
        <v/>
      </c>
      <c r="N124" s="151" t="str">
        <f t="shared" si="25"/>
        <v/>
      </c>
      <c r="O124" s="151" t="str">
        <f t="shared" si="26"/>
        <v/>
      </c>
      <c r="P124" s="155"/>
      <c r="Q124" s="155"/>
      <c r="R124" s="154" t="str">
        <f>IF(C124="","",MAX(N124:N125))</f>
        <v/>
      </c>
      <c r="S124" s="154" t="str">
        <f>IF(D124="","",MAX(O124:O125))</f>
        <v/>
      </c>
      <c r="T124" s="155" t="str">
        <f>IF(C124="","",MAX(ABS(H124),ABS(H125)))</f>
        <v/>
      </c>
      <c r="U124" s="156" t="str">
        <f>+IF(C124="","",MIN(MAX(ABS(G124),ABS(G125))*1000/(J124*K124),0.2*$F$10))</f>
        <v/>
      </c>
      <c r="V124" s="155" t="str">
        <f>IF(C124="","",MAX(BH124:BI124))</f>
        <v/>
      </c>
      <c r="W124" s="155" t="str">
        <f>IF(C124="","",$AA$9*$J124*$BG124*$BF124*$F$10/2.9/1000)</f>
        <v/>
      </c>
      <c r="X124" s="155" t="str">
        <f>IF(C124="","",$AA$9*$J124*$BG124*$BF124*$F$10/2/1000)</f>
        <v/>
      </c>
      <c r="Y124" s="157" t="str">
        <f>IF(C124="","",IF(MAX(ABS(H124),ABS(H125))&lt;V124,"Cấu tạo",IF(MAX(ABS(H124),ABS(H125))&gt;X124,"O/S","Tínhthép")))</f>
        <v/>
      </c>
      <c r="Z124" s="158" t="str">
        <f>IF(C124="","",IF(Y124="Tínhthép",IF(T124&lt;W124,2.5,_xlfn.COT(0.5*ASIN(2*T124*1000/($AA$9*J124*BG124*BF124*$F$10)))),""))</f>
        <v/>
      </c>
      <c r="AA124" s="159" t="str">
        <f>IF(C124="","",MAX(BJ124:BK124))</f>
        <v/>
      </c>
      <c r="AB124" s="160" t="str">
        <f>IF($C124="","",AH124)</f>
        <v/>
      </c>
      <c r="AC124" s="160" t="str">
        <f>IF($C124="","",AI124)</f>
        <v/>
      </c>
      <c r="AD124" s="160"/>
      <c r="AE124" s="159" t="str">
        <f>IF(C124="","",2*3.14*AB124^2/4/AC124*1000)</f>
        <v/>
      </c>
      <c r="AF124" s="161" t="str">
        <f>IF(C124="","",IF(AE124&gt;AA124,"OK","NOT OK"))</f>
        <v/>
      </c>
      <c r="AH124" s="162">
        <v>10</v>
      </c>
      <c r="AI124" s="163">
        <v>200</v>
      </c>
      <c r="AK124" s="164" t="str">
        <f t="shared" si="27"/>
        <v/>
      </c>
      <c r="AL124" s="165" t="str">
        <f t="shared" si="28"/>
        <v/>
      </c>
      <c r="AM124" s="164" t="str">
        <f t="shared" si="29"/>
        <v/>
      </c>
      <c r="AN124" s="164" t="str">
        <f t="shared" si="30"/>
        <v/>
      </c>
      <c r="AO124" s="166" t="str">
        <f t="shared" si="31"/>
        <v/>
      </c>
      <c r="AP124" s="167" t="str">
        <f t="shared" si="32"/>
        <v/>
      </c>
      <c r="AQ124" s="167" t="str">
        <f t="shared" si="33"/>
        <v/>
      </c>
      <c r="AR124" s="167" t="str">
        <f t="shared" si="34"/>
        <v/>
      </c>
      <c r="AS124" s="164" t="str">
        <f t="shared" si="35"/>
        <v/>
      </c>
      <c r="AT124" s="168" t="str">
        <f t="shared" si="36"/>
        <v/>
      </c>
      <c r="AU124" s="168" t="str">
        <f t="shared" si="37"/>
        <v/>
      </c>
      <c r="AV124" s="168" t="str">
        <f t="shared" si="38"/>
        <v/>
      </c>
      <c r="AW124" s="168" t="str">
        <f t="shared" si="39"/>
        <v/>
      </c>
      <c r="AX124" s="168" t="str">
        <f t="shared" si="40"/>
        <v/>
      </c>
      <c r="AY124" s="168" t="str">
        <f t="shared" si="41"/>
        <v/>
      </c>
      <c r="AZ124" s="169" t="str">
        <f>IF(C124="","",MAX(R124:R125))</f>
        <v/>
      </c>
      <c r="BA124" s="169" t="str">
        <f>IF(C124="","",MAX(S124:S125))</f>
        <v/>
      </c>
      <c r="BB124" s="170" t="str">
        <f>IF(C124="","",MIN(2,1+SQRT(200/(0.8*K124))))</f>
        <v/>
      </c>
      <c r="BC124" s="170" t="str">
        <f>IF(C124="","",MIN(0.02,MAX(R124:S124)/(J124*0.8*K124)))</f>
        <v/>
      </c>
      <c r="BD124" s="171" t="str">
        <f>IF(C124="","",0.18/$Y$11)</f>
        <v/>
      </c>
      <c r="BE124" s="172" t="str">
        <f>IF(C124="","",0.035*BB124^(3/2)*$F$9^(1/2))</f>
        <v/>
      </c>
      <c r="BF124" s="172" t="str">
        <f>IF(C124="","",0.6*(1-$F$9/250))</f>
        <v/>
      </c>
      <c r="BG124" s="171" t="str">
        <f>IF(C124="","",0.9*AK124)</f>
        <v/>
      </c>
      <c r="BH124" s="172" t="str">
        <f>+IF(C124="","",(BD124*BB124*(100*BC124*$F$9)^(1/3)+0.15*U124)*J124*0.8*K124/1000)</f>
        <v/>
      </c>
      <c r="BI124" s="172" t="str">
        <f>IF(C124="","",(BE124+0.15*U124)*J124*0.8*K124/1000)</f>
        <v/>
      </c>
      <c r="BJ124" s="172" t="str">
        <f>IF(C124="","",$AF$12*J124*1000)</f>
        <v/>
      </c>
      <c r="BK124" s="172" t="str">
        <f>+IF(C124="","",T124*1000/(BG124*$Q$10*Z124)*1000)</f>
        <v/>
      </c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5"/>
      <c r="DJ124" s="25"/>
      <c r="DK124" s="25"/>
      <c r="DL124" s="25"/>
      <c r="DM124" s="25"/>
      <c r="DN124" s="25"/>
    </row>
    <row r="125" spans="1:118" ht="15.95" customHeight="1" x14ac:dyDescent="0.25">
      <c r="A125" s="181" t="str">
        <f t="shared" si="43"/>
        <v/>
      </c>
      <c r="B125" s="182" t="str">
        <f t="shared" si="42"/>
        <v/>
      </c>
      <c r="C125" s="151"/>
      <c r="D125" s="152"/>
      <c r="E125" s="153"/>
      <c r="F125" s="152"/>
      <c r="G125" s="151"/>
      <c r="H125" s="151"/>
      <c r="I125" s="151"/>
      <c r="J125" s="151"/>
      <c r="K125" s="152"/>
      <c r="L125" s="151" t="str">
        <f t="shared" si="23"/>
        <v/>
      </c>
      <c r="M125" s="151" t="str">
        <f t="shared" si="24"/>
        <v/>
      </c>
      <c r="N125" s="151" t="str">
        <f t="shared" si="25"/>
        <v/>
      </c>
      <c r="O125" s="151" t="str">
        <f t="shared" si="26"/>
        <v/>
      </c>
      <c r="P125" s="272"/>
      <c r="Q125" s="272"/>
      <c r="R125" s="173"/>
      <c r="S125" s="173"/>
      <c r="T125" s="174"/>
      <c r="U125" s="174"/>
      <c r="V125" s="174"/>
      <c r="W125" s="174"/>
      <c r="X125" s="174"/>
      <c r="Y125" s="174"/>
      <c r="Z125" s="174"/>
      <c r="AA125" s="175"/>
      <c r="AB125" s="175"/>
      <c r="AC125" s="175"/>
      <c r="AD125" s="175"/>
      <c r="AE125" s="176"/>
      <c r="AF125" s="175"/>
      <c r="AG125" s="122"/>
      <c r="AH125" s="177"/>
      <c r="AI125" s="177"/>
      <c r="AK125" s="164" t="str">
        <f t="shared" si="27"/>
        <v/>
      </c>
      <c r="AL125" s="165" t="str">
        <f t="shared" si="28"/>
        <v/>
      </c>
      <c r="AM125" s="164" t="str">
        <f t="shared" si="29"/>
        <v/>
      </c>
      <c r="AN125" s="164" t="str">
        <f t="shared" si="30"/>
        <v/>
      </c>
      <c r="AO125" s="166" t="str">
        <f t="shared" si="31"/>
        <v/>
      </c>
      <c r="AP125" s="167" t="str">
        <f t="shared" si="32"/>
        <v/>
      </c>
      <c r="AQ125" s="167" t="str">
        <f t="shared" si="33"/>
        <v/>
      </c>
      <c r="AR125" s="167" t="str">
        <f t="shared" si="34"/>
        <v/>
      </c>
      <c r="AS125" s="164" t="str">
        <f t="shared" si="35"/>
        <v/>
      </c>
      <c r="AT125" s="168" t="str">
        <f t="shared" si="36"/>
        <v/>
      </c>
      <c r="AU125" s="168" t="str">
        <f t="shared" si="37"/>
        <v/>
      </c>
      <c r="AV125" s="168" t="str">
        <f t="shared" si="38"/>
        <v/>
      </c>
      <c r="AW125" s="168" t="str">
        <f t="shared" si="39"/>
        <v/>
      </c>
      <c r="AX125" s="168" t="str">
        <f t="shared" si="40"/>
        <v/>
      </c>
      <c r="AY125" s="168" t="str">
        <f t="shared" si="41"/>
        <v/>
      </c>
      <c r="AZ125" s="178"/>
      <c r="BA125" s="178"/>
      <c r="BB125" s="179"/>
      <c r="BC125" s="179"/>
      <c r="BD125" s="179"/>
      <c r="BE125" s="179"/>
      <c r="BF125" s="179"/>
      <c r="BG125" s="179"/>
      <c r="BH125" s="179"/>
      <c r="BI125" s="179"/>
      <c r="BJ125" s="179"/>
      <c r="BK125" s="179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5"/>
      <c r="DJ125" s="25"/>
      <c r="DK125" s="25"/>
      <c r="DL125" s="25"/>
      <c r="DM125" s="25"/>
      <c r="DN125" s="25"/>
    </row>
    <row r="126" spans="1:118" ht="15.95" customHeight="1" x14ac:dyDescent="0.2">
      <c r="A126" s="181" t="str">
        <f t="shared" si="43"/>
        <v/>
      </c>
      <c r="B126" s="182" t="str">
        <f t="shared" si="42"/>
        <v/>
      </c>
      <c r="C126" s="151"/>
      <c r="D126" s="152"/>
      <c r="E126" s="153"/>
      <c r="F126" s="152"/>
      <c r="G126" s="151"/>
      <c r="H126" s="151"/>
      <c r="I126" s="151"/>
      <c r="J126" s="151"/>
      <c r="K126" s="151"/>
      <c r="L126" s="151" t="str">
        <f t="shared" si="23"/>
        <v/>
      </c>
      <c r="M126" s="151" t="str">
        <f t="shared" si="24"/>
        <v/>
      </c>
      <c r="N126" s="151" t="str">
        <f t="shared" si="25"/>
        <v/>
      </c>
      <c r="O126" s="151" t="str">
        <f t="shared" si="26"/>
        <v/>
      </c>
      <c r="P126" s="155"/>
      <c r="Q126" s="155"/>
      <c r="R126" s="154" t="str">
        <f>IF(C126="","",MAX(N126:N127))</f>
        <v/>
      </c>
      <c r="S126" s="154" t="str">
        <f>IF(D126="","",MAX(O126:O127))</f>
        <v/>
      </c>
      <c r="T126" s="155" t="str">
        <f>IF(C126="","",MAX(ABS(H126),ABS(H127)))</f>
        <v/>
      </c>
      <c r="U126" s="156" t="str">
        <f>+IF(C126="","",MIN(MAX(ABS(G126),ABS(G127))*1000/(J126*K126),0.2*$F$10))</f>
        <v/>
      </c>
      <c r="V126" s="155" t="str">
        <f>IF(C126="","",MAX(BH126:BI126))</f>
        <v/>
      </c>
      <c r="W126" s="155" t="str">
        <f>IF(C126="","",$AA$9*$J126*$BG126*$BF126*$F$10/2.9/1000)</f>
        <v/>
      </c>
      <c r="X126" s="155" t="str">
        <f>IF(C126="","",$AA$9*$J126*$BG126*$BF126*$F$10/2/1000)</f>
        <v/>
      </c>
      <c r="Y126" s="157" t="str">
        <f>IF(C126="","",IF(MAX(ABS(H126),ABS(H127))&lt;V126,"Cấu tạo",IF(MAX(ABS(H126),ABS(H127))&gt;X126,"O/S","Tínhthép")))</f>
        <v/>
      </c>
      <c r="Z126" s="158" t="str">
        <f>IF(C126="","",IF(Y126="Tínhthép",IF(T126&lt;W126,2.5,_xlfn.COT(0.5*ASIN(2*T126*1000/($AA$9*J126*BG126*BF126*$F$10)))),""))</f>
        <v/>
      </c>
      <c r="AA126" s="159" t="str">
        <f>IF(C126="","",MAX(BJ126:BK126))</f>
        <v/>
      </c>
      <c r="AB126" s="160" t="str">
        <f>IF($C126="","",AH126)</f>
        <v/>
      </c>
      <c r="AC126" s="160" t="str">
        <f>IF($C126="","",AI126)</f>
        <v/>
      </c>
      <c r="AD126" s="160"/>
      <c r="AE126" s="159" t="str">
        <f>IF(C126="","",2*3.14*AB126^2/4/AC126*1000)</f>
        <v/>
      </c>
      <c r="AF126" s="161" t="str">
        <f>IF(C126="","",IF(AE126&gt;AA126,"OK","NOT OK"))</f>
        <v/>
      </c>
      <c r="AG126" s="17">
        <v>28</v>
      </c>
      <c r="AH126" s="162">
        <v>10</v>
      </c>
      <c r="AI126" s="163">
        <v>200</v>
      </c>
      <c r="AK126" s="164" t="str">
        <f t="shared" si="27"/>
        <v/>
      </c>
      <c r="AL126" s="165" t="str">
        <f t="shared" si="28"/>
        <v/>
      </c>
      <c r="AM126" s="164" t="str">
        <f t="shared" si="29"/>
        <v/>
      </c>
      <c r="AN126" s="164" t="str">
        <f t="shared" si="30"/>
        <v/>
      </c>
      <c r="AO126" s="166" t="str">
        <f t="shared" si="31"/>
        <v/>
      </c>
      <c r="AP126" s="167" t="str">
        <f t="shared" si="32"/>
        <v/>
      </c>
      <c r="AQ126" s="167" t="str">
        <f t="shared" si="33"/>
        <v/>
      </c>
      <c r="AR126" s="167" t="str">
        <f t="shared" si="34"/>
        <v/>
      </c>
      <c r="AS126" s="164" t="str">
        <f t="shared" si="35"/>
        <v/>
      </c>
      <c r="AT126" s="168" t="str">
        <f t="shared" si="36"/>
        <v/>
      </c>
      <c r="AU126" s="168" t="str">
        <f t="shared" si="37"/>
        <v/>
      </c>
      <c r="AV126" s="168" t="str">
        <f t="shared" si="38"/>
        <v/>
      </c>
      <c r="AW126" s="168" t="str">
        <f t="shared" si="39"/>
        <v/>
      </c>
      <c r="AX126" s="168" t="str">
        <f t="shared" si="40"/>
        <v/>
      </c>
      <c r="AY126" s="168" t="str">
        <f t="shared" si="41"/>
        <v/>
      </c>
      <c r="AZ126" s="169" t="str">
        <f>IF(C126="","",MAX(R126:R127))</f>
        <v/>
      </c>
      <c r="BA126" s="169" t="str">
        <f>IF(C126="","",MAX(S126:S127))</f>
        <v/>
      </c>
      <c r="BB126" s="170" t="str">
        <f>IF(C126="","",MIN(2,1+SQRT(200/(0.8*K126))))</f>
        <v/>
      </c>
      <c r="BC126" s="170" t="str">
        <f>IF(C126="","",MIN(0.02,MAX(R126:S126)/(J126*0.8*K126)))</f>
        <v/>
      </c>
      <c r="BD126" s="171" t="str">
        <f>IF(C126="","",0.18/$Y$11)</f>
        <v/>
      </c>
      <c r="BE126" s="172" t="str">
        <f>IF(C126="","",0.035*BB126^(3/2)*$F$9^(1/2))</f>
        <v/>
      </c>
      <c r="BF126" s="172" t="str">
        <f>IF(C126="","",0.6*(1-$F$9/250))</f>
        <v/>
      </c>
      <c r="BG126" s="171" t="str">
        <f>IF(C126="","",0.9*AK126)</f>
        <v/>
      </c>
      <c r="BH126" s="172" t="str">
        <f>+IF(C126="","",(BD126*BB126*(100*BC126*$F$9)^(1/3)+0.15*U126)*J126*0.8*K126/1000)</f>
        <v/>
      </c>
      <c r="BI126" s="172" t="str">
        <f>IF(C126="","",(BE126+0.15*U126)*J126*0.8*K126/1000)</f>
        <v/>
      </c>
      <c r="BJ126" s="172" t="str">
        <f>IF(C126="","",$AF$12*J126*1000)</f>
        <v/>
      </c>
      <c r="BK126" s="172" t="str">
        <f>+IF(C126="","",T126*1000/(BG126*$Q$10*Z126)*1000)</f>
        <v/>
      </c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5"/>
      <c r="DJ126" s="25"/>
      <c r="DK126" s="25"/>
      <c r="DL126" s="25"/>
      <c r="DM126" s="25"/>
      <c r="DN126" s="25"/>
    </row>
    <row r="127" spans="1:118" ht="15.95" customHeight="1" x14ac:dyDescent="0.25">
      <c r="A127" s="181" t="str">
        <f t="shared" si="43"/>
        <v/>
      </c>
      <c r="B127" s="182" t="str">
        <f t="shared" si="42"/>
        <v/>
      </c>
      <c r="C127" s="151"/>
      <c r="D127" s="152"/>
      <c r="E127" s="153"/>
      <c r="F127" s="152"/>
      <c r="G127" s="151"/>
      <c r="H127" s="151"/>
      <c r="I127" s="151"/>
      <c r="J127" s="151"/>
      <c r="K127" s="152"/>
      <c r="L127" s="151" t="str">
        <f t="shared" si="23"/>
        <v/>
      </c>
      <c r="M127" s="151" t="str">
        <f t="shared" si="24"/>
        <v/>
      </c>
      <c r="N127" s="151" t="str">
        <f t="shared" si="25"/>
        <v/>
      </c>
      <c r="O127" s="151" t="str">
        <f t="shared" si="26"/>
        <v/>
      </c>
      <c r="P127" s="272"/>
      <c r="Q127" s="272"/>
      <c r="R127" s="180"/>
      <c r="S127" s="180"/>
      <c r="T127" s="174"/>
      <c r="U127" s="174"/>
      <c r="V127" s="174"/>
      <c r="W127" s="174"/>
      <c r="X127" s="174"/>
      <c r="Y127" s="174"/>
      <c r="Z127" s="174"/>
      <c r="AA127" s="175"/>
      <c r="AB127" s="175"/>
      <c r="AC127" s="175"/>
      <c r="AD127" s="175"/>
      <c r="AE127" s="176"/>
      <c r="AF127" s="175"/>
      <c r="AG127" s="122"/>
      <c r="AH127" s="177"/>
      <c r="AI127" s="177"/>
      <c r="AK127" s="164" t="str">
        <f t="shared" si="27"/>
        <v/>
      </c>
      <c r="AL127" s="165" t="str">
        <f t="shared" si="28"/>
        <v/>
      </c>
      <c r="AM127" s="164" t="str">
        <f t="shared" si="29"/>
        <v/>
      </c>
      <c r="AN127" s="164" t="str">
        <f t="shared" si="30"/>
        <v/>
      </c>
      <c r="AO127" s="166" t="str">
        <f t="shared" si="31"/>
        <v/>
      </c>
      <c r="AP127" s="167" t="str">
        <f t="shared" si="32"/>
        <v/>
      </c>
      <c r="AQ127" s="167" t="str">
        <f t="shared" si="33"/>
        <v/>
      </c>
      <c r="AR127" s="167" t="str">
        <f t="shared" si="34"/>
        <v/>
      </c>
      <c r="AS127" s="164" t="str">
        <f t="shared" si="35"/>
        <v/>
      </c>
      <c r="AT127" s="168" t="str">
        <f t="shared" si="36"/>
        <v/>
      </c>
      <c r="AU127" s="168" t="str">
        <f t="shared" si="37"/>
        <v/>
      </c>
      <c r="AV127" s="168" t="str">
        <f t="shared" si="38"/>
        <v/>
      </c>
      <c r="AW127" s="168" t="str">
        <f t="shared" si="39"/>
        <v/>
      </c>
      <c r="AX127" s="168" t="str">
        <f t="shared" si="40"/>
        <v/>
      </c>
      <c r="AY127" s="168" t="str">
        <f t="shared" si="41"/>
        <v/>
      </c>
      <c r="AZ127" s="178"/>
      <c r="BA127" s="178"/>
      <c r="BB127" s="179"/>
      <c r="BC127" s="179"/>
      <c r="BD127" s="179"/>
      <c r="BE127" s="179"/>
      <c r="BF127" s="179"/>
      <c r="BG127" s="179"/>
      <c r="BH127" s="179"/>
      <c r="BI127" s="179"/>
      <c r="BJ127" s="179"/>
      <c r="BK127" s="179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5"/>
      <c r="DJ127" s="25"/>
      <c r="DK127" s="25"/>
      <c r="DL127" s="25"/>
      <c r="DM127" s="25"/>
      <c r="DN127" s="25"/>
    </row>
    <row r="128" spans="1:118" ht="15.95" customHeight="1" x14ac:dyDescent="0.2">
      <c r="A128" s="181" t="str">
        <f t="shared" si="43"/>
        <v/>
      </c>
      <c r="B128" s="182" t="str">
        <f t="shared" si="42"/>
        <v/>
      </c>
      <c r="C128" s="151"/>
      <c r="D128" s="152"/>
      <c r="E128" s="153"/>
      <c r="F128" s="152"/>
      <c r="G128" s="151"/>
      <c r="H128" s="151"/>
      <c r="I128" s="151"/>
      <c r="J128" s="151"/>
      <c r="K128" s="152"/>
      <c r="L128" s="151" t="str">
        <f t="shared" si="23"/>
        <v/>
      </c>
      <c r="M128" s="151" t="str">
        <f t="shared" si="24"/>
        <v/>
      </c>
      <c r="N128" s="151" t="str">
        <f t="shared" si="25"/>
        <v/>
      </c>
      <c r="O128" s="151" t="str">
        <f t="shared" si="26"/>
        <v/>
      </c>
      <c r="P128" s="155"/>
      <c r="Q128" s="155"/>
      <c r="R128" s="154" t="str">
        <f>IF(C128="","",MAX(N128:N129))</f>
        <v/>
      </c>
      <c r="S128" s="154" t="str">
        <f>IF(D128="","",MAX(O128:O129))</f>
        <v/>
      </c>
      <c r="T128" s="155" t="str">
        <f>IF(C128="","",MAX(ABS(H128),ABS(H129)))</f>
        <v/>
      </c>
      <c r="U128" s="156" t="str">
        <f>+IF(C128="","",MIN(MAX(ABS(G128),ABS(G129))*1000/(J128*K128),0.2*$F$10))</f>
        <v/>
      </c>
      <c r="V128" s="155" t="str">
        <f>IF(C128="","",MAX(BH128:BI128))</f>
        <v/>
      </c>
      <c r="W128" s="155" t="str">
        <f>IF(C128="","",$AA$9*$J128*$BG128*$BF128*$F$10/2.9/1000)</f>
        <v/>
      </c>
      <c r="X128" s="155" t="str">
        <f>IF(C128="","",$AA$9*$J128*$BG128*$BF128*$F$10/2/1000)</f>
        <v/>
      </c>
      <c r="Y128" s="157" t="str">
        <f>IF(C128="","",IF(MAX(ABS(H128),ABS(H129))&lt;V128,"Cấu tạo",IF(MAX(ABS(H128),ABS(H129))&gt;X128,"O/S","Tínhthép")))</f>
        <v/>
      </c>
      <c r="Z128" s="158" t="str">
        <f>IF(C128="","",IF(Y128="Tínhthép",IF(T128&lt;W128,2.5,_xlfn.COT(0.5*ASIN(2*T128*1000/($AA$9*J128*BG128*BF128*$F$10)))),""))</f>
        <v/>
      </c>
      <c r="AA128" s="159" t="str">
        <f>IF(C128="","",MAX(BJ128:BK128))</f>
        <v/>
      </c>
      <c r="AB128" s="160" t="str">
        <f>IF($C128="","",AH128)</f>
        <v/>
      </c>
      <c r="AC128" s="160" t="str">
        <f>IF($C128="","",AI128)</f>
        <v/>
      </c>
      <c r="AD128" s="160"/>
      <c r="AE128" s="159" t="str">
        <f>IF(C128="","",2*3.14*AB128^2/4/AC128*1000)</f>
        <v/>
      </c>
      <c r="AF128" s="161" t="str">
        <f>IF(C128="","",IF(AE128&gt;AA128,"OK","NOT OK"))</f>
        <v/>
      </c>
      <c r="AH128" s="162">
        <v>10</v>
      </c>
      <c r="AI128" s="163">
        <v>200</v>
      </c>
      <c r="AK128" s="164" t="str">
        <f t="shared" si="27"/>
        <v/>
      </c>
      <c r="AL128" s="165" t="str">
        <f t="shared" si="28"/>
        <v/>
      </c>
      <c r="AM128" s="164" t="str">
        <f t="shared" si="29"/>
        <v/>
      </c>
      <c r="AN128" s="164" t="str">
        <f t="shared" si="30"/>
        <v/>
      </c>
      <c r="AO128" s="166" t="str">
        <f t="shared" si="31"/>
        <v/>
      </c>
      <c r="AP128" s="167" t="str">
        <f t="shared" si="32"/>
        <v/>
      </c>
      <c r="AQ128" s="167" t="str">
        <f t="shared" si="33"/>
        <v/>
      </c>
      <c r="AR128" s="167" t="str">
        <f t="shared" si="34"/>
        <v/>
      </c>
      <c r="AS128" s="164" t="str">
        <f t="shared" si="35"/>
        <v/>
      </c>
      <c r="AT128" s="168" t="str">
        <f t="shared" si="36"/>
        <v/>
      </c>
      <c r="AU128" s="168" t="str">
        <f t="shared" si="37"/>
        <v/>
      </c>
      <c r="AV128" s="168" t="str">
        <f t="shared" si="38"/>
        <v/>
      </c>
      <c r="AW128" s="168" t="str">
        <f t="shared" si="39"/>
        <v/>
      </c>
      <c r="AX128" s="168" t="str">
        <f t="shared" si="40"/>
        <v/>
      </c>
      <c r="AY128" s="168" t="str">
        <f t="shared" si="41"/>
        <v/>
      </c>
      <c r="AZ128" s="169" t="str">
        <f>IF(C128="","",MAX(R128:R129))</f>
        <v/>
      </c>
      <c r="BA128" s="169" t="str">
        <f>IF(C128="","",MAX(S128:S129))</f>
        <v/>
      </c>
      <c r="BB128" s="170" t="str">
        <f>IF(C128="","",MIN(2,1+SQRT(200/(0.8*K128))))</f>
        <v/>
      </c>
      <c r="BC128" s="170" t="str">
        <f>IF(C128="","",MIN(0.02,MAX(R128:S128)/(J128*0.8*K128)))</f>
        <v/>
      </c>
      <c r="BD128" s="171" t="str">
        <f>IF(C128="","",0.18/$Y$11)</f>
        <v/>
      </c>
      <c r="BE128" s="172" t="str">
        <f>IF(C128="","",0.035*BB128^(3/2)*$F$9^(1/2))</f>
        <v/>
      </c>
      <c r="BF128" s="172" t="str">
        <f>IF(C128="","",0.6*(1-$F$9/250))</f>
        <v/>
      </c>
      <c r="BG128" s="171" t="str">
        <f>IF(C128="","",0.9*AK128)</f>
        <v/>
      </c>
      <c r="BH128" s="172" t="str">
        <f>+IF(C128="","",(BD128*BB128*(100*BC128*$F$9)^(1/3)+0.15*U128)*J128*0.8*K128/1000)</f>
        <v/>
      </c>
      <c r="BI128" s="172" t="str">
        <f>IF(C128="","",(BE128+0.15*U128)*J128*0.8*K128/1000)</f>
        <v/>
      </c>
      <c r="BJ128" s="172" t="str">
        <f>IF(C128="","",$AF$12*J128*1000)</f>
        <v/>
      </c>
      <c r="BK128" s="172" t="str">
        <f>+IF(C128="","",T128*1000/(BG128*$Q$10*Z128)*1000)</f>
        <v/>
      </c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5"/>
      <c r="DJ128" s="25"/>
      <c r="DK128" s="25"/>
      <c r="DL128" s="25"/>
      <c r="DM128" s="25"/>
      <c r="DN128" s="25"/>
    </row>
    <row r="129" spans="1:118" ht="15.95" customHeight="1" x14ac:dyDescent="0.25">
      <c r="A129" s="181" t="str">
        <f t="shared" si="43"/>
        <v/>
      </c>
      <c r="B129" s="182" t="str">
        <f t="shared" si="42"/>
        <v/>
      </c>
      <c r="C129" s="151"/>
      <c r="D129" s="152"/>
      <c r="E129" s="153"/>
      <c r="F129" s="152"/>
      <c r="G129" s="151"/>
      <c r="H129" s="151"/>
      <c r="I129" s="151"/>
      <c r="J129" s="151"/>
      <c r="K129" s="152"/>
      <c r="L129" s="151" t="str">
        <f t="shared" si="23"/>
        <v/>
      </c>
      <c r="M129" s="151" t="str">
        <f t="shared" si="24"/>
        <v/>
      </c>
      <c r="N129" s="151" t="str">
        <f t="shared" si="25"/>
        <v/>
      </c>
      <c r="O129" s="151" t="str">
        <f t="shared" si="26"/>
        <v/>
      </c>
      <c r="P129" s="272"/>
      <c r="Q129" s="272"/>
      <c r="R129" s="180"/>
      <c r="S129" s="180"/>
      <c r="T129" s="174"/>
      <c r="U129" s="174"/>
      <c r="V129" s="174"/>
      <c r="W129" s="174"/>
      <c r="X129" s="174"/>
      <c r="Y129" s="174"/>
      <c r="Z129" s="174"/>
      <c r="AA129" s="175"/>
      <c r="AB129" s="175"/>
      <c r="AC129" s="175"/>
      <c r="AD129" s="175"/>
      <c r="AE129" s="176"/>
      <c r="AF129" s="175"/>
      <c r="AG129" s="122"/>
      <c r="AH129" s="177"/>
      <c r="AI129" s="177"/>
      <c r="AK129" s="164" t="str">
        <f t="shared" si="27"/>
        <v/>
      </c>
      <c r="AL129" s="165" t="str">
        <f t="shared" si="28"/>
        <v/>
      </c>
      <c r="AM129" s="164" t="str">
        <f t="shared" si="29"/>
        <v/>
      </c>
      <c r="AN129" s="164" t="str">
        <f t="shared" si="30"/>
        <v/>
      </c>
      <c r="AO129" s="166" t="str">
        <f t="shared" si="31"/>
        <v/>
      </c>
      <c r="AP129" s="167" t="str">
        <f t="shared" si="32"/>
        <v/>
      </c>
      <c r="AQ129" s="167" t="str">
        <f t="shared" si="33"/>
        <v/>
      </c>
      <c r="AR129" s="167" t="str">
        <f t="shared" si="34"/>
        <v/>
      </c>
      <c r="AS129" s="164" t="str">
        <f t="shared" si="35"/>
        <v/>
      </c>
      <c r="AT129" s="168" t="str">
        <f t="shared" si="36"/>
        <v/>
      </c>
      <c r="AU129" s="168" t="str">
        <f t="shared" si="37"/>
        <v/>
      </c>
      <c r="AV129" s="168" t="str">
        <f t="shared" si="38"/>
        <v/>
      </c>
      <c r="AW129" s="168" t="str">
        <f t="shared" si="39"/>
        <v/>
      </c>
      <c r="AX129" s="168" t="str">
        <f t="shared" si="40"/>
        <v/>
      </c>
      <c r="AY129" s="168" t="str">
        <f t="shared" si="41"/>
        <v/>
      </c>
      <c r="AZ129" s="178"/>
      <c r="BA129" s="178"/>
      <c r="BB129" s="179"/>
      <c r="BC129" s="179"/>
      <c r="BD129" s="179"/>
      <c r="BE129" s="179"/>
      <c r="BF129" s="179"/>
      <c r="BG129" s="179"/>
      <c r="BH129" s="179"/>
      <c r="BI129" s="179"/>
      <c r="BJ129" s="179"/>
      <c r="BK129" s="179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5"/>
      <c r="DJ129" s="25"/>
      <c r="DK129" s="25"/>
      <c r="DL129" s="25"/>
      <c r="DM129" s="25"/>
      <c r="DN129" s="25"/>
    </row>
    <row r="130" spans="1:118" ht="15.95" customHeight="1" x14ac:dyDescent="0.2">
      <c r="A130" s="181" t="str">
        <f t="shared" si="43"/>
        <v/>
      </c>
      <c r="B130" s="182" t="str">
        <f t="shared" si="42"/>
        <v/>
      </c>
      <c r="C130" s="151"/>
      <c r="D130" s="152"/>
      <c r="E130" s="153"/>
      <c r="F130" s="152"/>
      <c r="G130" s="151"/>
      <c r="H130" s="151"/>
      <c r="I130" s="151"/>
      <c r="J130" s="151"/>
      <c r="K130" s="151"/>
      <c r="L130" s="151" t="str">
        <f t="shared" si="23"/>
        <v/>
      </c>
      <c r="M130" s="151" t="str">
        <f t="shared" si="24"/>
        <v/>
      </c>
      <c r="N130" s="151" t="str">
        <f t="shared" si="25"/>
        <v/>
      </c>
      <c r="O130" s="151" t="str">
        <f t="shared" si="26"/>
        <v/>
      </c>
      <c r="P130" s="155"/>
      <c r="Q130" s="155"/>
      <c r="R130" s="154" t="str">
        <f>IF(C130="","",MAX(N130:N131))</f>
        <v/>
      </c>
      <c r="S130" s="154" t="str">
        <f>IF(D130="","",MAX(O130:O131))</f>
        <v/>
      </c>
      <c r="T130" s="155" t="str">
        <f>IF(C130="","",MAX(ABS(H130),ABS(H131)))</f>
        <v/>
      </c>
      <c r="U130" s="156" t="str">
        <f>+IF(C130="","",MIN(MAX(ABS(G130),ABS(G131))*1000/(J130*K130),0.2*$F$10))</f>
        <v/>
      </c>
      <c r="V130" s="155" t="str">
        <f>IF(C130="","",MAX(BH130:BI130))</f>
        <v/>
      </c>
      <c r="W130" s="155" t="str">
        <f>IF(C130="","",$AA$9*$J130*$BG130*$BF130*$F$10/2.9/1000)</f>
        <v/>
      </c>
      <c r="X130" s="155" t="str">
        <f>IF(C130="","",$AA$9*$J130*$BG130*$BF130*$F$10/2/1000)</f>
        <v/>
      </c>
      <c r="Y130" s="157" t="str">
        <f>IF(C130="","",IF(MAX(ABS(H130),ABS(H131))&lt;V130,"Cấu tạo",IF(MAX(ABS(H130),ABS(H131))&gt;X130,"O/S","Tínhthép")))</f>
        <v/>
      </c>
      <c r="Z130" s="158" t="str">
        <f>IF(C130="","",IF(Y130="Tínhthép",IF(T130&lt;W130,2.5,_xlfn.COT(0.5*ASIN(2*T130*1000/($AA$9*J130*BG130*BF130*$F$10)))),""))</f>
        <v/>
      </c>
      <c r="AA130" s="159" t="str">
        <f>IF(C130="","",MAX(BJ130:BK130))</f>
        <v/>
      </c>
      <c r="AB130" s="160" t="str">
        <f>IF($C130="","",AH130)</f>
        <v/>
      </c>
      <c r="AC130" s="160" t="str">
        <f>IF($C130="","",AI130)</f>
        <v/>
      </c>
      <c r="AD130" s="160"/>
      <c r="AE130" s="159" t="str">
        <f>IF(C130="","",2*3.14*AB130^2/4/AC130*1000)</f>
        <v/>
      </c>
      <c r="AF130" s="161" t="str">
        <f>IF(C130="","",IF(AE130&gt;AA130,"OK","NOT OK"))</f>
        <v/>
      </c>
      <c r="AG130" s="17">
        <v>29</v>
      </c>
      <c r="AH130" s="162">
        <v>10</v>
      </c>
      <c r="AI130" s="163">
        <v>200</v>
      </c>
      <c r="AK130" s="164" t="str">
        <f t="shared" si="27"/>
        <v/>
      </c>
      <c r="AL130" s="165" t="str">
        <f t="shared" si="28"/>
        <v/>
      </c>
      <c r="AM130" s="164" t="str">
        <f t="shared" si="29"/>
        <v/>
      </c>
      <c r="AN130" s="164" t="str">
        <f t="shared" si="30"/>
        <v/>
      </c>
      <c r="AO130" s="166" t="str">
        <f t="shared" si="31"/>
        <v/>
      </c>
      <c r="AP130" s="167" t="str">
        <f t="shared" si="32"/>
        <v/>
      </c>
      <c r="AQ130" s="167" t="str">
        <f t="shared" si="33"/>
        <v/>
      </c>
      <c r="AR130" s="167" t="str">
        <f t="shared" si="34"/>
        <v/>
      </c>
      <c r="AS130" s="164" t="str">
        <f t="shared" si="35"/>
        <v/>
      </c>
      <c r="AT130" s="168" t="str">
        <f t="shared" si="36"/>
        <v/>
      </c>
      <c r="AU130" s="168" t="str">
        <f t="shared" si="37"/>
        <v/>
      </c>
      <c r="AV130" s="168" t="str">
        <f t="shared" si="38"/>
        <v/>
      </c>
      <c r="AW130" s="168" t="str">
        <f t="shared" si="39"/>
        <v/>
      </c>
      <c r="AX130" s="168" t="str">
        <f t="shared" si="40"/>
        <v/>
      </c>
      <c r="AY130" s="168" t="str">
        <f t="shared" si="41"/>
        <v/>
      </c>
      <c r="AZ130" s="169" t="str">
        <f>IF(C130="","",MAX(R130:R131))</f>
        <v/>
      </c>
      <c r="BA130" s="169" t="str">
        <f>IF(C130="","",MAX(S130:S131))</f>
        <v/>
      </c>
      <c r="BB130" s="170" t="str">
        <f>IF(C130="","",MIN(2,1+SQRT(200/(0.8*K130))))</f>
        <v/>
      </c>
      <c r="BC130" s="170" t="str">
        <f>IF(C130="","",MIN(0.02,MAX(R130:S130)/(J130*0.8*K130)))</f>
        <v/>
      </c>
      <c r="BD130" s="171" t="str">
        <f>IF(C130="","",0.18/$Y$11)</f>
        <v/>
      </c>
      <c r="BE130" s="172" t="str">
        <f>IF(C130="","",0.035*BB130^(3/2)*$F$9^(1/2))</f>
        <v/>
      </c>
      <c r="BF130" s="172" t="str">
        <f>IF(C130="","",0.6*(1-$F$9/250))</f>
        <v/>
      </c>
      <c r="BG130" s="171" t="str">
        <f>IF(C130="","",0.9*AK130)</f>
        <v/>
      </c>
      <c r="BH130" s="172" t="str">
        <f>+IF(C130="","",(BD130*BB130*(100*BC130*$F$9)^(1/3)+0.15*U130)*J130*0.8*K130/1000)</f>
        <v/>
      </c>
      <c r="BI130" s="172" t="str">
        <f>IF(C130="","",(BE130+0.15*U130)*J130*0.8*K130/1000)</f>
        <v/>
      </c>
      <c r="BJ130" s="172" t="str">
        <f>IF(C130="","",$AF$12*J130*1000)</f>
        <v/>
      </c>
      <c r="BK130" s="172" t="str">
        <f>+IF(C130="","",T130*1000/(BG130*$Q$10*Z130)*1000)</f>
        <v/>
      </c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5"/>
      <c r="DJ130" s="25"/>
      <c r="DK130" s="25"/>
      <c r="DL130" s="25"/>
      <c r="DM130" s="25"/>
      <c r="DN130" s="25"/>
    </row>
    <row r="131" spans="1:118" ht="15.95" customHeight="1" x14ac:dyDescent="0.25">
      <c r="A131" s="181" t="str">
        <f t="shared" si="43"/>
        <v/>
      </c>
      <c r="B131" s="182" t="str">
        <f t="shared" si="42"/>
        <v/>
      </c>
      <c r="C131" s="151"/>
      <c r="D131" s="152"/>
      <c r="E131" s="153"/>
      <c r="F131" s="152"/>
      <c r="G131" s="151"/>
      <c r="H131" s="151"/>
      <c r="I131" s="151"/>
      <c r="J131" s="151"/>
      <c r="K131" s="152"/>
      <c r="L131" s="151" t="str">
        <f t="shared" si="23"/>
        <v/>
      </c>
      <c r="M131" s="151" t="str">
        <f t="shared" si="24"/>
        <v/>
      </c>
      <c r="N131" s="151" t="str">
        <f t="shared" si="25"/>
        <v/>
      </c>
      <c r="O131" s="151" t="str">
        <f t="shared" si="26"/>
        <v/>
      </c>
      <c r="P131" s="272"/>
      <c r="Q131" s="272"/>
      <c r="R131" s="173"/>
      <c r="S131" s="173"/>
      <c r="T131" s="174"/>
      <c r="U131" s="174"/>
      <c r="V131" s="174"/>
      <c r="W131" s="174"/>
      <c r="X131" s="174"/>
      <c r="Y131" s="174"/>
      <c r="Z131" s="174"/>
      <c r="AA131" s="175"/>
      <c r="AB131" s="175"/>
      <c r="AC131" s="175"/>
      <c r="AD131" s="175"/>
      <c r="AE131" s="176"/>
      <c r="AF131" s="175"/>
      <c r="AG131" s="122"/>
      <c r="AH131" s="177"/>
      <c r="AI131" s="177"/>
      <c r="AK131" s="164" t="str">
        <f t="shared" si="27"/>
        <v/>
      </c>
      <c r="AL131" s="165" t="str">
        <f t="shared" si="28"/>
        <v/>
      </c>
      <c r="AM131" s="164" t="str">
        <f t="shared" si="29"/>
        <v/>
      </c>
      <c r="AN131" s="164" t="str">
        <f t="shared" si="30"/>
        <v/>
      </c>
      <c r="AO131" s="166" t="str">
        <f t="shared" si="31"/>
        <v/>
      </c>
      <c r="AP131" s="167" t="str">
        <f t="shared" si="32"/>
        <v/>
      </c>
      <c r="AQ131" s="167" t="str">
        <f t="shared" si="33"/>
        <v/>
      </c>
      <c r="AR131" s="167" t="str">
        <f t="shared" si="34"/>
        <v/>
      </c>
      <c r="AS131" s="164" t="str">
        <f t="shared" si="35"/>
        <v/>
      </c>
      <c r="AT131" s="168" t="str">
        <f t="shared" si="36"/>
        <v/>
      </c>
      <c r="AU131" s="168" t="str">
        <f t="shared" si="37"/>
        <v/>
      </c>
      <c r="AV131" s="168" t="str">
        <f t="shared" si="38"/>
        <v/>
      </c>
      <c r="AW131" s="168" t="str">
        <f t="shared" si="39"/>
        <v/>
      </c>
      <c r="AX131" s="168" t="str">
        <f t="shared" si="40"/>
        <v/>
      </c>
      <c r="AY131" s="168" t="str">
        <f t="shared" si="41"/>
        <v/>
      </c>
      <c r="AZ131" s="178"/>
      <c r="BA131" s="178"/>
      <c r="BB131" s="179"/>
      <c r="BC131" s="179"/>
      <c r="BD131" s="179"/>
      <c r="BE131" s="179"/>
      <c r="BF131" s="179"/>
      <c r="BG131" s="179"/>
      <c r="BH131" s="179"/>
      <c r="BI131" s="179"/>
      <c r="BJ131" s="179"/>
      <c r="BK131" s="179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5"/>
      <c r="DJ131" s="25"/>
      <c r="DK131" s="25"/>
      <c r="DL131" s="25"/>
      <c r="DM131" s="25"/>
      <c r="DN131" s="25"/>
    </row>
    <row r="132" spans="1:118" ht="15.95" customHeight="1" x14ac:dyDescent="0.2">
      <c r="A132" s="181" t="str">
        <f t="shared" si="43"/>
        <v/>
      </c>
      <c r="B132" s="182" t="str">
        <f t="shared" si="42"/>
        <v/>
      </c>
      <c r="C132" s="151"/>
      <c r="D132" s="152"/>
      <c r="E132" s="153"/>
      <c r="F132" s="152"/>
      <c r="G132" s="151"/>
      <c r="H132" s="151"/>
      <c r="I132" s="151"/>
      <c r="J132" s="151"/>
      <c r="K132" s="152"/>
      <c r="L132" s="151" t="str">
        <f t="shared" si="23"/>
        <v/>
      </c>
      <c r="M132" s="151" t="str">
        <f t="shared" si="24"/>
        <v/>
      </c>
      <c r="N132" s="151" t="str">
        <f t="shared" si="25"/>
        <v/>
      </c>
      <c r="O132" s="151" t="str">
        <f t="shared" si="26"/>
        <v/>
      </c>
      <c r="P132" s="155"/>
      <c r="Q132" s="155"/>
      <c r="R132" s="154" t="str">
        <f>IF(C132="","",MAX(N132:N133))</f>
        <v/>
      </c>
      <c r="S132" s="154" t="str">
        <f>IF(D132="","",MAX(O132:O133))</f>
        <v/>
      </c>
      <c r="T132" s="155" t="str">
        <f>IF(C132="","",MAX(ABS(H132),ABS(H133)))</f>
        <v/>
      </c>
      <c r="U132" s="156" t="str">
        <f>+IF(C132="","",MIN(MAX(ABS(G132),ABS(G133))*1000/(J132*K132),0.2*$F$10))</f>
        <v/>
      </c>
      <c r="V132" s="155" t="str">
        <f>IF(C132="","",MAX(BH132:BI132))</f>
        <v/>
      </c>
      <c r="W132" s="155" t="str">
        <f>IF(C132="","",$AA$9*$J132*$BG132*$BF132*$F$10/2.9/1000)</f>
        <v/>
      </c>
      <c r="X132" s="155" t="str">
        <f>IF(C132="","",$AA$9*$J132*$BG132*$BF132*$F$10/2/1000)</f>
        <v/>
      </c>
      <c r="Y132" s="157" t="str">
        <f>IF(C132="","",IF(MAX(ABS(H132),ABS(H133))&lt;V132,"Cấu tạo",IF(MAX(ABS(H132),ABS(H133))&gt;X132,"O/S","Tínhthép")))</f>
        <v/>
      </c>
      <c r="Z132" s="158" t="str">
        <f>IF(C132="","",IF(Y132="Tínhthép",IF(T132&lt;W132,2.5,_xlfn.COT(0.5*ASIN(2*T132*1000/($AA$9*J132*BG132*BF132*$F$10)))),""))</f>
        <v/>
      </c>
      <c r="AA132" s="159" t="str">
        <f>IF(C132="","",MAX(BJ132:BK132))</f>
        <v/>
      </c>
      <c r="AB132" s="160" t="str">
        <f>IF($C132="","",AH132)</f>
        <v/>
      </c>
      <c r="AC132" s="160" t="str">
        <f>IF($C132="","",AI132)</f>
        <v/>
      </c>
      <c r="AD132" s="160"/>
      <c r="AE132" s="159" t="str">
        <f>IF(C132="","",2*3.14*AB132^2/4/AC132*1000)</f>
        <v/>
      </c>
      <c r="AF132" s="161" t="str">
        <f>IF(C132="","",IF(AE132&gt;AA132,"OK","NOT OK"))</f>
        <v/>
      </c>
      <c r="AH132" s="162">
        <v>10</v>
      </c>
      <c r="AI132" s="163">
        <v>200</v>
      </c>
      <c r="AK132" s="164" t="str">
        <f t="shared" si="27"/>
        <v/>
      </c>
      <c r="AL132" s="165" t="str">
        <f t="shared" si="28"/>
        <v/>
      </c>
      <c r="AM132" s="164" t="str">
        <f t="shared" si="29"/>
        <v/>
      </c>
      <c r="AN132" s="164" t="str">
        <f t="shared" si="30"/>
        <v/>
      </c>
      <c r="AO132" s="166" t="str">
        <f t="shared" si="31"/>
        <v/>
      </c>
      <c r="AP132" s="167" t="str">
        <f t="shared" si="32"/>
        <v/>
      </c>
      <c r="AQ132" s="167" t="str">
        <f t="shared" si="33"/>
        <v/>
      </c>
      <c r="AR132" s="167" t="str">
        <f t="shared" si="34"/>
        <v/>
      </c>
      <c r="AS132" s="164" t="str">
        <f t="shared" si="35"/>
        <v/>
      </c>
      <c r="AT132" s="168" t="str">
        <f t="shared" si="36"/>
        <v/>
      </c>
      <c r="AU132" s="168" t="str">
        <f t="shared" si="37"/>
        <v/>
      </c>
      <c r="AV132" s="168" t="str">
        <f t="shared" si="38"/>
        <v/>
      </c>
      <c r="AW132" s="168" t="str">
        <f t="shared" si="39"/>
        <v/>
      </c>
      <c r="AX132" s="168" t="str">
        <f t="shared" si="40"/>
        <v/>
      </c>
      <c r="AY132" s="168" t="str">
        <f t="shared" si="41"/>
        <v/>
      </c>
      <c r="AZ132" s="169" t="str">
        <f>IF(C132="","",MAX(R132:R133))</f>
        <v/>
      </c>
      <c r="BA132" s="169" t="str">
        <f>IF(C132="","",MAX(S132:S133))</f>
        <v/>
      </c>
      <c r="BB132" s="170" t="str">
        <f>IF(C132="","",MIN(2,1+SQRT(200/(0.8*K132))))</f>
        <v/>
      </c>
      <c r="BC132" s="170" t="str">
        <f>IF(C132="","",MIN(0.02,MAX(R132:S132)/(J132*0.8*K132)))</f>
        <v/>
      </c>
      <c r="BD132" s="171" t="str">
        <f>IF(C132="","",0.18/$Y$11)</f>
        <v/>
      </c>
      <c r="BE132" s="172" t="str">
        <f>IF(C132="","",0.035*BB132^(3/2)*$F$9^(1/2))</f>
        <v/>
      </c>
      <c r="BF132" s="172" t="str">
        <f>IF(C132="","",0.6*(1-$F$9/250))</f>
        <v/>
      </c>
      <c r="BG132" s="171" t="str">
        <f>IF(C132="","",0.9*AK132)</f>
        <v/>
      </c>
      <c r="BH132" s="172" t="str">
        <f>+IF(C132="","",(BD132*BB132*(100*BC132*$F$9)^(1/3)+0.15*U132)*J132*0.8*K132/1000)</f>
        <v/>
      </c>
      <c r="BI132" s="172" t="str">
        <f>IF(C132="","",(BE132+0.15*U132)*J132*0.8*K132/1000)</f>
        <v/>
      </c>
      <c r="BJ132" s="172" t="str">
        <f>IF(C132="","",$AF$12*J132*1000)</f>
        <v/>
      </c>
      <c r="BK132" s="172" t="str">
        <f>+IF(C132="","",T132*1000/(BG132*$Q$10*Z132)*1000)</f>
        <v/>
      </c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5"/>
      <c r="DJ132" s="25"/>
      <c r="DK132" s="25"/>
      <c r="DL132" s="25"/>
      <c r="DM132" s="25"/>
      <c r="DN132" s="25"/>
    </row>
    <row r="133" spans="1:118" ht="15.95" customHeight="1" x14ac:dyDescent="0.25">
      <c r="A133" s="181" t="str">
        <f t="shared" si="43"/>
        <v/>
      </c>
      <c r="B133" s="182" t="str">
        <f t="shared" si="42"/>
        <v/>
      </c>
      <c r="C133" s="151"/>
      <c r="D133" s="152"/>
      <c r="E133" s="153"/>
      <c r="F133" s="152"/>
      <c r="G133" s="151"/>
      <c r="H133" s="151"/>
      <c r="I133" s="151"/>
      <c r="J133" s="151"/>
      <c r="K133" s="152"/>
      <c r="L133" s="151" t="str">
        <f t="shared" si="23"/>
        <v/>
      </c>
      <c r="M133" s="151" t="str">
        <f t="shared" si="24"/>
        <v/>
      </c>
      <c r="N133" s="151" t="str">
        <f t="shared" si="25"/>
        <v/>
      </c>
      <c r="O133" s="151" t="str">
        <f t="shared" si="26"/>
        <v/>
      </c>
      <c r="P133" s="272"/>
      <c r="Q133" s="272"/>
      <c r="R133" s="173"/>
      <c r="S133" s="173"/>
      <c r="T133" s="174"/>
      <c r="U133" s="174"/>
      <c r="V133" s="174"/>
      <c r="W133" s="174"/>
      <c r="X133" s="174"/>
      <c r="Y133" s="174"/>
      <c r="Z133" s="174"/>
      <c r="AA133" s="175"/>
      <c r="AB133" s="175"/>
      <c r="AC133" s="175"/>
      <c r="AD133" s="175"/>
      <c r="AE133" s="176"/>
      <c r="AF133" s="175"/>
      <c r="AG133" s="122"/>
      <c r="AH133" s="177"/>
      <c r="AI133" s="177"/>
      <c r="AK133" s="164" t="str">
        <f t="shared" si="27"/>
        <v/>
      </c>
      <c r="AL133" s="165" t="str">
        <f t="shared" si="28"/>
        <v/>
      </c>
      <c r="AM133" s="164" t="str">
        <f t="shared" si="29"/>
        <v/>
      </c>
      <c r="AN133" s="164" t="str">
        <f t="shared" si="30"/>
        <v/>
      </c>
      <c r="AO133" s="166" t="str">
        <f t="shared" si="31"/>
        <v/>
      </c>
      <c r="AP133" s="167" t="str">
        <f t="shared" si="32"/>
        <v/>
      </c>
      <c r="AQ133" s="167" t="str">
        <f t="shared" si="33"/>
        <v/>
      </c>
      <c r="AR133" s="167" t="str">
        <f t="shared" si="34"/>
        <v/>
      </c>
      <c r="AS133" s="164" t="str">
        <f t="shared" si="35"/>
        <v/>
      </c>
      <c r="AT133" s="168" t="str">
        <f t="shared" si="36"/>
        <v/>
      </c>
      <c r="AU133" s="168" t="str">
        <f t="shared" si="37"/>
        <v/>
      </c>
      <c r="AV133" s="168" t="str">
        <f t="shared" si="38"/>
        <v/>
      </c>
      <c r="AW133" s="168" t="str">
        <f t="shared" si="39"/>
        <v/>
      </c>
      <c r="AX133" s="168" t="str">
        <f t="shared" si="40"/>
        <v/>
      </c>
      <c r="AY133" s="168" t="str">
        <f t="shared" si="41"/>
        <v/>
      </c>
      <c r="AZ133" s="178"/>
      <c r="BA133" s="178"/>
      <c r="BB133" s="179"/>
      <c r="BC133" s="179"/>
      <c r="BD133" s="179"/>
      <c r="BE133" s="179"/>
      <c r="BF133" s="179"/>
      <c r="BG133" s="179"/>
      <c r="BH133" s="179"/>
      <c r="BI133" s="179"/>
      <c r="BJ133" s="179"/>
      <c r="BK133" s="179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5"/>
      <c r="DJ133" s="25"/>
      <c r="DK133" s="25"/>
      <c r="DL133" s="25"/>
      <c r="DM133" s="25"/>
      <c r="DN133" s="25"/>
    </row>
    <row r="134" spans="1:118" ht="15.95" customHeight="1" x14ac:dyDescent="0.2">
      <c r="A134" s="181" t="str">
        <f t="shared" si="43"/>
        <v/>
      </c>
      <c r="B134" s="182" t="str">
        <f t="shared" si="42"/>
        <v/>
      </c>
      <c r="C134" s="151"/>
      <c r="D134" s="152"/>
      <c r="E134" s="153"/>
      <c r="F134" s="152"/>
      <c r="G134" s="151"/>
      <c r="H134" s="151"/>
      <c r="I134" s="151"/>
      <c r="J134" s="151"/>
      <c r="K134" s="151"/>
      <c r="L134" s="151" t="str">
        <f t="shared" si="23"/>
        <v/>
      </c>
      <c r="M134" s="151" t="str">
        <f t="shared" si="24"/>
        <v/>
      </c>
      <c r="N134" s="151" t="str">
        <f t="shared" si="25"/>
        <v/>
      </c>
      <c r="O134" s="151" t="str">
        <f t="shared" si="26"/>
        <v/>
      </c>
      <c r="P134" s="155"/>
      <c r="Q134" s="155"/>
      <c r="R134" s="154" t="str">
        <f>IF(C134="","",MAX(N134:N135))</f>
        <v/>
      </c>
      <c r="S134" s="154" t="str">
        <f>IF(D134="","",MAX(O134:O135))</f>
        <v/>
      </c>
      <c r="T134" s="155" t="str">
        <f>IF(C134="","",MAX(ABS(H134),ABS(H135)))</f>
        <v/>
      </c>
      <c r="U134" s="156" t="str">
        <f>+IF(C134="","",MIN(MAX(ABS(G134),ABS(G135))*1000/(J134*K134),0.2*$F$10))</f>
        <v/>
      </c>
      <c r="V134" s="155" t="str">
        <f>IF(C134="","",MAX(BH134:BI134))</f>
        <v/>
      </c>
      <c r="W134" s="155" t="str">
        <f>IF(C134="","",$AA$9*$J134*$BG134*$BF134*$F$10/2.9/1000)</f>
        <v/>
      </c>
      <c r="X134" s="155" t="str">
        <f>IF(C134="","",$AA$9*$J134*$BG134*$BF134*$F$10/2/1000)</f>
        <v/>
      </c>
      <c r="Y134" s="157" t="str">
        <f>IF(C134="","",IF(MAX(ABS(H134),ABS(H135))&lt;V134,"Cấu tạo",IF(MAX(ABS(H134),ABS(H135))&gt;X134,"O/S","Tínhthép")))</f>
        <v/>
      </c>
      <c r="Z134" s="158" t="str">
        <f>IF(C134="","",IF(Y134="Tínhthép",IF(T134&lt;W134,2.5,_xlfn.COT(0.5*ASIN(2*T134*1000/($AA$9*J134*BG134*BF134*$F$10)))),""))</f>
        <v/>
      </c>
      <c r="AA134" s="159" t="str">
        <f>IF(C134="","",MAX(BJ134:BK134))</f>
        <v/>
      </c>
      <c r="AB134" s="160" t="str">
        <f>IF($C134="","",AH134)</f>
        <v/>
      </c>
      <c r="AC134" s="160" t="str">
        <f>IF($C134="","",AI134)</f>
        <v/>
      </c>
      <c r="AD134" s="160"/>
      <c r="AE134" s="159" t="str">
        <f>IF(C134="","",2*3.14*AB134^2/4/AC134*1000)</f>
        <v/>
      </c>
      <c r="AF134" s="161" t="str">
        <f>IF(C134="","",IF(AE134&gt;AA134,"OK","NOT OK"))</f>
        <v/>
      </c>
      <c r="AG134" s="17">
        <v>30</v>
      </c>
      <c r="AH134" s="162">
        <v>10</v>
      </c>
      <c r="AI134" s="163">
        <v>200</v>
      </c>
      <c r="AK134" s="164" t="str">
        <f t="shared" si="27"/>
        <v/>
      </c>
      <c r="AL134" s="165" t="str">
        <f t="shared" si="28"/>
        <v/>
      </c>
      <c r="AM134" s="164" t="str">
        <f t="shared" si="29"/>
        <v/>
      </c>
      <c r="AN134" s="164" t="str">
        <f t="shared" si="30"/>
        <v/>
      </c>
      <c r="AO134" s="166" t="str">
        <f t="shared" si="31"/>
        <v/>
      </c>
      <c r="AP134" s="167" t="str">
        <f t="shared" si="32"/>
        <v/>
      </c>
      <c r="AQ134" s="167" t="str">
        <f t="shared" si="33"/>
        <v/>
      </c>
      <c r="AR134" s="167" t="str">
        <f t="shared" si="34"/>
        <v/>
      </c>
      <c r="AS134" s="164" t="str">
        <f t="shared" si="35"/>
        <v/>
      </c>
      <c r="AT134" s="168" t="str">
        <f t="shared" si="36"/>
        <v/>
      </c>
      <c r="AU134" s="168" t="str">
        <f t="shared" si="37"/>
        <v/>
      </c>
      <c r="AV134" s="168" t="str">
        <f t="shared" si="38"/>
        <v/>
      </c>
      <c r="AW134" s="168" t="str">
        <f t="shared" si="39"/>
        <v/>
      </c>
      <c r="AX134" s="168" t="str">
        <f t="shared" si="40"/>
        <v/>
      </c>
      <c r="AY134" s="168" t="str">
        <f t="shared" si="41"/>
        <v/>
      </c>
      <c r="AZ134" s="169" t="str">
        <f>IF(C134="","",MAX(R134:R135))</f>
        <v/>
      </c>
      <c r="BA134" s="169" t="str">
        <f>IF(C134="","",MAX(S134:S135))</f>
        <v/>
      </c>
      <c r="BB134" s="170" t="str">
        <f>IF(C134="","",MIN(2,1+SQRT(200/(0.8*K134))))</f>
        <v/>
      </c>
      <c r="BC134" s="170" t="str">
        <f>IF(C134="","",MIN(0.02,MAX(R134:S134)/(J134*0.8*K134)))</f>
        <v/>
      </c>
      <c r="BD134" s="171" t="str">
        <f>IF(C134="","",0.18/$Y$11)</f>
        <v/>
      </c>
      <c r="BE134" s="172" t="str">
        <f>IF(C134="","",0.035*BB134^(3/2)*$F$9^(1/2))</f>
        <v/>
      </c>
      <c r="BF134" s="172" t="str">
        <f>IF(C134="","",0.6*(1-$F$9/250))</f>
        <v/>
      </c>
      <c r="BG134" s="171" t="str">
        <f>IF(C134="","",0.9*AK134)</f>
        <v/>
      </c>
      <c r="BH134" s="172" t="str">
        <f>+IF(C134="","",(BD134*BB134*(100*BC134*$F$9)^(1/3)+0.15*U134)*J134*0.8*K134/1000)</f>
        <v/>
      </c>
      <c r="BI134" s="172" t="str">
        <f>IF(C134="","",(BE134+0.15*U134)*J134*0.8*K134/1000)</f>
        <v/>
      </c>
      <c r="BJ134" s="172" t="str">
        <f>IF(C134="","",$AF$12*J134*1000)</f>
        <v/>
      </c>
      <c r="BK134" s="172" t="str">
        <f>+IF(C134="","",T134*1000/(BG134*$Q$10*Z134)*1000)</f>
        <v/>
      </c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5"/>
      <c r="DJ134" s="25"/>
      <c r="DK134" s="25"/>
      <c r="DL134" s="25"/>
      <c r="DM134" s="25"/>
      <c r="DN134" s="25"/>
    </row>
    <row r="135" spans="1:118" ht="15.95" customHeight="1" x14ac:dyDescent="0.25">
      <c r="A135" s="181" t="str">
        <f t="shared" si="43"/>
        <v/>
      </c>
      <c r="B135" s="182" t="str">
        <f t="shared" si="42"/>
        <v/>
      </c>
      <c r="C135" s="151"/>
      <c r="D135" s="152"/>
      <c r="E135" s="153"/>
      <c r="F135" s="152"/>
      <c r="G135" s="151"/>
      <c r="H135" s="151"/>
      <c r="I135" s="151"/>
      <c r="J135" s="151"/>
      <c r="K135" s="152"/>
      <c r="L135" s="151" t="str">
        <f t="shared" si="23"/>
        <v/>
      </c>
      <c r="M135" s="151" t="str">
        <f t="shared" si="24"/>
        <v/>
      </c>
      <c r="N135" s="151" t="str">
        <f t="shared" si="25"/>
        <v/>
      </c>
      <c r="O135" s="151" t="str">
        <f t="shared" si="26"/>
        <v/>
      </c>
      <c r="P135" s="272"/>
      <c r="Q135" s="272"/>
      <c r="R135" s="180"/>
      <c r="S135" s="180"/>
      <c r="T135" s="174"/>
      <c r="U135" s="174"/>
      <c r="V135" s="174"/>
      <c r="W135" s="174"/>
      <c r="X135" s="174"/>
      <c r="Y135" s="174"/>
      <c r="Z135" s="174"/>
      <c r="AA135" s="175"/>
      <c r="AB135" s="175"/>
      <c r="AC135" s="175"/>
      <c r="AD135" s="175"/>
      <c r="AE135" s="176"/>
      <c r="AF135" s="175"/>
      <c r="AG135" s="122"/>
      <c r="AH135" s="177"/>
      <c r="AI135" s="177"/>
      <c r="AK135" s="164" t="str">
        <f t="shared" si="27"/>
        <v/>
      </c>
      <c r="AL135" s="165" t="str">
        <f t="shared" si="28"/>
        <v/>
      </c>
      <c r="AM135" s="164" t="str">
        <f t="shared" si="29"/>
        <v/>
      </c>
      <c r="AN135" s="164" t="str">
        <f t="shared" si="30"/>
        <v/>
      </c>
      <c r="AO135" s="166" t="str">
        <f t="shared" si="31"/>
        <v/>
      </c>
      <c r="AP135" s="167" t="str">
        <f t="shared" si="32"/>
        <v/>
      </c>
      <c r="AQ135" s="167" t="str">
        <f t="shared" si="33"/>
        <v/>
      </c>
      <c r="AR135" s="167" t="str">
        <f t="shared" si="34"/>
        <v/>
      </c>
      <c r="AS135" s="164" t="str">
        <f t="shared" si="35"/>
        <v/>
      </c>
      <c r="AT135" s="168" t="str">
        <f t="shared" si="36"/>
        <v/>
      </c>
      <c r="AU135" s="168" t="str">
        <f t="shared" si="37"/>
        <v/>
      </c>
      <c r="AV135" s="168" t="str">
        <f t="shared" si="38"/>
        <v/>
      </c>
      <c r="AW135" s="168" t="str">
        <f t="shared" si="39"/>
        <v/>
      </c>
      <c r="AX135" s="168" t="str">
        <f t="shared" si="40"/>
        <v/>
      </c>
      <c r="AY135" s="168" t="str">
        <f t="shared" si="41"/>
        <v/>
      </c>
      <c r="AZ135" s="178"/>
      <c r="BA135" s="178"/>
      <c r="BB135" s="179"/>
      <c r="BC135" s="179"/>
      <c r="BD135" s="179"/>
      <c r="BE135" s="179"/>
      <c r="BF135" s="179"/>
      <c r="BG135" s="179"/>
      <c r="BH135" s="179"/>
      <c r="BI135" s="179"/>
      <c r="BJ135" s="179"/>
      <c r="BK135" s="179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5"/>
      <c r="DJ135" s="25"/>
      <c r="DK135" s="25"/>
      <c r="DL135" s="25"/>
      <c r="DM135" s="25"/>
      <c r="DN135" s="25"/>
    </row>
    <row r="136" spans="1:118" ht="15.95" customHeight="1" x14ac:dyDescent="0.2">
      <c r="A136" s="181" t="str">
        <f t="shared" si="43"/>
        <v/>
      </c>
      <c r="B136" s="182" t="str">
        <f t="shared" si="42"/>
        <v/>
      </c>
      <c r="C136" s="151"/>
      <c r="D136" s="152"/>
      <c r="E136" s="153"/>
      <c r="F136" s="152"/>
      <c r="G136" s="151"/>
      <c r="H136" s="151"/>
      <c r="I136" s="151"/>
      <c r="J136" s="151"/>
      <c r="K136" s="152"/>
      <c r="L136" s="151" t="str">
        <f t="shared" si="23"/>
        <v/>
      </c>
      <c r="M136" s="151" t="str">
        <f t="shared" si="24"/>
        <v/>
      </c>
      <c r="N136" s="151" t="str">
        <f t="shared" si="25"/>
        <v/>
      </c>
      <c r="O136" s="151" t="str">
        <f t="shared" si="26"/>
        <v/>
      </c>
      <c r="P136" s="155"/>
      <c r="Q136" s="155"/>
      <c r="R136" s="154" t="str">
        <f>IF(C136="","",MAX(N136:N137))</f>
        <v/>
      </c>
      <c r="S136" s="154" t="str">
        <f>IF(D136="","",MAX(O136:O137))</f>
        <v/>
      </c>
      <c r="T136" s="155" t="str">
        <f>IF(C136="","",MAX(ABS(H136),ABS(H137)))</f>
        <v/>
      </c>
      <c r="U136" s="156" t="str">
        <f>+IF(C136="","",MIN(MAX(ABS(G136),ABS(G137))*1000/(J136*K136),0.2*$F$10))</f>
        <v/>
      </c>
      <c r="V136" s="155" t="str">
        <f>IF(C136="","",MAX(BH136:BI136))</f>
        <v/>
      </c>
      <c r="W136" s="155" t="str">
        <f>IF(C136="","",$AA$9*$J136*$BG136*$BF136*$F$10/2.9/1000)</f>
        <v/>
      </c>
      <c r="X136" s="155" t="str">
        <f>IF(C136="","",$AA$9*$J136*$BG136*$BF136*$F$10/2/1000)</f>
        <v/>
      </c>
      <c r="Y136" s="157" t="str">
        <f>IF(C136="","",IF(MAX(ABS(H136),ABS(H137))&lt;V136,"Cấu tạo",IF(MAX(ABS(H136),ABS(H137))&gt;X136,"O/S","Tínhthép")))</f>
        <v/>
      </c>
      <c r="Z136" s="158" t="str">
        <f>IF(C136="","",IF(Y136="Tínhthép",IF(T136&lt;W136,2.5,_xlfn.COT(0.5*ASIN(2*T136*1000/($AA$9*J136*BG136*BF136*$F$10)))),""))</f>
        <v/>
      </c>
      <c r="AA136" s="159" t="str">
        <f>IF(C136="","",MAX(BJ136:BK136))</f>
        <v/>
      </c>
      <c r="AB136" s="160" t="str">
        <f>IF($C136="","",AH136)</f>
        <v/>
      </c>
      <c r="AC136" s="160" t="str">
        <f>IF($C136="","",AI136)</f>
        <v/>
      </c>
      <c r="AD136" s="160"/>
      <c r="AE136" s="159" t="str">
        <f>IF(C136="","",2*3.14*AB136^2/4/AC136*1000)</f>
        <v/>
      </c>
      <c r="AF136" s="161" t="str">
        <f>IF(C136="","",IF(AE136&gt;AA136,"OK","NOT OK"))</f>
        <v/>
      </c>
      <c r="AH136" s="162">
        <v>10</v>
      </c>
      <c r="AI136" s="163">
        <v>200</v>
      </c>
      <c r="AK136" s="164" t="str">
        <f t="shared" si="27"/>
        <v/>
      </c>
      <c r="AL136" s="165" t="str">
        <f t="shared" si="28"/>
        <v/>
      </c>
      <c r="AM136" s="164" t="str">
        <f t="shared" si="29"/>
        <v/>
      </c>
      <c r="AN136" s="164" t="str">
        <f t="shared" si="30"/>
        <v/>
      </c>
      <c r="AO136" s="166" t="str">
        <f t="shared" si="31"/>
        <v/>
      </c>
      <c r="AP136" s="167" t="str">
        <f t="shared" si="32"/>
        <v/>
      </c>
      <c r="AQ136" s="167" t="str">
        <f t="shared" si="33"/>
        <v/>
      </c>
      <c r="AR136" s="167" t="str">
        <f t="shared" si="34"/>
        <v/>
      </c>
      <c r="AS136" s="164" t="str">
        <f t="shared" si="35"/>
        <v/>
      </c>
      <c r="AT136" s="168" t="str">
        <f t="shared" si="36"/>
        <v/>
      </c>
      <c r="AU136" s="168" t="str">
        <f t="shared" si="37"/>
        <v/>
      </c>
      <c r="AV136" s="168" t="str">
        <f t="shared" si="38"/>
        <v/>
      </c>
      <c r="AW136" s="168" t="str">
        <f t="shared" si="39"/>
        <v/>
      </c>
      <c r="AX136" s="168" t="str">
        <f t="shared" si="40"/>
        <v/>
      </c>
      <c r="AY136" s="168" t="str">
        <f t="shared" si="41"/>
        <v/>
      </c>
      <c r="AZ136" s="169" t="str">
        <f>IF(C136="","",MAX(R136:R137))</f>
        <v/>
      </c>
      <c r="BA136" s="169" t="str">
        <f>IF(C136="","",MAX(S136:S137))</f>
        <v/>
      </c>
      <c r="BB136" s="170" t="str">
        <f>IF(C136="","",MIN(2,1+SQRT(200/(0.8*K136))))</f>
        <v/>
      </c>
      <c r="BC136" s="170" t="str">
        <f>IF(C136="","",MIN(0.02,MAX(R136:S136)/(J136*0.8*K136)))</f>
        <v/>
      </c>
      <c r="BD136" s="171" t="str">
        <f>IF(C136="","",0.18/$Y$11)</f>
        <v/>
      </c>
      <c r="BE136" s="172" t="str">
        <f>IF(C136="","",0.035*BB136^(3/2)*$F$9^(1/2))</f>
        <v/>
      </c>
      <c r="BF136" s="172" t="str">
        <f>IF(C136="","",0.6*(1-$F$9/250))</f>
        <v/>
      </c>
      <c r="BG136" s="171" t="str">
        <f>IF(C136="","",0.9*AK136)</f>
        <v/>
      </c>
      <c r="BH136" s="172" t="str">
        <f>+IF(C136="","",(BD136*BB136*(100*BC136*$F$9)^(1/3)+0.15*U136)*J136*0.8*K136/1000)</f>
        <v/>
      </c>
      <c r="BI136" s="172" t="str">
        <f>IF(C136="","",(BE136+0.15*U136)*J136*0.8*K136/1000)</f>
        <v/>
      </c>
      <c r="BJ136" s="172" t="str">
        <f>IF(C136="","",$AF$12*J136*1000)</f>
        <v/>
      </c>
      <c r="BK136" s="172" t="str">
        <f>+IF(C136="","",T136*1000/(BG136*$Q$10*Z136)*1000)</f>
        <v/>
      </c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5"/>
      <c r="DJ136" s="25"/>
      <c r="DK136" s="25"/>
      <c r="DL136" s="25"/>
      <c r="DM136" s="25"/>
      <c r="DN136" s="25"/>
    </row>
    <row r="137" spans="1:118" ht="15.95" customHeight="1" x14ac:dyDescent="0.25">
      <c r="A137" s="181" t="str">
        <f t="shared" si="43"/>
        <v/>
      </c>
      <c r="B137" s="182" t="str">
        <f t="shared" si="42"/>
        <v/>
      </c>
      <c r="C137" s="151"/>
      <c r="D137" s="152"/>
      <c r="E137" s="153"/>
      <c r="F137" s="152"/>
      <c r="G137" s="151"/>
      <c r="H137" s="151"/>
      <c r="I137" s="151"/>
      <c r="J137" s="151"/>
      <c r="K137" s="152"/>
      <c r="L137" s="151" t="str">
        <f t="shared" si="23"/>
        <v/>
      </c>
      <c r="M137" s="151" t="str">
        <f t="shared" si="24"/>
        <v/>
      </c>
      <c r="N137" s="151" t="str">
        <f t="shared" si="25"/>
        <v/>
      </c>
      <c r="O137" s="151" t="str">
        <f t="shared" si="26"/>
        <v/>
      </c>
      <c r="P137" s="272"/>
      <c r="Q137" s="272"/>
      <c r="R137" s="180"/>
      <c r="S137" s="180"/>
      <c r="T137" s="174"/>
      <c r="U137" s="174"/>
      <c r="V137" s="174"/>
      <c r="W137" s="174"/>
      <c r="X137" s="174"/>
      <c r="Y137" s="174"/>
      <c r="Z137" s="174"/>
      <c r="AA137" s="175"/>
      <c r="AB137" s="175"/>
      <c r="AC137" s="175"/>
      <c r="AD137" s="175"/>
      <c r="AE137" s="176"/>
      <c r="AF137" s="175"/>
      <c r="AG137" s="122"/>
      <c r="AH137" s="177"/>
      <c r="AI137" s="177"/>
      <c r="AK137" s="164" t="str">
        <f t="shared" si="27"/>
        <v/>
      </c>
      <c r="AL137" s="165" t="str">
        <f t="shared" si="28"/>
        <v/>
      </c>
      <c r="AM137" s="164" t="str">
        <f t="shared" si="29"/>
        <v/>
      </c>
      <c r="AN137" s="164" t="str">
        <f t="shared" si="30"/>
        <v/>
      </c>
      <c r="AO137" s="166" t="str">
        <f t="shared" si="31"/>
        <v/>
      </c>
      <c r="AP137" s="167" t="str">
        <f t="shared" si="32"/>
        <v/>
      </c>
      <c r="AQ137" s="167" t="str">
        <f t="shared" si="33"/>
        <v/>
      </c>
      <c r="AR137" s="167" t="str">
        <f t="shared" si="34"/>
        <v/>
      </c>
      <c r="AS137" s="164" t="str">
        <f t="shared" si="35"/>
        <v/>
      </c>
      <c r="AT137" s="168" t="str">
        <f t="shared" si="36"/>
        <v/>
      </c>
      <c r="AU137" s="168" t="str">
        <f t="shared" si="37"/>
        <v/>
      </c>
      <c r="AV137" s="168" t="str">
        <f t="shared" si="38"/>
        <v/>
      </c>
      <c r="AW137" s="168" t="str">
        <f t="shared" si="39"/>
        <v/>
      </c>
      <c r="AX137" s="168" t="str">
        <f t="shared" si="40"/>
        <v/>
      </c>
      <c r="AY137" s="168" t="str">
        <f t="shared" si="41"/>
        <v/>
      </c>
      <c r="AZ137" s="178"/>
      <c r="BA137" s="178"/>
      <c r="BB137" s="179"/>
      <c r="BC137" s="179"/>
      <c r="BD137" s="179"/>
      <c r="BE137" s="179"/>
      <c r="BF137" s="179"/>
      <c r="BG137" s="179"/>
      <c r="BH137" s="179"/>
      <c r="BI137" s="179"/>
      <c r="BJ137" s="179"/>
      <c r="BK137" s="179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5"/>
      <c r="DJ137" s="25"/>
      <c r="DK137" s="25"/>
      <c r="DL137" s="25"/>
      <c r="DM137" s="25"/>
      <c r="DN137" s="25"/>
    </row>
    <row r="138" spans="1:118" ht="15.95" customHeight="1" x14ac:dyDescent="0.2">
      <c r="A138" s="181" t="str">
        <f t="shared" si="43"/>
        <v/>
      </c>
      <c r="B138" s="182" t="str">
        <f t="shared" si="42"/>
        <v/>
      </c>
      <c r="C138" s="151"/>
      <c r="D138" s="152"/>
      <c r="E138" s="153"/>
      <c r="F138" s="152"/>
      <c r="G138" s="151"/>
      <c r="H138" s="151"/>
      <c r="I138" s="151"/>
      <c r="J138" s="151"/>
      <c r="K138" s="151"/>
      <c r="L138" s="151" t="str">
        <f t="shared" si="23"/>
        <v/>
      </c>
      <c r="M138" s="151" t="str">
        <f t="shared" si="24"/>
        <v/>
      </c>
      <c r="N138" s="151" t="str">
        <f t="shared" si="25"/>
        <v/>
      </c>
      <c r="O138" s="151" t="str">
        <f t="shared" si="26"/>
        <v/>
      </c>
      <c r="P138" s="155"/>
      <c r="Q138" s="155"/>
      <c r="R138" s="154" t="str">
        <f>IF(C138="","",MAX(N138:N139))</f>
        <v/>
      </c>
      <c r="S138" s="154" t="str">
        <f>IF(D138="","",MAX(O138:O139))</f>
        <v/>
      </c>
      <c r="T138" s="155" t="str">
        <f>IF(C138="","",MAX(ABS(H138),ABS(H139)))</f>
        <v/>
      </c>
      <c r="U138" s="156" t="str">
        <f>+IF(C138="","",MIN(MAX(ABS(G138),ABS(G139))*1000/(J138*K138),0.2*$F$10))</f>
        <v/>
      </c>
      <c r="V138" s="155" t="str">
        <f>IF(C138="","",MAX(BH138:BI138))</f>
        <v/>
      </c>
      <c r="W138" s="155" t="str">
        <f>IF(C138="","",$AA$9*$J138*$BG138*$BF138*$F$10/2.9/1000)</f>
        <v/>
      </c>
      <c r="X138" s="155" t="str">
        <f>IF(C138="","",$AA$9*$J138*$BG138*$BF138*$F$10/2/1000)</f>
        <v/>
      </c>
      <c r="Y138" s="157" t="str">
        <f>IF(C138="","",IF(MAX(ABS(H138),ABS(H139))&lt;V138,"Cấu tạo",IF(MAX(ABS(H138),ABS(H139))&gt;X138,"O/S","Tínhthép")))</f>
        <v/>
      </c>
      <c r="Z138" s="158" t="str">
        <f>IF(C138="","",IF(Y138="Tínhthép",IF(T138&lt;W138,2.5,_xlfn.COT(0.5*ASIN(2*T138*1000/($AA$9*J138*BG138*BF138*$F$10)))),""))</f>
        <v/>
      </c>
      <c r="AA138" s="159" t="str">
        <f>IF(C138="","",MAX(BJ138:BK138))</f>
        <v/>
      </c>
      <c r="AB138" s="160" t="str">
        <f>IF($C138="","",AH138)</f>
        <v/>
      </c>
      <c r="AC138" s="160" t="str">
        <f>IF($C138="","",AI138)</f>
        <v/>
      </c>
      <c r="AD138" s="160"/>
      <c r="AE138" s="159" t="str">
        <f>IF(C138="","",2*3.14*AB138^2/4/AC138*1000)</f>
        <v/>
      </c>
      <c r="AF138" s="161" t="str">
        <f>IF(C138="","",IF(AE138&gt;AA138,"OK","NOT OK"))</f>
        <v/>
      </c>
      <c r="AG138" s="17">
        <v>31</v>
      </c>
      <c r="AH138" s="162">
        <v>10</v>
      </c>
      <c r="AI138" s="163">
        <v>200</v>
      </c>
      <c r="AK138" s="164" t="str">
        <f t="shared" si="27"/>
        <v/>
      </c>
      <c r="AL138" s="165" t="str">
        <f t="shared" si="28"/>
        <v/>
      </c>
      <c r="AM138" s="164" t="str">
        <f t="shared" si="29"/>
        <v/>
      </c>
      <c r="AN138" s="164" t="str">
        <f t="shared" si="30"/>
        <v/>
      </c>
      <c r="AO138" s="166" t="str">
        <f t="shared" si="31"/>
        <v/>
      </c>
      <c r="AP138" s="167" t="str">
        <f t="shared" si="32"/>
        <v/>
      </c>
      <c r="AQ138" s="167" t="str">
        <f t="shared" si="33"/>
        <v/>
      </c>
      <c r="AR138" s="167" t="str">
        <f t="shared" si="34"/>
        <v/>
      </c>
      <c r="AS138" s="164" t="str">
        <f t="shared" si="35"/>
        <v/>
      </c>
      <c r="AT138" s="168" t="str">
        <f t="shared" si="36"/>
        <v/>
      </c>
      <c r="AU138" s="168" t="str">
        <f t="shared" si="37"/>
        <v/>
      </c>
      <c r="AV138" s="168" t="str">
        <f t="shared" si="38"/>
        <v/>
      </c>
      <c r="AW138" s="168" t="str">
        <f t="shared" si="39"/>
        <v/>
      </c>
      <c r="AX138" s="168" t="str">
        <f t="shared" si="40"/>
        <v/>
      </c>
      <c r="AY138" s="168" t="str">
        <f t="shared" si="41"/>
        <v/>
      </c>
      <c r="AZ138" s="169" t="str">
        <f>IF(C138="","",MAX(R138:R139))</f>
        <v/>
      </c>
      <c r="BA138" s="169" t="str">
        <f>IF(C138="","",MAX(S138:S139))</f>
        <v/>
      </c>
      <c r="BB138" s="170" t="str">
        <f>IF(C138="","",MIN(2,1+SQRT(200/(0.8*K138))))</f>
        <v/>
      </c>
      <c r="BC138" s="170" t="str">
        <f>IF(C138="","",MIN(0.02,MAX(R138:S138)/(J138*0.8*K138)))</f>
        <v/>
      </c>
      <c r="BD138" s="171" t="str">
        <f>IF(C138="","",0.18/$Y$11)</f>
        <v/>
      </c>
      <c r="BE138" s="172" t="str">
        <f>IF(C138="","",0.035*BB138^(3/2)*$F$9^(1/2))</f>
        <v/>
      </c>
      <c r="BF138" s="172" t="str">
        <f>IF(C138="","",0.6*(1-$F$9/250))</f>
        <v/>
      </c>
      <c r="BG138" s="171" t="str">
        <f>IF(C138="","",0.9*AK138)</f>
        <v/>
      </c>
      <c r="BH138" s="172" t="str">
        <f>+IF(C138="","",(BD138*BB138*(100*BC138*$F$9)^(1/3)+0.15*U138)*J138*0.8*K138/1000)</f>
        <v/>
      </c>
      <c r="BI138" s="172" t="str">
        <f>IF(C138="","",(BE138+0.15*U138)*J138*0.8*K138/1000)</f>
        <v/>
      </c>
      <c r="BJ138" s="172" t="str">
        <f>IF(C138="","",$AF$12*J138*1000)</f>
        <v/>
      </c>
      <c r="BK138" s="172" t="str">
        <f>+IF(C138="","",T138*1000/(BG138*$Q$10*Z138)*1000)</f>
        <v/>
      </c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5"/>
      <c r="DJ138" s="25"/>
      <c r="DK138" s="25"/>
      <c r="DL138" s="25"/>
      <c r="DM138" s="25"/>
      <c r="DN138" s="25"/>
    </row>
    <row r="139" spans="1:118" ht="15.95" customHeight="1" x14ac:dyDescent="0.25">
      <c r="A139" s="181" t="str">
        <f t="shared" si="43"/>
        <v/>
      </c>
      <c r="B139" s="182" t="str">
        <f t="shared" si="42"/>
        <v/>
      </c>
      <c r="C139" s="151"/>
      <c r="D139" s="152"/>
      <c r="E139" s="153"/>
      <c r="F139" s="152"/>
      <c r="G139" s="151"/>
      <c r="H139" s="151"/>
      <c r="I139" s="151"/>
      <c r="J139" s="151"/>
      <c r="K139" s="152"/>
      <c r="L139" s="151" t="str">
        <f t="shared" si="23"/>
        <v/>
      </c>
      <c r="M139" s="151" t="str">
        <f t="shared" si="24"/>
        <v/>
      </c>
      <c r="N139" s="151" t="str">
        <f t="shared" si="25"/>
        <v/>
      </c>
      <c r="O139" s="151" t="str">
        <f t="shared" si="26"/>
        <v/>
      </c>
      <c r="P139" s="272"/>
      <c r="Q139" s="272"/>
      <c r="R139" s="173"/>
      <c r="S139" s="173"/>
      <c r="T139" s="174"/>
      <c r="U139" s="174"/>
      <c r="V139" s="174"/>
      <c r="W139" s="174"/>
      <c r="X139" s="174"/>
      <c r="Y139" s="174"/>
      <c r="Z139" s="174"/>
      <c r="AA139" s="175"/>
      <c r="AB139" s="175"/>
      <c r="AC139" s="175"/>
      <c r="AD139" s="175"/>
      <c r="AE139" s="176"/>
      <c r="AF139" s="175"/>
      <c r="AG139" s="122"/>
      <c r="AH139" s="177"/>
      <c r="AI139" s="177"/>
      <c r="AK139" s="164" t="str">
        <f t="shared" si="27"/>
        <v/>
      </c>
      <c r="AL139" s="165" t="str">
        <f t="shared" si="28"/>
        <v/>
      </c>
      <c r="AM139" s="164" t="str">
        <f t="shared" si="29"/>
        <v/>
      </c>
      <c r="AN139" s="164" t="str">
        <f t="shared" si="30"/>
        <v/>
      </c>
      <c r="AO139" s="166" t="str">
        <f t="shared" si="31"/>
        <v/>
      </c>
      <c r="AP139" s="167" t="str">
        <f t="shared" si="32"/>
        <v/>
      </c>
      <c r="AQ139" s="167" t="str">
        <f t="shared" si="33"/>
        <v/>
      </c>
      <c r="AR139" s="167" t="str">
        <f t="shared" si="34"/>
        <v/>
      </c>
      <c r="AS139" s="164" t="str">
        <f t="shared" si="35"/>
        <v/>
      </c>
      <c r="AT139" s="168" t="str">
        <f t="shared" si="36"/>
        <v/>
      </c>
      <c r="AU139" s="168" t="str">
        <f t="shared" si="37"/>
        <v/>
      </c>
      <c r="AV139" s="168" t="str">
        <f t="shared" si="38"/>
        <v/>
      </c>
      <c r="AW139" s="168" t="str">
        <f t="shared" si="39"/>
        <v/>
      </c>
      <c r="AX139" s="168" t="str">
        <f t="shared" si="40"/>
        <v/>
      </c>
      <c r="AY139" s="168" t="str">
        <f t="shared" si="41"/>
        <v/>
      </c>
      <c r="AZ139" s="178"/>
      <c r="BA139" s="178"/>
      <c r="BB139" s="179"/>
      <c r="BC139" s="179"/>
      <c r="BD139" s="179"/>
      <c r="BE139" s="179"/>
      <c r="BF139" s="179"/>
      <c r="BG139" s="179"/>
      <c r="BH139" s="179"/>
      <c r="BI139" s="179"/>
      <c r="BJ139" s="179"/>
      <c r="BK139" s="179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5"/>
      <c r="DJ139" s="25"/>
      <c r="DK139" s="25"/>
      <c r="DL139" s="25"/>
      <c r="DM139" s="25"/>
      <c r="DN139" s="25"/>
    </row>
    <row r="140" spans="1:118" ht="15.95" customHeight="1" x14ac:dyDescent="0.2">
      <c r="A140" s="181" t="str">
        <f t="shared" si="43"/>
        <v/>
      </c>
      <c r="B140" s="182" t="str">
        <f t="shared" si="42"/>
        <v/>
      </c>
      <c r="C140" s="151"/>
      <c r="D140" s="152"/>
      <c r="E140" s="153"/>
      <c r="F140" s="152"/>
      <c r="G140" s="151"/>
      <c r="H140" s="151"/>
      <c r="I140" s="151"/>
      <c r="J140" s="151"/>
      <c r="K140" s="152"/>
      <c r="L140" s="151" t="str">
        <f t="shared" si="23"/>
        <v/>
      </c>
      <c r="M140" s="151" t="str">
        <f t="shared" si="24"/>
        <v/>
      </c>
      <c r="N140" s="151" t="str">
        <f t="shared" si="25"/>
        <v/>
      </c>
      <c r="O140" s="151" t="str">
        <f t="shared" si="26"/>
        <v/>
      </c>
      <c r="P140" s="155"/>
      <c r="Q140" s="155"/>
      <c r="R140" s="154" t="str">
        <f>IF(C140="","",MAX(N140:N141))</f>
        <v/>
      </c>
      <c r="S140" s="154" t="str">
        <f>IF(D140="","",MAX(O140:O141))</f>
        <v/>
      </c>
      <c r="T140" s="155" t="str">
        <f>IF(C140="","",MAX(ABS(H140),ABS(H141)))</f>
        <v/>
      </c>
      <c r="U140" s="156" t="str">
        <f>+IF(C140="","",MIN(MAX(ABS(G140),ABS(G141))*1000/(J140*K140),0.2*$F$10))</f>
        <v/>
      </c>
      <c r="V140" s="155" t="str">
        <f>IF(C140="","",MAX(BH140:BI140))</f>
        <v/>
      </c>
      <c r="W140" s="155" t="str">
        <f>IF(C140="","",$AA$9*$J140*$BG140*$BF140*$F$10/2.9/1000)</f>
        <v/>
      </c>
      <c r="X140" s="155" t="str">
        <f>IF(C140="","",$AA$9*$J140*$BG140*$BF140*$F$10/2/1000)</f>
        <v/>
      </c>
      <c r="Y140" s="157" t="str">
        <f>IF(C140="","",IF(MAX(ABS(H140),ABS(H141))&lt;V140,"Cấu tạo",IF(MAX(ABS(H140),ABS(H141))&gt;X140,"O/S","Tínhthép")))</f>
        <v/>
      </c>
      <c r="Z140" s="158" t="str">
        <f>IF(C140="","",IF(Y140="Tínhthép",IF(T140&lt;W140,2.5,_xlfn.COT(0.5*ASIN(2*T140*1000/($AA$9*J140*BG140*BF140*$F$10)))),""))</f>
        <v/>
      </c>
      <c r="AA140" s="159" t="str">
        <f>IF(C140="","",MAX(BJ140:BK140))</f>
        <v/>
      </c>
      <c r="AB140" s="160" t="str">
        <f>IF($C140="","",AH140)</f>
        <v/>
      </c>
      <c r="AC140" s="160" t="str">
        <f>IF($C140="","",AI140)</f>
        <v/>
      </c>
      <c r="AD140" s="160"/>
      <c r="AE140" s="159" t="str">
        <f>IF(C140="","",2*3.14*AB140^2/4/AC140*1000)</f>
        <v/>
      </c>
      <c r="AF140" s="161" t="str">
        <f>IF(C140="","",IF(AE140&gt;AA140,"OK","NOT OK"))</f>
        <v/>
      </c>
      <c r="AH140" s="162">
        <v>10</v>
      </c>
      <c r="AI140" s="163">
        <v>200</v>
      </c>
      <c r="AK140" s="164" t="str">
        <f t="shared" si="27"/>
        <v/>
      </c>
      <c r="AL140" s="165" t="str">
        <f t="shared" si="28"/>
        <v/>
      </c>
      <c r="AM140" s="164" t="str">
        <f t="shared" si="29"/>
        <v/>
      </c>
      <c r="AN140" s="164" t="str">
        <f t="shared" si="30"/>
        <v/>
      </c>
      <c r="AO140" s="166" t="str">
        <f t="shared" si="31"/>
        <v/>
      </c>
      <c r="AP140" s="167" t="str">
        <f t="shared" si="32"/>
        <v/>
      </c>
      <c r="AQ140" s="167" t="str">
        <f t="shared" si="33"/>
        <v/>
      </c>
      <c r="AR140" s="167" t="str">
        <f t="shared" si="34"/>
        <v/>
      </c>
      <c r="AS140" s="164" t="str">
        <f t="shared" si="35"/>
        <v/>
      </c>
      <c r="AT140" s="168" t="str">
        <f t="shared" si="36"/>
        <v/>
      </c>
      <c r="AU140" s="168" t="str">
        <f t="shared" si="37"/>
        <v/>
      </c>
      <c r="AV140" s="168" t="str">
        <f t="shared" si="38"/>
        <v/>
      </c>
      <c r="AW140" s="168" t="str">
        <f t="shared" si="39"/>
        <v/>
      </c>
      <c r="AX140" s="168" t="str">
        <f t="shared" si="40"/>
        <v/>
      </c>
      <c r="AY140" s="168" t="str">
        <f t="shared" si="41"/>
        <v/>
      </c>
      <c r="AZ140" s="169" t="str">
        <f>IF(C140="","",MAX(R140:R141))</f>
        <v/>
      </c>
      <c r="BA140" s="169" t="str">
        <f>IF(C140="","",MAX(S140:S141))</f>
        <v/>
      </c>
      <c r="BB140" s="170" t="str">
        <f>IF(C140="","",MIN(2,1+SQRT(200/(0.8*K140))))</f>
        <v/>
      </c>
      <c r="BC140" s="170" t="str">
        <f>IF(C140="","",MIN(0.02,MAX(R140:S140)/(J140*0.8*K140)))</f>
        <v/>
      </c>
      <c r="BD140" s="171" t="str">
        <f>IF(C140="","",0.18/$Y$11)</f>
        <v/>
      </c>
      <c r="BE140" s="172" t="str">
        <f>IF(C140="","",0.035*BB140^(3/2)*$F$9^(1/2))</f>
        <v/>
      </c>
      <c r="BF140" s="172" t="str">
        <f>IF(C140="","",0.6*(1-$F$9/250))</f>
        <v/>
      </c>
      <c r="BG140" s="171" t="str">
        <f>IF(C140="","",0.9*AK140)</f>
        <v/>
      </c>
      <c r="BH140" s="172" t="str">
        <f>+IF(C140="","",(BD140*BB140*(100*BC140*$F$9)^(1/3)+0.15*U140)*J140*0.8*K140/1000)</f>
        <v/>
      </c>
      <c r="BI140" s="172" t="str">
        <f>IF(C140="","",(BE140+0.15*U140)*J140*0.8*K140/1000)</f>
        <v/>
      </c>
      <c r="BJ140" s="172" t="str">
        <f>IF(C140="","",$AF$12*J140*1000)</f>
        <v/>
      </c>
      <c r="BK140" s="172" t="str">
        <f>+IF(C140="","",T140*1000/(BG140*$Q$10*Z140)*1000)</f>
        <v/>
      </c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5"/>
      <c r="DJ140" s="25"/>
      <c r="DK140" s="25"/>
      <c r="DL140" s="25"/>
      <c r="DM140" s="25"/>
      <c r="DN140" s="25"/>
    </row>
    <row r="141" spans="1:118" ht="15.95" customHeight="1" x14ac:dyDescent="0.25">
      <c r="A141" s="181" t="str">
        <f t="shared" si="43"/>
        <v/>
      </c>
      <c r="B141" s="182" t="str">
        <f t="shared" si="42"/>
        <v/>
      </c>
      <c r="C141" s="151"/>
      <c r="D141" s="152"/>
      <c r="E141" s="153"/>
      <c r="F141" s="152"/>
      <c r="G141" s="151"/>
      <c r="H141" s="151"/>
      <c r="I141" s="151"/>
      <c r="J141" s="151"/>
      <c r="K141" s="152"/>
      <c r="L141" s="151" t="str">
        <f t="shared" si="23"/>
        <v/>
      </c>
      <c r="M141" s="151" t="str">
        <f t="shared" si="24"/>
        <v/>
      </c>
      <c r="N141" s="151" t="str">
        <f t="shared" si="25"/>
        <v/>
      </c>
      <c r="O141" s="151" t="str">
        <f t="shared" si="26"/>
        <v/>
      </c>
      <c r="P141" s="272"/>
      <c r="Q141" s="272"/>
      <c r="R141" s="173"/>
      <c r="S141" s="173"/>
      <c r="T141" s="174"/>
      <c r="U141" s="174"/>
      <c r="V141" s="174"/>
      <c r="W141" s="174"/>
      <c r="X141" s="174"/>
      <c r="Y141" s="174"/>
      <c r="Z141" s="174"/>
      <c r="AA141" s="175"/>
      <c r="AB141" s="175"/>
      <c r="AC141" s="175"/>
      <c r="AD141" s="175"/>
      <c r="AE141" s="176"/>
      <c r="AF141" s="175"/>
      <c r="AG141" s="122"/>
      <c r="AH141" s="177"/>
      <c r="AI141" s="177"/>
      <c r="AK141" s="164" t="str">
        <f t="shared" si="27"/>
        <v/>
      </c>
      <c r="AL141" s="165" t="str">
        <f t="shared" si="28"/>
        <v/>
      </c>
      <c r="AM141" s="164" t="str">
        <f t="shared" si="29"/>
        <v/>
      </c>
      <c r="AN141" s="164" t="str">
        <f t="shared" si="30"/>
        <v/>
      </c>
      <c r="AO141" s="166" t="str">
        <f t="shared" si="31"/>
        <v/>
      </c>
      <c r="AP141" s="167" t="str">
        <f t="shared" si="32"/>
        <v/>
      </c>
      <c r="AQ141" s="167" t="str">
        <f t="shared" si="33"/>
        <v/>
      </c>
      <c r="AR141" s="167" t="str">
        <f t="shared" si="34"/>
        <v/>
      </c>
      <c r="AS141" s="164" t="str">
        <f t="shared" si="35"/>
        <v/>
      </c>
      <c r="AT141" s="168" t="str">
        <f t="shared" si="36"/>
        <v/>
      </c>
      <c r="AU141" s="168" t="str">
        <f t="shared" si="37"/>
        <v/>
      </c>
      <c r="AV141" s="168" t="str">
        <f t="shared" si="38"/>
        <v/>
      </c>
      <c r="AW141" s="168" t="str">
        <f t="shared" si="39"/>
        <v/>
      </c>
      <c r="AX141" s="168" t="str">
        <f t="shared" si="40"/>
        <v/>
      </c>
      <c r="AY141" s="168" t="str">
        <f t="shared" si="41"/>
        <v/>
      </c>
      <c r="AZ141" s="178"/>
      <c r="BA141" s="178"/>
      <c r="BB141" s="179"/>
      <c r="BC141" s="179"/>
      <c r="BD141" s="179"/>
      <c r="BE141" s="179"/>
      <c r="BF141" s="179"/>
      <c r="BG141" s="179"/>
      <c r="BH141" s="179"/>
      <c r="BI141" s="179"/>
      <c r="BJ141" s="179"/>
      <c r="BK141" s="179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5"/>
      <c r="DJ141" s="25"/>
      <c r="DK141" s="25"/>
      <c r="DL141" s="25"/>
      <c r="DM141" s="25"/>
      <c r="DN141" s="25"/>
    </row>
    <row r="142" spans="1:118" ht="15.95" customHeight="1" x14ac:dyDescent="0.2">
      <c r="A142" s="181" t="str">
        <f t="shared" si="43"/>
        <v/>
      </c>
      <c r="B142" s="182" t="str">
        <f t="shared" si="42"/>
        <v/>
      </c>
      <c r="C142" s="151"/>
      <c r="D142" s="152"/>
      <c r="E142" s="153"/>
      <c r="F142" s="152"/>
      <c r="G142" s="151"/>
      <c r="H142" s="151"/>
      <c r="I142" s="151"/>
      <c r="J142" s="151"/>
      <c r="K142" s="151"/>
      <c r="L142" s="151" t="str">
        <f t="shared" si="23"/>
        <v/>
      </c>
      <c r="M142" s="151" t="str">
        <f t="shared" si="24"/>
        <v/>
      </c>
      <c r="N142" s="151" t="str">
        <f t="shared" si="25"/>
        <v/>
      </c>
      <c r="O142" s="151" t="str">
        <f t="shared" si="26"/>
        <v/>
      </c>
      <c r="P142" s="155"/>
      <c r="Q142" s="155"/>
      <c r="R142" s="154" t="str">
        <f>IF(C142="","",MAX(N142:N143))</f>
        <v/>
      </c>
      <c r="S142" s="154" t="str">
        <f>IF(D142="","",MAX(O142:O143))</f>
        <v/>
      </c>
      <c r="T142" s="155" t="str">
        <f>IF(C142="","",MAX(ABS(H142),ABS(H143)))</f>
        <v/>
      </c>
      <c r="U142" s="156" t="str">
        <f>+IF(C142="","",MIN(MAX(ABS(G142),ABS(G143))*1000/(J142*K142),0.2*$F$10))</f>
        <v/>
      </c>
      <c r="V142" s="155" t="str">
        <f>IF(C142="","",MAX(BH142:BI142))</f>
        <v/>
      </c>
      <c r="W142" s="155" t="str">
        <f>IF(C142="","",$AA$9*$J142*$BG142*$BF142*$F$10/2.9/1000)</f>
        <v/>
      </c>
      <c r="X142" s="155" t="str">
        <f>IF(C142="","",$AA$9*$J142*$BG142*$BF142*$F$10/2/1000)</f>
        <v/>
      </c>
      <c r="Y142" s="157" t="str">
        <f>IF(C142="","",IF(MAX(ABS(H142),ABS(H143))&lt;V142,"Cấu tạo",IF(MAX(ABS(H142),ABS(H143))&gt;X142,"O/S","Tínhthép")))</f>
        <v/>
      </c>
      <c r="Z142" s="158" t="str">
        <f>IF(C142="","",IF(Y142="Tínhthép",IF(T142&lt;W142,2.5,_xlfn.COT(0.5*ASIN(2*T142*1000/($AA$9*J142*BG142*BF142*$F$10)))),""))</f>
        <v/>
      </c>
      <c r="AA142" s="159" t="str">
        <f>IF(C142="","",MAX(BJ142:BK142))</f>
        <v/>
      </c>
      <c r="AB142" s="160" t="str">
        <f>IF($C142="","",AH142)</f>
        <v/>
      </c>
      <c r="AC142" s="160" t="str">
        <f>IF($C142="","",AI142)</f>
        <v/>
      </c>
      <c r="AD142" s="160"/>
      <c r="AE142" s="159" t="str">
        <f>IF(C142="","",2*3.14*AB142^2/4/AC142*1000)</f>
        <v/>
      </c>
      <c r="AF142" s="161" t="str">
        <f>IF(C142="","",IF(AE142&gt;AA142,"OK","NOT OK"))</f>
        <v/>
      </c>
      <c r="AG142" s="17">
        <v>32</v>
      </c>
      <c r="AH142" s="162">
        <v>10</v>
      </c>
      <c r="AI142" s="163">
        <v>200</v>
      </c>
      <c r="AK142" s="164" t="str">
        <f t="shared" si="27"/>
        <v/>
      </c>
      <c r="AL142" s="165" t="str">
        <f t="shared" si="28"/>
        <v/>
      </c>
      <c r="AM142" s="164" t="str">
        <f t="shared" si="29"/>
        <v/>
      </c>
      <c r="AN142" s="164" t="str">
        <f t="shared" si="30"/>
        <v/>
      </c>
      <c r="AO142" s="166" t="str">
        <f t="shared" si="31"/>
        <v/>
      </c>
      <c r="AP142" s="167" t="str">
        <f t="shared" si="32"/>
        <v/>
      </c>
      <c r="AQ142" s="167" t="str">
        <f t="shared" si="33"/>
        <v/>
      </c>
      <c r="AR142" s="167" t="str">
        <f t="shared" si="34"/>
        <v/>
      </c>
      <c r="AS142" s="164" t="str">
        <f t="shared" si="35"/>
        <v/>
      </c>
      <c r="AT142" s="168" t="str">
        <f t="shared" si="36"/>
        <v/>
      </c>
      <c r="AU142" s="168" t="str">
        <f t="shared" si="37"/>
        <v/>
      </c>
      <c r="AV142" s="168" t="str">
        <f t="shared" si="38"/>
        <v/>
      </c>
      <c r="AW142" s="168" t="str">
        <f t="shared" si="39"/>
        <v/>
      </c>
      <c r="AX142" s="168" t="str">
        <f t="shared" si="40"/>
        <v/>
      </c>
      <c r="AY142" s="168" t="str">
        <f t="shared" si="41"/>
        <v/>
      </c>
      <c r="AZ142" s="169" t="str">
        <f>IF(C142="","",MAX(R142:R143))</f>
        <v/>
      </c>
      <c r="BA142" s="169" t="str">
        <f>IF(C142="","",MAX(S142:S143))</f>
        <v/>
      </c>
      <c r="BB142" s="170" t="str">
        <f>IF(C142="","",MIN(2,1+SQRT(200/(0.8*K142))))</f>
        <v/>
      </c>
      <c r="BC142" s="170" t="str">
        <f>IF(C142="","",MIN(0.02,MAX(R142:S142)/(J142*0.8*K142)))</f>
        <v/>
      </c>
      <c r="BD142" s="171" t="str">
        <f>IF(C142="","",0.18/$Y$11)</f>
        <v/>
      </c>
      <c r="BE142" s="172" t="str">
        <f>IF(C142="","",0.035*BB142^(3/2)*$F$9^(1/2))</f>
        <v/>
      </c>
      <c r="BF142" s="172" t="str">
        <f>IF(C142="","",0.6*(1-$F$9/250))</f>
        <v/>
      </c>
      <c r="BG142" s="171" t="str">
        <f>IF(C142="","",0.9*AK142)</f>
        <v/>
      </c>
      <c r="BH142" s="172" t="str">
        <f>+IF(C142="","",(BD142*BB142*(100*BC142*$F$9)^(1/3)+0.15*U142)*J142*0.8*K142/1000)</f>
        <v/>
      </c>
      <c r="BI142" s="172" t="str">
        <f>IF(C142="","",(BE142+0.15*U142)*J142*0.8*K142/1000)</f>
        <v/>
      </c>
      <c r="BJ142" s="172" t="str">
        <f>IF(C142="","",$AF$12*J142*1000)</f>
        <v/>
      </c>
      <c r="BK142" s="172" t="str">
        <f>+IF(C142="","",T142*1000/(BG142*$Q$10*Z142)*1000)</f>
        <v/>
      </c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5"/>
      <c r="DJ142" s="25"/>
      <c r="DK142" s="25"/>
      <c r="DL142" s="25"/>
      <c r="DM142" s="25"/>
      <c r="DN142" s="25"/>
    </row>
    <row r="143" spans="1:118" ht="15.95" customHeight="1" x14ac:dyDescent="0.25">
      <c r="A143" s="181" t="str">
        <f t="shared" si="43"/>
        <v/>
      </c>
      <c r="B143" s="182" t="str">
        <f t="shared" si="42"/>
        <v/>
      </c>
      <c r="C143" s="151"/>
      <c r="D143" s="152"/>
      <c r="E143" s="153"/>
      <c r="F143" s="152"/>
      <c r="G143" s="151"/>
      <c r="H143" s="151"/>
      <c r="I143" s="151"/>
      <c r="J143" s="151"/>
      <c r="K143" s="152"/>
      <c r="L143" s="151" t="str">
        <f t="shared" si="23"/>
        <v/>
      </c>
      <c r="M143" s="151" t="str">
        <f t="shared" si="24"/>
        <v/>
      </c>
      <c r="N143" s="151" t="str">
        <f t="shared" si="25"/>
        <v/>
      </c>
      <c r="O143" s="151" t="str">
        <f t="shared" si="26"/>
        <v/>
      </c>
      <c r="P143" s="272"/>
      <c r="Q143" s="272"/>
      <c r="R143" s="180"/>
      <c r="S143" s="180"/>
      <c r="T143" s="174"/>
      <c r="U143" s="174"/>
      <c r="V143" s="174"/>
      <c r="W143" s="174"/>
      <c r="X143" s="174"/>
      <c r="Y143" s="174"/>
      <c r="Z143" s="174"/>
      <c r="AA143" s="175"/>
      <c r="AB143" s="175"/>
      <c r="AC143" s="175"/>
      <c r="AD143" s="175"/>
      <c r="AE143" s="176"/>
      <c r="AF143" s="175"/>
      <c r="AG143" s="122"/>
      <c r="AH143" s="177"/>
      <c r="AI143" s="177"/>
      <c r="AK143" s="164" t="str">
        <f t="shared" si="27"/>
        <v/>
      </c>
      <c r="AL143" s="165" t="str">
        <f t="shared" si="28"/>
        <v/>
      </c>
      <c r="AM143" s="164" t="str">
        <f t="shared" si="29"/>
        <v/>
      </c>
      <c r="AN143" s="164" t="str">
        <f t="shared" si="30"/>
        <v/>
      </c>
      <c r="AO143" s="166" t="str">
        <f t="shared" si="31"/>
        <v/>
      </c>
      <c r="AP143" s="167" t="str">
        <f t="shared" si="32"/>
        <v/>
      </c>
      <c r="AQ143" s="167" t="str">
        <f t="shared" si="33"/>
        <v/>
      </c>
      <c r="AR143" s="167" t="str">
        <f t="shared" si="34"/>
        <v/>
      </c>
      <c r="AS143" s="164" t="str">
        <f t="shared" si="35"/>
        <v/>
      </c>
      <c r="AT143" s="168" t="str">
        <f t="shared" si="36"/>
        <v/>
      </c>
      <c r="AU143" s="168" t="str">
        <f t="shared" si="37"/>
        <v/>
      </c>
      <c r="AV143" s="168" t="str">
        <f t="shared" si="38"/>
        <v/>
      </c>
      <c r="AW143" s="168" t="str">
        <f t="shared" si="39"/>
        <v/>
      </c>
      <c r="AX143" s="168" t="str">
        <f t="shared" si="40"/>
        <v/>
      </c>
      <c r="AY143" s="168" t="str">
        <f t="shared" si="41"/>
        <v/>
      </c>
      <c r="AZ143" s="178"/>
      <c r="BA143" s="178"/>
      <c r="BB143" s="179"/>
      <c r="BC143" s="179"/>
      <c r="BD143" s="179"/>
      <c r="BE143" s="179"/>
      <c r="BF143" s="179"/>
      <c r="BG143" s="179"/>
      <c r="BH143" s="179"/>
      <c r="BI143" s="179"/>
      <c r="BJ143" s="179"/>
      <c r="BK143" s="179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5"/>
      <c r="DJ143" s="25"/>
      <c r="DK143" s="25"/>
      <c r="DL143" s="25"/>
      <c r="DM143" s="25"/>
      <c r="DN143" s="25"/>
    </row>
    <row r="144" spans="1:118" ht="15.95" customHeight="1" x14ac:dyDescent="0.2">
      <c r="A144" s="181" t="str">
        <f t="shared" si="43"/>
        <v/>
      </c>
      <c r="B144" s="182" t="str">
        <f t="shared" si="42"/>
        <v/>
      </c>
      <c r="C144" s="151"/>
      <c r="D144" s="152"/>
      <c r="E144" s="153"/>
      <c r="F144" s="152"/>
      <c r="G144" s="151"/>
      <c r="H144" s="151"/>
      <c r="I144" s="151"/>
      <c r="J144" s="151"/>
      <c r="K144" s="152"/>
      <c r="L144" s="151" t="str">
        <f t="shared" si="23"/>
        <v/>
      </c>
      <c r="M144" s="151" t="str">
        <f t="shared" si="24"/>
        <v/>
      </c>
      <c r="N144" s="151" t="str">
        <f t="shared" si="25"/>
        <v/>
      </c>
      <c r="O144" s="151" t="str">
        <f t="shared" si="26"/>
        <v/>
      </c>
      <c r="P144" s="155"/>
      <c r="Q144" s="155"/>
      <c r="R144" s="154" t="str">
        <f>IF(C144="","",MAX(N144:N145))</f>
        <v/>
      </c>
      <c r="S144" s="154" t="str">
        <f>IF(D144="","",MAX(O144:O145))</f>
        <v/>
      </c>
      <c r="T144" s="155" t="str">
        <f>IF(C144="","",MAX(ABS(H144),ABS(H145)))</f>
        <v/>
      </c>
      <c r="U144" s="156" t="str">
        <f>+IF(C144="","",MIN(MAX(ABS(G144),ABS(G145))*1000/(J144*K144),0.2*$F$10))</f>
        <v/>
      </c>
      <c r="V144" s="155" t="str">
        <f>IF(C144="","",MAX(BH144:BI144))</f>
        <v/>
      </c>
      <c r="W144" s="155" t="str">
        <f>IF(C144="","",$AA$9*$J144*$BG144*$BF144*$F$10/2.9/1000)</f>
        <v/>
      </c>
      <c r="X144" s="155" t="str">
        <f>IF(C144="","",$AA$9*$J144*$BG144*$BF144*$F$10/2/1000)</f>
        <v/>
      </c>
      <c r="Y144" s="157" t="str">
        <f>IF(C144="","",IF(MAX(ABS(H144),ABS(H145))&lt;V144,"Cấu tạo",IF(MAX(ABS(H144),ABS(H145))&gt;X144,"O/S","Tínhthép")))</f>
        <v/>
      </c>
      <c r="Z144" s="158" t="str">
        <f>IF(C144="","",IF(Y144="Tínhthép",IF(T144&lt;W144,2.5,_xlfn.COT(0.5*ASIN(2*T144*1000/($AA$9*J144*BG144*BF144*$F$10)))),""))</f>
        <v/>
      </c>
      <c r="AA144" s="159" t="str">
        <f>IF(C144="","",MAX(BJ144:BK144))</f>
        <v/>
      </c>
      <c r="AB144" s="160" t="str">
        <f>IF($C144="","",AH144)</f>
        <v/>
      </c>
      <c r="AC144" s="160" t="str">
        <f>IF($C144="","",AI144)</f>
        <v/>
      </c>
      <c r="AD144" s="160"/>
      <c r="AE144" s="159" t="str">
        <f>IF(C144="","",2*3.14*AB144^2/4/AC144*1000)</f>
        <v/>
      </c>
      <c r="AF144" s="161" t="str">
        <f>IF(C144="","",IF(AE144&gt;AA144,"OK","NOT OK"))</f>
        <v/>
      </c>
      <c r="AH144" s="162">
        <v>10</v>
      </c>
      <c r="AI144" s="163">
        <v>200</v>
      </c>
      <c r="AK144" s="164" t="str">
        <f t="shared" si="27"/>
        <v/>
      </c>
      <c r="AL144" s="165" t="str">
        <f t="shared" si="28"/>
        <v/>
      </c>
      <c r="AM144" s="164" t="str">
        <f t="shared" si="29"/>
        <v/>
      </c>
      <c r="AN144" s="164" t="str">
        <f t="shared" si="30"/>
        <v/>
      </c>
      <c r="AO144" s="166" t="str">
        <f t="shared" si="31"/>
        <v/>
      </c>
      <c r="AP144" s="167" t="str">
        <f t="shared" si="32"/>
        <v/>
      </c>
      <c r="AQ144" s="167" t="str">
        <f t="shared" si="33"/>
        <v/>
      </c>
      <c r="AR144" s="167" t="str">
        <f t="shared" si="34"/>
        <v/>
      </c>
      <c r="AS144" s="164" t="str">
        <f t="shared" si="35"/>
        <v/>
      </c>
      <c r="AT144" s="168" t="str">
        <f t="shared" si="36"/>
        <v/>
      </c>
      <c r="AU144" s="168" t="str">
        <f t="shared" si="37"/>
        <v/>
      </c>
      <c r="AV144" s="168" t="str">
        <f t="shared" si="38"/>
        <v/>
      </c>
      <c r="AW144" s="168" t="str">
        <f t="shared" si="39"/>
        <v/>
      </c>
      <c r="AX144" s="168" t="str">
        <f t="shared" si="40"/>
        <v/>
      </c>
      <c r="AY144" s="168" t="str">
        <f t="shared" si="41"/>
        <v/>
      </c>
      <c r="AZ144" s="169" t="str">
        <f>IF(C144="","",MAX(R144:R145))</f>
        <v/>
      </c>
      <c r="BA144" s="169" t="str">
        <f>IF(C144="","",MAX(S144:S145))</f>
        <v/>
      </c>
      <c r="BB144" s="170" t="str">
        <f>IF(C144="","",MIN(2,1+SQRT(200/(0.8*K144))))</f>
        <v/>
      </c>
      <c r="BC144" s="170" t="str">
        <f>IF(C144="","",MIN(0.02,MAX(R144:S144)/(J144*0.8*K144)))</f>
        <v/>
      </c>
      <c r="BD144" s="171" t="str">
        <f>IF(C144="","",0.18/$Y$11)</f>
        <v/>
      </c>
      <c r="BE144" s="172" t="str">
        <f>IF(C144="","",0.035*BB144^(3/2)*$F$9^(1/2))</f>
        <v/>
      </c>
      <c r="BF144" s="172" t="str">
        <f>IF(C144="","",0.6*(1-$F$9/250))</f>
        <v/>
      </c>
      <c r="BG144" s="171" t="str">
        <f>IF(C144="","",0.9*AK144)</f>
        <v/>
      </c>
      <c r="BH144" s="172" t="str">
        <f>+IF(C144="","",(BD144*BB144*(100*BC144*$F$9)^(1/3)+0.15*U144)*J144*0.8*K144/1000)</f>
        <v/>
      </c>
      <c r="BI144" s="172" t="str">
        <f>IF(C144="","",(BE144+0.15*U144)*J144*0.8*K144/1000)</f>
        <v/>
      </c>
      <c r="BJ144" s="172" t="str">
        <f>IF(C144="","",$AF$12*J144*1000)</f>
        <v/>
      </c>
      <c r="BK144" s="172" t="str">
        <f>+IF(C144="","",T144*1000/(BG144*$Q$10*Z144)*1000)</f>
        <v/>
      </c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5"/>
      <c r="DJ144" s="25"/>
      <c r="DK144" s="25"/>
      <c r="DL144" s="25"/>
      <c r="DM144" s="25"/>
      <c r="DN144" s="25"/>
    </row>
    <row r="145" spans="1:118" ht="15.95" customHeight="1" x14ac:dyDescent="0.25">
      <c r="A145" s="181" t="str">
        <f t="shared" si="43"/>
        <v/>
      </c>
      <c r="B145" s="182" t="str">
        <f t="shared" si="42"/>
        <v/>
      </c>
      <c r="C145" s="151"/>
      <c r="D145" s="152"/>
      <c r="E145" s="153"/>
      <c r="F145" s="152"/>
      <c r="G145" s="151"/>
      <c r="H145" s="151"/>
      <c r="I145" s="151"/>
      <c r="J145" s="151"/>
      <c r="K145" s="152"/>
      <c r="L145" s="151" t="str">
        <f t="shared" si="23"/>
        <v/>
      </c>
      <c r="M145" s="151" t="str">
        <f t="shared" si="24"/>
        <v/>
      </c>
      <c r="N145" s="151" t="str">
        <f t="shared" si="25"/>
        <v/>
      </c>
      <c r="O145" s="151" t="str">
        <f t="shared" si="26"/>
        <v/>
      </c>
      <c r="P145" s="272"/>
      <c r="Q145" s="272"/>
      <c r="R145" s="180"/>
      <c r="S145" s="180"/>
      <c r="T145" s="174"/>
      <c r="U145" s="174"/>
      <c r="V145" s="174"/>
      <c r="W145" s="174"/>
      <c r="X145" s="174"/>
      <c r="Y145" s="174"/>
      <c r="Z145" s="174"/>
      <c r="AA145" s="175"/>
      <c r="AB145" s="175"/>
      <c r="AC145" s="175"/>
      <c r="AD145" s="175"/>
      <c r="AE145" s="176"/>
      <c r="AF145" s="175"/>
      <c r="AG145" s="122"/>
      <c r="AH145" s="177"/>
      <c r="AI145" s="177"/>
      <c r="AK145" s="164" t="str">
        <f t="shared" si="27"/>
        <v/>
      </c>
      <c r="AL145" s="165" t="str">
        <f t="shared" si="28"/>
        <v/>
      </c>
      <c r="AM145" s="164" t="str">
        <f t="shared" si="29"/>
        <v/>
      </c>
      <c r="AN145" s="164" t="str">
        <f t="shared" si="30"/>
        <v/>
      </c>
      <c r="AO145" s="166" t="str">
        <f t="shared" si="31"/>
        <v/>
      </c>
      <c r="AP145" s="167" t="str">
        <f t="shared" si="32"/>
        <v/>
      </c>
      <c r="AQ145" s="167" t="str">
        <f t="shared" si="33"/>
        <v/>
      </c>
      <c r="AR145" s="167" t="str">
        <f t="shared" si="34"/>
        <v/>
      </c>
      <c r="AS145" s="164" t="str">
        <f t="shared" si="35"/>
        <v/>
      </c>
      <c r="AT145" s="168" t="str">
        <f t="shared" si="36"/>
        <v/>
      </c>
      <c r="AU145" s="168" t="str">
        <f t="shared" si="37"/>
        <v/>
      </c>
      <c r="AV145" s="168" t="str">
        <f t="shared" si="38"/>
        <v/>
      </c>
      <c r="AW145" s="168" t="str">
        <f t="shared" si="39"/>
        <v/>
      </c>
      <c r="AX145" s="168" t="str">
        <f t="shared" si="40"/>
        <v/>
      </c>
      <c r="AY145" s="168" t="str">
        <f t="shared" si="41"/>
        <v/>
      </c>
      <c r="AZ145" s="178"/>
      <c r="BA145" s="178"/>
      <c r="BB145" s="179"/>
      <c r="BC145" s="179"/>
      <c r="BD145" s="179"/>
      <c r="BE145" s="179"/>
      <c r="BF145" s="179"/>
      <c r="BG145" s="179"/>
      <c r="BH145" s="179"/>
      <c r="BI145" s="179"/>
      <c r="BJ145" s="179"/>
      <c r="BK145" s="179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5"/>
      <c r="DJ145" s="25"/>
      <c r="DK145" s="25"/>
      <c r="DL145" s="25"/>
      <c r="DM145" s="25"/>
      <c r="DN145" s="25"/>
    </row>
    <row r="146" spans="1:118" ht="15.95" customHeight="1" x14ac:dyDescent="0.2">
      <c r="A146" s="181" t="str">
        <f t="shared" si="43"/>
        <v/>
      </c>
      <c r="B146" s="182" t="str">
        <f t="shared" si="42"/>
        <v/>
      </c>
      <c r="C146" s="151"/>
      <c r="D146" s="152"/>
      <c r="E146" s="153"/>
      <c r="F146" s="152"/>
      <c r="G146" s="151"/>
      <c r="H146" s="151"/>
      <c r="I146" s="151"/>
      <c r="J146" s="151"/>
      <c r="K146" s="151"/>
      <c r="L146" s="151" t="str">
        <f t="shared" ref="L146:L209" si="44">IF(C146="","",IF($F$9&lt;50,AK146*($Q$11-$AC$8)/$AF$8,AK146*($Q$11-$AC$9)/$AF$9))</f>
        <v/>
      </c>
      <c r="M146" s="151" t="str">
        <f t="shared" ref="M146:M209" si="45">IF(C146="","",AK146-SQRT(AK146^2-2*ABS(I146)*10^6/($AA$11*$F$10*J146)))</f>
        <v/>
      </c>
      <c r="N146" s="151" t="str">
        <f t="shared" ref="N146:N209" si="46">IF($C146="","",MAX($AF$11*J146*K146,IF(I146&lt;=0,AO146*$AM146+AY146*$AN146,AV146)))</f>
        <v/>
      </c>
      <c r="O146" s="151" t="str">
        <f t="shared" ref="O146:O209" si="47">IF(C146="","",MAX($AF$11*J146*K146,IF(I146&lt;=0,AV146,AO146*AM146+AY146*AN146)))</f>
        <v/>
      </c>
      <c r="P146" s="155"/>
      <c r="Q146" s="155"/>
      <c r="R146" s="154" t="str">
        <f>IF(C146="","",MAX(N146:N147))</f>
        <v/>
      </c>
      <c r="S146" s="154" t="str">
        <f>IF(D146="","",MAX(O146:O147))</f>
        <v/>
      </c>
      <c r="T146" s="155" t="str">
        <f>IF(C146="","",MAX(ABS(H146),ABS(H147)))</f>
        <v/>
      </c>
      <c r="U146" s="156" t="str">
        <f>+IF(C146="","",MIN(MAX(ABS(G146),ABS(G147))*1000/(J146*K146),0.2*$F$10))</f>
        <v/>
      </c>
      <c r="V146" s="155" t="str">
        <f>IF(C146="","",MAX(BH146:BI146))</f>
        <v/>
      </c>
      <c r="W146" s="155" t="str">
        <f>IF(C146="","",$AA$9*$J146*$BG146*$BF146*$F$10/2.9/1000)</f>
        <v/>
      </c>
      <c r="X146" s="155" t="str">
        <f>IF(C146="","",$AA$9*$J146*$BG146*$BF146*$F$10/2/1000)</f>
        <v/>
      </c>
      <c r="Y146" s="157" t="str">
        <f>IF(C146="","",IF(MAX(ABS(H146),ABS(H147))&lt;V146,"Cấu tạo",IF(MAX(ABS(H146),ABS(H147))&gt;X146,"O/S","Tínhthép")))</f>
        <v/>
      </c>
      <c r="Z146" s="158" t="str">
        <f>IF(C146="","",IF(Y146="Tínhthép",IF(T146&lt;W146,2.5,_xlfn.COT(0.5*ASIN(2*T146*1000/($AA$9*J146*BG146*BF146*$F$10)))),""))</f>
        <v/>
      </c>
      <c r="AA146" s="159" t="str">
        <f>IF(C146="","",MAX(BJ146:BK146))</f>
        <v/>
      </c>
      <c r="AB146" s="160" t="str">
        <f>IF($C146="","",AH146)</f>
        <v/>
      </c>
      <c r="AC146" s="160" t="str">
        <f>IF($C146="","",AI146)</f>
        <v/>
      </c>
      <c r="AD146" s="160"/>
      <c r="AE146" s="159" t="str">
        <f>IF(C146="","",2*3.14*AB146^2/4/AC146*1000)</f>
        <v/>
      </c>
      <c r="AF146" s="161" t="str">
        <f>IF(C146="","",IF(AE146&gt;AA146,"OK","NOT OK"))</f>
        <v/>
      </c>
      <c r="AG146" s="17">
        <v>33</v>
      </c>
      <c r="AH146" s="162">
        <v>10</v>
      </c>
      <c r="AI146" s="163">
        <v>200</v>
      </c>
      <c r="AK146" s="164" t="str">
        <f t="shared" ref="AK146:AK209" si="48">+IF(C146="","",IF(I146&gt;=0,K146-$Y$9,K146-$Y$8))</f>
        <v/>
      </c>
      <c r="AL146" s="165" t="str">
        <f t="shared" ref="AL146:AL209" si="49">IF(C146="","",$AA$10*L146)</f>
        <v/>
      </c>
      <c r="AM146" s="164" t="str">
        <f t="shared" ref="AM146:AM209" si="50">IF(C146="","",IF(M146&lt;$AA$10*L146,1,0))</f>
        <v/>
      </c>
      <c r="AN146" s="164" t="str">
        <f t="shared" ref="AN146:AN209" si="51">IF(C146="","",IF(M146&lt;$AA$10*L146,0,1))</f>
        <v/>
      </c>
      <c r="AO146" s="166" t="str">
        <f t="shared" ref="AO146:AO209" si="52">+IF(C146="","",ABS(I146)*1000/($J$10*(AK146-M146/2))*1000)</f>
        <v/>
      </c>
      <c r="AP146" s="167" t="str">
        <f t="shared" ref="AP146:AP209" si="53">IF(C146="","",$AA$11*$F$10*$AA$10*$L146*$J146/1000)</f>
        <v/>
      </c>
      <c r="AQ146" s="167" t="str">
        <f t="shared" ref="AQ146:AQ209" si="54">IF(C146="","",AP146*(AK146-$AA$10*L146)/10^3)</f>
        <v/>
      </c>
      <c r="AR146" s="167" t="str">
        <f t="shared" ref="AR146:AR209" si="55">IF(C146="","",IF(ABS(I146)-AQ146&lt;=0,0,ABS(I146)-AQ146))</f>
        <v/>
      </c>
      <c r="AS146" s="164" t="str">
        <f t="shared" ref="AS146:AS209" si="56">IF(C146="","",$F$12*(L146-$Y$8)/L146)</f>
        <v/>
      </c>
      <c r="AT146" s="168" t="str">
        <f t="shared" ref="AT146:AT209" si="57">+IF(C146="","",AR146/(K146-$Y$8-$Y$9)*1000)</f>
        <v/>
      </c>
      <c r="AU146" s="168" t="str">
        <f t="shared" ref="AU146:AU209" si="58">IF(C146="","",MIN(+AS146*$J$11,$J$10))</f>
        <v/>
      </c>
      <c r="AV146" s="168" t="str">
        <f t="shared" ref="AV146:AV209" si="59">+IF(C146="","",AT146/(AU146-$AA$11*$F$10)*1000)</f>
        <v/>
      </c>
      <c r="AW146" s="168" t="str">
        <f t="shared" ref="AW146:AW209" si="60">+IF(C146="","",AQ146*10^6/($J$10*(AK146-$AA$10*L146/2)))</f>
        <v/>
      </c>
      <c r="AX146" s="168" t="str">
        <f t="shared" ref="AX146:AX209" si="61">+IF(C146="","",AR146*10^6/($J$10*(K146-$Y$8-$Y$9)))</f>
        <v/>
      </c>
      <c r="AY146" s="168" t="str">
        <f t="shared" ref="AY146:AY209" si="62">+IF(C146="","",AW146+AX146)</f>
        <v/>
      </c>
      <c r="AZ146" s="169" t="str">
        <f>IF(C146="","",MAX(R146:R147))</f>
        <v/>
      </c>
      <c r="BA146" s="169" t="str">
        <f>IF(C146="","",MAX(S146:S147))</f>
        <v/>
      </c>
      <c r="BB146" s="170" t="str">
        <f>IF(C146="","",MIN(2,1+SQRT(200/(0.8*K146))))</f>
        <v/>
      </c>
      <c r="BC146" s="170" t="str">
        <f>IF(C146="","",MIN(0.02,MAX(R146:S146)/(J146*0.8*K146)))</f>
        <v/>
      </c>
      <c r="BD146" s="171" t="str">
        <f>IF(C146="","",0.18/$Y$11)</f>
        <v/>
      </c>
      <c r="BE146" s="172" t="str">
        <f>IF(C146="","",0.035*BB146^(3/2)*$F$9^(1/2))</f>
        <v/>
      </c>
      <c r="BF146" s="172" t="str">
        <f>IF(C146="","",0.6*(1-$F$9/250))</f>
        <v/>
      </c>
      <c r="BG146" s="171" t="str">
        <f>IF(C146="","",0.9*AK146)</f>
        <v/>
      </c>
      <c r="BH146" s="172" t="str">
        <f>+IF(C146="","",(BD146*BB146*(100*BC146*$F$9)^(1/3)+0.15*U146)*J146*0.8*K146/1000)</f>
        <v/>
      </c>
      <c r="BI146" s="172" t="str">
        <f>IF(C146="","",(BE146+0.15*U146)*J146*0.8*K146/1000)</f>
        <v/>
      </c>
      <c r="BJ146" s="172" t="str">
        <f>IF(C146="","",$AF$12*J146*1000)</f>
        <v/>
      </c>
      <c r="BK146" s="172" t="str">
        <f>+IF(C146="","",T146*1000/(BG146*$Q$10*Z146)*1000)</f>
        <v/>
      </c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5"/>
      <c r="DJ146" s="25"/>
      <c r="DK146" s="25"/>
      <c r="DL146" s="25"/>
      <c r="DM146" s="25"/>
      <c r="DN146" s="25"/>
    </row>
    <row r="147" spans="1:118" ht="15.95" customHeight="1" x14ac:dyDescent="0.25">
      <c r="A147" s="181" t="str">
        <f t="shared" si="43"/>
        <v/>
      </c>
      <c r="B147" s="182" t="str">
        <f t="shared" ref="B147:B210" si="63">IF(C147="","",A147/2-INT(A147/2))</f>
        <v/>
      </c>
      <c r="C147" s="151"/>
      <c r="D147" s="152"/>
      <c r="E147" s="153"/>
      <c r="F147" s="152"/>
      <c r="G147" s="151"/>
      <c r="H147" s="151"/>
      <c r="I147" s="151"/>
      <c r="J147" s="151"/>
      <c r="K147" s="152"/>
      <c r="L147" s="151" t="str">
        <f t="shared" si="44"/>
        <v/>
      </c>
      <c r="M147" s="151" t="str">
        <f t="shared" si="45"/>
        <v/>
      </c>
      <c r="N147" s="151" t="str">
        <f t="shared" si="46"/>
        <v/>
      </c>
      <c r="O147" s="151" t="str">
        <f t="shared" si="47"/>
        <v/>
      </c>
      <c r="P147" s="272"/>
      <c r="Q147" s="272"/>
      <c r="R147" s="173"/>
      <c r="S147" s="173"/>
      <c r="T147" s="174"/>
      <c r="U147" s="174"/>
      <c r="V147" s="174"/>
      <c r="W147" s="174"/>
      <c r="X147" s="174"/>
      <c r="Y147" s="174"/>
      <c r="Z147" s="174"/>
      <c r="AA147" s="175"/>
      <c r="AB147" s="175"/>
      <c r="AC147" s="175"/>
      <c r="AD147" s="175"/>
      <c r="AE147" s="176"/>
      <c r="AF147" s="175"/>
      <c r="AG147" s="122"/>
      <c r="AH147" s="177"/>
      <c r="AI147" s="177"/>
      <c r="AK147" s="164" t="str">
        <f t="shared" si="48"/>
        <v/>
      </c>
      <c r="AL147" s="165" t="str">
        <f t="shared" si="49"/>
        <v/>
      </c>
      <c r="AM147" s="164" t="str">
        <f t="shared" si="50"/>
        <v/>
      </c>
      <c r="AN147" s="164" t="str">
        <f t="shared" si="51"/>
        <v/>
      </c>
      <c r="AO147" s="166" t="str">
        <f t="shared" si="52"/>
        <v/>
      </c>
      <c r="AP147" s="167" t="str">
        <f t="shared" si="53"/>
        <v/>
      </c>
      <c r="AQ147" s="167" t="str">
        <f t="shared" si="54"/>
        <v/>
      </c>
      <c r="AR147" s="167" t="str">
        <f t="shared" si="55"/>
        <v/>
      </c>
      <c r="AS147" s="164" t="str">
        <f t="shared" si="56"/>
        <v/>
      </c>
      <c r="AT147" s="168" t="str">
        <f t="shared" si="57"/>
        <v/>
      </c>
      <c r="AU147" s="168" t="str">
        <f t="shared" si="58"/>
        <v/>
      </c>
      <c r="AV147" s="168" t="str">
        <f t="shared" si="59"/>
        <v/>
      </c>
      <c r="AW147" s="168" t="str">
        <f t="shared" si="60"/>
        <v/>
      </c>
      <c r="AX147" s="168" t="str">
        <f t="shared" si="61"/>
        <v/>
      </c>
      <c r="AY147" s="168" t="str">
        <f t="shared" si="62"/>
        <v/>
      </c>
      <c r="AZ147" s="178"/>
      <c r="BA147" s="178"/>
      <c r="BB147" s="179"/>
      <c r="BC147" s="179"/>
      <c r="BD147" s="179"/>
      <c r="BE147" s="179"/>
      <c r="BF147" s="179"/>
      <c r="BG147" s="179"/>
      <c r="BH147" s="179"/>
      <c r="BI147" s="179"/>
      <c r="BJ147" s="179"/>
      <c r="BK147" s="179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5"/>
      <c r="DJ147" s="25"/>
      <c r="DK147" s="25"/>
      <c r="DL147" s="25"/>
      <c r="DM147" s="25"/>
      <c r="DN147" s="25"/>
    </row>
    <row r="148" spans="1:118" ht="15.95" customHeight="1" x14ac:dyDescent="0.2">
      <c r="A148" s="181" t="str">
        <f t="shared" ref="A148:A211" si="64">IF(C148="","",IF(C148=C147,A147,A147+1))</f>
        <v/>
      </c>
      <c r="B148" s="182" t="str">
        <f t="shared" si="63"/>
        <v/>
      </c>
      <c r="C148" s="151"/>
      <c r="D148" s="152"/>
      <c r="E148" s="153"/>
      <c r="F148" s="152"/>
      <c r="G148" s="151"/>
      <c r="H148" s="151"/>
      <c r="I148" s="151"/>
      <c r="J148" s="151"/>
      <c r="K148" s="152"/>
      <c r="L148" s="151" t="str">
        <f t="shared" si="44"/>
        <v/>
      </c>
      <c r="M148" s="151" t="str">
        <f t="shared" si="45"/>
        <v/>
      </c>
      <c r="N148" s="151" t="str">
        <f t="shared" si="46"/>
        <v/>
      </c>
      <c r="O148" s="151" t="str">
        <f t="shared" si="47"/>
        <v/>
      </c>
      <c r="P148" s="155"/>
      <c r="Q148" s="155"/>
      <c r="R148" s="154" t="str">
        <f>IF(C148="","",MAX(N148:N149))</f>
        <v/>
      </c>
      <c r="S148" s="154" t="str">
        <f>IF(D148="","",MAX(O148:O149))</f>
        <v/>
      </c>
      <c r="T148" s="155" t="str">
        <f>IF(C148="","",MAX(ABS(H148),ABS(H149)))</f>
        <v/>
      </c>
      <c r="U148" s="156" t="str">
        <f>+IF(C148="","",MIN(MAX(ABS(G148),ABS(G149))*1000/(J148*K148),0.2*$F$10))</f>
        <v/>
      </c>
      <c r="V148" s="155" t="str">
        <f>IF(C148="","",MAX(BH148:BI148))</f>
        <v/>
      </c>
      <c r="W148" s="155" t="str">
        <f>IF(C148="","",$AA$9*$J148*$BG148*$BF148*$F$10/2.9/1000)</f>
        <v/>
      </c>
      <c r="X148" s="155" t="str">
        <f>IF(C148="","",$AA$9*$J148*$BG148*$BF148*$F$10/2/1000)</f>
        <v/>
      </c>
      <c r="Y148" s="157" t="str">
        <f>IF(C148="","",IF(MAX(ABS(H148),ABS(H149))&lt;V148,"Cấu tạo",IF(MAX(ABS(H148),ABS(H149))&gt;X148,"O/S","Tínhthép")))</f>
        <v/>
      </c>
      <c r="Z148" s="158" t="str">
        <f>IF(C148="","",IF(Y148="Tínhthép",IF(T148&lt;W148,2.5,_xlfn.COT(0.5*ASIN(2*T148*1000/($AA$9*J148*BG148*BF148*$F$10)))),""))</f>
        <v/>
      </c>
      <c r="AA148" s="159" t="str">
        <f>IF(C148="","",MAX(BJ148:BK148))</f>
        <v/>
      </c>
      <c r="AB148" s="160" t="str">
        <f>IF($C148="","",AH148)</f>
        <v/>
      </c>
      <c r="AC148" s="160" t="str">
        <f>IF($C148="","",AI148)</f>
        <v/>
      </c>
      <c r="AD148" s="160"/>
      <c r="AE148" s="159" t="str">
        <f>IF(C148="","",2*3.14*AB148^2/4/AC148*1000)</f>
        <v/>
      </c>
      <c r="AF148" s="161" t="str">
        <f>IF(C148="","",IF(AE148&gt;AA148,"OK","NOT OK"))</f>
        <v/>
      </c>
      <c r="AH148" s="162">
        <v>10</v>
      </c>
      <c r="AI148" s="163">
        <v>200</v>
      </c>
      <c r="AK148" s="164" t="str">
        <f t="shared" si="48"/>
        <v/>
      </c>
      <c r="AL148" s="165" t="str">
        <f t="shared" si="49"/>
        <v/>
      </c>
      <c r="AM148" s="164" t="str">
        <f t="shared" si="50"/>
        <v/>
      </c>
      <c r="AN148" s="164" t="str">
        <f t="shared" si="51"/>
        <v/>
      </c>
      <c r="AO148" s="166" t="str">
        <f t="shared" si="52"/>
        <v/>
      </c>
      <c r="AP148" s="167" t="str">
        <f t="shared" si="53"/>
        <v/>
      </c>
      <c r="AQ148" s="167" t="str">
        <f t="shared" si="54"/>
        <v/>
      </c>
      <c r="AR148" s="167" t="str">
        <f t="shared" si="55"/>
        <v/>
      </c>
      <c r="AS148" s="164" t="str">
        <f t="shared" si="56"/>
        <v/>
      </c>
      <c r="AT148" s="168" t="str">
        <f t="shared" si="57"/>
        <v/>
      </c>
      <c r="AU148" s="168" t="str">
        <f t="shared" si="58"/>
        <v/>
      </c>
      <c r="AV148" s="168" t="str">
        <f t="shared" si="59"/>
        <v/>
      </c>
      <c r="AW148" s="168" t="str">
        <f t="shared" si="60"/>
        <v/>
      </c>
      <c r="AX148" s="168" t="str">
        <f t="shared" si="61"/>
        <v/>
      </c>
      <c r="AY148" s="168" t="str">
        <f t="shared" si="62"/>
        <v/>
      </c>
      <c r="AZ148" s="169" t="str">
        <f>IF(C148="","",MAX(R148:R149))</f>
        <v/>
      </c>
      <c r="BA148" s="169" t="str">
        <f>IF(C148="","",MAX(S148:S149))</f>
        <v/>
      </c>
      <c r="BB148" s="170" t="str">
        <f>IF(C148="","",MIN(2,1+SQRT(200/(0.8*K148))))</f>
        <v/>
      </c>
      <c r="BC148" s="170" t="str">
        <f>IF(C148="","",MIN(0.02,MAX(R148:S148)/(J148*0.8*K148)))</f>
        <v/>
      </c>
      <c r="BD148" s="171" t="str">
        <f>IF(C148="","",0.18/$Y$11)</f>
        <v/>
      </c>
      <c r="BE148" s="172" t="str">
        <f>IF(C148="","",0.035*BB148^(3/2)*$F$9^(1/2))</f>
        <v/>
      </c>
      <c r="BF148" s="172" t="str">
        <f>IF(C148="","",0.6*(1-$F$9/250))</f>
        <v/>
      </c>
      <c r="BG148" s="171" t="str">
        <f>IF(C148="","",0.9*AK148)</f>
        <v/>
      </c>
      <c r="BH148" s="172" t="str">
        <f>+IF(C148="","",(BD148*BB148*(100*BC148*$F$9)^(1/3)+0.15*U148)*J148*0.8*K148/1000)</f>
        <v/>
      </c>
      <c r="BI148" s="172" t="str">
        <f>IF(C148="","",(BE148+0.15*U148)*J148*0.8*K148/1000)</f>
        <v/>
      </c>
      <c r="BJ148" s="172" t="str">
        <f>IF(C148="","",$AF$12*J148*1000)</f>
        <v/>
      </c>
      <c r="BK148" s="172" t="str">
        <f>+IF(C148="","",T148*1000/(BG148*$Q$10*Z148)*1000)</f>
        <v/>
      </c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5"/>
      <c r="DJ148" s="25"/>
      <c r="DK148" s="25"/>
      <c r="DL148" s="25"/>
      <c r="DM148" s="25"/>
      <c r="DN148" s="25"/>
    </row>
    <row r="149" spans="1:118" ht="15.95" customHeight="1" x14ac:dyDescent="0.25">
      <c r="A149" s="181" t="str">
        <f t="shared" si="64"/>
        <v/>
      </c>
      <c r="B149" s="182" t="str">
        <f t="shared" si="63"/>
        <v/>
      </c>
      <c r="C149" s="151"/>
      <c r="D149" s="152"/>
      <c r="E149" s="153"/>
      <c r="F149" s="152"/>
      <c r="G149" s="151"/>
      <c r="H149" s="151"/>
      <c r="I149" s="151"/>
      <c r="J149" s="151"/>
      <c r="K149" s="152"/>
      <c r="L149" s="151" t="str">
        <f t="shared" si="44"/>
        <v/>
      </c>
      <c r="M149" s="151" t="str">
        <f t="shared" si="45"/>
        <v/>
      </c>
      <c r="N149" s="151" t="str">
        <f t="shared" si="46"/>
        <v/>
      </c>
      <c r="O149" s="151" t="str">
        <f t="shared" si="47"/>
        <v/>
      </c>
      <c r="P149" s="272"/>
      <c r="Q149" s="272"/>
      <c r="R149" s="173"/>
      <c r="S149" s="173"/>
      <c r="T149" s="174"/>
      <c r="U149" s="174"/>
      <c r="V149" s="174"/>
      <c r="W149" s="174"/>
      <c r="X149" s="174"/>
      <c r="Y149" s="174"/>
      <c r="Z149" s="174"/>
      <c r="AA149" s="175"/>
      <c r="AB149" s="175"/>
      <c r="AC149" s="175"/>
      <c r="AD149" s="175"/>
      <c r="AE149" s="176"/>
      <c r="AF149" s="175"/>
      <c r="AG149" s="122"/>
      <c r="AH149" s="177"/>
      <c r="AI149" s="177"/>
      <c r="AK149" s="164" t="str">
        <f t="shared" si="48"/>
        <v/>
      </c>
      <c r="AL149" s="165" t="str">
        <f t="shared" si="49"/>
        <v/>
      </c>
      <c r="AM149" s="164" t="str">
        <f t="shared" si="50"/>
        <v/>
      </c>
      <c r="AN149" s="164" t="str">
        <f t="shared" si="51"/>
        <v/>
      </c>
      <c r="AO149" s="166" t="str">
        <f t="shared" si="52"/>
        <v/>
      </c>
      <c r="AP149" s="167" t="str">
        <f t="shared" si="53"/>
        <v/>
      </c>
      <c r="AQ149" s="167" t="str">
        <f t="shared" si="54"/>
        <v/>
      </c>
      <c r="AR149" s="167" t="str">
        <f t="shared" si="55"/>
        <v/>
      </c>
      <c r="AS149" s="164" t="str">
        <f t="shared" si="56"/>
        <v/>
      </c>
      <c r="AT149" s="168" t="str">
        <f t="shared" si="57"/>
        <v/>
      </c>
      <c r="AU149" s="168" t="str">
        <f t="shared" si="58"/>
        <v/>
      </c>
      <c r="AV149" s="168" t="str">
        <f t="shared" si="59"/>
        <v/>
      </c>
      <c r="AW149" s="168" t="str">
        <f t="shared" si="60"/>
        <v/>
      </c>
      <c r="AX149" s="168" t="str">
        <f t="shared" si="61"/>
        <v/>
      </c>
      <c r="AY149" s="168" t="str">
        <f t="shared" si="62"/>
        <v/>
      </c>
      <c r="AZ149" s="178"/>
      <c r="BA149" s="178"/>
      <c r="BB149" s="179"/>
      <c r="BC149" s="179"/>
      <c r="BD149" s="179"/>
      <c r="BE149" s="179"/>
      <c r="BF149" s="179"/>
      <c r="BG149" s="179"/>
      <c r="BH149" s="179"/>
      <c r="BI149" s="179"/>
      <c r="BJ149" s="179"/>
      <c r="BK149" s="179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5"/>
      <c r="DJ149" s="25"/>
      <c r="DK149" s="25"/>
      <c r="DL149" s="25"/>
      <c r="DM149" s="25"/>
      <c r="DN149" s="25"/>
    </row>
    <row r="150" spans="1:118" ht="15.95" customHeight="1" x14ac:dyDescent="0.2">
      <c r="A150" s="181" t="str">
        <f t="shared" si="64"/>
        <v/>
      </c>
      <c r="B150" s="182" t="str">
        <f t="shared" si="63"/>
        <v/>
      </c>
      <c r="C150" s="151"/>
      <c r="D150" s="152"/>
      <c r="E150" s="153"/>
      <c r="F150" s="152"/>
      <c r="G150" s="151"/>
      <c r="H150" s="151"/>
      <c r="I150" s="151"/>
      <c r="J150" s="151"/>
      <c r="K150" s="151"/>
      <c r="L150" s="151" t="str">
        <f t="shared" si="44"/>
        <v/>
      </c>
      <c r="M150" s="151" t="str">
        <f t="shared" si="45"/>
        <v/>
      </c>
      <c r="N150" s="151" t="str">
        <f t="shared" si="46"/>
        <v/>
      </c>
      <c r="O150" s="151" t="str">
        <f t="shared" si="47"/>
        <v/>
      </c>
      <c r="P150" s="155"/>
      <c r="Q150" s="155"/>
      <c r="R150" s="154" t="str">
        <f>IF(C150="","",MAX(N150:N151))</f>
        <v/>
      </c>
      <c r="S150" s="154" t="str">
        <f>IF(D150="","",MAX(O150:O151))</f>
        <v/>
      </c>
      <c r="T150" s="155" t="str">
        <f>IF(C150="","",MAX(ABS(H150),ABS(H151)))</f>
        <v/>
      </c>
      <c r="U150" s="156" t="str">
        <f>+IF(C150="","",MIN(MAX(ABS(G150),ABS(G151))*1000/(J150*K150),0.2*$F$10))</f>
        <v/>
      </c>
      <c r="V150" s="155" t="str">
        <f>IF(C150="","",MAX(BH150:BI150))</f>
        <v/>
      </c>
      <c r="W150" s="155" t="str">
        <f>IF(C150="","",$AA$9*$J150*$BG150*$BF150*$F$10/2.9/1000)</f>
        <v/>
      </c>
      <c r="X150" s="155" t="str">
        <f>IF(C150="","",$AA$9*$J150*$BG150*$BF150*$F$10/2/1000)</f>
        <v/>
      </c>
      <c r="Y150" s="157" t="str">
        <f>IF(C150="","",IF(MAX(ABS(H150),ABS(H151))&lt;V150,"Cấu tạo",IF(MAX(ABS(H150),ABS(H151))&gt;X150,"O/S","Tínhthép")))</f>
        <v/>
      </c>
      <c r="Z150" s="158" t="str">
        <f>IF(C150="","",IF(Y150="Tínhthép",IF(T150&lt;W150,2.5,_xlfn.COT(0.5*ASIN(2*T150*1000/($AA$9*J150*BG150*BF150*$F$10)))),""))</f>
        <v/>
      </c>
      <c r="AA150" s="159" t="str">
        <f>IF(C150="","",MAX(BJ150:BK150))</f>
        <v/>
      </c>
      <c r="AB150" s="160" t="str">
        <f>IF($C150="","",AH150)</f>
        <v/>
      </c>
      <c r="AC150" s="160" t="str">
        <f>IF($C150="","",AI150)</f>
        <v/>
      </c>
      <c r="AD150" s="160"/>
      <c r="AE150" s="159" t="str">
        <f>IF(C150="","",2*3.14*AB150^2/4/AC150*1000)</f>
        <v/>
      </c>
      <c r="AF150" s="161" t="str">
        <f>IF(C150="","",IF(AE150&gt;AA150,"OK","NOT OK"))</f>
        <v/>
      </c>
      <c r="AG150" s="17">
        <v>34</v>
      </c>
      <c r="AH150" s="162">
        <v>10</v>
      </c>
      <c r="AI150" s="163">
        <v>200</v>
      </c>
      <c r="AK150" s="164" t="str">
        <f t="shared" si="48"/>
        <v/>
      </c>
      <c r="AL150" s="165" t="str">
        <f t="shared" si="49"/>
        <v/>
      </c>
      <c r="AM150" s="164" t="str">
        <f t="shared" si="50"/>
        <v/>
      </c>
      <c r="AN150" s="164" t="str">
        <f t="shared" si="51"/>
        <v/>
      </c>
      <c r="AO150" s="166" t="str">
        <f t="shared" si="52"/>
        <v/>
      </c>
      <c r="AP150" s="167" t="str">
        <f t="shared" si="53"/>
        <v/>
      </c>
      <c r="AQ150" s="167" t="str">
        <f t="shared" si="54"/>
        <v/>
      </c>
      <c r="AR150" s="167" t="str">
        <f t="shared" si="55"/>
        <v/>
      </c>
      <c r="AS150" s="164" t="str">
        <f t="shared" si="56"/>
        <v/>
      </c>
      <c r="AT150" s="168" t="str">
        <f t="shared" si="57"/>
        <v/>
      </c>
      <c r="AU150" s="168" t="str">
        <f t="shared" si="58"/>
        <v/>
      </c>
      <c r="AV150" s="168" t="str">
        <f t="shared" si="59"/>
        <v/>
      </c>
      <c r="AW150" s="168" t="str">
        <f t="shared" si="60"/>
        <v/>
      </c>
      <c r="AX150" s="168" t="str">
        <f t="shared" si="61"/>
        <v/>
      </c>
      <c r="AY150" s="168" t="str">
        <f t="shared" si="62"/>
        <v/>
      </c>
      <c r="AZ150" s="169" t="str">
        <f>IF(C150="","",MAX(R150:R151))</f>
        <v/>
      </c>
      <c r="BA150" s="169" t="str">
        <f>IF(C150="","",MAX(S150:S151))</f>
        <v/>
      </c>
      <c r="BB150" s="170" t="str">
        <f>IF(C150="","",MIN(2,1+SQRT(200/(0.8*K150))))</f>
        <v/>
      </c>
      <c r="BC150" s="170" t="str">
        <f>IF(C150="","",MIN(0.02,MAX(R150:S150)/(J150*0.8*K150)))</f>
        <v/>
      </c>
      <c r="BD150" s="171" t="str">
        <f>IF(C150="","",0.18/$Y$11)</f>
        <v/>
      </c>
      <c r="BE150" s="172" t="str">
        <f>IF(C150="","",0.035*BB150^(3/2)*$F$9^(1/2))</f>
        <v/>
      </c>
      <c r="BF150" s="172" t="str">
        <f>IF(C150="","",0.6*(1-$F$9/250))</f>
        <v/>
      </c>
      <c r="BG150" s="171" t="str">
        <f>IF(C150="","",0.9*AK150)</f>
        <v/>
      </c>
      <c r="BH150" s="172" t="str">
        <f>+IF(C150="","",(BD150*BB150*(100*BC150*$F$9)^(1/3)+0.15*U150)*J150*0.8*K150/1000)</f>
        <v/>
      </c>
      <c r="BI150" s="172" t="str">
        <f>IF(C150="","",(BE150+0.15*U150)*J150*0.8*K150/1000)</f>
        <v/>
      </c>
      <c r="BJ150" s="172" t="str">
        <f>IF(C150="","",$AF$12*J150*1000)</f>
        <v/>
      </c>
      <c r="BK150" s="172" t="str">
        <f>+IF(C150="","",T150*1000/(BG150*$Q$10*Z150)*1000)</f>
        <v/>
      </c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5"/>
      <c r="DJ150" s="25"/>
      <c r="DK150" s="25"/>
      <c r="DL150" s="25"/>
      <c r="DM150" s="25"/>
      <c r="DN150" s="25"/>
    </row>
    <row r="151" spans="1:118" ht="15.95" customHeight="1" x14ac:dyDescent="0.25">
      <c r="A151" s="181" t="str">
        <f t="shared" si="64"/>
        <v/>
      </c>
      <c r="B151" s="182" t="str">
        <f t="shared" si="63"/>
        <v/>
      </c>
      <c r="C151" s="151"/>
      <c r="D151" s="152"/>
      <c r="E151" s="153"/>
      <c r="F151" s="152"/>
      <c r="G151" s="151"/>
      <c r="H151" s="151"/>
      <c r="I151" s="151"/>
      <c r="J151" s="151"/>
      <c r="K151" s="152"/>
      <c r="L151" s="151" t="str">
        <f t="shared" si="44"/>
        <v/>
      </c>
      <c r="M151" s="151" t="str">
        <f t="shared" si="45"/>
        <v/>
      </c>
      <c r="N151" s="151" t="str">
        <f t="shared" si="46"/>
        <v/>
      </c>
      <c r="O151" s="151" t="str">
        <f t="shared" si="47"/>
        <v/>
      </c>
      <c r="P151" s="272"/>
      <c r="Q151" s="272"/>
      <c r="R151" s="180"/>
      <c r="S151" s="180"/>
      <c r="T151" s="174"/>
      <c r="U151" s="174"/>
      <c r="V151" s="174"/>
      <c r="W151" s="174"/>
      <c r="X151" s="174"/>
      <c r="Y151" s="174"/>
      <c r="Z151" s="174"/>
      <c r="AA151" s="175"/>
      <c r="AB151" s="175"/>
      <c r="AC151" s="175"/>
      <c r="AD151" s="175"/>
      <c r="AE151" s="176"/>
      <c r="AF151" s="175"/>
      <c r="AG151" s="122"/>
      <c r="AH151" s="177"/>
      <c r="AI151" s="177"/>
      <c r="AK151" s="164" t="str">
        <f t="shared" si="48"/>
        <v/>
      </c>
      <c r="AL151" s="165" t="str">
        <f t="shared" si="49"/>
        <v/>
      </c>
      <c r="AM151" s="164" t="str">
        <f t="shared" si="50"/>
        <v/>
      </c>
      <c r="AN151" s="164" t="str">
        <f t="shared" si="51"/>
        <v/>
      </c>
      <c r="AO151" s="166" t="str">
        <f t="shared" si="52"/>
        <v/>
      </c>
      <c r="AP151" s="167" t="str">
        <f t="shared" si="53"/>
        <v/>
      </c>
      <c r="AQ151" s="167" t="str">
        <f t="shared" si="54"/>
        <v/>
      </c>
      <c r="AR151" s="167" t="str">
        <f t="shared" si="55"/>
        <v/>
      </c>
      <c r="AS151" s="164" t="str">
        <f t="shared" si="56"/>
        <v/>
      </c>
      <c r="AT151" s="168" t="str">
        <f t="shared" si="57"/>
        <v/>
      </c>
      <c r="AU151" s="168" t="str">
        <f t="shared" si="58"/>
        <v/>
      </c>
      <c r="AV151" s="168" t="str">
        <f t="shared" si="59"/>
        <v/>
      </c>
      <c r="AW151" s="168" t="str">
        <f t="shared" si="60"/>
        <v/>
      </c>
      <c r="AX151" s="168" t="str">
        <f t="shared" si="61"/>
        <v/>
      </c>
      <c r="AY151" s="168" t="str">
        <f t="shared" si="62"/>
        <v/>
      </c>
      <c r="AZ151" s="178"/>
      <c r="BA151" s="178"/>
      <c r="BB151" s="179"/>
      <c r="BC151" s="179"/>
      <c r="BD151" s="179"/>
      <c r="BE151" s="179"/>
      <c r="BF151" s="179"/>
      <c r="BG151" s="179"/>
      <c r="BH151" s="179"/>
      <c r="BI151" s="179"/>
      <c r="BJ151" s="179"/>
      <c r="BK151" s="179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5"/>
      <c r="DJ151" s="25"/>
      <c r="DK151" s="25"/>
      <c r="DL151" s="25"/>
      <c r="DM151" s="25"/>
      <c r="DN151" s="25"/>
    </row>
    <row r="152" spans="1:118" ht="15.95" customHeight="1" x14ac:dyDescent="0.2">
      <c r="A152" s="181" t="str">
        <f t="shared" si="64"/>
        <v/>
      </c>
      <c r="B152" s="182" t="str">
        <f t="shared" si="63"/>
        <v/>
      </c>
      <c r="C152" s="151"/>
      <c r="D152" s="152"/>
      <c r="E152" s="153"/>
      <c r="F152" s="152"/>
      <c r="G152" s="151"/>
      <c r="H152" s="151"/>
      <c r="I152" s="151"/>
      <c r="J152" s="151"/>
      <c r="K152" s="152"/>
      <c r="L152" s="151" t="str">
        <f t="shared" si="44"/>
        <v/>
      </c>
      <c r="M152" s="151" t="str">
        <f t="shared" si="45"/>
        <v/>
      </c>
      <c r="N152" s="151" t="str">
        <f t="shared" si="46"/>
        <v/>
      </c>
      <c r="O152" s="151" t="str">
        <f t="shared" si="47"/>
        <v/>
      </c>
      <c r="P152" s="155"/>
      <c r="Q152" s="155"/>
      <c r="R152" s="154" t="str">
        <f>IF(C152="","",MAX(N152:N153))</f>
        <v/>
      </c>
      <c r="S152" s="154" t="str">
        <f>IF(D152="","",MAX(O152:O153))</f>
        <v/>
      </c>
      <c r="T152" s="155" t="str">
        <f>IF(C152="","",MAX(ABS(H152),ABS(H153)))</f>
        <v/>
      </c>
      <c r="U152" s="156" t="str">
        <f>+IF(C152="","",MIN(MAX(ABS(G152),ABS(G153))*1000/(J152*K152),0.2*$F$10))</f>
        <v/>
      </c>
      <c r="V152" s="155" t="str">
        <f>IF(C152="","",MAX(BH152:BI152))</f>
        <v/>
      </c>
      <c r="W152" s="155" t="str">
        <f>IF(C152="","",$AA$9*$J152*$BG152*$BF152*$F$10/2.9/1000)</f>
        <v/>
      </c>
      <c r="X152" s="155" t="str">
        <f>IF(C152="","",$AA$9*$J152*$BG152*$BF152*$F$10/2/1000)</f>
        <v/>
      </c>
      <c r="Y152" s="157" t="str">
        <f>IF(C152="","",IF(MAX(ABS(H152),ABS(H153))&lt;V152,"Cấu tạo",IF(MAX(ABS(H152),ABS(H153))&gt;X152,"O/S","Tínhthép")))</f>
        <v/>
      </c>
      <c r="Z152" s="158" t="str">
        <f>IF(C152="","",IF(Y152="Tínhthép",IF(T152&lt;W152,2.5,_xlfn.COT(0.5*ASIN(2*T152*1000/($AA$9*J152*BG152*BF152*$F$10)))),""))</f>
        <v/>
      </c>
      <c r="AA152" s="159" t="str">
        <f>IF(C152="","",MAX(BJ152:BK152))</f>
        <v/>
      </c>
      <c r="AB152" s="160" t="str">
        <f>IF($C152="","",AH152)</f>
        <v/>
      </c>
      <c r="AC152" s="160" t="str">
        <f>IF($C152="","",AI152)</f>
        <v/>
      </c>
      <c r="AD152" s="160"/>
      <c r="AE152" s="159" t="str">
        <f>IF(C152="","",2*3.14*AB152^2/4/AC152*1000)</f>
        <v/>
      </c>
      <c r="AF152" s="161" t="str">
        <f>IF(C152="","",IF(AE152&gt;AA152,"OK","NOT OK"))</f>
        <v/>
      </c>
      <c r="AH152" s="162">
        <v>10</v>
      </c>
      <c r="AI152" s="163">
        <v>200</v>
      </c>
      <c r="AK152" s="164" t="str">
        <f t="shared" si="48"/>
        <v/>
      </c>
      <c r="AL152" s="165" t="str">
        <f t="shared" si="49"/>
        <v/>
      </c>
      <c r="AM152" s="164" t="str">
        <f t="shared" si="50"/>
        <v/>
      </c>
      <c r="AN152" s="164" t="str">
        <f t="shared" si="51"/>
        <v/>
      </c>
      <c r="AO152" s="166" t="str">
        <f t="shared" si="52"/>
        <v/>
      </c>
      <c r="AP152" s="167" t="str">
        <f t="shared" si="53"/>
        <v/>
      </c>
      <c r="AQ152" s="167" t="str">
        <f t="shared" si="54"/>
        <v/>
      </c>
      <c r="AR152" s="167" t="str">
        <f t="shared" si="55"/>
        <v/>
      </c>
      <c r="AS152" s="164" t="str">
        <f t="shared" si="56"/>
        <v/>
      </c>
      <c r="AT152" s="168" t="str">
        <f t="shared" si="57"/>
        <v/>
      </c>
      <c r="AU152" s="168" t="str">
        <f t="shared" si="58"/>
        <v/>
      </c>
      <c r="AV152" s="168" t="str">
        <f t="shared" si="59"/>
        <v/>
      </c>
      <c r="AW152" s="168" t="str">
        <f t="shared" si="60"/>
        <v/>
      </c>
      <c r="AX152" s="168" t="str">
        <f t="shared" si="61"/>
        <v/>
      </c>
      <c r="AY152" s="168" t="str">
        <f t="shared" si="62"/>
        <v/>
      </c>
      <c r="AZ152" s="169" t="str">
        <f>IF(C152="","",MAX(R152:R153))</f>
        <v/>
      </c>
      <c r="BA152" s="169" t="str">
        <f>IF(C152="","",MAX(S152:S153))</f>
        <v/>
      </c>
      <c r="BB152" s="170" t="str">
        <f>IF(C152="","",MIN(2,1+SQRT(200/(0.8*K152))))</f>
        <v/>
      </c>
      <c r="BC152" s="170" t="str">
        <f>IF(C152="","",MIN(0.02,MAX(R152:S152)/(J152*0.8*K152)))</f>
        <v/>
      </c>
      <c r="BD152" s="171" t="str">
        <f>IF(C152="","",0.18/$Y$11)</f>
        <v/>
      </c>
      <c r="BE152" s="172" t="str">
        <f>IF(C152="","",0.035*BB152^(3/2)*$F$9^(1/2))</f>
        <v/>
      </c>
      <c r="BF152" s="172" t="str">
        <f>IF(C152="","",0.6*(1-$F$9/250))</f>
        <v/>
      </c>
      <c r="BG152" s="171" t="str">
        <f>IF(C152="","",0.9*AK152)</f>
        <v/>
      </c>
      <c r="BH152" s="172" t="str">
        <f>+IF(C152="","",(BD152*BB152*(100*BC152*$F$9)^(1/3)+0.15*U152)*J152*0.8*K152/1000)</f>
        <v/>
      </c>
      <c r="BI152" s="172" t="str">
        <f>IF(C152="","",(BE152+0.15*U152)*J152*0.8*K152/1000)</f>
        <v/>
      </c>
      <c r="BJ152" s="172" t="str">
        <f>IF(C152="","",$AF$12*J152*1000)</f>
        <v/>
      </c>
      <c r="BK152" s="172" t="str">
        <f>+IF(C152="","",T152*1000/(BG152*$Q$10*Z152)*1000)</f>
        <v/>
      </c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5"/>
      <c r="DJ152" s="25"/>
      <c r="DK152" s="25"/>
      <c r="DL152" s="25"/>
      <c r="DM152" s="25"/>
      <c r="DN152" s="25"/>
    </row>
    <row r="153" spans="1:118" ht="15.95" customHeight="1" x14ac:dyDescent="0.25">
      <c r="A153" s="181" t="str">
        <f t="shared" si="64"/>
        <v/>
      </c>
      <c r="B153" s="182" t="str">
        <f t="shared" si="63"/>
        <v/>
      </c>
      <c r="C153" s="151"/>
      <c r="D153" s="152"/>
      <c r="E153" s="153"/>
      <c r="F153" s="152"/>
      <c r="G153" s="151"/>
      <c r="H153" s="151"/>
      <c r="I153" s="151"/>
      <c r="J153" s="151"/>
      <c r="K153" s="152"/>
      <c r="L153" s="151" t="str">
        <f t="shared" si="44"/>
        <v/>
      </c>
      <c r="M153" s="151" t="str">
        <f t="shared" si="45"/>
        <v/>
      </c>
      <c r="N153" s="151" t="str">
        <f t="shared" si="46"/>
        <v/>
      </c>
      <c r="O153" s="151" t="str">
        <f t="shared" si="47"/>
        <v/>
      </c>
      <c r="P153" s="272"/>
      <c r="Q153" s="272"/>
      <c r="R153" s="180"/>
      <c r="S153" s="180"/>
      <c r="T153" s="174"/>
      <c r="U153" s="174"/>
      <c r="V153" s="174"/>
      <c r="W153" s="174"/>
      <c r="X153" s="174"/>
      <c r="Y153" s="174"/>
      <c r="Z153" s="174"/>
      <c r="AA153" s="175"/>
      <c r="AB153" s="175"/>
      <c r="AC153" s="175"/>
      <c r="AD153" s="175"/>
      <c r="AE153" s="176"/>
      <c r="AF153" s="175"/>
      <c r="AG153" s="122"/>
      <c r="AH153" s="177"/>
      <c r="AI153" s="177"/>
      <c r="AK153" s="164" t="str">
        <f t="shared" si="48"/>
        <v/>
      </c>
      <c r="AL153" s="165" t="str">
        <f t="shared" si="49"/>
        <v/>
      </c>
      <c r="AM153" s="164" t="str">
        <f t="shared" si="50"/>
        <v/>
      </c>
      <c r="AN153" s="164" t="str">
        <f t="shared" si="51"/>
        <v/>
      </c>
      <c r="AO153" s="166" t="str">
        <f t="shared" si="52"/>
        <v/>
      </c>
      <c r="AP153" s="167" t="str">
        <f t="shared" si="53"/>
        <v/>
      </c>
      <c r="AQ153" s="167" t="str">
        <f t="shared" si="54"/>
        <v/>
      </c>
      <c r="AR153" s="167" t="str">
        <f t="shared" si="55"/>
        <v/>
      </c>
      <c r="AS153" s="164" t="str">
        <f t="shared" si="56"/>
        <v/>
      </c>
      <c r="AT153" s="168" t="str">
        <f t="shared" si="57"/>
        <v/>
      </c>
      <c r="AU153" s="168" t="str">
        <f t="shared" si="58"/>
        <v/>
      </c>
      <c r="AV153" s="168" t="str">
        <f t="shared" si="59"/>
        <v/>
      </c>
      <c r="AW153" s="168" t="str">
        <f t="shared" si="60"/>
        <v/>
      </c>
      <c r="AX153" s="168" t="str">
        <f t="shared" si="61"/>
        <v/>
      </c>
      <c r="AY153" s="168" t="str">
        <f t="shared" si="62"/>
        <v/>
      </c>
      <c r="AZ153" s="178"/>
      <c r="BA153" s="178"/>
      <c r="BB153" s="179"/>
      <c r="BC153" s="179"/>
      <c r="BD153" s="179"/>
      <c r="BE153" s="179"/>
      <c r="BF153" s="179"/>
      <c r="BG153" s="179"/>
      <c r="BH153" s="179"/>
      <c r="BI153" s="179"/>
      <c r="BJ153" s="179"/>
      <c r="BK153" s="179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5"/>
      <c r="DJ153" s="25"/>
      <c r="DK153" s="25"/>
      <c r="DL153" s="25"/>
      <c r="DM153" s="25"/>
      <c r="DN153" s="25"/>
    </row>
    <row r="154" spans="1:118" ht="15.95" customHeight="1" x14ac:dyDescent="0.2">
      <c r="A154" s="181" t="str">
        <f t="shared" si="64"/>
        <v/>
      </c>
      <c r="B154" s="182" t="str">
        <f t="shared" si="63"/>
        <v/>
      </c>
      <c r="C154" s="151"/>
      <c r="D154" s="152"/>
      <c r="E154" s="153"/>
      <c r="F154" s="152"/>
      <c r="G154" s="151"/>
      <c r="H154" s="151"/>
      <c r="I154" s="151"/>
      <c r="J154" s="151"/>
      <c r="K154" s="151"/>
      <c r="L154" s="151" t="str">
        <f t="shared" si="44"/>
        <v/>
      </c>
      <c r="M154" s="151" t="str">
        <f t="shared" si="45"/>
        <v/>
      </c>
      <c r="N154" s="151" t="str">
        <f t="shared" si="46"/>
        <v/>
      </c>
      <c r="O154" s="151" t="str">
        <f t="shared" si="47"/>
        <v/>
      </c>
      <c r="P154" s="155"/>
      <c r="Q154" s="155"/>
      <c r="R154" s="154" t="str">
        <f>IF(C154="","",MAX(N154:N155))</f>
        <v/>
      </c>
      <c r="S154" s="154" t="str">
        <f>IF(D154="","",MAX(O154:O155))</f>
        <v/>
      </c>
      <c r="T154" s="155" t="str">
        <f>IF(C154="","",MAX(ABS(H154),ABS(H155)))</f>
        <v/>
      </c>
      <c r="U154" s="156" t="str">
        <f>+IF(C154="","",MIN(MAX(ABS(G154),ABS(G155))*1000/(J154*K154),0.2*$F$10))</f>
        <v/>
      </c>
      <c r="V154" s="155" t="str">
        <f>IF(C154="","",MAX(BH154:BI154))</f>
        <v/>
      </c>
      <c r="W154" s="155" t="str">
        <f>IF(C154="","",$AA$9*$J154*$BG154*$BF154*$F$10/2.9/1000)</f>
        <v/>
      </c>
      <c r="X154" s="155" t="str">
        <f>IF(C154="","",$AA$9*$J154*$BG154*$BF154*$F$10/2/1000)</f>
        <v/>
      </c>
      <c r="Y154" s="157" t="str">
        <f>IF(C154="","",IF(MAX(ABS(H154),ABS(H155))&lt;V154,"Cấu tạo",IF(MAX(ABS(H154),ABS(H155))&gt;X154,"O/S","Tínhthép")))</f>
        <v/>
      </c>
      <c r="Z154" s="158" t="str">
        <f>IF(C154="","",IF(Y154="Tínhthép",IF(T154&lt;W154,2.5,_xlfn.COT(0.5*ASIN(2*T154*1000/($AA$9*J154*BG154*BF154*$F$10)))),""))</f>
        <v/>
      </c>
      <c r="AA154" s="159" t="str">
        <f>IF(C154="","",MAX(BJ154:BK154))</f>
        <v/>
      </c>
      <c r="AB154" s="160" t="str">
        <f>IF($C154="","",AH154)</f>
        <v/>
      </c>
      <c r="AC154" s="160" t="str">
        <f>IF($C154="","",AI154)</f>
        <v/>
      </c>
      <c r="AD154" s="160"/>
      <c r="AE154" s="159" t="str">
        <f>IF(C154="","",2*3.14*AB154^2/4/AC154*1000)</f>
        <v/>
      </c>
      <c r="AF154" s="161" t="str">
        <f>IF(C154="","",IF(AE154&gt;AA154,"OK","NOT OK"))</f>
        <v/>
      </c>
      <c r="AG154" s="17">
        <v>35</v>
      </c>
      <c r="AH154" s="162">
        <v>10</v>
      </c>
      <c r="AI154" s="163">
        <v>200</v>
      </c>
      <c r="AK154" s="164" t="str">
        <f t="shared" si="48"/>
        <v/>
      </c>
      <c r="AL154" s="165" t="str">
        <f t="shared" si="49"/>
        <v/>
      </c>
      <c r="AM154" s="164" t="str">
        <f t="shared" si="50"/>
        <v/>
      </c>
      <c r="AN154" s="164" t="str">
        <f t="shared" si="51"/>
        <v/>
      </c>
      <c r="AO154" s="166" t="str">
        <f t="shared" si="52"/>
        <v/>
      </c>
      <c r="AP154" s="167" t="str">
        <f t="shared" si="53"/>
        <v/>
      </c>
      <c r="AQ154" s="167" t="str">
        <f t="shared" si="54"/>
        <v/>
      </c>
      <c r="AR154" s="167" t="str">
        <f t="shared" si="55"/>
        <v/>
      </c>
      <c r="AS154" s="164" t="str">
        <f t="shared" si="56"/>
        <v/>
      </c>
      <c r="AT154" s="168" t="str">
        <f t="shared" si="57"/>
        <v/>
      </c>
      <c r="AU154" s="168" t="str">
        <f t="shared" si="58"/>
        <v/>
      </c>
      <c r="AV154" s="168" t="str">
        <f t="shared" si="59"/>
        <v/>
      </c>
      <c r="AW154" s="168" t="str">
        <f t="shared" si="60"/>
        <v/>
      </c>
      <c r="AX154" s="168" t="str">
        <f t="shared" si="61"/>
        <v/>
      </c>
      <c r="AY154" s="168" t="str">
        <f t="shared" si="62"/>
        <v/>
      </c>
      <c r="AZ154" s="169" t="str">
        <f>IF(C154="","",MAX(R154:R155))</f>
        <v/>
      </c>
      <c r="BA154" s="169" t="str">
        <f>IF(C154="","",MAX(S154:S155))</f>
        <v/>
      </c>
      <c r="BB154" s="170" t="str">
        <f>IF(C154="","",MIN(2,1+SQRT(200/(0.8*K154))))</f>
        <v/>
      </c>
      <c r="BC154" s="170" t="str">
        <f>IF(C154="","",MIN(0.02,MAX(R154:S154)/(J154*0.8*K154)))</f>
        <v/>
      </c>
      <c r="BD154" s="171" t="str">
        <f>IF(C154="","",0.18/$Y$11)</f>
        <v/>
      </c>
      <c r="BE154" s="172" t="str">
        <f>IF(C154="","",0.035*BB154^(3/2)*$F$9^(1/2))</f>
        <v/>
      </c>
      <c r="BF154" s="172" t="str">
        <f>IF(C154="","",0.6*(1-$F$9/250))</f>
        <v/>
      </c>
      <c r="BG154" s="171" t="str">
        <f>IF(C154="","",0.9*AK154)</f>
        <v/>
      </c>
      <c r="BH154" s="172" t="str">
        <f>+IF(C154="","",(BD154*BB154*(100*BC154*$F$9)^(1/3)+0.15*U154)*J154*0.8*K154/1000)</f>
        <v/>
      </c>
      <c r="BI154" s="172" t="str">
        <f>IF(C154="","",(BE154+0.15*U154)*J154*0.8*K154/1000)</f>
        <v/>
      </c>
      <c r="BJ154" s="172" t="str">
        <f>IF(C154="","",$AF$12*J154*1000)</f>
        <v/>
      </c>
      <c r="BK154" s="172" t="str">
        <f>+IF(C154="","",T154*1000/(BG154*$Q$10*Z154)*1000)</f>
        <v/>
      </c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5"/>
      <c r="DJ154" s="25"/>
      <c r="DK154" s="25"/>
      <c r="DL154" s="25"/>
      <c r="DM154" s="25"/>
      <c r="DN154" s="25"/>
    </row>
    <row r="155" spans="1:118" ht="15.95" customHeight="1" x14ac:dyDescent="0.25">
      <c r="A155" s="181" t="str">
        <f t="shared" si="64"/>
        <v/>
      </c>
      <c r="B155" s="182" t="str">
        <f t="shared" si="63"/>
        <v/>
      </c>
      <c r="C155" s="151"/>
      <c r="D155" s="152"/>
      <c r="E155" s="153"/>
      <c r="F155" s="152"/>
      <c r="G155" s="151"/>
      <c r="H155" s="151"/>
      <c r="I155" s="151"/>
      <c r="J155" s="151"/>
      <c r="K155" s="152"/>
      <c r="L155" s="151" t="str">
        <f t="shared" si="44"/>
        <v/>
      </c>
      <c r="M155" s="151" t="str">
        <f t="shared" si="45"/>
        <v/>
      </c>
      <c r="N155" s="151" t="str">
        <f t="shared" si="46"/>
        <v/>
      </c>
      <c r="O155" s="151" t="str">
        <f t="shared" si="47"/>
        <v/>
      </c>
      <c r="P155" s="272"/>
      <c r="Q155" s="272"/>
      <c r="R155" s="173"/>
      <c r="S155" s="173"/>
      <c r="T155" s="174"/>
      <c r="U155" s="174"/>
      <c r="V155" s="174"/>
      <c r="W155" s="174"/>
      <c r="X155" s="174"/>
      <c r="Y155" s="174"/>
      <c r="Z155" s="174"/>
      <c r="AA155" s="175"/>
      <c r="AB155" s="175"/>
      <c r="AC155" s="175"/>
      <c r="AD155" s="175"/>
      <c r="AE155" s="176"/>
      <c r="AF155" s="175"/>
      <c r="AG155" s="122"/>
      <c r="AH155" s="177"/>
      <c r="AI155" s="177"/>
      <c r="AK155" s="164" t="str">
        <f t="shared" si="48"/>
        <v/>
      </c>
      <c r="AL155" s="165" t="str">
        <f t="shared" si="49"/>
        <v/>
      </c>
      <c r="AM155" s="164" t="str">
        <f t="shared" si="50"/>
        <v/>
      </c>
      <c r="AN155" s="164" t="str">
        <f t="shared" si="51"/>
        <v/>
      </c>
      <c r="AO155" s="166" t="str">
        <f t="shared" si="52"/>
        <v/>
      </c>
      <c r="AP155" s="167" t="str">
        <f t="shared" si="53"/>
        <v/>
      </c>
      <c r="AQ155" s="167" t="str">
        <f t="shared" si="54"/>
        <v/>
      </c>
      <c r="AR155" s="167" t="str">
        <f t="shared" si="55"/>
        <v/>
      </c>
      <c r="AS155" s="164" t="str">
        <f t="shared" si="56"/>
        <v/>
      </c>
      <c r="AT155" s="168" t="str">
        <f t="shared" si="57"/>
        <v/>
      </c>
      <c r="AU155" s="168" t="str">
        <f t="shared" si="58"/>
        <v/>
      </c>
      <c r="AV155" s="168" t="str">
        <f t="shared" si="59"/>
        <v/>
      </c>
      <c r="AW155" s="168" t="str">
        <f t="shared" si="60"/>
        <v/>
      </c>
      <c r="AX155" s="168" t="str">
        <f t="shared" si="61"/>
        <v/>
      </c>
      <c r="AY155" s="168" t="str">
        <f t="shared" si="62"/>
        <v/>
      </c>
      <c r="AZ155" s="178"/>
      <c r="BA155" s="178"/>
      <c r="BB155" s="179"/>
      <c r="BC155" s="179"/>
      <c r="BD155" s="179"/>
      <c r="BE155" s="179"/>
      <c r="BF155" s="179"/>
      <c r="BG155" s="179"/>
      <c r="BH155" s="179"/>
      <c r="BI155" s="179"/>
      <c r="BJ155" s="179"/>
      <c r="BK155" s="179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5"/>
      <c r="DJ155" s="25"/>
      <c r="DK155" s="25"/>
      <c r="DL155" s="25"/>
      <c r="DM155" s="25"/>
      <c r="DN155" s="25"/>
    </row>
    <row r="156" spans="1:118" ht="15.95" customHeight="1" x14ac:dyDescent="0.2">
      <c r="A156" s="181" t="str">
        <f t="shared" si="64"/>
        <v/>
      </c>
      <c r="B156" s="182" t="str">
        <f t="shared" si="63"/>
        <v/>
      </c>
      <c r="C156" s="151"/>
      <c r="D156" s="152"/>
      <c r="E156" s="153"/>
      <c r="F156" s="152"/>
      <c r="G156" s="151"/>
      <c r="H156" s="151"/>
      <c r="I156" s="151"/>
      <c r="J156" s="151"/>
      <c r="K156" s="152"/>
      <c r="L156" s="151" t="str">
        <f t="shared" si="44"/>
        <v/>
      </c>
      <c r="M156" s="151" t="str">
        <f t="shared" si="45"/>
        <v/>
      </c>
      <c r="N156" s="151" t="str">
        <f t="shared" si="46"/>
        <v/>
      </c>
      <c r="O156" s="151" t="str">
        <f t="shared" si="47"/>
        <v/>
      </c>
      <c r="P156" s="155"/>
      <c r="Q156" s="155"/>
      <c r="R156" s="154" t="str">
        <f>IF(C156="","",MAX(N156:N157))</f>
        <v/>
      </c>
      <c r="S156" s="154" t="str">
        <f>IF(D156="","",MAX(O156:O157))</f>
        <v/>
      </c>
      <c r="T156" s="155" t="str">
        <f>IF(C156="","",MAX(ABS(H156),ABS(H157)))</f>
        <v/>
      </c>
      <c r="U156" s="156" t="str">
        <f>+IF(C156="","",MIN(MAX(ABS(G156),ABS(G157))*1000/(J156*K156),0.2*$F$10))</f>
        <v/>
      </c>
      <c r="V156" s="155" t="str">
        <f>IF(C156="","",MAX(BH156:BI156))</f>
        <v/>
      </c>
      <c r="W156" s="155" t="str">
        <f>IF(C156="","",$AA$9*$J156*$BG156*$BF156*$F$10/2.9/1000)</f>
        <v/>
      </c>
      <c r="X156" s="155" t="str">
        <f>IF(C156="","",$AA$9*$J156*$BG156*$BF156*$F$10/2/1000)</f>
        <v/>
      </c>
      <c r="Y156" s="157" t="str">
        <f>IF(C156="","",IF(MAX(ABS(H156),ABS(H157))&lt;V156,"Cấu tạo",IF(MAX(ABS(H156),ABS(H157))&gt;X156,"O/S","Tínhthép")))</f>
        <v/>
      </c>
      <c r="Z156" s="158" t="str">
        <f>IF(C156="","",IF(Y156="Tínhthép",IF(T156&lt;W156,2.5,_xlfn.COT(0.5*ASIN(2*T156*1000/($AA$9*J156*BG156*BF156*$F$10)))),""))</f>
        <v/>
      </c>
      <c r="AA156" s="159" t="str">
        <f>IF(C156="","",MAX(BJ156:BK156))</f>
        <v/>
      </c>
      <c r="AB156" s="160" t="str">
        <f>IF($C156="","",AH156)</f>
        <v/>
      </c>
      <c r="AC156" s="160" t="str">
        <f>IF($C156="","",AI156)</f>
        <v/>
      </c>
      <c r="AD156" s="160"/>
      <c r="AE156" s="159" t="str">
        <f>IF(C156="","",2*3.14*AB156^2/4/AC156*1000)</f>
        <v/>
      </c>
      <c r="AF156" s="161" t="str">
        <f>IF(C156="","",IF(AE156&gt;AA156,"OK","NOT OK"))</f>
        <v/>
      </c>
      <c r="AH156" s="162">
        <v>10</v>
      </c>
      <c r="AI156" s="163">
        <v>200</v>
      </c>
      <c r="AK156" s="164" t="str">
        <f t="shared" si="48"/>
        <v/>
      </c>
      <c r="AL156" s="165" t="str">
        <f t="shared" si="49"/>
        <v/>
      </c>
      <c r="AM156" s="164" t="str">
        <f t="shared" si="50"/>
        <v/>
      </c>
      <c r="AN156" s="164" t="str">
        <f t="shared" si="51"/>
        <v/>
      </c>
      <c r="AO156" s="166" t="str">
        <f t="shared" si="52"/>
        <v/>
      </c>
      <c r="AP156" s="167" t="str">
        <f t="shared" si="53"/>
        <v/>
      </c>
      <c r="AQ156" s="167" t="str">
        <f t="shared" si="54"/>
        <v/>
      </c>
      <c r="AR156" s="167" t="str">
        <f t="shared" si="55"/>
        <v/>
      </c>
      <c r="AS156" s="164" t="str">
        <f t="shared" si="56"/>
        <v/>
      </c>
      <c r="AT156" s="168" t="str">
        <f t="shared" si="57"/>
        <v/>
      </c>
      <c r="AU156" s="168" t="str">
        <f t="shared" si="58"/>
        <v/>
      </c>
      <c r="AV156" s="168" t="str">
        <f t="shared" si="59"/>
        <v/>
      </c>
      <c r="AW156" s="168" t="str">
        <f t="shared" si="60"/>
        <v/>
      </c>
      <c r="AX156" s="168" t="str">
        <f t="shared" si="61"/>
        <v/>
      </c>
      <c r="AY156" s="168" t="str">
        <f t="shared" si="62"/>
        <v/>
      </c>
      <c r="AZ156" s="169" t="str">
        <f>IF(C156="","",MAX(R156:R157))</f>
        <v/>
      </c>
      <c r="BA156" s="169" t="str">
        <f>IF(C156="","",MAX(S156:S157))</f>
        <v/>
      </c>
      <c r="BB156" s="170" t="str">
        <f>IF(C156="","",MIN(2,1+SQRT(200/(0.8*K156))))</f>
        <v/>
      </c>
      <c r="BC156" s="170" t="str">
        <f>IF(C156="","",MIN(0.02,MAX(R156:S156)/(J156*0.8*K156)))</f>
        <v/>
      </c>
      <c r="BD156" s="171" t="str">
        <f>IF(C156="","",0.18/$Y$11)</f>
        <v/>
      </c>
      <c r="BE156" s="172" t="str">
        <f>IF(C156="","",0.035*BB156^(3/2)*$F$9^(1/2))</f>
        <v/>
      </c>
      <c r="BF156" s="172" t="str">
        <f>IF(C156="","",0.6*(1-$F$9/250))</f>
        <v/>
      </c>
      <c r="BG156" s="171" t="str">
        <f>IF(C156="","",0.9*AK156)</f>
        <v/>
      </c>
      <c r="BH156" s="172" t="str">
        <f>+IF(C156="","",(BD156*BB156*(100*BC156*$F$9)^(1/3)+0.15*U156)*J156*0.8*K156/1000)</f>
        <v/>
      </c>
      <c r="BI156" s="172" t="str">
        <f>IF(C156="","",(BE156+0.15*U156)*J156*0.8*K156/1000)</f>
        <v/>
      </c>
      <c r="BJ156" s="172" t="str">
        <f>IF(C156="","",$AF$12*J156*1000)</f>
        <v/>
      </c>
      <c r="BK156" s="172" t="str">
        <f>+IF(C156="","",T156*1000/(BG156*$Q$10*Z156)*1000)</f>
        <v/>
      </c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5"/>
      <c r="DJ156" s="25"/>
      <c r="DK156" s="25"/>
      <c r="DL156" s="25"/>
      <c r="DM156" s="25"/>
      <c r="DN156" s="25"/>
    </row>
    <row r="157" spans="1:118" ht="15.95" customHeight="1" x14ac:dyDescent="0.25">
      <c r="A157" s="181" t="str">
        <f t="shared" si="64"/>
        <v/>
      </c>
      <c r="B157" s="182" t="str">
        <f t="shared" si="63"/>
        <v/>
      </c>
      <c r="C157" s="151"/>
      <c r="D157" s="152"/>
      <c r="E157" s="153"/>
      <c r="F157" s="152"/>
      <c r="G157" s="151"/>
      <c r="H157" s="151"/>
      <c r="I157" s="151"/>
      <c r="J157" s="151"/>
      <c r="K157" s="152"/>
      <c r="L157" s="151" t="str">
        <f t="shared" si="44"/>
        <v/>
      </c>
      <c r="M157" s="151" t="str">
        <f t="shared" si="45"/>
        <v/>
      </c>
      <c r="N157" s="151" t="str">
        <f t="shared" si="46"/>
        <v/>
      </c>
      <c r="O157" s="151" t="str">
        <f t="shared" si="47"/>
        <v/>
      </c>
      <c r="P157" s="272"/>
      <c r="Q157" s="272"/>
      <c r="R157" s="173"/>
      <c r="S157" s="173"/>
      <c r="T157" s="174"/>
      <c r="U157" s="174"/>
      <c r="V157" s="174"/>
      <c r="W157" s="174"/>
      <c r="X157" s="174"/>
      <c r="Y157" s="174"/>
      <c r="Z157" s="174"/>
      <c r="AA157" s="175"/>
      <c r="AB157" s="175"/>
      <c r="AC157" s="175"/>
      <c r="AD157" s="175"/>
      <c r="AE157" s="176"/>
      <c r="AF157" s="175"/>
      <c r="AG157" s="122"/>
      <c r="AH157" s="177"/>
      <c r="AI157" s="177"/>
      <c r="AK157" s="164" t="str">
        <f t="shared" si="48"/>
        <v/>
      </c>
      <c r="AL157" s="165" t="str">
        <f t="shared" si="49"/>
        <v/>
      </c>
      <c r="AM157" s="164" t="str">
        <f t="shared" si="50"/>
        <v/>
      </c>
      <c r="AN157" s="164" t="str">
        <f t="shared" si="51"/>
        <v/>
      </c>
      <c r="AO157" s="166" t="str">
        <f t="shared" si="52"/>
        <v/>
      </c>
      <c r="AP157" s="167" t="str">
        <f t="shared" si="53"/>
        <v/>
      </c>
      <c r="AQ157" s="167" t="str">
        <f t="shared" si="54"/>
        <v/>
      </c>
      <c r="AR157" s="167" t="str">
        <f t="shared" si="55"/>
        <v/>
      </c>
      <c r="AS157" s="164" t="str">
        <f t="shared" si="56"/>
        <v/>
      </c>
      <c r="AT157" s="168" t="str">
        <f t="shared" si="57"/>
        <v/>
      </c>
      <c r="AU157" s="168" t="str">
        <f t="shared" si="58"/>
        <v/>
      </c>
      <c r="AV157" s="168" t="str">
        <f t="shared" si="59"/>
        <v/>
      </c>
      <c r="AW157" s="168" t="str">
        <f t="shared" si="60"/>
        <v/>
      </c>
      <c r="AX157" s="168" t="str">
        <f t="shared" si="61"/>
        <v/>
      </c>
      <c r="AY157" s="168" t="str">
        <f t="shared" si="62"/>
        <v/>
      </c>
      <c r="AZ157" s="178"/>
      <c r="BA157" s="178"/>
      <c r="BB157" s="179"/>
      <c r="BC157" s="179"/>
      <c r="BD157" s="179"/>
      <c r="BE157" s="179"/>
      <c r="BF157" s="179"/>
      <c r="BG157" s="179"/>
      <c r="BH157" s="179"/>
      <c r="BI157" s="179"/>
      <c r="BJ157" s="179"/>
      <c r="BK157" s="179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5"/>
      <c r="DJ157" s="25"/>
      <c r="DK157" s="25"/>
      <c r="DL157" s="25"/>
      <c r="DM157" s="25"/>
      <c r="DN157" s="25"/>
    </row>
    <row r="158" spans="1:118" ht="15.95" customHeight="1" x14ac:dyDescent="0.2">
      <c r="A158" s="181" t="str">
        <f t="shared" si="64"/>
        <v/>
      </c>
      <c r="B158" s="182" t="str">
        <f t="shared" si="63"/>
        <v/>
      </c>
      <c r="C158" s="151"/>
      <c r="D158" s="152"/>
      <c r="E158" s="153"/>
      <c r="F158" s="152"/>
      <c r="G158" s="151"/>
      <c r="H158" s="151"/>
      <c r="I158" s="151"/>
      <c r="J158" s="151"/>
      <c r="K158" s="151"/>
      <c r="L158" s="151" t="str">
        <f t="shared" si="44"/>
        <v/>
      </c>
      <c r="M158" s="151" t="str">
        <f t="shared" si="45"/>
        <v/>
      </c>
      <c r="N158" s="151" t="str">
        <f t="shared" si="46"/>
        <v/>
      </c>
      <c r="O158" s="151" t="str">
        <f t="shared" si="47"/>
        <v/>
      </c>
      <c r="P158" s="155"/>
      <c r="Q158" s="155"/>
      <c r="R158" s="154" t="str">
        <f>IF(C158="","",MAX(N158:N159))</f>
        <v/>
      </c>
      <c r="S158" s="154" t="str">
        <f>IF(D158="","",MAX(O158:O159))</f>
        <v/>
      </c>
      <c r="T158" s="155" t="str">
        <f>IF(C158="","",MAX(ABS(H158),ABS(H159)))</f>
        <v/>
      </c>
      <c r="U158" s="156" t="str">
        <f>+IF(C158="","",MIN(MAX(ABS(G158),ABS(G159))*1000/(J158*K158),0.2*$F$10))</f>
        <v/>
      </c>
      <c r="V158" s="155" t="str">
        <f>IF(C158="","",MAX(BH158:BI158))</f>
        <v/>
      </c>
      <c r="W158" s="155" t="str">
        <f>IF(C158="","",$AA$9*$J158*$BG158*$BF158*$F$10/2.9/1000)</f>
        <v/>
      </c>
      <c r="X158" s="155" t="str">
        <f>IF(C158="","",$AA$9*$J158*$BG158*$BF158*$F$10/2/1000)</f>
        <v/>
      </c>
      <c r="Y158" s="157" t="str">
        <f>IF(C158="","",IF(MAX(ABS(H158),ABS(H159))&lt;V158,"Cấu tạo",IF(MAX(ABS(H158),ABS(H159))&gt;X158,"O/S","Tínhthép")))</f>
        <v/>
      </c>
      <c r="Z158" s="158" t="str">
        <f>IF(C158="","",IF(Y158="Tínhthép",IF(T158&lt;W158,2.5,_xlfn.COT(0.5*ASIN(2*T158*1000/($AA$9*J158*BG158*BF158*$F$10)))),""))</f>
        <v/>
      </c>
      <c r="AA158" s="159" t="str">
        <f>IF(C158="","",MAX(BJ158:BK158))</f>
        <v/>
      </c>
      <c r="AB158" s="160" t="str">
        <f>IF($C158="","",AH158)</f>
        <v/>
      </c>
      <c r="AC158" s="160" t="str">
        <f>IF($C158="","",AI158)</f>
        <v/>
      </c>
      <c r="AD158" s="160"/>
      <c r="AE158" s="159" t="str">
        <f>IF(C158="","",2*3.14*AB158^2/4/AC158*1000)</f>
        <v/>
      </c>
      <c r="AF158" s="161" t="str">
        <f>IF(C158="","",IF(AE158&gt;AA158,"OK","NOT OK"))</f>
        <v/>
      </c>
      <c r="AG158" s="17">
        <v>36</v>
      </c>
      <c r="AH158" s="162">
        <v>10</v>
      </c>
      <c r="AI158" s="163">
        <v>200</v>
      </c>
      <c r="AK158" s="164" t="str">
        <f t="shared" si="48"/>
        <v/>
      </c>
      <c r="AL158" s="165" t="str">
        <f t="shared" si="49"/>
        <v/>
      </c>
      <c r="AM158" s="164" t="str">
        <f t="shared" si="50"/>
        <v/>
      </c>
      <c r="AN158" s="164" t="str">
        <f t="shared" si="51"/>
        <v/>
      </c>
      <c r="AO158" s="166" t="str">
        <f t="shared" si="52"/>
        <v/>
      </c>
      <c r="AP158" s="167" t="str">
        <f t="shared" si="53"/>
        <v/>
      </c>
      <c r="AQ158" s="167" t="str">
        <f t="shared" si="54"/>
        <v/>
      </c>
      <c r="AR158" s="167" t="str">
        <f t="shared" si="55"/>
        <v/>
      </c>
      <c r="AS158" s="164" t="str">
        <f t="shared" si="56"/>
        <v/>
      </c>
      <c r="AT158" s="168" t="str">
        <f t="shared" si="57"/>
        <v/>
      </c>
      <c r="AU158" s="168" t="str">
        <f t="shared" si="58"/>
        <v/>
      </c>
      <c r="AV158" s="168" t="str">
        <f t="shared" si="59"/>
        <v/>
      </c>
      <c r="AW158" s="168" t="str">
        <f t="shared" si="60"/>
        <v/>
      </c>
      <c r="AX158" s="168" t="str">
        <f t="shared" si="61"/>
        <v/>
      </c>
      <c r="AY158" s="168" t="str">
        <f t="shared" si="62"/>
        <v/>
      </c>
      <c r="AZ158" s="169" t="str">
        <f>IF(C158="","",MAX(R158:R159))</f>
        <v/>
      </c>
      <c r="BA158" s="169" t="str">
        <f>IF(C158="","",MAX(S158:S159))</f>
        <v/>
      </c>
      <c r="BB158" s="170" t="str">
        <f>IF(C158="","",MIN(2,1+SQRT(200/(0.8*K158))))</f>
        <v/>
      </c>
      <c r="BC158" s="170" t="str">
        <f>IF(C158="","",MIN(0.02,MAX(R158:S158)/(J158*0.8*K158)))</f>
        <v/>
      </c>
      <c r="BD158" s="171" t="str">
        <f>IF(C158="","",0.18/$Y$11)</f>
        <v/>
      </c>
      <c r="BE158" s="172" t="str">
        <f>IF(C158="","",0.035*BB158^(3/2)*$F$9^(1/2))</f>
        <v/>
      </c>
      <c r="BF158" s="172" t="str">
        <f>IF(C158="","",0.6*(1-$F$9/250))</f>
        <v/>
      </c>
      <c r="BG158" s="171" t="str">
        <f>IF(C158="","",0.9*AK158)</f>
        <v/>
      </c>
      <c r="BH158" s="172" t="str">
        <f>+IF(C158="","",(BD158*BB158*(100*BC158*$F$9)^(1/3)+0.15*U158)*J158*0.8*K158/1000)</f>
        <v/>
      </c>
      <c r="BI158" s="172" t="str">
        <f>IF(C158="","",(BE158+0.15*U158)*J158*0.8*K158/1000)</f>
        <v/>
      </c>
      <c r="BJ158" s="172" t="str">
        <f>IF(C158="","",$AF$12*J158*1000)</f>
        <v/>
      </c>
      <c r="BK158" s="172" t="str">
        <f>+IF(C158="","",T158*1000/(BG158*$Q$10*Z158)*1000)</f>
        <v/>
      </c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5"/>
      <c r="DJ158" s="25"/>
      <c r="DK158" s="25"/>
      <c r="DL158" s="25"/>
      <c r="DM158" s="25"/>
      <c r="DN158" s="25"/>
    </row>
    <row r="159" spans="1:118" ht="15.95" customHeight="1" x14ac:dyDescent="0.25">
      <c r="A159" s="181" t="str">
        <f t="shared" si="64"/>
        <v/>
      </c>
      <c r="B159" s="182" t="str">
        <f t="shared" si="63"/>
        <v/>
      </c>
      <c r="C159" s="151"/>
      <c r="D159" s="152"/>
      <c r="E159" s="153"/>
      <c r="F159" s="152"/>
      <c r="G159" s="151"/>
      <c r="H159" s="151"/>
      <c r="I159" s="151"/>
      <c r="J159" s="151"/>
      <c r="K159" s="152"/>
      <c r="L159" s="151" t="str">
        <f t="shared" si="44"/>
        <v/>
      </c>
      <c r="M159" s="151" t="str">
        <f t="shared" si="45"/>
        <v/>
      </c>
      <c r="N159" s="151" t="str">
        <f t="shared" si="46"/>
        <v/>
      </c>
      <c r="O159" s="151" t="str">
        <f t="shared" si="47"/>
        <v/>
      </c>
      <c r="P159" s="272"/>
      <c r="Q159" s="272"/>
      <c r="R159" s="180"/>
      <c r="S159" s="180"/>
      <c r="T159" s="174"/>
      <c r="U159" s="174"/>
      <c r="V159" s="174"/>
      <c r="W159" s="174"/>
      <c r="X159" s="174"/>
      <c r="Y159" s="174"/>
      <c r="Z159" s="174"/>
      <c r="AA159" s="175"/>
      <c r="AB159" s="175"/>
      <c r="AC159" s="175"/>
      <c r="AD159" s="175"/>
      <c r="AE159" s="176"/>
      <c r="AF159" s="175"/>
      <c r="AG159" s="122"/>
      <c r="AH159" s="177"/>
      <c r="AI159" s="177"/>
      <c r="AK159" s="164" t="str">
        <f t="shared" si="48"/>
        <v/>
      </c>
      <c r="AL159" s="165" t="str">
        <f t="shared" si="49"/>
        <v/>
      </c>
      <c r="AM159" s="164" t="str">
        <f t="shared" si="50"/>
        <v/>
      </c>
      <c r="AN159" s="164" t="str">
        <f t="shared" si="51"/>
        <v/>
      </c>
      <c r="AO159" s="166" t="str">
        <f t="shared" si="52"/>
        <v/>
      </c>
      <c r="AP159" s="167" t="str">
        <f t="shared" si="53"/>
        <v/>
      </c>
      <c r="AQ159" s="167" t="str">
        <f t="shared" si="54"/>
        <v/>
      </c>
      <c r="AR159" s="167" t="str">
        <f t="shared" si="55"/>
        <v/>
      </c>
      <c r="AS159" s="164" t="str">
        <f t="shared" si="56"/>
        <v/>
      </c>
      <c r="AT159" s="168" t="str">
        <f t="shared" si="57"/>
        <v/>
      </c>
      <c r="AU159" s="168" t="str">
        <f t="shared" si="58"/>
        <v/>
      </c>
      <c r="AV159" s="168" t="str">
        <f t="shared" si="59"/>
        <v/>
      </c>
      <c r="AW159" s="168" t="str">
        <f t="shared" si="60"/>
        <v/>
      </c>
      <c r="AX159" s="168" t="str">
        <f t="shared" si="61"/>
        <v/>
      </c>
      <c r="AY159" s="168" t="str">
        <f t="shared" si="62"/>
        <v/>
      </c>
      <c r="AZ159" s="178"/>
      <c r="BA159" s="178"/>
      <c r="BB159" s="179"/>
      <c r="BC159" s="179"/>
      <c r="BD159" s="179"/>
      <c r="BE159" s="179"/>
      <c r="BF159" s="179"/>
      <c r="BG159" s="179"/>
      <c r="BH159" s="179"/>
      <c r="BI159" s="179"/>
      <c r="BJ159" s="179"/>
      <c r="BK159" s="179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5"/>
      <c r="DJ159" s="25"/>
      <c r="DK159" s="25"/>
      <c r="DL159" s="25"/>
      <c r="DM159" s="25"/>
      <c r="DN159" s="25"/>
    </row>
    <row r="160" spans="1:118" ht="15.95" customHeight="1" x14ac:dyDescent="0.2">
      <c r="A160" s="181" t="str">
        <f t="shared" si="64"/>
        <v/>
      </c>
      <c r="B160" s="182" t="str">
        <f t="shared" si="63"/>
        <v/>
      </c>
      <c r="C160" s="151"/>
      <c r="D160" s="152"/>
      <c r="E160" s="153"/>
      <c r="F160" s="152"/>
      <c r="G160" s="151"/>
      <c r="H160" s="151"/>
      <c r="I160" s="151"/>
      <c r="J160" s="151"/>
      <c r="K160" s="152"/>
      <c r="L160" s="151" t="str">
        <f t="shared" si="44"/>
        <v/>
      </c>
      <c r="M160" s="151" t="str">
        <f t="shared" si="45"/>
        <v/>
      </c>
      <c r="N160" s="151" t="str">
        <f t="shared" si="46"/>
        <v/>
      </c>
      <c r="O160" s="151" t="str">
        <f t="shared" si="47"/>
        <v/>
      </c>
      <c r="P160" s="155"/>
      <c r="Q160" s="155"/>
      <c r="R160" s="154" t="str">
        <f>IF(C160="","",MAX(N160:N161))</f>
        <v/>
      </c>
      <c r="S160" s="154" t="str">
        <f>IF(D160="","",MAX(O160:O161))</f>
        <v/>
      </c>
      <c r="T160" s="155" t="str">
        <f>IF(C160="","",MAX(ABS(H160),ABS(H161)))</f>
        <v/>
      </c>
      <c r="U160" s="156" t="str">
        <f>+IF(C160="","",MIN(MAX(ABS(G160),ABS(G161))*1000/(J160*K160),0.2*$F$10))</f>
        <v/>
      </c>
      <c r="V160" s="155" t="str">
        <f>IF(C160="","",MAX(BH160:BI160))</f>
        <v/>
      </c>
      <c r="W160" s="155" t="str">
        <f>IF(C160="","",$AA$9*$J160*$BG160*$BF160*$F$10/2.9/1000)</f>
        <v/>
      </c>
      <c r="X160" s="155" t="str">
        <f>IF(C160="","",$AA$9*$J160*$BG160*$BF160*$F$10/2/1000)</f>
        <v/>
      </c>
      <c r="Y160" s="157" t="str">
        <f>IF(C160="","",IF(MAX(ABS(H160),ABS(H161))&lt;V160,"Cấu tạo",IF(MAX(ABS(H160),ABS(H161))&gt;X160,"O/S","Tínhthép")))</f>
        <v/>
      </c>
      <c r="Z160" s="158" t="str">
        <f>IF(C160="","",IF(Y160="Tínhthép",IF(T160&lt;W160,2.5,_xlfn.COT(0.5*ASIN(2*T160*1000/($AA$9*J160*BG160*BF160*$F$10)))),""))</f>
        <v/>
      </c>
      <c r="AA160" s="159" t="str">
        <f>IF(C160="","",MAX(BJ160:BK160))</f>
        <v/>
      </c>
      <c r="AB160" s="160" t="str">
        <f>IF($C160="","",AH160)</f>
        <v/>
      </c>
      <c r="AC160" s="160" t="str">
        <f>IF($C160="","",AI160)</f>
        <v/>
      </c>
      <c r="AD160" s="160"/>
      <c r="AE160" s="159" t="str">
        <f>IF(C160="","",2*3.14*AB160^2/4/AC160*1000)</f>
        <v/>
      </c>
      <c r="AF160" s="161" t="str">
        <f>IF(C160="","",IF(AE160&gt;AA160,"OK","NOT OK"))</f>
        <v/>
      </c>
      <c r="AH160" s="162">
        <v>10</v>
      </c>
      <c r="AI160" s="163">
        <v>200</v>
      </c>
      <c r="AK160" s="164" t="str">
        <f t="shared" si="48"/>
        <v/>
      </c>
      <c r="AL160" s="165" t="str">
        <f t="shared" si="49"/>
        <v/>
      </c>
      <c r="AM160" s="164" t="str">
        <f t="shared" si="50"/>
        <v/>
      </c>
      <c r="AN160" s="164" t="str">
        <f t="shared" si="51"/>
        <v/>
      </c>
      <c r="AO160" s="166" t="str">
        <f t="shared" si="52"/>
        <v/>
      </c>
      <c r="AP160" s="167" t="str">
        <f t="shared" si="53"/>
        <v/>
      </c>
      <c r="AQ160" s="167" t="str">
        <f t="shared" si="54"/>
        <v/>
      </c>
      <c r="AR160" s="167" t="str">
        <f t="shared" si="55"/>
        <v/>
      </c>
      <c r="AS160" s="164" t="str">
        <f t="shared" si="56"/>
        <v/>
      </c>
      <c r="AT160" s="168" t="str">
        <f t="shared" si="57"/>
        <v/>
      </c>
      <c r="AU160" s="168" t="str">
        <f t="shared" si="58"/>
        <v/>
      </c>
      <c r="AV160" s="168" t="str">
        <f t="shared" si="59"/>
        <v/>
      </c>
      <c r="AW160" s="168" t="str">
        <f t="shared" si="60"/>
        <v/>
      </c>
      <c r="AX160" s="168" t="str">
        <f t="shared" si="61"/>
        <v/>
      </c>
      <c r="AY160" s="168" t="str">
        <f t="shared" si="62"/>
        <v/>
      </c>
      <c r="AZ160" s="169" t="str">
        <f>IF(C160="","",MAX(R160:R161))</f>
        <v/>
      </c>
      <c r="BA160" s="169" t="str">
        <f>IF(C160="","",MAX(S160:S161))</f>
        <v/>
      </c>
      <c r="BB160" s="170" t="str">
        <f>IF(C160="","",MIN(2,1+SQRT(200/(0.8*K160))))</f>
        <v/>
      </c>
      <c r="BC160" s="170" t="str">
        <f>IF(C160="","",MIN(0.02,MAX(R160:S160)/(J160*0.8*K160)))</f>
        <v/>
      </c>
      <c r="BD160" s="171" t="str">
        <f>IF(C160="","",0.18/$Y$11)</f>
        <v/>
      </c>
      <c r="BE160" s="172" t="str">
        <f>IF(C160="","",0.035*BB160^(3/2)*$F$9^(1/2))</f>
        <v/>
      </c>
      <c r="BF160" s="172" t="str">
        <f>IF(C160="","",0.6*(1-$F$9/250))</f>
        <v/>
      </c>
      <c r="BG160" s="171" t="str">
        <f>IF(C160="","",0.9*AK160)</f>
        <v/>
      </c>
      <c r="BH160" s="172" t="str">
        <f>+IF(C160="","",(BD160*BB160*(100*BC160*$F$9)^(1/3)+0.15*U160)*J160*0.8*K160/1000)</f>
        <v/>
      </c>
      <c r="BI160" s="172" t="str">
        <f>IF(C160="","",(BE160+0.15*U160)*J160*0.8*K160/1000)</f>
        <v/>
      </c>
      <c r="BJ160" s="172" t="str">
        <f>IF(C160="","",$AF$12*J160*1000)</f>
        <v/>
      </c>
      <c r="BK160" s="172" t="str">
        <f>+IF(C160="","",T160*1000/(BG160*$Q$10*Z160)*1000)</f>
        <v/>
      </c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5"/>
      <c r="DJ160" s="25"/>
      <c r="DK160" s="25"/>
      <c r="DL160" s="25"/>
      <c r="DM160" s="25"/>
      <c r="DN160" s="25"/>
    </row>
    <row r="161" spans="1:118" ht="15.95" customHeight="1" x14ac:dyDescent="0.25">
      <c r="A161" s="181" t="str">
        <f t="shared" si="64"/>
        <v/>
      </c>
      <c r="B161" s="182" t="str">
        <f t="shared" si="63"/>
        <v/>
      </c>
      <c r="C161" s="151"/>
      <c r="D161" s="152"/>
      <c r="E161" s="153"/>
      <c r="F161" s="152"/>
      <c r="G161" s="151"/>
      <c r="H161" s="151"/>
      <c r="I161" s="151"/>
      <c r="J161" s="151"/>
      <c r="K161" s="152"/>
      <c r="L161" s="151" t="str">
        <f t="shared" si="44"/>
        <v/>
      </c>
      <c r="M161" s="151" t="str">
        <f t="shared" si="45"/>
        <v/>
      </c>
      <c r="N161" s="151" t="str">
        <f t="shared" si="46"/>
        <v/>
      </c>
      <c r="O161" s="151" t="str">
        <f t="shared" si="47"/>
        <v/>
      </c>
      <c r="P161" s="272"/>
      <c r="Q161" s="272"/>
      <c r="R161" s="180"/>
      <c r="S161" s="180"/>
      <c r="T161" s="174"/>
      <c r="U161" s="174"/>
      <c r="V161" s="174"/>
      <c r="W161" s="174"/>
      <c r="X161" s="174"/>
      <c r="Y161" s="174"/>
      <c r="Z161" s="174"/>
      <c r="AA161" s="175"/>
      <c r="AB161" s="175"/>
      <c r="AC161" s="175"/>
      <c r="AD161" s="175"/>
      <c r="AE161" s="176"/>
      <c r="AF161" s="175"/>
      <c r="AG161" s="122"/>
      <c r="AH161" s="177"/>
      <c r="AI161" s="177"/>
      <c r="AK161" s="164" t="str">
        <f t="shared" si="48"/>
        <v/>
      </c>
      <c r="AL161" s="165" t="str">
        <f t="shared" si="49"/>
        <v/>
      </c>
      <c r="AM161" s="164" t="str">
        <f t="shared" si="50"/>
        <v/>
      </c>
      <c r="AN161" s="164" t="str">
        <f t="shared" si="51"/>
        <v/>
      </c>
      <c r="AO161" s="166" t="str">
        <f t="shared" si="52"/>
        <v/>
      </c>
      <c r="AP161" s="167" t="str">
        <f t="shared" si="53"/>
        <v/>
      </c>
      <c r="AQ161" s="167" t="str">
        <f t="shared" si="54"/>
        <v/>
      </c>
      <c r="AR161" s="167" t="str">
        <f t="shared" si="55"/>
        <v/>
      </c>
      <c r="AS161" s="164" t="str">
        <f t="shared" si="56"/>
        <v/>
      </c>
      <c r="AT161" s="168" t="str">
        <f t="shared" si="57"/>
        <v/>
      </c>
      <c r="AU161" s="168" t="str">
        <f t="shared" si="58"/>
        <v/>
      </c>
      <c r="AV161" s="168" t="str">
        <f t="shared" si="59"/>
        <v/>
      </c>
      <c r="AW161" s="168" t="str">
        <f t="shared" si="60"/>
        <v/>
      </c>
      <c r="AX161" s="168" t="str">
        <f t="shared" si="61"/>
        <v/>
      </c>
      <c r="AY161" s="168" t="str">
        <f t="shared" si="62"/>
        <v/>
      </c>
      <c r="AZ161" s="178"/>
      <c r="BA161" s="178"/>
      <c r="BB161" s="179"/>
      <c r="BC161" s="179"/>
      <c r="BD161" s="179"/>
      <c r="BE161" s="179"/>
      <c r="BF161" s="179"/>
      <c r="BG161" s="179"/>
      <c r="BH161" s="179"/>
      <c r="BI161" s="179"/>
      <c r="BJ161" s="179"/>
      <c r="BK161" s="179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5"/>
      <c r="DJ161" s="25"/>
      <c r="DK161" s="25"/>
      <c r="DL161" s="25"/>
      <c r="DM161" s="25"/>
      <c r="DN161" s="25"/>
    </row>
    <row r="162" spans="1:118" ht="15.95" customHeight="1" x14ac:dyDescent="0.2">
      <c r="A162" s="181" t="str">
        <f t="shared" si="64"/>
        <v/>
      </c>
      <c r="B162" s="182" t="str">
        <f t="shared" si="63"/>
        <v/>
      </c>
      <c r="C162" s="151"/>
      <c r="D162" s="152"/>
      <c r="E162" s="153"/>
      <c r="F162" s="152"/>
      <c r="G162" s="151"/>
      <c r="H162" s="151"/>
      <c r="I162" s="151"/>
      <c r="J162" s="151"/>
      <c r="K162" s="151"/>
      <c r="L162" s="151" t="str">
        <f t="shared" si="44"/>
        <v/>
      </c>
      <c r="M162" s="151" t="str">
        <f t="shared" si="45"/>
        <v/>
      </c>
      <c r="N162" s="151" t="str">
        <f t="shared" si="46"/>
        <v/>
      </c>
      <c r="O162" s="151" t="str">
        <f t="shared" si="47"/>
        <v/>
      </c>
      <c r="P162" s="155"/>
      <c r="Q162" s="155"/>
      <c r="R162" s="154" t="str">
        <f>IF(C162="","",MAX(N162:N163))</f>
        <v/>
      </c>
      <c r="S162" s="154" t="str">
        <f>IF(D162="","",MAX(O162:O163))</f>
        <v/>
      </c>
      <c r="T162" s="155" t="str">
        <f>IF(C162="","",MAX(ABS(H162),ABS(H163)))</f>
        <v/>
      </c>
      <c r="U162" s="156" t="str">
        <f>+IF(C162="","",MIN(MAX(ABS(G162),ABS(G163))*1000/(J162*K162),0.2*$F$10))</f>
        <v/>
      </c>
      <c r="V162" s="155" t="str">
        <f>IF(C162="","",MAX(BH162:BI162))</f>
        <v/>
      </c>
      <c r="W162" s="155" t="str">
        <f>IF(C162="","",$AA$9*$J162*$BG162*$BF162*$F$10/2.9/1000)</f>
        <v/>
      </c>
      <c r="X162" s="155" t="str">
        <f>IF(C162="","",$AA$9*$J162*$BG162*$BF162*$F$10/2/1000)</f>
        <v/>
      </c>
      <c r="Y162" s="157" t="str">
        <f>IF(C162="","",IF(MAX(ABS(H162),ABS(H163))&lt;V162,"Cấu tạo",IF(MAX(ABS(H162),ABS(H163))&gt;X162,"O/S","Tínhthép")))</f>
        <v/>
      </c>
      <c r="Z162" s="158" t="str">
        <f>IF(C162="","",IF(Y162="Tínhthép",IF(T162&lt;W162,2.5,_xlfn.COT(0.5*ASIN(2*T162*1000/($AA$9*J162*BG162*BF162*$F$10)))),""))</f>
        <v/>
      </c>
      <c r="AA162" s="159" t="str">
        <f>IF(C162="","",MAX(BJ162:BK162))</f>
        <v/>
      </c>
      <c r="AB162" s="160" t="str">
        <f>IF($C162="","",AH162)</f>
        <v/>
      </c>
      <c r="AC162" s="160" t="str">
        <f>IF($C162="","",AI162)</f>
        <v/>
      </c>
      <c r="AD162" s="160"/>
      <c r="AE162" s="159" t="str">
        <f>IF(C162="","",2*3.14*AB162^2/4/AC162*1000)</f>
        <v/>
      </c>
      <c r="AF162" s="161" t="str">
        <f>IF(C162="","",IF(AE162&gt;AA162,"OK","NOT OK"))</f>
        <v/>
      </c>
      <c r="AG162" s="17">
        <v>37</v>
      </c>
      <c r="AH162" s="162">
        <v>10</v>
      </c>
      <c r="AI162" s="163">
        <v>200</v>
      </c>
      <c r="AK162" s="164" t="str">
        <f t="shared" si="48"/>
        <v/>
      </c>
      <c r="AL162" s="165" t="str">
        <f t="shared" si="49"/>
        <v/>
      </c>
      <c r="AM162" s="164" t="str">
        <f t="shared" si="50"/>
        <v/>
      </c>
      <c r="AN162" s="164" t="str">
        <f t="shared" si="51"/>
        <v/>
      </c>
      <c r="AO162" s="166" t="str">
        <f t="shared" si="52"/>
        <v/>
      </c>
      <c r="AP162" s="167" t="str">
        <f t="shared" si="53"/>
        <v/>
      </c>
      <c r="AQ162" s="167" t="str">
        <f t="shared" si="54"/>
        <v/>
      </c>
      <c r="AR162" s="167" t="str">
        <f t="shared" si="55"/>
        <v/>
      </c>
      <c r="AS162" s="164" t="str">
        <f t="shared" si="56"/>
        <v/>
      </c>
      <c r="AT162" s="168" t="str">
        <f t="shared" si="57"/>
        <v/>
      </c>
      <c r="AU162" s="168" t="str">
        <f t="shared" si="58"/>
        <v/>
      </c>
      <c r="AV162" s="168" t="str">
        <f t="shared" si="59"/>
        <v/>
      </c>
      <c r="AW162" s="168" t="str">
        <f t="shared" si="60"/>
        <v/>
      </c>
      <c r="AX162" s="168" t="str">
        <f t="shared" si="61"/>
        <v/>
      </c>
      <c r="AY162" s="168" t="str">
        <f t="shared" si="62"/>
        <v/>
      </c>
      <c r="AZ162" s="169" t="str">
        <f>IF(C162="","",MAX(R162:R163))</f>
        <v/>
      </c>
      <c r="BA162" s="169" t="str">
        <f>IF(C162="","",MAX(S162:S163))</f>
        <v/>
      </c>
      <c r="BB162" s="170" t="str">
        <f>IF(C162="","",MIN(2,1+SQRT(200/(0.8*K162))))</f>
        <v/>
      </c>
      <c r="BC162" s="170" t="str">
        <f>IF(C162="","",MIN(0.02,MAX(R162:S162)/(J162*0.8*K162)))</f>
        <v/>
      </c>
      <c r="BD162" s="171" t="str">
        <f>IF(C162="","",0.18/$Y$11)</f>
        <v/>
      </c>
      <c r="BE162" s="172" t="str">
        <f>IF(C162="","",0.035*BB162^(3/2)*$F$9^(1/2))</f>
        <v/>
      </c>
      <c r="BF162" s="172" t="str">
        <f>IF(C162="","",0.6*(1-$F$9/250))</f>
        <v/>
      </c>
      <c r="BG162" s="171" t="str">
        <f>IF(C162="","",0.9*AK162)</f>
        <v/>
      </c>
      <c r="BH162" s="172" t="str">
        <f>+IF(C162="","",(BD162*BB162*(100*BC162*$F$9)^(1/3)+0.15*U162)*J162*0.8*K162/1000)</f>
        <v/>
      </c>
      <c r="BI162" s="172" t="str">
        <f>IF(C162="","",(BE162+0.15*U162)*J162*0.8*K162/1000)</f>
        <v/>
      </c>
      <c r="BJ162" s="172" t="str">
        <f>IF(C162="","",$AF$12*J162*1000)</f>
        <v/>
      </c>
      <c r="BK162" s="172" t="str">
        <f>+IF(C162="","",T162*1000/(BG162*$Q$10*Z162)*1000)</f>
        <v/>
      </c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5"/>
      <c r="DJ162" s="25"/>
      <c r="DK162" s="25"/>
      <c r="DL162" s="25"/>
      <c r="DM162" s="25"/>
      <c r="DN162" s="25"/>
    </row>
    <row r="163" spans="1:118" ht="15.95" customHeight="1" x14ac:dyDescent="0.25">
      <c r="A163" s="181" t="str">
        <f t="shared" si="64"/>
        <v/>
      </c>
      <c r="B163" s="182" t="str">
        <f t="shared" si="63"/>
        <v/>
      </c>
      <c r="C163" s="151"/>
      <c r="D163" s="152"/>
      <c r="E163" s="153"/>
      <c r="F163" s="152"/>
      <c r="G163" s="151"/>
      <c r="H163" s="151"/>
      <c r="I163" s="151"/>
      <c r="J163" s="151"/>
      <c r="K163" s="152"/>
      <c r="L163" s="151" t="str">
        <f t="shared" si="44"/>
        <v/>
      </c>
      <c r="M163" s="151" t="str">
        <f t="shared" si="45"/>
        <v/>
      </c>
      <c r="N163" s="151" t="str">
        <f t="shared" si="46"/>
        <v/>
      </c>
      <c r="O163" s="151" t="str">
        <f t="shared" si="47"/>
        <v/>
      </c>
      <c r="P163" s="272"/>
      <c r="Q163" s="272"/>
      <c r="R163" s="173"/>
      <c r="S163" s="173"/>
      <c r="T163" s="174"/>
      <c r="U163" s="174"/>
      <c r="V163" s="174"/>
      <c r="W163" s="174"/>
      <c r="X163" s="174"/>
      <c r="Y163" s="174"/>
      <c r="Z163" s="174"/>
      <c r="AA163" s="175"/>
      <c r="AB163" s="175"/>
      <c r="AC163" s="175"/>
      <c r="AD163" s="175"/>
      <c r="AE163" s="176"/>
      <c r="AF163" s="175"/>
      <c r="AG163" s="122"/>
      <c r="AH163" s="177"/>
      <c r="AI163" s="177"/>
      <c r="AK163" s="164" t="str">
        <f t="shared" si="48"/>
        <v/>
      </c>
      <c r="AL163" s="165" t="str">
        <f t="shared" si="49"/>
        <v/>
      </c>
      <c r="AM163" s="164" t="str">
        <f t="shared" si="50"/>
        <v/>
      </c>
      <c r="AN163" s="164" t="str">
        <f t="shared" si="51"/>
        <v/>
      </c>
      <c r="AO163" s="166" t="str">
        <f t="shared" si="52"/>
        <v/>
      </c>
      <c r="AP163" s="167" t="str">
        <f t="shared" si="53"/>
        <v/>
      </c>
      <c r="AQ163" s="167" t="str">
        <f t="shared" si="54"/>
        <v/>
      </c>
      <c r="AR163" s="167" t="str">
        <f t="shared" si="55"/>
        <v/>
      </c>
      <c r="AS163" s="164" t="str">
        <f t="shared" si="56"/>
        <v/>
      </c>
      <c r="AT163" s="168" t="str">
        <f t="shared" si="57"/>
        <v/>
      </c>
      <c r="AU163" s="168" t="str">
        <f t="shared" si="58"/>
        <v/>
      </c>
      <c r="AV163" s="168" t="str">
        <f t="shared" si="59"/>
        <v/>
      </c>
      <c r="AW163" s="168" t="str">
        <f t="shared" si="60"/>
        <v/>
      </c>
      <c r="AX163" s="168" t="str">
        <f t="shared" si="61"/>
        <v/>
      </c>
      <c r="AY163" s="168" t="str">
        <f t="shared" si="62"/>
        <v/>
      </c>
      <c r="AZ163" s="178"/>
      <c r="BA163" s="178"/>
      <c r="BB163" s="179"/>
      <c r="BC163" s="179"/>
      <c r="BD163" s="179"/>
      <c r="BE163" s="179"/>
      <c r="BF163" s="179"/>
      <c r="BG163" s="179"/>
      <c r="BH163" s="179"/>
      <c r="BI163" s="179"/>
      <c r="BJ163" s="179"/>
      <c r="BK163" s="179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5"/>
      <c r="DJ163" s="25"/>
      <c r="DK163" s="25"/>
      <c r="DL163" s="25"/>
      <c r="DM163" s="25"/>
      <c r="DN163" s="25"/>
    </row>
    <row r="164" spans="1:118" ht="15.95" customHeight="1" x14ac:dyDescent="0.2">
      <c r="A164" s="181" t="str">
        <f t="shared" si="64"/>
        <v/>
      </c>
      <c r="B164" s="182" t="str">
        <f t="shared" si="63"/>
        <v/>
      </c>
      <c r="C164" s="151"/>
      <c r="D164" s="152"/>
      <c r="E164" s="153"/>
      <c r="F164" s="152"/>
      <c r="G164" s="151"/>
      <c r="H164" s="151"/>
      <c r="I164" s="151"/>
      <c r="J164" s="151"/>
      <c r="K164" s="152"/>
      <c r="L164" s="151" t="str">
        <f t="shared" si="44"/>
        <v/>
      </c>
      <c r="M164" s="151" t="str">
        <f t="shared" si="45"/>
        <v/>
      </c>
      <c r="N164" s="151" t="str">
        <f t="shared" si="46"/>
        <v/>
      </c>
      <c r="O164" s="151" t="str">
        <f t="shared" si="47"/>
        <v/>
      </c>
      <c r="P164" s="155"/>
      <c r="Q164" s="155"/>
      <c r="R164" s="154" t="str">
        <f>IF(C164="","",MAX(N164:N165))</f>
        <v/>
      </c>
      <c r="S164" s="154" t="str">
        <f>IF(D164="","",MAX(O164:O165))</f>
        <v/>
      </c>
      <c r="T164" s="155" t="str">
        <f>IF(C164="","",MAX(ABS(H164),ABS(H165)))</f>
        <v/>
      </c>
      <c r="U164" s="156" t="str">
        <f>+IF(C164="","",MIN(MAX(ABS(G164),ABS(G165))*1000/(J164*K164),0.2*$F$10))</f>
        <v/>
      </c>
      <c r="V164" s="155" t="str">
        <f>IF(C164="","",MAX(BH164:BI164))</f>
        <v/>
      </c>
      <c r="W164" s="155" t="str">
        <f>IF(C164="","",$AA$9*$J164*$BG164*$BF164*$F$10/2.9/1000)</f>
        <v/>
      </c>
      <c r="X164" s="155" t="str">
        <f>IF(C164="","",$AA$9*$J164*$BG164*$BF164*$F$10/2/1000)</f>
        <v/>
      </c>
      <c r="Y164" s="157" t="str">
        <f>IF(C164="","",IF(MAX(ABS(H164),ABS(H165))&lt;V164,"Cấu tạo",IF(MAX(ABS(H164),ABS(H165))&gt;X164,"O/S","Tínhthép")))</f>
        <v/>
      </c>
      <c r="Z164" s="158" t="str">
        <f>IF(C164="","",IF(Y164="Tínhthép",IF(T164&lt;W164,2.5,_xlfn.COT(0.5*ASIN(2*T164*1000/($AA$9*J164*BG164*BF164*$F$10)))),""))</f>
        <v/>
      </c>
      <c r="AA164" s="159" t="str">
        <f>IF(C164="","",MAX(BJ164:BK164))</f>
        <v/>
      </c>
      <c r="AB164" s="160" t="str">
        <f>IF($C164="","",AH164)</f>
        <v/>
      </c>
      <c r="AC164" s="160" t="str">
        <f>IF($C164="","",AI164)</f>
        <v/>
      </c>
      <c r="AD164" s="160"/>
      <c r="AE164" s="159" t="str">
        <f>IF(C164="","",2*3.14*AB164^2/4/AC164*1000)</f>
        <v/>
      </c>
      <c r="AF164" s="161" t="str">
        <f>IF(C164="","",IF(AE164&gt;AA164,"OK","NOT OK"))</f>
        <v/>
      </c>
      <c r="AH164" s="162">
        <v>10</v>
      </c>
      <c r="AI164" s="163">
        <v>200</v>
      </c>
      <c r="AK164" s="164" t="str">
        <f t="shared" si="48"/>
        <v/>
      </c>
      <c r="AL164" s="165" t="str">
        <f t="shared" si="49"/>
        <v/>
      </c>
      <c r="AM164" s="164" t="str">
        <f t="shared" si="50"/>
        <v/>
      </c>
      <c r="AN164" s="164" t="str">
        <f t="shared" si="51"/>
        <v/>
      </c>
      <c r="AO164" s="166" t="str">
        <f t="shared" si="52"/>
        <v/>
      </c>
      <c r="AP164" s="167" t="str">
        <f t="shared" si="53"/>
        <v/>
      </c>
      <c r="AQ164" s="167" t="str">
        <f t="shared" si="54"/>
        <v/>
      </c>
      <c r="AR164" s="167" t="str">
        <f t="shared" si="55"/>
        <v/>
      </c>
      <c r="AS164" s="164" t="str">
        <f t="shared" si="56"/>
        <v/>
      </c>
      <c r="AT164" s="168" t="str">
        <f t="shared" si="57"/>
        <v/>
      </c>
      <c r="AU164" s="168" t="str">
        <f t="shared" si="58"/>
        <v/>
      </c>
      <c r="AV164" s="168" t="str">
        <f t="shared" si="59"/>
        <v/>
      </c>
      <c r="AW164" s="168" t="str">
        <f t="shared" si="60"/>
        <v/>
      </c>
      <c r="AX164" s="168" t="str">
        <f t="shared" si="61"/>
        <v/>
      </c>
      <c r="AY164" s="168" t="str">
        <f t="shared" si="62"/>
        <v/>
      </c>
      <c r="AZ164" s="169" t="str">
        <f>IF(C164="","",MAX(R164:R165))</f>
        <v/>
      </c>
      <c r="BA164" s="169" t="str">
        <f>IF(C164="","",MAX(S164:S165))</f>
        <v/>
      </c>
      <c r="BB164" s="170" t="str">
        <f>IF(C164="","",MIN(2,1+SQRT(200/(0.8*K164))))</f>
        <v/>
      </c>
      <c r="BC164" s="170" t="str">
        <f>IF(C164="","",MIN(0.02,MAX(R164:S164)/(J164*0.8*K164)))</f>
        <v/>
      </c>
      <c r="BD164" s="171" t="str">
        <f>IF(C164="","",0.18/$Y$11)</f>
        <v/>
      </c>
      <c r="BE164" s="172" t="str">
        <f>IF(C164="","",0.035*BB164^(3/2)*$F$9^(1/2))</f>
        <v/>
      </c>
      <c r="BF164" s="172" t="str">
        <f>IF(C164="","",0.6*(1-$F$9/250))</f>
        <v/>
      </c>
      <c r="BG164" s="171" t="str">
        <f>IF(C164="","",0.9*AK164)</f>
        <v/>
      </c>
      <c r="BH164" s="172" t="str">
        <f>+IF(C164="","",(BD164*BB164*(100*BC164*$F$9)^(1/3)+0.15*U164)*J164*0.8*K164/1000)</f>
        <v/>
      </c>
      <c r="BI164" s="172" t="str">
        <f>IF(C164="","",(BE164+0.15*U164)*J164*0.8*K164/1000)</f>
        <v/>
      </c>
      <c r="BJ164" s="172" t="str">
        <f>IF(C164="","",$AF$12*J164*1000)</f>
        <v/>
      </c>
      <c r="BK164" s="172" t="str">
        <f>+IF(C164="","",T164*1000/(BG164*$Q$10*Z164)*1000)</f>
        <v/>
      </c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5"/>
      <c r="DJ164" s="25"/>
      <c r="DK164" s="25"/>
      <c r="DL164" s="25"/>
      <c r="DM164" s="25"/>
      <c r="DN164" s="25"/>
    </row>
    <row r="165" spans="1:118" ht="15.95" customHeight="1" x14ac:dyDescent="0.25">
      <c r="A165" s="181" t="str">
        <f t="shared" si="64"/>
        <v/>
      </c>
      <c r="B165" s="182" t="str">
        <f t="shared" si="63"/>
        <v/>
      </c>
      <c r="C165" s="151"/>
      <c r="D165" s="152"/>
      <c r="E165" s="153"/>
      <c r="F165" s="152"/>
      <c r="G165" s="151"/>
      <c r="H165" s="151"/>
      <c r="I165" s="151"/>
      <c r="J165" s="151"/>
      <c r="K165" s="152"/>
      <c r="L165" s="151" t="str">
        <f t="shared" si="44"/>
        <v/>
      </c>
      <c r="M165" s="151" t="str">
        <f t="shared" si="45"/>
        <v/>
      </c>
      <c r="N165" s="151" t="str">
        <f t="shared" si="46"/>
        <v/>
      </c>
      <c r="O165" s="151" t="str">
        <f t="shared" si="47"/>
        <v/>
      </c>
      <c r="P165" s="272"/>
      <c r="Q165" s="272"/>
      <c r="R165" s="173"/>
      <c r="S165" s="173"/>
      <c r="T165" s="174"/>
      <c r="U165" s="174"/>
      <c r="V165" s="174"/>
      <c r="W165" s="174"/>
      <c r="X165" s="174"/>
      <c r="Y165" s="174"/>
      <c r="Z165" s="174"/>
      <c r="AA165" s="175"/>
      <c r="AB165" s="175"/>
      <c r="AC165" s="175"/>
      <c r="AD165" s="175"/>
      <c r="AE165" s="176"/>
      <c r="AF165" s="175"/>
      <c r="AG165" s="122"/>
      <c r="AH165" s="177"/>
      <c r="AI165" s="177"/>
      <c r="AK165" s="164" t="str">
        <f t="shared" si="48"/>
        <v/>
      </c>
      <c r="AL165" s="165" t="str">
        <f t="shared" si="49"/>
        <v/>
      </c>
      <c r="AM165" s="164" t="str">
        <f t="shared" si="50"/>
        <v/>
      </c>
      <c r="AN165" s="164" t="str">
        <f t="shared" si="51"/>
        <v/>
      </c>
      <c r="AO165" s="166" t="str">
        <f t="shared" si="52"/>
        <v/>
      </c>
      <c r="AP165" s="167" t="str">
        <f t="shared" si="53"/>
        <v/>
      </c>
      <c r="AQ165" s="167" t="str">
        <f t="shared" si="54"/>
        <v/>
      </c>
      <c r="AR165" s="167" t="str">
        <f t="shared" si="55"/>
        <v/>
      </c>
      <c r="AS165" s="164" t="str">
        <f t="shared" si="56"/>
        <v/>
      </c>
      <c r="AT165" s="168" t="str">
        <f t="shared" si="57"/>
        <v/>
      </c>
      <c r="AU165" s="168" t="str">
        <f t="shared" si="58"/>
        <v/>
      </c>
      <c r="AV165" s="168" t="str">
        <f t="shared" si="59"/>
        <v/>
      </c>
      <c r="AW165" s="168" t="str">
        <f t="shared" si="60"/>
        <v/>
      </c>
      <c r="AX165" s="168" t="str">
        <f t="shared" si="61"/>
        <v/>
      </c>
      <c r="AY165" s="168" t="str">
        <f t="shared" si="62"/>
        <v/>
      </c>
      <c r="AZ165" s="178"/>
      <c r="BA165" s="178"/>
      <c r="BB165" s="179"/>
      <c r="BC165" s="179"/>
      <c r="BD165" s="179"/>
      <c r="BE165" s="179"/>
      <c r="BF165" s="179"/>
      <c r="BG165" s="179"/>
      <c r="BH165" s="179"/>
      <c r="BI165" s="179"/>
      <c r="BJ165" s="179"/>
      <c r="BK165" s="179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5"/>
      <c r="DJ165" s="25"/>
      <c r="DK165" s="25"/>
      <c r="DL165" s="25"/>
      <c r="DM165" s="25"/>
      <c r="DN165" s="25"/>
    </row>
    <row r="166" spans="1:118" ht="15.95" customHeight="1" x14ac:dyDescent="0.2">
      <c r="A166" s="181" t="str">
        <f t="shared" si="64"/>
        <v/>
      </c>
      <c r="B166" s="182" t="str">
        <f t="shared" si="63"/>
        <v/>
      </c>
      <c r="C166" s="151"/>
      <c r="D166" s="152"/>
      <c r="E166" s="153"/>
      <c r="F166" s="152"/>
      <c r="G166" s="151"/>
      <c r="H166" s="151"/>
      <c r="I166" s="151"/>
      <c r="J166" s="151"/>
      <c r="K166" s="151"/>
      <c r="L166" s="151" t="str">
        <f t="shared" si="44"/>
        <v/>
      </c>
      <c r="M166" s="151" t="str">
        <f t="shared" si="45"/>
        <v/>
      </c>
      <c r="N166" s="151" t="str">
        <f t="shared" si="46"/>
        <v/>
      </c>
      <c r="O166" s="151" t="str">
        <f t="shared" si="47"/>
        <v/>
      </c>
      <c r="P166" s="155"/>
      <c r="Q166" s="155"/>
      <c r="R166" s="154" t="str">
        <f>IF(C166="","",MAX(N166:N167))</f>
        <v/>
      </c>
      <c r="S166" s="154" t="str">
        <f>IF(D166="","",MAX(O166:O167))</f>
        <v/>
      </c>
      <c r="T166" s="155" t="str">
        <f>IF(C166="","",MAX(ABS(H166),ABS(H167)))</f>
        <v/>
      </c>
      <c r="U166" s="156" t="str">
        <f>+IF(C166="","",MIN(MAX(ABS(G166),ABS(G167))*1000/(J166*K166),0.2*$F$10))</f>
        <v/>
      </c>
      <c r="V166" s="155" t="str">
        <f>IF(C166="","",MAX(BH166:BI166))</f>
        <v/>
      </c>
      <c r="W166" s="155" t="str">
        <f>IF(C166="","",$AA$9*$J166*$BG166*$BF166*$F$10/2.9/1000)</f>
        <v/>
      </c>
      <c r="X166" s="155" t="str">
        <f>IF(C166="","",$AA$9*$J166*$BG166*$BF166*$F$10/2/1000)</f>
        <v/>
      </c>
      <c r="Y166" s="157" t="str">
        <f>IF(C166="","",IF(MAX(ABS(H166),ABS(H167))&lt;V166,"Cấu tạo",IF(MAX(ABS(H166),ABS(H167))&gt;X166,"O/S","Tínhthép")))</f>
        <v/>
      </c>
      <c r="Z166" s="158" t="str">
        <f>IF(C166="","",IF(Y166="Tínhthép",IF(T166&lt;W166,2.5,_xlfn.COT(0.5*ASIN(2*T166*1000/($AA$9*J166*BG166*BF166*$F$10)))),""))</f>
        <v/>
      </c>
      <c r="AA166" s="159" t="str">
        <f>IF(C166="","",MAX(BJ166:BK166))</f>
        <v/>
      </c>
      <c r="AB166" s="160" t="str">
        <f>IF($C166="","",AH166)</f>
        <v/>
      </c>
      <c r="AC166" s="160" t="str">
        <f>IF($C166="","",AI166)</f>
        <v/>
      </c>
      <c r="AD166" s="160"/>
      <c r="AE166" s="159" t="str">
        <f>IF(C166="","",2*3.14*AB166^2/4/AC166*1000)</f>
        <v/>
      </c>
      <c r="AF166" s="161" t="str">
        <f>IF(C166="","",IF(AE166&gt;AA166,"OK","NOT OK"))</f>
        <v/>
      </c>
      <c r="AG166" s="17">
        <v>38</v>
      </c>
      <c r="AH166" s="162">
        <v>10</v>
      </c>
      <c r="AI166" s="163">
        <v>200</v>
      </c>
      <c r="AK166" s="164" t="str">
        <f t="shared" si="48"/>
        <v/>
      </c>
      <c r="AL166" s="165" t="str">
        <f t="shared" si="49"/>
        <v/>
      </c>
      <c r="AM166" s="164" t="str">
        <f t="shared" si="50"/>
        <v/>
      </c>
      <c r="AN166" s="164" t="str">
        <f t="shared" si="51"/>
        <v/>
      </c>
      <c r="AO166" s="166" t="str">
        <f t="shared" si="52"/>
        <v/>
      </c>
      <c r="AP166" s="167" t="str">
        <f t="shared" si="53"/>
        <v/>
      </c>
      <c r="AQ166" s="167" t="str">
        <f t="shared" si="54"/>
        <v/>
      </c>
      <c r="AR166" s="167" t="str">
        <f t="shared" si="55"/>
        <v/>
      </c>
      <c r="AS166" s="164" t="str">
        <f t="shared" si="56"/>
        <v/>
      </c>
      <c r="AT166" s="168" t="str">
        <f t="shared" si="57"/>
        <v/>
      </c>
      <c r="AU166" s="168" t="str">
        <f t="shared" si="58"/>
        <v/>
      </c>
      <c r="AV166" s="168" t="str">
        <f t="shared" si="59"/>
        <v/>
      </c>
      <c r="AW166" s="168" t="str">
        <f t="shared" si="60"/>
        <v/>
      </c>
      <c r="AX166" s="168" t="str">
        <f t="shared" si="61"/>
        <v/>
      </c>
      <c r="AY166" s="168" t="str">
        <f t="shared" si="62"/>
        <v/>
      </c>
      <c r="AZ166" s="169" t="str">
        <f>IF(C166="","",MAX(R166:R167))</f>
        <v/>
      </c>
      <c r="BA166" s="169" t="str">
        <f>IF(C166="","",MAX(S166:S167))</f>
        <v/>
      </c>
      <c r="BB166" s="170" t="str">
        <f>IF(C166="","",MIN(2,1+SQRT(200/(0.8*K166))))</f>
        <v/>
      </c>
      <c r="BC166" s="170" t="str">
        <f>IF(C166="","",MIN(0.02,MAX(R166:S166)/(J166*0.8*K166)))</f>
        <v/>
      </c>
      <c r="BD166" s="171" t="str">
        <f>IF(C166="","",0.18/$Y$11)</f>
        <v/>
      </c>
      <c r="BE166" s="172" t="str">
        <f>IF(C166="","",0.035*BB166^(3/2)*$F$9^(1/2))</f>
        <v/>
      </c>
      <c r="BF166" s="172" t="str">
        <f>IF(C166="","",0.6*(1-$F$9/250))</f>
        <v/>
      </c>
      <c r="BG166" s="171" t="str">
        <f>IF(C166="","",0.9*AK166)</f>
        <v/>
      </c>
      <c r="BH166" s="172" t="str">
        <f>+IF(C166="","",(BD166*BB166*(100*BC166*$F$9)^(1/3)+0.15*U166)*J166*0.8*K166/1000)</f>
        <v/>
      </c>
      <c r="BI166" s="172" t="str">
        <f>IF(C166="","",(BE166+0.15*U166)*J166*0.8*K166/1000)</f>
        <v/>
      </c>
      <c r="BJ166" s="172" t="str">
        <f>IF(C166="","",$AF$12*J166*1000)</f>
        <v/>
      </c>
      <c r="BK166" s="172" t="str">
        <f>+IF(C166="","",T166*1000/(BG166*$Q$10*Z166)*1000)</f>
        <v/>
      </c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5"/>
      <c r="DJ166" s="25"/>
      <c r="DK166" s="25"/>
      <c r="DL166" s="25"/>
      <c r="DM166" s="25"/>
      <c r="DN166" s="25"/>
    </row>
    <row r="167" spans="1:118" ht="15.95" customHeight="1" x14ac:dyDescent="0.25">
      <c r="A167" s="181" t="str">
        <f t="shared" si="64"/>
        <v/>
      </c>
      <c r="B167" s="182" t="str">
        <f t="shared" si="63"/>
        <v/>
      </c>
      <c r="C167" s="151"/>
      <c r="D167" s="152"/>
      <c r="E167" s="153"/>
      <c r="F167" s="152"/>
      <c r="G167" s="151"/>
      <c r="H167" s="151"/>
      <c r="I167" s="151"/>
      <c r="J167" s="151"/>
      <c r="K167" s="152"/>
      <c r="L167" s="151" t="str">
        <f t="shared" si="44"/>
        <v/>
      </c>
      <c r="M167" s="151" t="str">
        <f t="shared" si="45"/>
        <v/>
      </c>
      <c r="N167" s="151" t="str">
        <f t="shared" si="46"/>
        <v/>
      </c>
      <c r="O167" s="151" t="str">
        <f t="shared" si="47"/>
        <v/>
      </c>
      <c r="P167" s="272"/>
      <c r="Q167" s="272"/>
      <c r="R167" s="180"/>
      <c r="S167" s="180"/>
      <c r="T167" s="174"/>
      <c r="U167" s="174"/>
      <c r="V167" s="174"/>
      <c r="W167" s="174"/>
      <c r="X167" s="174"/>
      <c r="Y167" s="174"/>
      <c r="Z167" s="174"/>
      <c r="AA167" s="175"/>
      <c r="AB167" s="175"/>
      <c r="AC167" s="175"/>
      <c r="AD167" s="175"/>
      <c r="AE167" s="176"/>
      <c r="AF167" s="175"/>
      <c r="AG167" s="122"/>
      <c r="AH167" s="177"/>
      <c r="AI167" s="177"/>
      <c r="AK167" s="164" t="str">
        <f t="shared" si="48"/>
        <v/>
      </c>
      <c r="AL167" s="165" t="str">
        <f t="shared" si="49"/>
        <v/>
      </c>
      <c r="AM167" s="164" t="str">
        <f t="shared" si="50"/>
        <v/>
      </c>
      <c r="AN167" s="164" t="str">
        <f t="shared" si="51"/>
        <v/>
      </c>
      <c r="AO167" s="166" t="str">
        <f t="shared" si="52"/>
        <v/>
      </c>
      <c r="AP167" s="167" t="str">
        <f t="shared" si="53"/>
        <v/>
      </c>
      <c r="AQ167" s="167" t="str">
        <f t="shared" si="54"/>
        <v/>
      </c>
      <c r="AR167" s="167" t="str">
        <f t="shared" si="55"/>
        <v/>
      </c>
      <c r="AS167" s="164" t="str">
        <f t="shared" si="56"/>
        <v/>
      </c>
      <c r="AT167" s="168" t="str">
        <f t="shared" si="57"/>
        <v/>
      </c>
      <c r="AU167" s="168" t="str">
        <f t="shared" si="58"/>
        <v/>
      </c>
      <c r="AV167" s="168" t="str">
        <f t="shared" si="59"/>
        <v/>
      </c>
      <c r="AW167" s="168" t="str">
        <f t="shared" si="60"/>
        <v/>
      </c>
      <c r="AX167" s="168" t="str">
        <f t="shared" si="61"/>
        <v/>
      </c>
      <c r="AY167" s="168" t="str">
        <f t="shared" si="62"/>
        <v/>
      </c>
      <c r="AZ167" s="178"/>
      <c r="BA167" s="178"/>
      <c r="BB167" s="179"/>
      <c r="BC167" s="179"/>
      <c r="BD167" s="179"/>
      <c r="BE167" s="179"/>
      <c r="BF167" s="179"/>
      <c r="BG167" s="179"/>
      <c r="BH167" s="179"/>
      <c r="BI167" s="179"/>
      <c r="BJ167" s="179"/>
      <c r="BK167" s="179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5"/>
      <c r="DJ167" s="25"/>
      <c r="DK167" s="25"/>
      <c r="DL167" s="25"/>
      <c r="DM167" s="25"/>
      <c r="DN167" s="25"/>
    </row>
    <row r="168" spans="1:118" ht="15.95" customHeight="1" x14ac:dyDescent="0.2">
      <c r="A168" s="181" t="str">
        <f t="shared" si="64"/>
        <v/>
      </c>
      <c r="B168" s="182" t="str">
        <f t="shared" si="63"/>
        <v/>
      </c>
      <c r="C168" s="151"/>
      <c r="D168" s="152"/>
      <c r="E168" s="153"/>
      <c r="F168" s="152"/>
      <c r="G168" s="151"/>
      <c r="H168" s="151"/>
      <c r="I168" s="151"/>
      <c r="J168" s="151"/>
      <c r="K168" s="152"/>
      <c r="L168" s="151" t="str">
        <f t="shared" si="44"/>
        <v/>
      </c>
      <c r="M168" s="151" t="str">
        <f t="shared" si="45"/>
        <v/>
      </c>
      <c r="N168" s="151" t="str">
        <f t="shared" si="46"/>
        <v/>
      </c>
      <c r="O168" s="151" t="str">
        <f t="shared" si="47"/>
        <v/>
      </c>
      <c r="P168" s="155"/>
      <c r="Q168" s="155"/>
      <c r="R168" s="154" t="str">
        <f>IF(C168="","",MAX(N168:N169))</f>
        <v/>
      </c>
      <c r="S168" s="154" t="str">
        <f>IF(D168="","",MAX(O168:O169))</f>
        <v/>
      </c>
      <c r="T168" s="155" t="str">
        <f>IF(C168="","",MAX(ABS(H168),ABS(H169)))</f>
        <v/>
      </c>
      <c r="U168" s="156" t="str">
        <f>+IF(C168="","",MIN(MAX(ABS(G168),ABS(G169))*1000/(J168*K168),0.2*$F$10))</f>
        <v/>
      </c>
      <c r="V168" s="155" t="str">
        <f>IF(C168="","",MAX(BH168:BI168))</f>
        <v/>
      </c>
      <c r="W168" s="155" t="str">
        <f>IF(C168="","",$AA$9*$J168*$BG168*$BF168*$F$10/2.9/1000)</f>
        <v/>
      </c>
      <c r="X168" s="155" t="str">
        <f>IF(C168="","",$AA$9*$J168*$BG168*$BF168*$F$10/2/1000)</f>
        <v/>
      </c>
      <c r="Y168" s="157" t="str">
        <f>IF(C168="","",IF(MAX(ABS(H168),ABS(H169))&lt;V168,"Cấu tạo",IF(MAX(ABS(H168),ABS(H169))&gt;X168,"O/S","Tínhthép")))</f>
        <v/>
      </c>
      <c r="Z168" s="158" t="str">
        <f>IF(C168="","",IF(Y168="Tínhthép",IF(T168&lt;W168,2.5,_xlfn.COT(0.5*ASIN(2*T168*1000/($AA$9*J168*BG168*BF168*$F$10)))),""))</f>
        <v/>
      </c>
      <c r="AA168" s="159" t="str">
        <f>IF(C168="","",MAX(BJ168:BK168))</f>
        <v/>
      </c>
      <c r="AB168" s="160" t="str">
        <f>IF($C168="","",AH168)</f>
        <v/>
      </c>
      <c r="AC168" s="160" t="str">
        <f>IF($C168="","",AI168)</f>
        <v/>
      </c>
      <c r="AD168" s="160"/>
      <c r="AE168" s="159" t="str">
        <f>IF(C168="","",2*3.14*AB168^2/4/AC168*1000)</f>
        <v/>
      </c>
      <c r="AF168" s="161" t="str">
        <f>IF(C168="","",IF(AE168&gt;AA168,"OK","NOT OK"))</f>
        <v/>
      </c>
      <c r="AH168" s="162">
        <v>10</v>
      </c>
      <c r="AI168" s="163">
        <v>200</v>
      </c>
      <c r="AK168" s="164" t="str">
        <f t="shared" si="48"/>
        <v/>
      </c>
      <c r="AL168" s="165" t="str">
        <f t="shared" si="49"/>
        <v/>
      </c>
      <c r="AM168" s="164" t="str">
        <f t="shared" si="50"/>
        <v/>
      </c>
      <c r="AN168" s="164" t="str">
        <f t="shared" si="51"/>
        <v/>
      </c>
      <c r="AO168" s="166" t="str">
        <f t="shared" si="52"/>
        <v/>
      </c>
      <c r="AP168" s="167" t="str">
        <f t="shared" si="53"/>
        <v/>
      </c>
      <c r="AQ168" s="167" t="str">
        <f t="shared" si="54"/>
        <v/>
      </c>
      <c r="AR168" s="167" t="str">
        <f t="shared" si="55"/>
        <v/>
      </c>
      <c r="AS168" s="164" t="str">
        <f t="shared" si="56"/>
        <v/>
      </c>
      <c r="AT168" s="168" t="str">
        <f t="shared" si="57"/>
        <v/>
      </c>
      <c r="AU168" s="168" t="str">
        <f t="shared" si="58"/>
        <v/>
      </c>
      <c r="AV168" s="168" t="str">
        <f t="shared" si="59"/>
        <v/>
      </c>
      <c r="AW168" s="168" t="str">
        <f t="shared" si="60"/>
        <v/>
      </c>
      <c r="AX168" s="168" t="str">
        <f t="shared" si="61"/>
        <v/>
      </c>
      <c r="AY168" s="168" t="str">
        <f t="shared" si="62"/>
        <v/>
      </c>
      <c r="AZ168" s="169" t="str">
        <f>IF(C168="","",MAX(R168:R169))</f>
        <v/>
      </c>
      <c r="BA168" s="169" t="str">
        <f>IF(C168="","",MAX(S168:S169))</f>
        <v/>
      </c>
      <c r="BB168" s="170" t="str">
        <f>IF(C168="","",MIN(2,1+SQRT(200/(0.8*K168))))</f>
        <v/>
      </c>
      <c r="BC168" s="170" t="str">
        <f>IF(C168="","",MIN(0.02,MAX(R168:S168)/(J168*0.8*K168)))</f>
        <v/>
      </c>
      <c r="BD168" s="171" t="str">
        <f>IF(C168="","",0.18/$Y$11)</f>
        <v/>
      </c>
      <c r="BE168" s="172" t="str">
        <f>IF(C168="","",0.035*BB168^(3/2)*$F$9^(1/2))</f>
        <v/>
      </c>
      <c r="BF168" s="172" t="str">
        <f>IF(C168="","",0.6*(1-$F$9/250))</f>
        <v/>
      </c>
      <c r="BG168" s="171" t="str">
        <f>IF(C168="","",0.9*AK168)</f>
        <v/>
      </c>
      <c r="BH168" s="172" t="str">
        <f>+IF(C168="","",(BD168*BB168*(100*BC168*$F$9)^(1/3)+0.15*U168)*J168*0.8*K168/1000)</f>
        <v/>
      </c>
      <c r="BI168" s="172" t="str">
        <f>IF(C168="","",(BE168+0.15*U168)*J168*0.8*K168/1000)</f>
        <v/>
      </c>
      <c r="BJ168" s="172" t="str">
        <f>IF(C168="","",$AF$12*J168*1000)</f>
        <v/>
      </c>
      <c r="BK168" s="172" t="str">
        <f>+IF(C168="","",T168*1000/(BG168*$Q$10*Z168)*1000)</f>
        <v/>
      </c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5"/>
      <c r="DJ168" s="25"/>
      <c r="DK168" s="25"/>
      <c r="DL168" s="25"/>
      <c r="DM168" s="25"/>
      <c r="DN168" s="25"/>
    </row>
    <row r="169" spans="1:118" ht="15.95" customHeight="1" x14ac:dyDescent="0.25">
      <c r="A169" s="181" t="str">
        <f t="shared" si="64"/>
        <v/>
      </c>
      <c r="B169" s="182" t="str">
        <f t="shared" si="63"/>
        <v/>
      </c>
      <c r="C169" s="151"/>
      <c r="D169" s="152"/>
      <c r="E169" s="153"/>
      <c r="F169" s="152"/>
      <c r="G169" s="151"/>
      <c r="H169" s="151"/>
      <c r="I169" s="151"/>
      <c r="J169" s="151"/>
      <c r="K169" s="152"/>
      <c r="L169" s="151" t="str">
        <f t="shared" si="44"/>
        <v/>
      </c>
      <c r="M169" s="151" t="str">
        <f t="shared" si="45"/>
        <v/>
      </c>
      <c r="N169" s="151" t="str">
        <f t="shared" si="46"/>
        <v/>
      </c>
      <c r="O169" s="151" t="str">
        <f t="shared" si="47"/>
        <v/>
      </c>
      <c r="P169" s="272"/>
      <c r="Q169" s="272"/>
      <c r="R169" s="180"/>
      <c r="S169" s="180"/>
      <c r="T169" s="174"/>
      <c r="U169" s="174"/>
      <c r="V169" s="174"/>
      <c r="W169" s="174"/>
      <c r="X169" s="174"/>
      <c r="Y169" s="174"/>
      <c r="Z169" s="174"/>
      <c r="AA169" s="175"/>
      <c r="AB169" s="175"/>
      <c r="AC169" s="175"/>
      <c r="AD169" s="175"/>
      <c r="AE169" s="176"/>
      <c r="AF169" s="175"/>
      <c r="AG169" s="122"/>
      <c r="AH169" s="177"/>
      <c r="AI169" s="177"/>
      <c r="AK169" s="164" t="str">
        <f t="shared" si="48"/>
        <v/>
      </c>
      <c r="AL169" s="165" t="str">
        <f t="shared" si="49"/>
        <v/>
      </c>
      <c r="AM169" s="164" t="str">
        <f t="shared" si="50"/>
        <v/>
      </c>
      <c r="AN169" s="164" t="str">
        <f t="shared" si="51"/>
        <v/>
      </c>
      <c r="AO169" s="166" t="str">
        <f t="shared" si="52"/>
        <v/>
      </c>
      <c r="AP169" s="167" t="str">
        <f t="shared" si="53"/>
        <v/>
      </c>
      <c r="AQ169" s="167" t="str">
        <f t="shared" si="54"/>
        <v/>
      </c>
      <c r="AR169" s="167" t="str">
        <f t="shared" si="55"/>
        <v/>
      </c>
      <c r="AS169" s="164" t="str">
        <f t="shared" si="56"/>
        <v/>
      </c>
      <c r="AT169" s="168" t="str">
        <f t="shared" si="57"/>
        <v/>
      </c>
      <c r="AU169" s="168" t="str">
        <f t="shared" si="58"/>
        <v/>
      </c>
      <c r="AV169" s="168" t="str">
        <f t="shared" si="59"/>
        <v/>
      </c>
      <c r="AW169" s="168" t="str">
        <f t="shared" si="60"/>
        <v/>
      </c>
      <c r="AX169" s="168" t="str">
        <f t="shared" si="61"/>
        <v/>
      </c>
      <c r="AY169" s="168" t="str">
        <f t="shared" si="62"/>
        <v/>
      </c>
      <c r="AZ169" s="178"/>
      <c r="BA169" s="178"/>
      <c r="BB169" s="179"/>
      <c r="BC169" s="179"/>
      <c r="BD169" s="179"/>
      <c r="BE169" s="179"/>
      <c r="BF169" s="179"/>
      <c r="BG169" s="179"/>
      <c r="BH169" s="179"/>
      <c r="BI169" s="179"/>
      <c r="BJ169" s="179"/>
      <c r="BK169" s="179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5"/>
      <c r="DJ169" s="25"/>
      <c r="DK169" s="25"/>
      <c r="DL169" s="25"/>
      <c r="DM169" s="25"/>
      <c r="DN169" s="25"/>
    </row>
    <row r="170" spans="1:118" ht="15.95" customHeight="1" x14ac:dyDescent="0.2">
      <c r="A170" s="181" t="str">
        <f t="shared" si="64"/>
        <v/>
      </c>
      <c r="B170" s="182" t="str">
        <f t="shared" si="63"/>
        <v/>
      </c>
      <c r="C170" s="151"/>
      <c r="D170" s="152"/>
      <c r="E170" s="153"/>
      <c r="F170" s="152"/>
      <c r="G170" s="151"/>
      <c r="H170" s="151"/>
      <c r="I170" s="151"/>
      <c r="J170" s="151"/>
      <c r="K170" s="151"/>
      <c r="L170" s="151" t="str">
        <f t="shared" si="44"/>
        <v/>
      </c>
      <c r="M170" s="151" t="str">
        <f t="shared" si="45"/>
        <v/>
      </c>
      <c r="N170" s="151" t="str">
        <f t="shared" si="46"/>
        <v/>
      </c>
      <c r="O170" s="151" t="str">
        <f t="shared" si="47"/>
        <v/>
      </c>
      <c r="P170" s="155"/>
      <c r="Q170" s="155"/>
      <c r="R170" s="154" t="str">
        <f>IF(C170="","",MAX(N170:N171))</f>
        <v/>
      </c>
      <c r="S170" s="154" t="str">
        <f>IF(D170="","",MAX(O170:O171))</f>
        <v/>
      </c>
      <c r="T170" s="155" t="str">
        <f>IF(C170="","",MAX(ABS(H170),ABS(H171)))</f>
        <v/>
      </c>
      <c r="U170" s="156" t="str">
        <f>+IF(C170="","",MIN(MAX(ABS(G170),ABS(G171))*1000/(J170*K170),0.2*$F$10))</f>
        <v/>
      </c>
      <c r="V170" s="155" t="str">
        <f>IF(C170="","",MAX(BH170:BI170))</f>
        <v/>
      </c>
      <c r="W170" s="155" t="str">
        <f>IF(C170="","",$AA$9*$J170*$BG170*$BF170*$F$10/2.9/1000)</f>
        <v/>
      </c>
      <c r="X170" s="155" t="str">
        <f>IF(C170="","",$AA$9*$J170*$BG170*$BF170*$F$10/2/1000)</f>
        <v/>
      </c>
      <c r="Y170" s="157" t="str">
        <f>IF(C170="","",IF(MAX(ABS(H170),ABS(H171))&lt;V170,"Cấu tạo",IF(MAX(ABS(H170),ABS(H171))&gt;X170,"O/S","Tínhthép")))</f>
        <v/>
      </c>
      <c r="Z170" s="158" t="str">
        <f>IF(C170="","",IF(Y170="Tínhthép",IF(T170&lt;W170,2.5,_xlfn.COT(0.5*ASIN(2*T170*1000/($AA$9*J170*BG170*BF170*$F$10)))),""))</f>
        <v/>
      </c>
      <c r="AA170" s="159" t="str">
        <f>IF(C170="","",MAX(BJ170:BK170))</f>
        <v/>
      </c>
      <c r="AB170" s="160" t="str">
        <f>IF($C170="","",AH170)</f>
        <v/>
      </c>
      <c r="AC170" s="160" t="str">
        <f>IF($C170="","",AI170)</f>
        <v/>
      </c>
      <c r="AD170" s="160"/>
      <c r="AE170" s="159" t="str">
        <f>IF(C170="","",2*3.14*AB170^2/4/AC170*1000)</f>
        <v/>
      </c>
      <c r="AF170" s="161" t="str">
        <f>IF(C170="","",IF(AE170&gt;AA170,"OK","NOT OK"))</f>
        <v/>
      </c>
      <c r="AG170" s="17">
        <v>39</v>
      </c>
      <c r="AH170" s="162">
        <v>10</v>
      </c>
      <c r="AI170" s="163">
        <v>200</v>
      </c>
      <c r="AK170" s="164" t="str">
        <f t="shared" si="48"/>
        <v/>
      </c>
      <c r="AL170" s="165" t="str">
        <f t="shared" si="49"/>
        <v/>
      </c>
      <c r="AM170" s="164" t="str">
        <f t="shared" si="50"/>
        <v/>
      </c>
      <c r="AN170" s="164" t="str">
        <f t="shared" si="51"/>
        <v/>
      </c>
      <c r="AO170" s="166" t="str">
        <f t="shared" si="52"/>
        <v/>
      </c>
      <c r="AP170" s="167" t="str">
        <f t="shared" si="53"/>
        <v/>
      </c>
      <c r="AQ170" s="167" t="str">
        <f t="shared" si="54"/>
        <v/>
      </c>
      <c r="AR170" s="167" t="str">
        <f t="shared" si="55"/>
        <v/>
      </c>
      <c r="AS170" s="164" t="str">
        <f t="shared" si="56"/>
        <v/>
      </c>
      <c r="AT170" s="168" t="str">
        <f t="shared" si="57"/>
        <v/>
      </c>
      <c r="AU170" s="168" t="str">
        <f t="shared" si="58"/>
        <v/>
      </c>
      <c r="AV170" s="168" t="str">
        <f t="shared" si="59"/>
        <v/>
      </c>
      <c r="AW170" s="168" t="str">
        <f t="shared" si="60"/>
        <v/>
      </c>
      <c r="AX170" s="168" t="str">
        <f t="shared" si="61"/>
        <v/>
      </c>
      <c r="AY170" s="168" t="str">
        <f t="shared" si="62"/>
        <v/>
      </c>
      <c r="AZ170" s="169" t="str">
        <f>IF(C170="","",MAX(R170:R171))</f>
        <v/>
      </c>
      <c r="BA170" s="169" t="str">
        <f>IF(C170="","",MAX(S170:S171))</f>
        <v/>
      </c>
      <c r="BB170" s="170" t="str">
        <f>IF(C170="","",MIN(2,1+SQRT(200/(0.8*K170))))</f>
        <v/>
      </c>
      <c r="BC170" s="170" t="str">
        <f>IF(C170="","",MIN(0.02,MAX(R170:S170)/(J170*0.8*K170)))</f>
        <v/>
      </c>
      <c r="BD170" s="171" t="str">
        <f>IF(C170="","",0.18/$Y$11)</f>
        <v/>
      </c>
      <c r="BE170" s="172" t="str">
        <f>IF(C170="","",0.035*BB170^(3/2)*$F$9^(1/2))</f>
        <v/>
      </c>
      <c r="BF170" s="172" t="str">
        <f>IF(C170="","",0.6*(1-$F$9/250))</f>
        <v/>
      </c>
      <c r="BG170" s="171" t="str">
        <f>IF(C170="","",0.9*AK170)</f>
        <v/>
      </c>
      <c r="BH170" s="172" t="str">
        <f>+IF(C170="","",(BD170*BB170*(100*BC170*$F$9)^(1/3)+0.15*U170)*J170*0.8*K170/1000)</f>
        <v/>
      </c>
      <c r="BI170" s="172" t="str">
        <f>IF(C170="","",(BE170+0.15*U170)*J170*0.8*K170/1000)</f>
        <v/>
      </c>
      <c r="BJ170" s="172" t="str">
        <f>IF(C170="","",$AF$12*J170*1000)</f>
        <v/>
      </c>
      <c r="BK170" s="172" t="str">
        <f>+IF(C170="","",T170*1000/(BG170*$Q$10*Z170)*1000)</f>
        <v/>
      </c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5"/>
      <c r="DJ170" s="25"/>
      <c r="DK170" s="25"/>
      <c r="DL170" s="25"/>
      <c r="DM170" s="25"/>
      <c r="DN170" s="25"/>
    </row>
    <row r="171" spans="1:118" ht="15.95" customHeight="1" x14ac:dyDescent="0.25">
      <c r="A171" s="181" t="str">
        <f t="shared" si="64"/>
        <v/>
      </c>
      <c r="B171" s="182" t="str">
        <f t="shared" si="63"/>
        <v/>
      </c>
      <c r="C171" s="151"/>
      <c r="D171" s="152"/>
      <c r="E171" s="153"/>
      <c r="F171" s="152"/>
      <c r="G171" s="151"/>
      <c r="H171" s="151"/>
      <c r="I171" s="151"/>
      <c r="J171" s="151"/>
      <c r="K171" s="152"/>
      <c r="L171" s="151" t="str">
        <f t="shared" si="44"/>
        <v/>
      </c>
      <c r="M171" s="151" t="str">
        <f t="shared" si="45"/>
        <v/>
      </c>
      <c r="N171" s="151" t="str">
        <f t="shared" si="46"/>
        <v/>
      </c>
      <c r="O171" s="151" t="str">
        <f t="shared" si="47"/>
        <v/>
      </c>
      <c r="P171" s="272"/>
      <c r="Q171" s="272"/>
      <c r="R171" s="173"/>
      <c r="S171" s="173"/>
      <c r="T171" s="174"/>
      <c r="U171" s="174"/>
      <c r="V171" s="174"/>
      <c r="W171" s="174"/>
      <c r="X171" s="174"/>
      <c r="Y171" s="174"/>
      <c r="Z171" s="174"/>
      <c r="AA171" s="175"/>
      <c r="AB171" s="175"/>
      <c r="AC171" s="175"/>
      <c r="AD171" s="175"/>
      <c r="AE171" s="176"/>
      <c r="AF171" s="175"/>
      <c r="AG171" s="122"/>
      <c r="AH171" s="177"/>
      <c r="AI171" s="177"/>
      <c r="AK171" s="164" t="str">
        <f t="shared" si="48"/>
        <v/>
      </c>
      <c r="AL171" s="165" t="str">
        <f t="shared" si="49"/>
        <v/>
      </c>
      <c r="AM171" s="164" t="str">
        <f t="shared" si="50"/>
        <v/>
      </c>
      <c r="AN171" s="164" t="str">
        <f t="shared" si="51"/>
        <v/>
      </c>
      <c r="AO171" s="166" t="str">
        <f t="shared" si="52"/>
        <v/>
      </c>
      <c r="AP171" s="167" t="str">
        <f t="shared" si="53"/>
        <v/>
      </c>
      <c r="AQ171" s="167" t="str">
        <f t="shared" si="54"/>
        <v/>
      </c>
      <c r="AR171" s="167" t="str">
        <f t="shared" si="55"/>
        <v/>
      </c>
      <c r="AS171" s="164" t="str">
        <f t="shared" si="56"/>
        <v/>
      </c>
      <c r="AT171" s="168" t="str">
        <f t="shared" si="57"/>
        <v/>
      </c>
      <c r="AU171" s="168" t="str">
        <f t="shared" si="58"/>
        <v/>
      </c>
      <c r="AV171" s="168" t="str">
        <f t="shared" si="59"/>
        <v/>
      </c>
      <c r="AW171" s="168" t="str">
        <f t="shared" si="60"/>
        <v/>
      </c>
      <c r="AX171" s="168" t="str">
        <f t="shared" si="61"/>
        <v/>
      </c>
      <c r="AY171" s="168" t="str">
        <f t="shared" si="62"/>
        <v/>
      </c>
      <c r="AZ171" s="178"/>
      <c r="BA171" s="178"/>
      <c r="BB171" s="179"/>
      <c r="BC171" s="179"/>
      <c r="BD171" s="179"/>
      <c r="BE171" s="179"/>
      <c r="BF171" s="179"/>
      <c r="BG171" s="179"/>
      <c r="BH171" s="179"/>
      <c r="BI171" s="179"/>
      <c r="BJ171" s="179"/>
      <c r="BK171" s="179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5"/>
      <c r="DJ171" s="25"/>
      <c r="DK171" s="25"/>
      <c r="DL171" s="25"/>
      <c r="DM171" s="25"/>
      <c r="DN171" s="25"/>
    </row>
    <row r="172" spans="1:118" ht="15.95" customHeight="1" x14ac:dyDescent="0.2">
      <c r="A172" s="181" t="str">
        <f t="shared" si="64"/>
        <v/>
      </c>
      <c r="B172" s="182" t="str">
        <f t="shared" si="63"/>
        <v/>
      </c>
      <c r="C172" s="151"/>
      <c r="D172" s="152"/>
      <c r="E172" s="153"/>
      <c r="F172" s="152"/>
      <c r="G172" s="151"/>
      <c r="H172" s="151"/>
      <c r="I172" s="151"/>
      <c r="J172" s="151"/>
      <c r="K172" s="152"/>
      <c r="L172" s="151" t="str">
        <f t="shared" si="44"/>
        <v/>
      </c>
      <c r="M172" s="151" t="str">
        <f t="shared" si="45"/>
        <v/>
      </c>
      <c r="N172" s="151" t="str">
        <f t="shared" si="46"/>
        <v/>
      </c>
      <c r="O172" s="151" t="str">
        <f t="shared" si="47"/>
        <v/>
      </c>
      <c r="P172" s="155"/>
      <c r="Q172" s="155"/>
      <c r="R172" s="154" t="str">
        <f>IF(C172="","",MAX(N172:N173))</f>
        <v/>
      </c>
      <c r="S172" s="154" t="str">
        <f>IF(D172="","",MAX(O172:O173))</f>
        <v/>
      </c>
      <c r="T172" s="155" t="str">
        <f>IF(C172="","",MAX(ABS(H172),ABS(H173)))</f>
        <v/>
      </c>
      <c r="U172" s="156" t="str">
        <f>+IF(C172="","",MIN(MAX(ABS(G172),ABS(G173))*1000/(J172*K172),0.2*$F$10))</f>
        <v/>
      </c>
      <c r="V172" s="155" t="str">
        <f>IF(C172="","",MAX(BH172:BI172))</f>
        <v/>
      </c>
      <c r="W172" s="155" t="str">
        <f>IF(C172="","",$AA$9*$J172*$BG172*$BF172*$F$10/2.9/1000)</f>
        <v/>
      </c>
      <c r="X172" s="155" t="str">
        <f>IF(C172="","",$AA$9*$J172*$BG172*$BF172*$F$10/2/1000)</f>
        <v/>
      </c>
      <c r="Y172" s="157" t="str">
        <f>IF(C172="","",IF(MAX(ABS(H172),ABS(H173))&lt;V172,"Cấu tạo",IF(MAX(ABS(H172),ABS(H173))&gt;X172,"O/S","Tínhthép")))</f>
        <v/>
      </c>
      <c r="Z172" s="158" t="str">
        <f>IF(C172="","",IF(Y172="Tínhthép",IF(T172&lt;W172,2.5,_xlfn.COT(0.5*ASIN(2*T172*1000/($AA$9*J172*BG172*BF172*$F$10)))),""))</f>
        <v/>
      </c>
      <c r="AA172" s="159" t="str">
        <f>IF(C172="","",MAX(BJ172:BK172))</f>
        <v/>
      </c>
      <c r="AB172" s="160" t="str">
        <f>IF($C172="","",AH172)</f>
        <v/>
      </c>
      <c r="AC172" s="160" t="str">
        <f>IF($C172="","",AI172)</f>
        <v/>
      </c>
      <c r="AD172" s="160"/>
      <c r="AE172" s="159" t="str">
        <f>IF(C172="","",2*3.14*AB172^2/4/AC172*1000)</f>
        <v/>
      </c>
      <c r="AF172" s="161" t="str">
        <f>IF(C172="","",IF(AE172&gt;AA172,"OK","NOT OK"))</f>
        <v/>
      </c>
      <c r="AH172" s="162">
        <v>10</v>
      </c>
      <c r="AI172" s="163">
        <v>200</v>
      </c>
      <c r="AK172" s="164" t="str">
        <f t="shared" si="48"/>
        <v/>
      </c>
      <c r="AL172" s="165" t="str">
        <f t="shared" si="49"/>
        <v/>
      </c>
      <c r="AM172" s="164" t="str">
        <f t="shared" si="50"/>
        <v/>
      </c>
      <c r="AN172" s="164" t="str">
        <f t="shared" si="51"/>
        <v/>
      </c>
      <c r="AO172" s="166" t="str">
        <f t="shared" si="52"/>
        <v/>
      </c>
      <c r="AP172" s="167" t="str">
        <f t="shared" si="53"/>
        <v/>
      </c>
      <c r="AQ172" s="167" t="str">
        <f t="shared" si="54"/>
        <v/>
      </c>
      <c r="AR172" s="167" t="str">
        <f t="shared" si="55"/>
        <v/>
      </c>
      <c r="AS172" s="164" t="str">
        <f t="shared" si="56"/>
        <v/>
      </c>
      <c r="AT172" s="168" t="str">
        <f t="shared" si="57"/>
        <v/>
      </c>
      <c r="AU172" s="168" t="str">
        <f t="shared" si="58"/>
        <v/>
      </c>
      <c r="AV172" s="168" t="str">
        <f t="shared" si="59"/>
        <v/>
      </c>
      <c r="AW172" s="168" t="str">
        <f t="shared" si="60"/>
        <v/>
      </c>
      <c r="AX172" s="168" t="str">
        <f t="shared" si="61"/>
        <v/>
      </c>
      <c r="AY172" s="168" t="str">
        <f t="shared" si="62"/>
        <v/>
      </c>
      <c r="AZ172" s="169" t="str">
        <f>IF(C172="","",MAX(R172:R173))</f>
        <v/>
      </c>
      <c r="BA172" s="169" t="str">
        <f>IF(C172="","",MAX(S172:S173))</f>
        <v/>
      </c>
      <c r="BB172" s="170" t="str">
        <f>IF(C172="","",MIN(2,1+SQRT(200/(0.8*K172))))</f>
        <v/>
      </c>
      <c r="BC172" s="170" t="str">
        <f>IF(C172="","",MIN(0.02,MAX(R172:S172)/(J172*0.8*K172)))</f>
        <v/>
      </c>
      <c r="BD172" s="171" t="str">
        <f>IF(C172="","",0.18/$Y$11)</f>
        <v/>
      </c>
      <c r="BE172" s="172" t="str">
        <f>IF(C172="","",0.035*BB172^(3/2)*$F$9^(1/2))</f>
        <v/>
      </c>
      <c r="BF172" s="172" t="str">
        <f>IF(C172="","",0.6*(1-$F$9/250))</f>
        <v/>
      </c>
      <c r="BG172" s="171" t="str">
        <f>IF(C172="","",0.9*AK172)</f>
        <v/>
      </c>
      <c r="BH172" s="172" t="str">
        <f>+IF(C172="","",(BD172*BB172*(100*BC172*$F$9)^(1/3)+0.15*U172)*J172*0.8*K172/1000)</f>
        <v/>
      </c>
      <c r="BI172" s="172" t="str">
        <f>IF(C172="","",(BE172+0.15*U172)*J172*0.8*K172/1000)</f>
        <v/>
      </c>
      <c r="BJ172" s="172" t="str">
        <f>IF(C172="","",$AF$12*J172*1000)</f>
        <v/>
      </c>
      <c r="BK172" s="172" t="str">
        <f>+IF(C172="","",T172*1000/(BG172*$Q$10*Z172)*1000)</f>
        <v/>
      </c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5"/>
      <c r="DJ172" s="25"/>
      <c r="DK172" s="25"/>
      <c r="DL172" s="25"/>
      <c r="DM172" s="25"/>
      <c r="DN172" s="25"/>
    </row>
    <row r="173" spans="1:118" ht="15.95" customHeight="1" x14ac:dyDescent="0.25">
      <c r="A173" s="181" t="str">
        <f t="shared" si="64"/>
        <v/>
      </c>
      <c r="B173" s="182" t="str">
        <f t="shared" si="63"/>
        <v/>
      </c>
      <c r="C173" s="151"/>
      <c r="D173" s="152"/>
      <c r="E173" s="153"/>
      <c r="F173" s="152"/>
      <c r="G173" s="151"/>
      <c r="H173" s="151"/>
      <c r="I173" s="151"/>
      <c r="J173" s="151"/>
      <c r="K173" s="152"/>
      <c r="L173" s="151" t="str">
        <f t="shared" si="44"/>
        <v/>
      </c>
      <c r="M173" s="151" t="str">
        <f t="shared" si="45"/>
        <v/>
      </c>
      <c r="N173" s="151" t="str">
        <f t="shared" si="46"/>
        <v/>
      </c>
      <c r="O173" s="151" t="str">
        <f t="shared" si="47"/>
        <v/>
      </c>
      <c r="P173" s="272"/>
      <c r="Q173" s="272"/>
      <c r="R173" s="173"/>
      <c r="S173" s="173"/>
      <c r="T173" s="174"/>
      <c r="U173" s="174"/>
      <c r="V173" s="174"/>
      <c r="W173" s="174"/>
      <c r="X173" s="174"/>
      <c r="Y173" s="174"/>
      <c r="Z173" s="174"/>
      <c r="AA173" s="175"/>
      <c r="AB173" s="175"/>
      <c r="AC173" s="175"/>
      <c r="AD173" s="175"/>
      <c r="AE173" s="176"/>
      <c r="AF173" s="175"/>
      <c r="AG173" s="122"/>
      <c r="AH173" s="177"/>
      <c r="AI173" s="177"/>
      <c r="AK173" s="164" t="str">
        <f t="shared" si="48"/>
        <v/>
      </c>
      <c r="AL173" s="165" t="str">
        <f t="shared" si="49"/>
        <v/>
      </c>
      <c r="AM173" s="164" t="str">
        <f t="shared" si="50"/>
        <v/>
      </c>
      <c r="AN173" s="164" t="str">
        <f t="shared" si="51"/>
        <v/>
      </c>
      <c r="AO173" s="166" t="str">
        <f t="shared" si="52"/>
        <v/>
      </c>
      <c r="AP173" s="167" t="str">
        <f t="shared" si="53"/>
        <v/>
      </c>
      <c r="AQ173" s="167" t="str">
        <f t="shared" si="54"/>
        <v/>
      </c>
      <c r="AR173" s="167" t="str">
        <f t="shared" si="55"/>
        <v/>
      </c>
      <c r="AS173" s="164" t="str">
        <f t="shared" si="56"/>
        <v/>
      </c>
      <c r="AT173" s="168" t="str">
        <f t="shared" si="57"/>
        <v/>
      </c>
      <c r="AU173" s="168" t="str">
        <f t="shared" si="58"/>
        <v/>
      </c>
      <c r="AV173" s="168" t="str">
        <f t="shared" si="59"/>
        <v/>
      </c>
      <c r="AW173" s="168" t="str">
        <f t="shared" si="60"/>
        <v/>
      </c>
      <c r="AX173" s="168" t="str">
        <f t="shared" si="61"/>
        <v/>
      </c>
      <c r="AY173" s="168" t="str">
        <f t="shared" si="62"/>
        <v/>
      </c>
      <c r="AZ173" s="178"/>
      <c r="BA173" s="178"/>
      <c r="BB173" s="179"/>
      <c r="BC173" s="179"/>
      <c r="BD173" s="179"/>
      <c r="BE173" s="179"/>
      <c r="BF173" s="179"/>
      <c r="BG173" s="179"/>
      <c r="BH173" s="179"/>
      <c r="BI173" s="179"/>
      <c r="BJ173" s="179"/>
      <c r="BK173" s="179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5"/>
      <c r="DJ173" s="25"/>
      <c r="DK173" s="25"/>
      <c r="DL173" s="25"/>
      <c r="DM173" s="25"/>
      <c r="DN173" s="25"/>
    </row>
    <row r="174" spans="1:118" ht="15.95" customHeight="1" x14ac:dyDescent="0.2">
      <c r="A174" s="181" t="str">
        <f t="shared" si="64"/>
        <v/>
      </c>
      <c r="B174" s="182" t="str">
        <f t="shared" si="63"/>
        <v/>
      </c>
      <c r="C174" s="151"/>
      <c r="D174" s="152"/>
      <c r="E174" s="153"/>
      <c r="F174" s="152"/>
      <c r="G174" s="151"/>
      <c r="H174" s="151"/>
      <c r="I174" s="151"/>
      <c r="J174" s="151"/>
      <c r="K174" s="151"/>
      <c r="L174" s="151" t="str">
        <f t="shared" si="44"/>
        <v/>
      </c>
      <c r="M174" s="151" t="str">
        <f t="shared" si="45"/>
        <v/>
      </c>
      <c r="N174" s="151" t="str">
        <f t="shared" si="46"/>
        <v/>
      </c>
      <c r="O174" s="151" t="str">
        <f t="shared" si="47"/>
        <v/>
      </c>
      <c r="P174" s="155"/>
      <c r="Q174" s="155"/>
      <c r="R174" s="154" t="str">
        <f>IF(C174="","",MAX(N174:N175))</f>
        <v/>
      </c>
      <c r="S174" s="154" t="str">
        <f>IF(D174="","",MAX(O174:O175))</f>
        <v/>
      </c>
      <c r="T174" s="155" t="str">
        <f>IF(C174="","",MAX(ABS(H174),ABS(H175)))</f>
        <v/>
      </c>
      <c r="U174" s="156" t="str">
        <f>+IF(C174="","",MIN(MAX(ABS(G174),ABS(G175))*1000/(J174*K174),0.2*$F$10))</f>
        <v/>
      </c>
      <c r="V174" s="155" t="str">
        <f>IF(C174="","",MAX(BH174:BI174))</f>
        <v/>
      </c>
      <c r="W174" s="155" t="str">
        <f>IF(C174="","",$AA$9*$J174*$BG174*$BF174*$F$10/2.9/1000)</f>
        <v/>
      </c>
      <c r="X174" s="155" t="str">
        <f>IF(C174="","",$AA$9*$J174*$BG174*$BF174*$F$10/2/1000)</f>
        <v/>
      </c>
      <c r="Y174" s="157" t="str">
        <f>IF(C174="","",IF(MAX(ABS(H174),ABS(H175))&lt;V174,"Cấu tạo",IF(MAX(ABS(H174),ABS(H175))&gt;X174,"O/S","Tínhthép")))</f>
        <v/>
      </c>
      <c r="Z174" s="158" t="str">
        <f>IF(C174="","",IF(Y174="Tínhthép",IF(T174&lt;W174,2.5,_xlfn.COT(0.5*ASIN(2*T174*1000/($AA$9*J174*BG174*BF174*$F$10)))),""))</f>
        <v/>
      </c>
      <c r="AA174" s="159" t="str">
        <f>IF(C174="","",MAX(BJ174:BK174))</f>
        <v/>
      </c>
      <c r="AB174" s="160" t="str">
        <f>IF($C174="","",AH174)</f>
        <v/>
      </c>
      <c r="AC174" s="160" t="str">
        <f>IF($C174="","",AI174)</f>
        <v/>
      </c>
      <c r="AD174" s="160"/>
      <c r="AE174" s="159" t="str">
        <f>IF(C174="","",2*3.14*AB174^2/4/AC174*1000)</f>
        <v/>
      </c>
      <c r="AF174" s="161" t="str">
        <f>IF(C174="","",IF(AE174&gt;AA174,"OK","NOT OK"))</f>
        <v/>
      </c>
      <c r="AG174" s="17">
        <v>40</v>
      </c>
      <c r="AH174" s="162">
        <v>10</v>
      </c>
      <c r="AI174" s="163">
        <v>200</v>
      </c>
      <c r="AK174" s="164" t="str">
        <f t="shared" si="48"/>
        <v/>
      </c>
      <c r="AL174" s="165" t="str">
        <f t="shared" si="49"/>
        <v/>
      </c>
      <c r="AM174" s="164" t="str">
        <f t="shared" si="50"/>
        <v/>
      </c>
      <c r="AN174" s="164" t="str">
        <f t="shared" si="51"/>
        <v/>
      </c>
      <c r="AO174" s="166" t="str">
        <f t="shared" si="52"/>
        <v/>
      </c>
      <c r="AP174" s="167" t="str">
        <f t="shared" si="53"/>
        <v/>
      </c>
      <c r="AQ174" s="167" t="str">
        <f t="shared" si="54"/>
        <v/>
      </c>
      <c r="AR174" s="167" t="str">
        <f t="shared" si="55"/>
        <v/>
      </c>
      <c r="AS174" s="164" t="str">
        <f t="shared" si="56"/>
        <v/>
      </c>
      <c r="AT174" s="168" t="str">
        <f t="shared" si="57"/>
        <v/>
      </c>
      <c r="AU174" s="168" t="str">
        <f t="shared" si="58"/>
        <v/>
      </c>
      <c r="AV174" s="168" t="str">
        <f t="shared" si="59"/>
        <v/>
      </c>
      <c r="AW174" s="168" t="str">
        <f t="shared" si="60"/>
        <v/>
      </c>
      <c r="AX174" s="168" t="str">
        <f t="shared" si="61"/>
        <v/>
      </c>
      <c r="AY174" s="168" t="str">
        <f t="shared" si="62"/>
        <v/>
      </c>
      <c r="AZ174" s="169" t="str">
        <f>IF(C174="","",MAX(R174:R175))</f>
        <v/>
      </c>
      <c r="BA174" s="169" t="str">
        <f>IF(C174="","",MAX(S174:S175))</f>
        <v/>
      </c>
      <c r="BB174" s="170" t="str">
        <f>IF(C174="","",MIN(2,1+SQRT(200/(0.8*K174))))</f>
        <v/>
      </c>
      <c r="BC174" s="170" t="str">
        <f>IF(C174="","",MIN(0.02,MAX(R174:S174)/(J174*0.8*K174)))</f>
        <v/>
      </c>
      <c r="BD174" s="171" t="str">
        <f>IF(C174="","",0.18/$Y$11)</f>
        <v/>
      </c>
      <c r="BE174" s="172" t="str">
        <f>IF(C174="","",0.035*BB174^(3/2)*$F$9^(1/2))</f>
        <v/>
      </c>
      <c r="BF174" s="172" t="str">
        <f>IF(C174="","",0.6*(1-$F$9/250))</f>
        <v/>
      </c>
      <c r="BG174" s="171" t="str">
        <f>IF(C174="","",0.9*AK174)</f>
        <v/>
      </c>
      <c r="BH174" s="172" t="str">
        <f>+IF(C174="","",(BD174*BB174*(100*BC174*$F$9)^(1/3)+0.15*U174)*J174*0.8*K174/1000)</f>
        <v/>
      </c>
      <c r="BI174" s="172" t="str">
        <f>IF(C174="","",(BE174+0.15*U174)*J174*0.8*K174/1000)</f>
        <v/>
      </c>
      <c r="BJ174" s="172" t="str">
        <f>IF(C174="","",$AF$12*J174*1000)</f>
        <v/>
      </c>
      <c r="BK174" s="172" t="str">
        <f>+IF(C174="","",T174*1000/(BG174*$Q$10*Z174)*1000)</f>
        <v/>
      </c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5"/>
      <c r="DJ174" s="25"/>
      <c r="DK174" s="25"/>
      <c r="DL174" s="25"/>
      <c r="DM174" s="25"/>
      <c r="DN174" s="25"/>
    </row>
    <row r="175" spans="1:118" ht="15.95" customHeight="1" x14ac:dyDescent="0.25">
      <c r="A175" s="181" t="str">
        <f t="shared" si="64"/>
        <v/>
      </c>
      <c r="B175" s="182" t="str">
        <f t="shared" si="63"/>
        <v/>
      </c>
      <c r="C175" s="151"/>
      <c r="D175" s="152"/>
      <c r="E175" s="153"/>
      <c r="F175" s="152"/>
      <c r="G175" s="151"/>
      <c r="H175" s="151"/>
      <c r="I175" s="151"/>
      <c r="J175" s="151"/>
      <c r="K175" s="152"/>
      <c r="L175" s="151" t="str">
        <f t="shared" si="44"/>
        <v/>
      </c>
      <c r="M175" s="151" t="str">
        <f t="shared" si="45"/>
        <v/>
      </c>
      <c r="N175" s="151" t="str">
        <f t="shared" si="46"/>
        <v/>
      </c>
      <c r="O175" s="151" t="str">
        <f t="shared" si="47"/>
        <v/>
      </c>
      <c r="P175" s="272"/>
      <c r="Q175" s="272"/>
      <c r="R175" s="180"/>
      <c r="S175" s="180"/>
      <c r="T175" s="174"/>
      <c r="U175" s="174"/>
      <c r="V175" s="174"/>
      <c r="W175" s="174"/>
      <c r="X175" s="174"/>
      <c r="Y175" s="174"/>
      <c r="Z175" s="174"/>
      <c r="AA175" s="175"/>
      <c r="AB175" s="175"/>
      <c r="AC175" s="175"/>
      <c r="AD175" s="175"/>
      <c r="AE175" s="176"/>
      <c r="AF175" s="175"/>
      <c r="AG175" s="122"/>
      <c r="AH175" s="177"/>
      <c r="AI175" s="177"/>
      <c r="AK175" s="164" t="str">
        <f t="shared" si="48"/>
        <v/>
      </c>
      <c r="AL175" s="165" t="str">
        <f t="shared" si="49"/>
        <v/>
      </c>
      <c r="AM175" s="164" t="str">
        <f t="shared" si="50"/>
        <v/>
      </c>
      <c r="AN175" s="164" t="str">
        <f t="shared" si="51"/>
        <v/>
      </c>
      <c r="AO175" s="166" t="str">
        <f t="shared" si="52"/>
        <v/>
      </c>
      <c r="AP175" s="167" t="str">
        <f t="shared" si="53"/>
        <v/>
      </c>
      <c r="AQ175" s="167" t="str">
        <f t="shared" si="54"/>
        <v/>
      </c>
      <c r="AR175" s="167" t="str">
        <f t="shared" si="55"/>
        <v/>
      </c>
      <c r="AS175" s="164" t="str">
        <f t="shared" si="56"/>
        <v/>
      </c>
      <c r="AT175" s="168" t="str">
        <f t="shared" si="57"/>
        <v/>
      </c>
      <c r="AU175" s="168" t="str">
        <f t="shared" si="58"/>
        <v/>
      </c>
      <c r="AV175" s="168" t="str">
        <f t="shared" si="59"/>
        <v/>
      </c>
      <c r="AW175" s="168" t="str">
        <f t="shared" si="60"/>
        <v/>
      </c>
      <c r="AX175" s="168" t="str">
        <f t="shared" si="61"/>
        <v/>
      </c>
      <c r="AY175" s="168" t="str">
        <f t="shared" si="62"/>
        <v/>
      </c>
      <c r="AZ175" s="178"/>
      <c r="BA175" s="178"/>
      <c r="BB175" s="179"/>
      <c r="BC175" s="179"/>
      <c r="BD175" s="179"/>
      <c r="BE175" s="179"/>
      <c r="BF175" s="179"/>
      <c r="BG175" s="179"/>
      <c r="BH175" s="179"/>
      <c r="BI175" s="179"/>
      <c r="BJ175" s="179"/>
      <c r="BK175" s="179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5"/>
      <c r="DJ175" s="25"/>
      <c r="DK175" s="25"/>
      <c r="DL175" s="25"/>
      <c r="DM175" s="25"/>
      <c r="DN175" s="25"/>
    </row>
    <row r="176" spans="1:118" ht="15.95" customHeight="1" x14ac:dyDescent="0.2">
      <c r="A176" s="181" t="str">
        <f t="shared" si="64"/>
        <v/>
      </c>
      <c r="B176" s="182" t="str">
        <f t="shared" si="63"/>
        <v/>
      </c>
      <c r="C176" s="151"/>
      <c r="D176" s="152"/>
      <c r="E176" s="153"/>
      <c r="F176" s="152"/>
      <c r="G176" s="151"/>
      <c r="H176" s="151"/>
      <c r="I176" s="151"/>
      <c r="J176" s="151"/>
      <c r="K176" s="152"/>
      <c r="L176" s="151" t="str">
        <f t="shared" si="44"/>
        <v/>
      </c>
      <c r="M176" s="151" t="str">
        <f t="shared" si="45"/>
        <v/>
      </c>
      <c r="N176" s="151" t="str">
        <f t="shared" si="46"/>
        <v/>
      </c>
      <c r="O176" s="151" t="str">
        <f t="shared" si="47"/>
        <v/>
      </c>
      <c r="P176" s="155"/>
      <c r="Q176" s="155"/>
      <c r="R176" s="154" t="str">
        <f>IF(C176="","",MAX(N176:N177))</f>
        <v/>
      </c>
      <c r="S176" s="154" t="str">
        <f>IF(D176="","",MAX(O176:O177))</f>
        <v/>
      </c>
      <c r="T176" s="155" t="str">
        <f>IF(C176="","",MAX(ABS(H176),ABS(H177)))</f>
        <v/>
      </c>
      <c r="U176" s="156" t="str">
        <f>+IF(C176="","",MIN(MAX(ABS(G176),ABS(G177))*1000/(J176*K176),0.2*$F$10))</f>
        <v/>
      </c>
      <c r="V176" s="155" t="str">
        <f>IF(C176="","",MAX(BH176:BI176))</f>
        <v/>
      </c>
      <c r="W176" s="155" t="str">
        <f>IF(C176="","",$AA$9*$J176*$BG176*$BF176*$F$10/2.9/1000)</f>
        <v/>
      </c>
      <c r="X176" s="155" t="str">
        <f>IF(C176="","",$AA$9*$J176*$BG176*$BF176*$F$10/2/1000)</f>
        <v/>
      </c>
      <c r="Y176" s="157" t="str">
        <f>IF(C176="","",IF(MAX(ABS(H176),ABS(H177))&lt;V176,"Cấu tạo",IF(MAX(ABS(H176),ABS(H177))&gt;X176,"O/S","Tínhthép")))</f>
        <v/>
      </c>
      <c r="Z176" s="158" t="str">
        <f>IF(C176="","",IF(Y176="Tínhthép",IF(T176&lt;W176,2.5,_xlfn.COT(0.5*ASIN(2*T176*1000/($AA$9*J176*BG176*BF176*$F$10)))),""))</f>
        <v/>
      </c>
      <c r="AA176" s="159" t="str">
        <f>IF(C176="","",MAX(BJ176:BK176))</f>
        <v/>
      </c>
      <c r="AB176" s="160" t="str">
        <f>IF($C176="","",AH176)</f>
        <v/>
      </c>
      <c r="AC176" s="160" t="str">
        <f>IF($C176="","",AI176)</f>
        <v/>
      </c>
      <c r="AD176" s="160"/>
      <c r="AE176" s="159" t="str">
        <f>IF(C176="","",2*3.14*AB176^2/4/AC176*1000)</f>
        <v/>
      </c>
      <c r="AF176" s="161" t="str">
        <f>IF(C176="","",IF(AE176&gt;AA176,"OK","NOT OK"))</f>
        <v/>
      </c>
      <c r="AH176" s="162">
        <v>10</v>
      </c>
      <c r="AI176" s="163">
        <v>200</v>
      </c>
      <c r="AK176" s="164" t="str">
        <f t="shared" si="48"/>
        <v/>
      </c>
      <c r="AL176" s="165" t="str">
        <f t="shared" si="49"/>
        <v/>
      </c>
      <c r="AM176" s="164" t="str">
        <f t="shared" si="50"/>
        <v/>
      </c>
      <c r="AN176" s="164" t="str">
        <f t="shared" si="51"/>
        <v/>
      </c>
      <c r="AO176" s="166" t="str">
        <f t="shared" si="52"/>
        <v/>
      </c>
      <c r="AP176" s="167" t="str">
        <f t="shared" si="53"/>
        <v/>
      </c>
      <c r="AQ176" s="167" t="str">
        <f t="shared" si="54"/>
        <v/>
      </c>
      <c r="AR176" s="167" t="str">
        <f t="shared" si="55"/>
        <v/>
      </c>
      <c r="AS176" s="164" t="str">
        <f t="shared" si="56"/>
        <v/>
      </c>
      <c r="AT176" s="168" t="str">
        <f t="shared" si="57"/>
        <v/>
      </c>
      <c r="AU176" s="168" t="str">
        <f t="shared" si="58"/>
        <v/>
      </c>
      <c r="AV176" s="168" t="str">
        <f t="shared" si="59"/>
        <v/>
      </c>
      <c r="AW176" s="168" t="str">
        <f t="shared" si="60"/>
        <v/>
      </c>
      <c r="AX176" s="168" t="str">
        <f t="shared" si="61"/>
        <v/>
      </c>
      <c r="AY176" s="168" t="str">
        <f t="shared" si="62"/>
        <v/>
      </c>
      <c r="AZ176" s="169" t="str">
        <f>IF(C176="","",MAX(R176:R177))</f>
        <v/>
      </c>
      <c r="BA176" s="169" t="str">
        <f>IF(C176="","",MAX(S176:S177))</f>
        <v/>
      </c>
      <c r="BB176" s="170" t="str">
        <f>IF(C176="","",MIN(2,1+SQRT(200/(0.8*K176))))</f>
        <v/>
      </c>
      <c r="BC176" s="170" t="str">
        <f>IF(C176="","",MIN(0.02,MAX(R176:S176)/(J176*0.8*K176)))</f>
        <v/>
      </c>
      <c r="BD176" s="171" t="str">
        <f>IF(C176="","",0.18/$Y$11)</f>
        <v/>
      </c>
      <c r="BE176" s="172" t="str">
        <f>IF(C176="","",0.035*BB176^(3/2)*$F$9^(1/2))</f>
        <v/>
      </c>
      <c r="BF176" s="172" t="str">
        <f>IF(C176="","",0.6*(1-$F$9/250))</f>
        <v/>
      </c>
      <c r="BG176" s="171" t="str">
        <f>IF(C176="","",0.9*AK176)</f>
        <v/>
      </c>
      <c r="BH176" s="172" t="str">
        <f>+IF(C176="","",(BD176*BB176*(100*BC176*$F$9)^(1/3)+0.15*U176)*J176*0.8*K176/1000)</f>
        <v/>
      </c>
      <c r="BI176" s="172" t="str">
        <f>IF(C176="","",(BE176+0.15*U176)*J176*0.8*K176/1000)</f>
        <v/>
      </c>
      <c r="BJ176" s="172" t="str">
        <f>IF(C176="","",$AF$12*J176*1000)</f>
        <v/>
      </c>
      <c r="BK176" s="172" t="str">
        <f>+IF(C176="","",T176*1000/(BG176*$Q$10*Z176)*1000)</f>
        <v/>
      </c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5"/>
      <c r="DJ176" s="25"/>
      <c r="DK176" s="25"/>
      <c r="DL176" s="25"/>
      <c r="DM176" s="25"/>
      <c r="DN176" s="25"/>
    </row>
    <row r="177" spans="1:118" ht="15.95" customHeight="1" x14ac:dyDescent="0.25">
      <c r="A177" s="181" t="str">
        <f t="shared" si="64"/>
        <v/>
      </c>
      <c r="B177" s="182" t="str">
        <f t="shared" si="63"/>
        <v/>
      </c>
      <c r="C177" s="151"/>
      <c r="D177" s="152"/>
      <c r="E177" s="153"/>
      <c r="F177" s="152"/>
      <c r="G177" s="151"/>
      <c r="H177" s="151"/>
      <c r="I177" s="151"/>
      <c r="J177" s="151"/>
      <c r="K177" s="152"/>
      <c r="L177" s="151" t="str">
        <f t="shared" si="44"/>
        <v/>
      </c>
      <c r="M177" s="151" t="str">
        <f t="shared" si="45"/>
        <v/>
      </c>
      <c r="N177" s="151" t="str">
        <f t="shared" si="46"/>
        <v/>
      </c>
      <c r="O177" s="151" t="str">
        <f t="shared" si="47"/>
        <v/>
      </c>
      <c r="P177" s="272"/>
      <c r="Q177" s="272"/>
      <c r="R177" s="180"/>
      <c r="S177" s="180"/>
      <c r="T177" s="174"/>
      <c r="U177" s="174"/>
      <c r="V177" s="174"/>
      <c r="W177" s="174"/>
      <c r="X177" s="174"/>
      <c r="Y177" s="174"/>
      <c r="Z177" s="174"/>
      <c r="AA177" s="175"/>
      <c r="AB177" s="175"/>
      <c r="AC177" s="175"/>
      <c r="AD177" s="175"/>
      <c r="AE177" s="176"/>
      <c r="AF177" s="175"/>
      <c r="AG177" s="122"/>
      <c r="AH177" s="177"/>
      <c r="AI177" s="177"/>
      <c r="AK177" s="164" t="str">
        <f t="shared" si="48"/>
        <v/>
      </c>
      <c r="AL177" s="165" t="str">
        <f t="shared" si="49"/>
        <v/>
      </c>
      <c r="AM177" s="164" t="str">
        <f t="shared" si="50"/>
        <v/>
      </c>
      <c r="AN177" s="164" t="str">
        <f t="shared" si="51"/>
        <v/>
      </c>
      <c r="AO177" s="166" t="str">
        <f t="shared" si="52"/>
        <v/>
      </c>
      <c r="AP177" s="167" t="str">
        <f t="shared" si="53"/>
        <v/>
      </c>
      <c r="AQ177" s="167" t="str">
        <f t="shared" si="54"/>
        <v/>
      </c>
      <c r="AR177" s="167" t="str">
        <f t="shared" si="55"/>
        <v/>
      </c>
      <c r="AS177" s="164" t="str">
        <f t="shared" si="56"/>
        <v/>
      </c>
      <c r="AT177" s="168" t="str">
        <f t="shared" si="57"/>
        <v/>
      </c>
      <c r="AU177" s="168" t="str">
        <f t="shared" si="58"/>
        <v/>
      </c>
      <c r="AV177" s="168" t="str">
        <f t="shared" si="59"/>
        <v/>
      </c>
      <c r="AW177" s="168" t="str">
        <f t="shared" si="60"/>
        <v/>
      </c>
      <c r="AX177" s="168" t="str">
        <f t="shared" si="61"/>
        <v/>
      </c>
      <c r="AY177" s="168" t="str">
        <f t="shared" si="62"/>
        <v/>
      </c>
      <c r="AZ177" s="178"/>
      <c r="BA177" s="178"/>
      <c r="BB177" s="179"/>
      <c r="BC177" s="179"/>
      <c r="BD177" s="179"/>
      <c r="BE177" s="179"/>
      <c r="BF177" s="179"/>
      <c r="BG177" s="179"/>
      <c r="BH177" s="179"/>
      <c r="BI177" s="179"/>
      <c r="BJ177" s="179"/>
      <c r="BK177" s="179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5"/>
      <c r="DJ177" s="25"/>
      <c r="DK177" s="25"/>
      <c r="DL177" s="25"/>
      <c r="DM177" s="25"/>
      <c r="DN177" s="25"/>
    </row>
    <row r="178" spans="1:118" ht="15.95" customHeight="1" x14ac:dyDescent="0.2">
      <c r="A178" s="181" t="str">
        <f t="shared" si="64"/>
        <v/>
      </c>
      <c r="B178" s="182" t="str">
        <f t="shared" si="63"/>
        <v/>
      </c>
      <c r="C178" s="151"/>
      <c r="D178" s="152"/>
      <c r="E178" s="153"/>
      <c r="F178" s="152"/>
      <c r="G178" s="151"/>
      <c r="H178" s="151"/>
      <c r="I178" s="151"/>
      <c r="J178" s="151"/>
      <c r="K178" s="151"/>
      <c r="L178" s="151" t="str">
        <f t="shared" si="44"/>
        <v/>
      </c>
      <c r="M178" s="151" t="str">
        <f t="shared" si="45"/>
        <v/>
      </c>
      <c r="N178" s="151" t="str">
        <f t="shared" si="46"/>
        <v/>
      </c>
      <c r="O178" s="151" t="str">
        <f t="shared" si="47"/>
        <v/>
      </c>
      <c r="P178" s="155"/>
      <c r="Q178" s="155"/>
      <c r="R178" s="154" t="str">
        <f>IF(C178="","",MAX(N178:N179))</f>
        <v/>
      </c>
      <c r="S178" s="154" t="str">
        <f>IF(D178="","",MAX(O178:O179))</f>
        <v/>
      </c>
      <c r="T178" s="155" t="str">
        <f>IF(C178="","",MAX(ABS(H178),ABS(H179)))</f>
        <v/>
      </c>
      <c r="U178" s="156" t="str">
        <f>+IF(C178="","",MIN(MAX(ABS(G178),ABS(G179))*1000/(J178*K178),0.2*$F$10))</f>
        <v/>
      </c>
      <c r="V178" s="155" t="str">
        <f>IF(C178="","",MAX(BH178:BI178))</f>
        <v/>
      </c>
      <c r="W178" s="155" t="str">
        <f>IF(C178="","",$AA$9*$J178*$BG178*$BF178*$F$10/2.9/1000)</f>
        <v/>
      </c>
      <c r="X178" s="155" t="str">
        <f>IF(C178="","",$AA$9*$J178*$BG178*$BF178*$F$10/2/1000)</f>
        <v/>
      </c>
      <c r="Y178" s="157" t="str">
        <f>IF(C178="","",IF(MAX(ABS(H178),ABS(H179))&lt;V178,"Cấu tạo",IF(MAX(ABS(H178),ABS(H179))&gt;X178,"O/S","Tínhthép")))</f>
        <v/>
      </c>
      <c r="Z178" s="158" t="str">
        <f>IF(C178="","",IF(Y178="Tínhthép",IF(T178&lt;W178,2.5,_xlfn.COT(0.5*ASIN(2*T178*1000/($AA$9*J178*BG178*BF178*$F$10)))),""))</f>
        <v/>
      </c>
      <c r="AA178" s="159" t="str">
        <f>IF(C178="","",MAX(BJ178:BK178))</f>
        <v/>
      </c>
      <c r="AB178" s="160" t="str">
        <f>IF($C178="","",AH178)</f>
        <v/>
      </c>
      <c r="AC178" s="160" t="str">
        <f>IF($C178="","",AI178)</f>
        <v/>
      </c>
      <c r="AD178" s="160"/>
      <c r="AE178" s="159" t="str">
        <f>IF(C178="","",2*3.14*AB178^2/4/AC178*1000)</f>
        <v/>
      </c>
      <c r="AF178" s="161" t="str">
        <f>IF(C178="","",IF(AE178&gt;AA178,"OK","NOT OK"))</f>
        <v/>
      </c>
      <c r="AG178" s="17">
        <v>41</v>
      </c>
      <c r="AH178" s="162">
        <v>10</v>
      </c>
      <c r="AI178" s="163">
        <v>200</v>
      </c>
      <c r="AK178" s="164" t="str">
        <f t="shared" si="48"/>
        <v/>
      </c>
      <c r="AL178" s="165" t="str">
        <f t="shared" si="49"/>
        <v/>
      </c>
      <c r="AM178" s="164" t="str">
        <f t="shared" si="50"/>
        <v/>
      </c>
      <c r="AN178" s="164" t="str">
        <f t="shared" si="51"/>
        <v/>
      </c>
      <c r="AO178" s="166" t="str">
        <f t="shared" si="52"/>
        <v/>
      </c>
      <c r="AP178" s="167" t="str">
        <f t="shared" si="53"/>
        <v/>
      </c>
      <c r="AQ178" s="167" t="str">
        <f t="shared" si="54"/>
        <v/>
      </c>
      <c r="AR178" s="167" t="str">
        <f t="shared" si="55"/>
        <v/>
      </c>
      <c r="AS178" s="164" t="str">
        <f t="shared" si="56"/>
        <v/>
      </c>
      <c r="AT178" s="168" t="str">
        <f t="shared" si="57"/>
        <v/>
      </c>
      <c r="AU178" s="168" t="str">
        <f t="shared" si="58"/>
        <v/>
      </c>
      <c r="AV178" s="168" t="str">
        <f t="shared" si="59"/>
        <v/>
      </c>
      <c r="AW178" s="168" t="str">
        <f t="shared" si="60"/>
        <v/>
      </c>
      <c r="AX178" s="168" t="str">
        <f t="shared" si="61"/>
        <v/>
      </c>
      <c r="AY178" s="168" t="str">
        <f t="shared" si="62"/>
        <v/>
      </c>
      <c r="AZ178" s="169" t="str">
        <f>IF(C178="","",MAX(R178:R179))</f>
        <v/>
      </c>
      <c r="BA178" s="169" t="str">
        <f>IF(C178="","",MAX(S178:S179))</f>
        <v/>
      </c>
      <c r="BB178" s="170" t="str">
        <f>IF(C178="","",MIN(2,1+SQRT(200/(0.8*K178))))</f>
        <v/>
      </c>
      <c r="BC178" s="170" t="str">
        <f>IF(C178="","",MIN(0.02,MAX(R178:S178)/(J178*0.8*K178)))</f>
        <v/>
      </c>
      <c r="BD178" s="171" t="str">
        <f>IF(C178="","",0.18/$Y$11)</f>
        <v/>
      </c>
      <c r="BE178" s="172" t="str">
        <f>IF(C178="","",0.035*BB178^(3/2)*$F$9^(1/2))</f>
        <v/>
      </c>
      <c r="BF178" s="172" t="str">
        <f>IF(C178="","",0.6*(1-$F$9/250))</f>
        <v/>
      </c>
      <c r="BG178" s="171" t="str">
        <f>IF(C178="","",0.9*AK178)</f>
        <v/>
      </c>
      <c r="BH178" s="172" t="str">
        <f>+IF(C178="","",(BD178*BB178*(100*BC178*$F$9)^(1/3)+0.15*U178)*J178*0.8*K178/1000)</f>
        <v/>
      </c>
      <c r="BI178" s="172" t="str">
        <f>IF(C178="","",(BE178+0.15*U178)*J178*0.8*K178/1000)</f>
        <v/>
      </c>
      <c r="BJ178" s="172" t="str">
        <f>IF(C178="","",$AF$12*J178*1000)</f>
        <v/>
      </c>
      <c r="BK178" s="172" t="str">
        <f>+IF(C178="","",T178*1000/(BG178*$Q$10*Z178)*1000)</f>
        <v/>
      </c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5"/>
      <c r="DJ178" s="25"/>
      <c r="DK178" s="25"/>
      <c r="DL178" s="25"/>
      <c r="DM178" s="25"/>
      <c r="DN178" s="25"/>
    </row>
    <row r="179" spans="1:118" ht="15.95" customHeight="1" x14ac:dyDescent="0.25">
      <c r="A179" s="181" t="str">
        <f t="shared" si="64"/>
        <v/>
      </c>
      <c r="B179" s="182" t="str">
        <f t="shared" si="63"/>
        <v/>
      </c>
      <c r="C179" s="151"/>
      <c r="D179" s="152"/>
      <c r="E179" s="153"/>
      <c r="F179" s="152"/>
      <c r="G179" s="151"/>
      <c r="H179" s="151"/>
      <c r="I179" s="151"/>
      <c r="J179" s="151"/>
      <c r="K179" s="152"/>
      <c r="L179" s="151" t="str">
        <f t="shared" si="44"/>
        <v/>
      </c>
      <c r="M179" s="151" t="str">
        <f t="shared" si="45"/>
        <v/>
      </c>
      <c r="N179" s="151" t="str">
        <f t="shared" si="46"/>
        <v/>
      </c>
      <c r="O179" s="151" t="str">
        <f t="shared" si="47"/>
        <v/>
      </c>
      <c r="P179" s="272"/>
      <c r="Q179" s="272"/>
      <c r="R179" s="173"/>
      <c r="S179" s="173"/>
      <c r="T179" s="174"/>
      <c r="U179" s="174"/>
      <c r="V179" s="174"/>
      <c r="W179" s="174"/>
      <c r="X179" s="174"/>
      <c r="Y179" s="174"/>
      <c r="Z179" s="174"/>
      <c r="AA179" s="175"/>
      <c r="AB179" s="175"/>
      <c r="AC179" s="175"/>
      <c r="AD179" s="175"/>
      <c r="AE179" s="176"/>
      <c r="AF179" s="175"/>
      <c r="AG179" s="122"/>
      <c r="AH179" s="177"/>
      <c r="AI179" s="177"/>
      <c r="AK179" s="164" t="str">
        <f t="shared" si="48"/>
        <v/>
      </c>
      <c r="AL179" s="165" t="str">
        <f t="shared" si="49"/>
        <v/>
      </c>
      <c r="AM179" s="164" t="str">
        <f t="shared" si="50"/>
        <v/>
      </c>
      <c r="AN179" s="164" t="str">
        <f t="shared" si="51"/>
        <v/>
      </c>
      <c r="AO179" s="166" t="str">
        <f t="shared" si="52"/>
        <v/>
      </c>
      <c r="AP179" s="167" t="str">
        <f t="shared" si="53"/>
        <v/>
      </c>
      <c r="AQ179" s="167" t="str">
        <f t="shared" si="54"/>
        <v/>
      </c>
      <c r="AR179" s="167" t="str">
        <f t="shared" si="55"/>
        <v/>
      </c>
      <c r="AS179" s="164" t="str">
        <f t="shared" si="56"/>
        <v/>
      </c>
      <c r="AT179" s="168" t="str">
        <f t="shared" si="57"/>
        <v/>
      </c>
      <c r="AU179" s="168" t="str">
        <f t="shared" si="58"/>
        <v/>
      </c>
      <c r="AV179" s="168" t="str">
        <f t="shared" si="59"/>
        <v/>
      </c>
      <c r="AW179" s="168" t="str">
        <f t="shared" si="60"/>
        <v/>
      </c>
      <c r="AX179" s="168" t="str">
        <f t="shared" si="61"/>
        <v/>
      </c>
      <c r="AY179" s="168" t="str">
        <f t="shared" si="62"/>
        <v/>
      </c>
      <c r="AZ179" s="178"/>
      <c r="BA179" s="178"/>
      <c r="BB179" s="179"/>
      <c r="BC179" s="179"/>
      <c r="BD179" s="179"/>
      <c r="BE179" s="179"/>
      <c r="BF179" s="179"/>
      <c r="BG179" s="179"/>
      <c r="BH179" s="179"/>
      <c r="BI179" s="179"/>
      <c r="BJ179" s="179"/>
      <c r="BK179" s="179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5"/>
      <c r="DJ179" s="25"/>
      <c r="DK179" s="25"/>
      <c r="DL179" s="25"/>
      <c r="DM179" s="25"/>
      <c r="DN179" s="25"/>
    </row>
    <row r="180" spans="1:118" ht="15.95" customHeight="1" x14ac:dyDescent="0.2">
      <c r="A180" s="181" t="str">
        <f t="shared" si="64"/>
        <v/>
      </c>
      <c r="B180" s="182" t="str">
        <f t="shared" si="63"/>
        <v/>
      </c>
      <c r="C180" s="151"/>
      <c r="D180" s="152"/>
      <c r="E180" s="153"/>
      <c r="F180" s="152"/>
      <c r="G180" s="151"/>
      <c r="H180" s="151"/>
      <c r="I180" s="151"/>
      <c r="J180" s="151"/>
      <c r="K180" s="152"/>
      <c r="L180" s="151" t="str">
        <f t="shared" si="44"/>
        <v/>
      </c>
      <c r="M180" s="151" t="str">
        <f t="shared" si="45"/>
        <v/>
      </c>
      <c r="N180" s="151" t="str">
        <f t="shared" si="46"/>
        <v/>
      </c>
      <c r="O180" s="151" t="str">
        <f t="shared" si="47"/>
        <v/>
      </c>
      <c r="P180" s="155"/>
      <c r="Q180" s="155"/>
      <c r="R180" s="154" t="str">
        <f>IF(C180="","",MAX(N180:N181))</f>
        <v/>
      </c>
      <c r="S180" s="154" t="str">
        <f>IF(D180="","",MAX(O180:O181))</f>
        <v/>
      </c>
      <c r="T180" s="155" t="str">
        <f>IF(C180="","",MAX(ABS(H180),ABS(H181)))</f>
        <v/>
      </c>
      <c r="U180" s="156" t="str">
        <f>+IF(C180="","",MIN(MAX(ABS(G180),ABS(G181))*1000/(J180*K180),0.2*$F$10))</f>
        <v/>
      </c>
      <c r="V180" s="155" t="str">
        <f>IF(C180="","",MAX(BH180:BI180))</f>
        <v/>
      </c>
      <c r="W180" s="155" t="str">
        <f>IF(C180="","",$AA$9*$J180*$BG180*$BF180*$F$10/2.9/1000)</f>
        <v/>
      </c>
      <c r="X180" s="155" t="str">
        <f>IF(C180="","",$AA$9*$J180*$BG180*$BF180*$F$10/2/1000)</f>
        <v/>
      </c>
      <c r="Y180" s="157" t="str">
        <f>IF(C180="","",IF(MAX(ABS(H180),ABS(H181))&lt;V180,"Cấu tạo",IF(MAX(ABS(H180),ABS(H181))&gt;X180,"O/S","Tínhthép")))</f>
        <v/>
      </c>
      <c r="Z180" s="158" t="str">
        <f>IF(C180="","",IF(Y180="Tínhthép",IF(T180&lt;W180,2.5,_xlfn.COT(0.5*ASIN(2*T180*1000/($AA$9*J180*BG180*BF180*$F$10)))),""))</f>
        <v/>
      </c>
      <c r="AA180" s="159" t="str">
        <f>IF(C180="","",MAX(BJ180:BK180))</f>
        <v/>
      </c>
      <c r="AB180" s="160" t="str">
        <f>IF($C180="","",AH180)</f>
        <v/>
      </c>
      <c r="AC180" s="160" t="str">
        <f>IF($C180="","",AI180)</f>
        <v/>
      </c>
      <c r="AD180" s="160"/>
      <c r="AE180" s="159" t="str">
        <f>IF(C180="","",2*3.14*AB180^2/4/AC180*1000)</f>
        <v/>
      </c>
      <c r="AF180" s="161" t="str">
        <f>IF(C180="","",IF(AE180&gt;AA180,"OK","NOT OK"))</f>
        <v/>
      </c>
      <c r="AH180" s="162">
        <v>10</v>
      </c>
      <c r="AI180" s="163">
        <v>200</v>
      </c>
      <c r="AK180" s="164" t="str">
        <f t="shared" si="48"/>
        <v/>
      </c>
      <c r="AL180" s="165" t="str">
        <f t="shared" si="49"/>
        <v/>
      </c>
      <c r="AM180" s="164" t="str">
        <f t="shared" si="50"/>
        <v/>
      </c>
      <c r="AN180" s="164" t="str">
        <f t="shared" si="51"/>
        <v/>
      </c>
      <c r="AO180" s="166" t="str">
        <f t="shared" si="52"/>
        <v/>
      </c>
      <c r="AP180" s="167" t="str">
        <f t="shared" si="53"/>
        <v/>
      </c>
      <c r="AQ180" s="167" t="str">
        <f t="shared" si="54"/>
        <v/>
      </c>
      <c r="AR180" s="167" t="str">
        <f t="shared" si="55"/>
        <v/>
      </c>
      <c r="AS180" s="164" t="str">
        <f t="shared" si="56"/>
        <v/>
      </c>
      <c r="AT180" s="168" t="str">
        <f t="shared" si="57"/>
        <v/>
      </c>
      <c r="AU180" s="168" t="str">
        <f t="shared" si="58"/>
        <v/>
      </c>
      <c r="AV180" s="168" t="str">
        <f t="shared" si="59"/>
        <v/>
      </c>
      <c r="AW180" s="168" t="str">
        <f t="shared" si="60"/>
        <v/>
      </c>
      <c r="AX180" s="168" t="str">
        <f t="shared" si="61"/>
        <v/>
      </c>
      <c r="AY180" s="168" t="str">
        <f t="shared" si="62"/>
        <v/>
      </c>
      <c r="AZ180" s="169" t="str">
        <f>IF(C180="","",MAX(R180:R181))</f>
        <v/>
      </c>
      <c r="BA180" s="169" t="str">
        <f>IF(C180="","",MAX(S180:S181))</f>
        <v/>
      </c>
      <c r="BB180" s="170" t="str">
        <f>IF(C180="","",MIN(2,1+SQRT(200/(0.8*K180))))</f>
        <v/>
      </c>
      <c r="BC180" s="170" t="str">
        <f>IF(C180="","",MIN(0.02,MAX(R180:S180)/(J180*0.8*K180)))</f>
        <v/>
      </c>
      <c r="BD180" s="171" t="str">
        <f>IF(C180="","",0.18/$Y$11)</f>
        <v/>
      </c>
      <c r="BE180" s="172" t="str">
        <f>IF(C180="","",0.035*BB180^(3/2)*$F$9^(1/2))</f>
        <v/>
      </c>
      <c r="BF180" s="172" t="str">
        <f>IF(C180="","",0.6*(1-$F$9/250))</f>
        <v/>
      </c>
      <c r="BG180" s="171" t="str">
        <f>IF(C180="","",0.9*AK180)</f>
        <v/>
      </c>
      <c r="BH180" s="172" t="str">
        <f>+IF(C180="","",(BD180*BB180*(100*BC180*$F$9)^(1/3)+0.15*U180)*J180*0.8*K180/1000)</f>
        <v/>
      </c>
      <c r="BI180" s="172" t="str">
        <f>IF(C180="","",(BE180+0.15*U180)*J180*0.8*K180/1000)</f>
        <v/>
      </c>
      <c r="BJ180" s="172" t="str">
        <f>IF(C180="","",$AF$12*J180*1000)</f>
        <v/>
      </c>
      <c r="BK180" s="172" t="str">
        <f>+IF(C180="","",T180*1000/(BG180*$Q$10*Z180)*1000)</f>
        <v/>
      </c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5"/>
      <c r="DJ180" s="25"/>
      <c r="DK180" s="25"/>
      <c r="DL180" s="25"/>
      <c r="DM180" s="25"/>
      <c r="DN180" s="25"/>
    </row>
    <row r="181" spans="1:118" ht="15.95" customHeight="1" x14ac:dyDescent="0.25">
      <c r="A181" s="181" t="str">
        <f t="shared" si="64"/>
        <v/>
      </c>
      <c r="B181" s="182" t="str">
        <f t="shared" si="63"/>
        <v/>
      </c>
      <c r="C181" s="151"/>
      <c r="D181" s="152"/>
      <c r="E181" s="153"/>
      <c r="F181" s="152"/>
      <c r="G181" s="151"/>
      <c r="H181" s="151"/>
      <c r="I181" s="151"/>
      <c r="J181" s="151"/>
      <c r="K181" s="152"/>
      <c r="L181" s="151" t="str">
        <f t="shared" si="44"/>
        <v/>
      </c>
      <c r="M181" s="151" t="str">
        <f t="shared" si="45"/>
        <v/>
      </c>
      <c r="N181" s="151" t="str">
        <f t="shared" si="46"/>
        <v/>
      </c>
      <c r="O181" s="151" t="str">
        <f t="shared" si="47"/>
        <v/>
      </c>
      <c r="P181" s="272"/>
      <c r="Q181" s="272"/>
      <c r="R181" s="173"/>
      <c r="S181" s="173"/>
      <c r="T181" s="174"/>
      <c r="U181" s="174"/>
      <c r="V181" s="174"/>
      <c r="W181" s="174"/>
      <c r="X181" s="174"/>
      <c r="Y181" s="174"/>
      <c r="Z181" s="174"/>
      <c r="AA181" s="175"/>
      <c r="AB181" s="175"/>
      <c r="AC181" s="175"/>
      <c r="AD181" s="175"/>
      <c r="AE181" s="176"/>
      <c r="AF181" s="175"/>
      <c r="AG181" s="122"/>
      <c r="AH181" s="177"/>
      <c r="AI181" s="177"/>
      <c r="AK181" s="164" t="str">
        <f t="shared" si="48"/>
        <v/>
      </c>
      <c r="AL181" s="165" t="str">
        <f t="shared" si="49"/>
        <v/>
      </c>
      <c r="AM181" s="164" t="str">
        <f t="shared" si="50"/>
        <v/>
      </c>
      <c r="AN181" s="164" t="str">
        <f t="shared" si="51"/>
        <v/>
      </c>
      <c r="AO181" s="166" t="str">
        <f t="shared" si="52"/>
        <v/>
      </c>
      <c r="AP181" s="167" t="str">
        <f t="shared" si="53"/>
        <v/>
      </c>
      <c r="AQ181" s="167" t="str">
        <f t="shared" si="54"/>
        <v/>
      </c>
      <c r="AR181" s="167" t="str">
        <f t="shared" si="55"/>
        <v/>
      </c>
      <c r="AS181" s="164" t="str">
        <f t="shared" si="56"/>
        <v/>
      </c>
      <c r="AT181" s="168" t="str">
        <f t="shared" si="57"/>
        <v/>
      </c>
      <c r="AU181" s="168" t="str">
        <f t="shared" si="58"/>
        <v/>
      </c>
      <c r="AV181" s="168" t="str">
        <f t="shared" si="59"/>
        <v/>
      </c>
      <c r="AW181" s="168" t="str">
        <f t="shared" si="60"/>
        <v/>
      </c>
      <c r="AX181" s="168" t="str">
        <f t="shared" si="61"/>
        <v/>
      </c>
      <c r="AY181" s="168" t="str">
        <f t="shared" si="62"/>
        <v/>
      </c>
      <c r="AZ181" s="178"/>
      <c r="BA181" s="178"/>
      <c r="BB181" s="179"/>
      <c r="BC181" s="179"/>
      <c r="BD181" s="179"/>
      <c r="BE181" s="179"/>
      <c r="BF181" s="179"/>
      <c r="BG181" s="179"/>
      <c r="BH181" s="179"/>
      <c r="BI181" s="179"/>
      <c r="BJ181" s="179"/>
      <c r="BK181" s="179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5"/>
      <c r="DJ181" s="25"/>
      <c r="DK181" s="25"/>
      <c r="DL181" s="25"/>
      <c r="DM181" s="25"/>
      <c r="DN181" s="25"/>
    </row>
    <row r="182" spans="1:118" ht="15.95" customHeight="1" x14ac:dyDescent="0.2">
      <c r="A182" s="181" t="str">
        <f t="shared" si="64"/>
        <v/>
      </c>
      <c r="B182" s="182" t="str">
        <f t="shared" si="63"/>
        <v/>
      </c>
      <c r="C182" s="151"/>
      <c r="D182" s="152"/>
      <c r="E182" s="153"/>
      <c r="F182" s="152"/>
      <c r="G182" s="151"/>
      <c r="H182" s="151"/>
      <c r="I182" s="151"/>
      <c r="J182" s="151"/>
      <c r="K182" s="151"/>
      <c r="L182" s="151" t="str">
        <f t="shared" si="44"/>
        <v/>
      </c>
      <c r="M182" s="151" t="str">
        <f t="shared" si="45"/>
        <v/>
      </c>
      <c r="N182" s="151" t="str">
        <f t="shared" si="46"/>
        <v/>
      </c>
      <c r="O182" s="151" t="str">
        <f t="shared" si="47"/>
        <v/>
      </c>
      <c r="P182" s="155"/>
      <c r="Q182" s="155"/>
      <c r="R182" s="154" t="str">
        <f>IF(C182="","",MAX(N182:N183))</f>
        <v/>
      </c>
      <c r="S182" s="154" t="str">
        <f>IF(D182="","",MAX(O182:O183))</f>
        <v/>
      </c>
      <c r="T182" s="155" t="str">
        <f>IF(C182="","",MAX(ABS(H182),ABS(H183)))</f>
        <v/>
      </c>
      <c r="U182" s="156" t="str">
        <f>+IF(C182="","",MIN(MAX(ABS(G182),ABS(G183))*1000/(J182*K182),0.2*$F$10))</f>
        <v/>
      </c>
      <c r="V182" s="155" t="str">
        <f>IF(C182="","",MAX(BH182:BI182))</f>
        <v/>
      </c>
      <c r="W182" s="155" t="str">
        <f>IF(C182="","",$AA$9*$J182*$BG182*$BF182*$F$10/2.9/1000)</f>
        <v/>
      </c>
      <c r="X182" s="155" t="str">
        <f>IF(C182="","",$AA$9*$J182*$BG182*$BF182*$F$10/2/1000)</f>
        <v/>
      </c>
      <c r="Y182" s="157" t="str">
        <f>IF(C182="","",IF(MAX(ABS(H182),ABS(H183))&lt;V182,"Cấu tạo",IF(MAX(ABS(H182),ABS(H183))&gt;X182,"O/S","Tínhthép")))</f>
        <v/>
      </c>
      <c r="Z182" s="158" t="str">
        <f>IF(C182="","",IF(Y182="Tínhthép",IF(T182&lt;W182,2.5,_xlfn.COT(0.5*ASIN(2*T182*1000/($AA$9*J182*BG182*BF182*$F$10)))),""))</f>
        <v/>
      </c>
      <c r="AA182" s="159" t="str">
        <f>IF(C182="","",MAX(BJ182:BK182))</f>
        <v/>
      </c>
      <c r="AB182" s="160" t="str">
        <f>IF($C182="","",AH182)</f>
        <v/>
      </c>
      <c r="AC182" s="160" t="str">
        <f>IF($C182="","",AI182)</f>
        <v/>
      </c>
      <c r="AD182" s="160"/>
      <c r="AE182" s="159" t="str">
        <f>IF(C182="","",2*3.14*AB182^2/4/AC182*1000)</f>
        <v/>
      </c>
      <c r="AF182" s="161" t="str">
        <f>IF(C182="","",IF(AE182&gt;AA182,"OK","NOT OK"))</f>
        <v/>
      </c>
      <c r="AG182" s="17">
        <v>42</v>
      </c>
      <c r="AH182" s="162">
        <v>10</v>
      </c>
      <c r="AI182" s="163">
        <v>200</v>
      </c>
      <c r="AK182" s="164" t="str">
        <f t="shared" si="48"/>
        <v/>
      </c>
      <c r="AL182" s="165" t="str">
        <f t="shared" si="49"/>
        <v/>
      </c>
      <c r="AM182" s="164" t="str">
        <f t="shared" si="50"/>
        <v/>
      </c>
      <c r="AN182" s="164" t="str">
        <f t="shared" si="51"/>
        <v/>
      </c>
      <c r="AO182" s="166" t="str">
        <f t="shared" si="52"/>
        <v/>
      </c>
      <c r="AP182" s="167" t="str">
        <f t="shared" si="53"/>
        <v/>
      </c>
      <c r="AQ182" s="167" t="str">
        <f t="shared" si="54"/>
        <v/>
      </c>
      <c r="AR182" s="167" t="str">
        <f t="shared" si="55"/>
        <v/>
      </c>
      <c r="AS182" s="164" t="str">
        <f t="shared" si="56"/>
        <v/>
      </c>
      <c r="AT182" s="168" t="str">
        <f t="shared" si="57"/>
        <v/>
      </c>
      <c r="AU182" s="168" t="str">
        <f t="shared" si="58"/>
        <v/>
      </c>
      <c r="AV182" s="168" t="str">
        <f t="shared" si="59"/>
        <v/>
      </c>
      <c r="AW182" s="168" t="str">
        <f t="shared" si="60"/>
        <v/>
      </c>
      <c r="AX182" s="168" t="str">
        <f t="shared" si="61"/>
        <v/>
      </c>
      <c r="AY182" s="168" t="str">
        <f t="shared" si="62"/>
        <v/>
      </c>
      <c r="AZ182" s="169" t="str">
        <f>IF(C182="","",MAX(R182:R183))</f>
        <v/>
      </c>
      <c r="BA182" s="169" t="str">
        <f>IF(C182="","",MAX(S182:S183))</f>
        <v/>
      </c>
      <c r="BB182" s="170" t="str">
        <f>IF(C182="","",MIN(2,1+SQRT(200/(0.8*K182))))</f>
        <v/>
      </c>
      <c r="BC182" s="170" t="str">
        <f>IF(C182="","",MIN(0.02,MAX(R182:S182)/(J182*0.8*K182)))</f>
        <v/>
      </c>
      <c r="BD182" s="171" t="str">
        <f>IF(C182="","",0.18/$Y$11)</f>
        <v/>
      </c>
      <c r="BE182" s="172" t="str">
        <f>IF(C182="","",0.035*BB182^(3/2)*$F$9^(1/2))</f>
        <v/>
      </c>
      <c r="BF182" s="172" t="str">
        <f>IF(C182="","",0.6*(1-$F$9/250))</f>
        <v/>
      </c>
      <c r="BG182" s="171" t="str">
        <f>IF(C182="","",0.9*AK182)</f>
        <v/>
      </c>
      <c r="BH182" s="172" t="str">
        <f>+IF(C182="","",(BD182*BB182*(100*BC182*$F$9)^(1/3)+0.15*U182)*J182*0.8*K182/1000)</f>
        <v/>
      </c>
      <c r="BI182" s="172" t="str">
        <f>IF(C182="","",(BE182+0.15*U182)*J182*0.8*K182/1000)</f>
        <v/>
      </c>
      <c r="BJ182" s="172" t="str">
        <f>IF(C182="","",$AF$12*J182*1000)</f>
        <v/>
      </c>
      <c r="BK182" s="172" t="str">
        <f>+IF(C182="","",T182*1000/(BG182*$Q$10*Z182)*1000)</f>
        <v/>
      </c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5"/>
      <c r="DJ182" s="25"/>
      <c r="DK182" s="25"/>
      <c r="DL182" s="25"/>
      <c r="DM182" s="25"/>
      <c r="DN182" s="25"/>
    </row>
    <row r="183" spans="1:118" ht="15.95" customHeight="1" x14ac:dyDescent="0.25">
      <c r="A183" s="181" t="str">
        <f t="shared" si="64"/>
        <v/>
      </c>
      <c r="B183" s="182" t="str">
        <f t="shared" si="63"/>
        <v/>
      </c>
      <c r="C183" s="151"/>
      <c r="D183" s="152"/>
      <c r="E183" s="153"/>
      <c r="F183" s="152"/>
      <c r="G183" s="151"/>
      <c r="H183" s="151"/>
      <c r="I183" s="151"/>
      <c r="J183" s="151"/>
      <c r="K183" s="152"/>
      <c r="L183" s="151" t="str">
        <f t="shared" si="44"/>
        <v/>
      </c>
      <c r="M183" s="151" t="str">
        <f t="shared" si="45"/>
        <v/>
      </c>
      <c r="N183" s="151" t="str">
        <f t="shared" si="46"/>
        <v/>
      </c>
      <c r="O183" s="151" t="str">
        <f t="shared" si="47"/>
        <v/>
      </c>
      <c r="P183" s="272"/>
      <c r="Q183" s="272"/>
      <c r="R183" s="180"/>
      <c r="S183" s="180"/>
      <c r="T183" s="174"/>
      <c r="U183" s="174"/>
      <c r="V183" s="174"/>
      <c r="W183" s="174"/>
      <c r="X183" s="174"/>
      <c r="Y183" s="174"/>
      <c r="Z183" s="174"/>
      <c r="AA183" s="175"/>
      <c r="AB183" s="175"/>
      <c r="AC183" s="175"/>
      <c r="AD183" s="175"/>
      <c r="AE183" s="176"/>
      <c r="AF183" s="175"/>
      <c r="AG183" s="122"/>
      <c r="AH183" s="177"/>
      <c r="AI183" s="177"/>
      <c r="AK183" s="164" t="str">
        <f t="shared" si="48"/>
        <v/>
      </c>
      <c r="AL183" s="165" t="str">
        <f t="shared" si="49"/>
        <v/>
      </c>
      <c r="AM183" s="164" t="str">
        <f t="shared" si="50"/>
        <v/>
      </c>
      <c r="AN183" s="164" t="str">
        <f t="shared" si="51"/>
        <v/>
      </c>
      <c r="AO183" s="166" t="str">
        <f t="shared" si="52"/>
        <v/>
      </c>
      <c r="AP183" s="167" t="str">
        <f t="shared" si="53"/>
        <v/>
      </c>
      <c r="AQ183" s="167" t="str">
        <f t="shared" si="54"/>
        <v/>
      </c>
      <c r="AR183" s="167" t="str">
        <f t="shared" si="55"/>
        <v/>
      </c>
      <c r="AS183" s="164" t="str">
        <f t="shared" si="56"/>
        <v/>
      </c>
      <c r="AT183" s="168" t="str">
        <f t="shared" si="57"/>
        <v/>
      </c>
      <c r="AU183" s="168" t="str">
        <f t="shared" si="58"/>
        <v/>
      </c>
      <c r="AV183" s="168" t="str">
        <f t="shared" si="59"/>
        <v/>
      </c>
      <c r="AW183" s="168" t="str">
        <f t="shared" si="60"/>
        <v/>
      </c>
      <c r="AX183" s="168" t="str">
        <f t="shared" si="61"/>
        <v/>
      </c>
      <c r="AY183" s="168" t="str">
        <f t="shared" si="62"/>
        <v/>
      </c>
      <c r="AZ183" s="178"/>
      <c r="BA183" s="178"/>
      <c r="BB183" s="179"/>
      <c r="BC183" s="179"/>
      <c r="BD183" s="179"/>
      <c r="BE183" s="179"/>
      <c r="BF183" s="179"/>
      <c r="BG183" s="179"/>
      <c r="BH183" s="179"/>
      <c r="BI183" s="179"/>
      <c r="BJ183" s="179"/>
      <c r="BK183" s="179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5"/>
      <c r="DJ183" s="25"/>
      <c r="DK183" s="25"/>
      <c r="DL183" s="25"/>
      <c r="DM183" s="25"/>
      <c r="DN183" s="25"/>
    </row>
    <row r="184" spans="1:118" ht="15.95" customHeight="1" x14ac:dyDescent="0.2">
      <c r="A184" s="181" t="str">
        <f t="shared" si="64"/>
        <v/>
      </c>
      <c r="B184" s="182" t="str">
        <f t="shared" si="63"/>
        <v/>
      </c>
      <c r="C184" s="151"/>
      <c r="D184" s="152"/>
      <c r="E184" s="153"/>
      <c r="F184" s="152"/>
      <c r="G184" s="151"/>
      <c r="H184" s="151"/>
      <c r="I184" s="151"/>
      <c r="J184" s="151"/>
      <c r="K184" s="152"/>
      <c r="L184" s="151" t="str">
        <f t="shared" si="44"/>
        <v/>
      </c>
      <c r="M184" s="151" t="str">
        <f t="shared" si="45"/>
        <v/>
      </c>
      <c r="N184" s="151" t="str">
        <f t="shared" si="46"/>
        <v/>
      </c>
      <c r="O184" s="151" t="str">
        <f t="shared" si="47"/>
        <v/>
      </c>
      <c r="P184" s="155"/>
      <c r="Q184" s="155"/>
      <c r="R184" s="154" t="str">
        <f>IF(C184="","",MAX(N184:N185))</f>
        <v/>
      </c>
      <c r="S184" s="154" t="str">
        <f>IF(D184="","",MAX(O184:O185))</f>
        <v/>
      </c>
      <c r="T184" s="155" t="str">
        <f>IF(C184="","",MAX(ABS(H184),ABS(H185)))</f>
        <v/>
      </c>
      <c r="U184" s="156" t="str">
        <f>+IF(C184="","",MIN(MAX(ABS(G184),ABS(G185))*1000/(J184*K184),0.2*$F$10))</f>
        <v/>
      </c>
      <c r="V184" s="155" t="str">
        <f>IF(C184="","",MAX(BH184:BI184))</f>
        <v/>
      </c>
      <c r="W184" s="155" t="str">
        <f>IF(C184="","",$AA$9*$J184*$BG184*$BF184*$F$10/2.9/1000)</f>
        <v/>
      </c>
      <c r="X184" s="155" t="str">
        <f>IF(C184="","",$AA$9*$J184*$BG184*$BF184*$F$10/2/1000)</f>
        <v/>
      </c>
      <c r="Y184" s="157" t="str">
        <f>IF(C184="","",IF(MAX(ABS(H184),ABS(H185))&lt;V184,"Cấu tạo",IF(MAX(ABS(H184),ABS(H185))&gt;X184,"O/S","Tínhthép")))</f>
        <v/>
      </c>
      <c r="Z184" s="158" t="str">
        <f>IF(C184="","",IF(Y184="Tínhthép",IF(T184&lt;W184,2.5,_xlfn.COT(0.5*ASIN(2*T184*1000/($AA$9*J184*BG184*BF184*$F$10)))),""))</f>
        <v/>
      </c>
      <c r="AA184" s="159" t="str">
        <f>IF(C184="","",MAX(BJ184:BK184))</f>
        <v/>
      </c>
      <c r="AB184" s="160" t="str">
        <f>IF($C184="","",AH184)</f>
        <v/>
      </c>
      <c r="AC184" s="160" t="str">
        <f>IF($C184="","",AI184)</f>
        <v/>
      </c>
      <c r="AD184" s="160"/>
      <c r="AE184" s="159" t="str">
        <f>IF(C184="","",2*3.14*AB184^2/4/AC184*1000)</f>
        <v/>
      </c>
      <c r="AF184" s="161" t="str">
        <f>IF(C184="","",IF(AE184&gt;AA184,"OK","NOT OK"))</f>
        <v/>
      </c>
      <c r="AH184" s="162">
        <v>10</v>
      </c>
      <c r="AI184" s="163">
        <v>200</v>
      </c>
      <c r="AK184" s="164" t="str">
        <f t="shared" si="48"/>
        <v/>
      </c>
      <c r="AL184" s="165" t="str">
        <f t="shared" si="49"/>
        <v/>
      </c>
      <c r="AM184" s="164" t="str">
        <f t="shared" si="50"/>
        <v/>
      </c>
      <c r="AN184" s="164" t="str">
        <f t="shared" si="51"/>
        <v/>
      </c>
      <c r="AO184" s="166" t="str">
        <f t="shared" si="52"/>
        <v/>
      </c>
      <c r="AP184" s="167" t="str">
        <f t="shared" si="53"/>
        <v/>
      </c>
      <c r="AQ184" s="167" t="str">
        <f t="shared" si="54"/>
        <v/>
      </c>
      <c r="AR184" s="167" t="str">
        <f t="shared" si="55"/>
        <v/>
      </c>
      <c r="AS184" s="164" t="str">
        <f t="shared" si="56"/>
        <v/>
      </c>
      <c r="AT184" s="168" t="str">
        <f t="shared" si="57"/>
        <v/>
      </c>
      <c r="AU184" s="168" t="str">
        <f t="shared" si="58"/>
        <v/>
      </c>
      <c r="AV184" s="168" t="str">
        <f t="shared" si="59"/>
        <v/>
      </c>
      <c r="AW184" s="168" t="str">
        <f t="shared" si="60"/>
        <v/>
      </c>
      <c r="AX184" s="168" t="str">
        <f t="shared" si="61"/>
        <v/>
      </c>
      <c r="AY184" s="168" t="str">
        <f t="shared" si="62"/>
        <v/>
      </c>
      <c r="AZ184" s="169" t="str">
        <f>IF(C184="","",MAX(R184:R185))</f>
        <v/>
      </c>
      <c r="BA184" s="169" t="str">
        <f>IF(C184="","",MAX(S184:S185))</f>
        <v/>
      </c>
      <c r="BB184" s="170" t="str">
        <f>IF(C184="","",MIN(2,1+SQRT(200/(0.8*K184))))</f>
        <v/>
      </c>
      <c r="BC184" s="170" t="str">
        <f>IF(C184="","",MIN(0.02,MAX(R184:S184)/(J184*0.8*K184)))</f>
        <v/>
      </c>
      <c r="BD184" s="171" t="str">
        <f>IF(C184="","",0.18/$Y$11)</f>
        <v/>
      </c>
      <c r="BE184" s="172" t="str">
        <f>IF(C184="","",0.035*BB184^(3/2)*$F$9^(1/2))</f>
        <v/>
      </c>
      <c r="BF184" s="172" t="str">
        <f>IF(C184="","",0.6*(1-$F$9/250))</f>
        <v/>
      </c>
      <c r="BG184" s="171" t="str">
        <f>IF(C184="","",0.9*AK184)</f>
        <v/>
      </c>
      <c r="BH184" s="172" t="str">
        <f>+IF(C184="","",(BD184*BB184*(100*BC184*$F$9)^(1/3)+0.15*U184)*J184*0.8*K184/1000)</f>
        <v/>
      </c>
      <c r="BI184" s="172" t="str">
        <f>IF(C184="","",(BE184+0.15*U184)*J184*0.8*K184/1000)</f>
        <v/>
      </c>
      <c r="BJ184" s="172" t="str">
        <f>IF(C184="","",$AF$12*J184*1000)</f>
        <v/>
      </c>
      <c r="BK184" s="172" t="str">
        <f>+IF(C184="","",T184*1000/(BG184*$Q$10*Z184)*1000)</f>
        <v/>
      </c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5"/>
      <c r="DJ184" s="25"/>
      <c r="DK184" s="25"/>
      <c r="DL184" s="25"/>
      <c r="DM184" s="25"/>
      <c r="DN184" s="25"/>
    </row>
    <row r="185" spans="1:118" ht="15.95" customHeight="1" x14ac:dyDescent="0.25">
      <c r="A185" s="181" t="str">
        <f t="shared" si="64"/>
        <v/>
      </c>
      <c r="B185" s="182" t="str">
        <f t="shared" si="63"/>
        <v/>
      </c>
      <c r="C185" s="151"/>
      <c r="D185" s="152"/>
      <c r="E185" s="153"/>
      <c r="F185" s="152"/>
      <c r="G185" s="151"/>
      <c r="H185" s="151"/>
      <c r="I185" s="151"/>
      <c r="J185" s="151"/>
      <c r="K185" s="152"/>
      <c r="L185" s="151" t="str">
        <f t="shared" si="44"/>
        <v/>
      </c>
      <c r="M185" s="151" t="str">
        <f t="shared" si="45"/>
        <v/>
      </c>
      <c r="N185" s="151" t="str">
        <f t="shared" si="46"/>
        <v/>
      </c>
      <c r="O185" s="151" t="str">
        <f t="shared" si="47"/>
        <v/>
      </c>
      <c r="P185" s="272"/>
      <c r="Q185" s="272"/>
      <c r="R185" s="180"/>
      <c r="S185" s="180"/>
      <c r="T185" s="174"/>
      <c r="U185" s="174"/>
      <c r="V185" s="174"/>
      <c r="W185" s="174"/>
      <c r="X185" s="174"/>
      <c r="Y185" s="174"/>
      <c r="Z185" s="174"/>
      <c r="AA185" s="175"/>
      <c r="AB185" s="175"/>
      <c r="AC185" s="175"/>
      <c r="AD185" s="175"/>
      <c r="AE185" s="176"/>
      <c r="AF185" s="175"/>
      <c r="AG185" s="122"/>
      <c r="AH185" s="177"/>
      <c r="AI185" s="177"/>
      <c r="AK185" s="164" t="str">
        <f t="shared" si="48"/>
        <v/>
      </c>
      <c r="AL185" s="165" t="str">
        <f t="shared" si="49"/>
        <v/>
      </c>
      <c r="AM185" s="164" t="str">
        <f t="shared" si="50"/>
        <v/>
      </c>
      <c r="AN185" s="164" t="str">
        <f t="shared" si="51"/>
        <v/>
      </c>
      <c r="AO185" s="166" t="str">
        <f t="shared" si="52"/>
        <v/>
      </c>
      <c r="AP185" s="167" t="str">
        <f t="shared" si="53"/>
        <v/>
      </c>
      <c r="AQ185" s="167" t="str">
        <f t="shared" si="54"/>
        <v/>
      </c>
      <c r="AR185" s="167" t="str">
        <f t="shared" si="55"/>
        <v/>
      </c>
      <c r="AS185" s="164" t="str">
        <f t="shared" si="56"/>
        <v/>
      </c>
      <c r="AT185" s="168" t="str">
        <f t="shared" si="57"/>
        <v/>
      </c>
      <c r="AU185" s="168" t="str">
        <f t="shared" si="58"/>
        <v/>
      </c>
      <c r="AV185" s="168" t="str">
        <f t="shared" si="59"/>
        <v/>
      </c>
      <c r="AW185" s="168" t="str">
        <f t="shared" si="60"/>
        <v/>
      </c>
      <c r="AX185" s="168" t="str">
        <f t="shared" si="61"/>
        <v/>
      </c>
      <c r="AY185" s="168" t="str">
        <f t="shared" si="62"/>
        <v/>
      </c>
      <c r="AZ185" s="178"/>
      <c r="BA185" s="178"/>
      <c r="BB185" s="179"/>
      <c r="BC185" s="179"/>
      <c r="BD185" s="179"/>
      <c r="BE185" s="179"/>
      <c r="BF185" s="179"/>
      <c r="BG185" s="179"/>
      <c r="BH185" s="179"/>
      <c r="BI185" s="179"/>
      <c r="BJ185" s="179"/>
      <c r="BK185" s="179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5"/>
      <c r="DJ185" s="25"/>
      <c r="DK185" s="25"/>
      <c r="DL185" s="25"/>
      <c r="DM185" s="25"/>
      <c r="DN185" s="25"/>
    </row>
    <row r="186" spans="1:118" ht="15.95" customHeight="1" x14ac:dyDescent="0.2">
      <c r="A186" s="181" t="str">
        <f t="shared" si="64"/>
        <v/>
      </c>
      <c r="B186" s="182" t="str">
        <f t="shared" si="63"/>
        <v/>
      </c>
      <c r="C186" s="151"/>
      <c r="D186" s="152"/>
      <c r="E186" s="153"/>
      <c r="F186" s="152"/>
      <c r="G186" s="151"/>
      <c r="H186" s="151"/>
      <c r="I186" s="151"/>
      <c r="J186" s="151"/>
      <c r="K186" s="151"/>
      <c r="L186" s="151" t="str">
        <f t="shared" si="44"/>
        <v/>
      </c>
      <c r="M186" s="151" t="str">
        <f t="shared" si="45"/>
        <v/>
      </c>
      <c r="N186" s="151" t="str">
        <f t="shared" si="46"/>
        <v/>
      </c>
      <c r="O186" s="151" t="str">
        <f t="shared" si="47"/>
        <v/>
      </c>
      <c r="P186" s="155"/>
      <c r="Q186" s="155"/>
      <c r="R186" s="154" t="str">
        <f>IF(C186="","",MAX(N186:N187))</f>
        <v/>
      </c>
      <c r="S186" s="154" t="str">
        <f>IF(D186="","",MAX(O186:O187))</f>
        <v/>
      </c>
      <c r="T186" s="155" t="str">
        <f>IF(C186="","",MAX(ABS(H186),ABS(H187)))</f>
        <v/>
      </c>
      <c r="U186" s="156" t="str">
        <f>+IF(C186="","",MIN(MAX(ABS(G186),ABS(G187))*1000/(J186*K186),0.2*$F$10))</f>
        <v/>
      </c>
      <c r="V186" s="155" t="str">
        <f>IF(C186="","",MAX(BH186:BI186))</f>
        <v/>
      </c>
      <c r="W186" s="155" t="str">
        <f>IF(C186="","",$AA$9*$J186*$BG186*$BF186*$F$10/2.9/1000)</f>
        <v/>
      </c>
      <c r="X186" s="155" t="str">
        <f>IF(C186="","",$AA$9*$J186*$BG186*$BF186*$F$10/2/1000)</f>
        <v/>
      </c>
      <c r="Y186" s="157" t="str">
        <f>IF(C186="","",IF(MAX(ABS(H186),ABS(H187))&lt;V186,"Cấu tạo",IF(MAX(ABS(H186),ABS(H187))&gt;X186,"O/S","Tínhthép")))</f>
        <v/>
      </c>
      <c r="Z186" s="158" t="str">
        <f>IF(C186="","",IF(Y186="Tínhthép",IF(T186&lt;W186,2.5,_xlfn.COT(0.5*ASIN(2*T186*1000/($AA$9*J186*BG186*BF186*$F$10)))),""))</f>
        <v/>
      </c>
      <c r="AA186" s="159" t="str">
        <f>IF(C186="","",MAX(BJ186:BK186))</f>
        <v/>
      </c>
      <c r="AB186" s="160" t="str">
        <f>IF($C186="","",AH186)</f>
        <v/>
      </c>
      <c r="AC186" s="160" t="str">
        <f>IF($C186="","",AI186)</f>
        <v/>
      </c>
      <c r="AD186" s="160"/>
      <c r="AE186" s="159" t="str">
        <f>IF(C186="","",2*3.14*AB186^2/4/AC186*1000)</f>
        <v/>
      </c>
      <c r="AF186" s="161" t="str">
        <f>IF(C186="","",IF(AE186&gt;AA186,"OK","NOT OK"))</f>
        <v/>
      </c>
      <c r="AG186" s="17">
        <v>43</v>
      </c>
      <c r="AH186" s="162">
        <v>10</v>
      </c>
      <c r="AI186" s="163">
        <v>200</v>
      </c>
      <c r="AK186" s="164" t="str">
        <f t="shared" si="48"/>
        <v/>
      </c>
      <c r="AL186" s="165" t="str">
        <f t="shared" si="49"/>
        <v/>
      </c>
      <c r="AM186" s="164" t="str">
        <f t="shared" si="50"/>
        <v/>
      </c>
      <c r="AN186" s="164" t="str">
        <f t="shared" si="51"/>
        <v/>
      </c>
      <c r="AO186" s="166" t="str">
        <f t="shared" si="52"/>
        <v/>
      </c>
      <c r="AP186" s="167" t="str">
        <f t="shared" si="53"/>
        <v/>
      </c>
      <c r="AQ186" s="167" t="str">
        <f t="shared" si="54"/>
        <v/>
      </c>
      <c r="AR186" s="167" t="str">
        <f t="shared" si="55"/>
        <v/>
      </c>
      <c r="AS186" s="164" t="str">
        <f t="shared" si="56"/>
        <v/>
      </c>
      <c r="AT186" s="168" t="str">
        <f t="shared" si="57"/>
        <v/>
      </c>
      <c r="AU186" s="168" t="str">
        <f t="shared" si="58"/>
        <v/>
      </c>
      <c r="AV186" s="168" t="str">
        <f t="shared" si="59"/>
        <v/>
      </c>
      <c r="AW186" s="168" t="str">
        <f t="shared" si="60"/>
        <v/>
      </c>
      <c r="AX186" s="168" t="str">
        <f t="shared" si="61"/>
        <v/>
      </c>
      <c r="AY186" s="168" t="str">
        <f t="shared" si="62"/>
        <v/>
      </c>
      <c r="AZ186" s="169" t="str">
        <f>IF(C186="","",MAX(R186:R187))</f>
        <v/>
      </c>
      <c r="BA186" s="169" t="str">
        <f>IF(C186="","",MAX(S186:S187))</f>
        <v/>
      </c>
      <c r="BB186" s="170" t="str">
        <f>IF(C186="","",MIN(2,1+SQRT(200/(0.8*K186))))</f>
        <v/>
      </c>
      <c r="BC186" s="170" t="str">
        <f>IF(C186="","",MIN(0.02,MAX(R186:S186)/(J186*0.8*K186)))</f>
        <v/>
      </c>
      <c r="BD186" s="171" t="str">
        <f>IF(C186="","",0.18/$Y$11)</f>
        <v/>
      </c>
      <c r="BE186" s="172" t="str">
        <f>IF(C186="","",0.035*BB186^(3/2)*$F$9^(1/2))</f>
        <v/>
      </c>
      <c r="BF186" s="172" t="str">
        <f>IF(C186="","",0.6*(1-$F$9/250))</f>
        <v/>
      </c>
      <c r="BG186" s="171" t="str">
        <f>IF(C186="","",0.9*AK186)</f>
        <v/>
      </c>
      <c r="BH186" s="172" t="str">
        <f>+IF(C186="","",(BD186*BB186*(100*BC186*$F$9)^(1/3)+0.15*U186)*J186*0.8*K186/1000)</f>
        <v/>
      </c>
      <c r="BI186" s="172" t="str">
        <f>IF(C186="","",(BE186+0.15*U186)*J186*0.8*K186/1000)</f>
        <v/>
      </c>
      <c r="BJ186" s="172" t="str">
        <f>IF(C186="","",$AF$12*J186*1000)</f>
        <v/>
      </c>
      <c r="BK186" s="172" t="str">
        <f>+IF(C186="","",T186*1000/(BG186*$Q$10*Z186)*1000)</f>
        <v/>
      </c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5"/>
      <c r="DJ186" s="25"/>
      <c r="DK186" s="25"/>
      <c r="DL186" s="25"/>
      <c r="DM186" s="25"/>
      <c r="DN186" s="25"/>
    </row>
    <row r="187" spans="1:118" ht="15.95" customHeight="1" x14ac:dyDescent="0.25">
      <c r="A187" s="181" t="str">
        <f t="shared" si="64"/>
        <v/>
      </c>
      <c r="B187" s="182" t="str">
        <f t="shared" si="63"/>
        <v/>
      </c>
      <c r="C187" s="151"/>
      <c r="D187" s="152"/>
      <c r="E187" s="153"/>
      <c r="F187" s="152"/>
      <c r="G187" s="151"/>
      <c r="H187" s="151"/>
      <c r="I187" s="151"/>
      <c r="J187" s="151"/>
      <c r="K187" s="152"/>
      <c r="L187" s="151" t="str">
        <f t="shared" si="44"/>
        <v/>
      </c>
      <c r="M187" s="151" t="str">
        <f t="shared" si="45"/>
        <v/>
      </c>
      <c r="N187" s="151" t="str">
        <f t="shared" si="46"/>
        <v/>
      </c>
      <c r="O187" s="151" t="str">
        <f t="shared" si="47"/>
        <v/>
      </c>
      <c r="P187" s="272"/>
      <c r="Q187" s="272"/>
      <c r="R187" s="173"/>
      <c r="S187" s="173"/>
      <c r="T187" s="174"/>
      <c r="U187" s="174"/>
      <c r="V187" s="174"/>
      <c r="W187" s="174"/>
      <c r="X187" s="174"/>
      <c r="Y187" s="174"/>
      <c r="Z187" s="174"/>
      <c r="AA187" s="175"/>
      <c r="AB187" s="175"/>
      <c r="AC187" s="175"/>
      <c r="AD187" s="175"/>
      <c r="AE187" s="176"/>
      <c r="AF187" s="175"/>
      <c r="AG187" s="122"/>
      <c r="AH187" s="177"/>
      <c r="AI187" s="177"/>
      <c r="AK187" s="164" t="str">
        <f t="shared" si="48"/>
        <v/>
      </c>
      <c r="AL187" s="165" t="str">
        <f t="shared" si="49"/>
        <v/>
      </c>
      <c r="AM187" s="164" t="str">
        <f t="shared" si="50"/>
        <v/>
      </c>
      <c r="AN187" s="164" t="str">
        <f t="shared" si="51"/>
        <v/>
      </c>
      <c r="AO187" s="166" t="str">
        <f t="shared" si="52"/>
        <v/>
      </c>
      <c r="AP187" s="167" t="str">
        <f t="shared" si="53"/>
        <v/>
      </c>
      <c r="AQ187" s="167" t="str">
        <f t="shared" si="54"/>
        <v/>
      </c>
      <c r="AR187" s="167" t="str">
        <f t="shared" si="55"/>
        <v/>
      </c>
      <c r="AS187" s="164" t="str">
        <f t="shared" si="56"/>
        <v/>
      </c>
      <c r="AT187" s="168" t="str">
        <f t="shared" si="57"/>
        <v/>
      </c>
      <c r="AU187" s="168" t="str">
        <f t="shared" si="58"/>
        <v/>
      </c>
      <c r="AV187" s="168" t="str">
        <f t="shared" si="59"/>
        <v/>
      </c>
      <c r="AW187" s="168" t="str">
        <f t="shared" si="60"/>
        <v/>
      </c>
      <c r="AX187" s="168" t="str">
        <f t="shared" si="61"/>
        <v/>
      </c>
      <c r="AY187" s="168" t="str">
        <f t="shared" si="62"/>
        <v/>
      </c>
      <c r="AZ187" s="178"/>
      <c r="BA187" s="178"/>
      <c r="BB187" s="179"/>
      <c r="BC187" s="179"/>
      <c r="BD187" s="179"/>
      <c r="BE187" s="179"/>
      <c r="BF187" s="179"/>
      <c r="BG187" s="179"/>
      <c r="BH187" s="179"/>
      <c r="BI187" s="179"/>
      <c r="BJ187" s="179"/>
      <c r="BK187" s="179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5"/>
      <c r="DJ187" s="25"/>
      <c r="DK187" s="25"/>
      <c r="DL187" s="25"/>
      <c r="DM187" s="25"/>
      <c r="DN187" s="25"/>
    </row>
    <row r="188" spans="1:118" ht="15.95" customHeight="1" x14ac:dyDescent="0.2">
      <c r="A188" s="181" t="str">
        <f t="shared" si="64"/>
        <v/>
      </c>
      <c r="B188" s="182" t="str">
        <f t="shared" si="63"/>
        <v/>
      </c>
      <c r="C188" s="151"/>
      <c r="D188" s="152"/>
      <c r="E188" s="153"/>
      <c r="F188" s="152"/>
      <c r="G188" s="151"/>
      <c r="H188" s="151"/>
      <c r="I188" s="151"/>
      <c r="J188" s="151"/>
      <c r="K188" s="152"/>
      <c r="L188" s="151" t="str">
        <f t="shared" si="44"/>
        <v/>
      </c>
      <c r="M188" s="151" t="str">
        <f t="shared" si="45"/>
        <v/>
      </c>
      <c r="N188" s="151" t="str">
        <f t="shared" si="46"/>
        <v/>
      </c>
      <c r="O188" s="151" t="str">
        <f t="shared" si="47"/>
        <v/>
      </c>
      <c r="P188" s="155"/>
      <c r="Q188" s="155"/>
      <c r="R188" s="154" t="str">
        <f>IF(C188="","",MAX(N188:N189))</f>
        <v/>
      </c>
      <c r="S188" s="154" t="str">
        <f>IF(D188="","",MAX(O188:O189))</f>
        <v/>
      </c>
      <c r="T188" s="155" t="str">
        <f>IF(C188="","",MAX(ABS(H188),ABS(H189)))</f>
        <v/>
      </c>
      <c r="U188" s="156" t="str">
        <f>+IF(C188="","",MIN(MAX(ABS(G188),ABS(G189))*1000/(J188*K188),0.2*$F$10))</f>
        <v/>
      </c>
      <c r="V188" s="155" t="str">
        <f>IF(C188="","",MAX(BH188:BI188))</f>
        <v/>
      </c>
      <c r="W188" s="155" t="str">
        <f>IF(C188="","",$AA$9*$J188*$BG188*$BF188*$F$10/2.9/1000)</f>
        <v/>
      </c>
      <c r="X188" s="155" t="str">
        <f>IF(C188="","",$AA$9*$J188*$BG188*$BF188*$F$10/2/1000)</f>
        <v/>
      </c>
      <c r="Y188" s="157" t="str">
        <f>IF(C188="","",IF(MAX(ABS(H188),ABS(H189))&lt;V188,"Cấu tạo",IF(MAX(ABS(H188),ABS(H189))&gt;X188,"O/S","Tínhthép")))</f>
        <v/>
      </c>
      <c r="Z188" s="158" t="str">
        <f>IF(C188="","",IF(Y188="Tínhthép",IF(T188&lt;W188,2.5,_xlfn.COT(0.5*ASIN(2*T188*1000/($AA$9*J188*BG188*BF188*$F$10)))),""))</f>
        <v/>
      </c>
      <c r="AA188" s="159" t="str">
        <f>IF(C188="","",MAX(BJ188:BK188))</f>
        <v/>
      </c>
      <c r="AB188" s="160" t="str">
        <f>IF($C188="","",AH188)</f>
        <v/>
      </c>
      <c r="AC188" s="160" t="str">
        <f>IF($C188="","",AI188)</f>
        <v/>
      </c>
      <c r="AD188" s="160"/>
      <c r="AE188" s="159" t="str">
        <f>IF(C188="","",2*3.14*AB188^2/4/AC188*1000)</f>
        <v/>
      </c>
      <c r="AF188" s="161" t="str">
        <f>IF(C188="","",IF(AE188&gt;AA188,"OK","NOT OK"))</f>
        <v/>
      </c>
      <c r="AH188" s="162">
        <v>10</v>
      </c>
      <c r="AI188" s="163">
        <v>200</v>
      </c>
      <c r="AK188" s="164" t="str">
        <f t="shared" si="48"/>
        <v/>
      </c>
      <c r="AL188" s="165" t="str">
        <f t="shared" si="49"/>
        <v/>
      </c>
      <c r="AM188" s="164" t="str">
        <f t="shared" si="50"/>
        <v/>
      </c>
      <c r="AN188" s="164" t="str">
        <f t="shared" si="51"/>
        <v/>
      </c>
      <c r="AO188" s="166" t="str">
        <f t="shared" si="52"/>
        <v/>
      </c>
      <c r="AP188" s="167" t="str">
        <f t="shared" si="53"/>
        <v/>
      </c>
      <c r="AQ188" s="167" t="str">
        <f t="shared" si="54"/>
        <v/>
      </c>
      <c r="AR188" s="167" t="str">
        <f t="shared" si="55"/>
        <v/>
      </c>
      <c r="AS188" s="164" t="str">
        <f t="shared" si="56"/>
        <v/>
      </c>
      <c r="AT188" s="168" t="str">
        <f t="shared" si="57"/>
        <v/>
      </c>
      <c r="AU188" s="168" t="str">
        <f t="shared" si="58"/>
        <v/>
      </c>
      <c r="AV188" s="168" t="str">
        <f t="shared" si="59"/>
        <v/>
      </c>
      <c r="AW188" s="168" t="str">
        <f t="shared" si="60"/>
        <v/>
      </c>
      <c r="AX188" s="168" t="str">
        <f t="shared" si="61"/>
        <v/>
      </c>
      <c r="AY188" s="168" t="str">
        <f t="shared" si="62"/>
        <v/>
      </c>
      <c r="AZ188" s="169" t="str">
        <f>IF(C188="","",MAX(R188:R189))</f>
        <v/>
      </c>
      <c r="BA188" s="169" t="str">
        <f>IF(C188="","",MAX(S188:S189))</f>
        <v/>
      </c>
      <c r="BB188" s="170" t="str">
        <f>IF(C188="","",MIN(2,1+SQRT(200/(0.8*K188))))</f>
        <v/>
      </c>
      <c r="BC188" s="170" t="str">
        <f>IF(C188="","",MIN(0.02,MAX(R188:S188)/(J188*0.8*K188)))</f>
        <v/>
      </c>
      <c r="BD188" s="171" t="str">
        <f>IF(C188="","",0.18/$Y$11)</f>
        <v/>
      </c>
      <c r="BE188" s="172" t="str">
        <f>IF(C188="","",0.035*BB188^(3/2)*$F$9^(1/2))</f>
        <v/>
      </c>
      <c r="BF188" s="172" t="str">
        <f>IF(C188="","",0.6*(1-$F$9/250))</f>
        <v/>
      </c>
      <c r="BG188" s="171" t="str">
        <f>IF(C188="","",0.9*AK188)</f>
        <v/>
      </c>
      <c r="BH188" s="172" t="str">
        <f>+IF(C188="","",(BD188*BB188*(100*BC188*$F$9)^(1/3)+0.15*U188)*J188*0.8*K188/1000)</f>
        <v/>
      </c>
      <c r="BI188" s="172" t="str">
        <f>IF(C188="","",(BE188+0.15*U188)*J188*0.8*K188/1000)</f>
        <v/>
      </c>
      <c r="BJ188" s="172" t="str">
        <f>IF(C188="","",$AF$12*J188*1000)</f>
        <v/>
      </c>
      <c r="BK188" s="172" t="str">
        <f>+IF(C188="","",T188*1000/(BG188*$Q$10*Z188)*1000)</f>
        <v/>
      </c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5"/>
      <c r="DJ188" s="25"/>
      <c r="DK188" s="25"/>
      <c r="DL188" s="25"/>
      <c r="DM188" s="25"/>
      <c r="DN188" s="25"/>
    </row>
    <row r="189" spans="1:118" ht="15.95" customHeight="1" x14ac:dyDescent="0.25">
      <c r="A189" s="181" t="str">
        <f t="shared" si="64"/>
        <v/>
      </c>
      <c r="B189" s="182" t="str">
        <f t="shared" si="63"/>
        <v/>
      </c>
      <c r="C189" s="151"/>
      <c r="D189" s="152"/>
      <c r="E189" s="153"/>
      <c r="F189" s="152"/>
      <c r="G189" s="151"/>
      <c r="H189" s="151"/>
      <c r="I189" s="151"/>
      <c r="J189" s="151"/>
      <c r="K189" s="152"/>
      <c r="L189" s="151" t="str">
        <f t="shared" si="44"/>
        <v/>
      </c>
      <c r="M189" s="151" t="str">
        <f t="shared" si="45"/>
        <v/>
      </c>
      <c r="N189" s="151" t="str">
        <f t="shared" si="46"/>
        <v/>
      </c>
      <c r="O189" s="151" t="str">
        <f t="shared" si="47"/>
        <v/>
      </c>
      <c r="P189" s="272"/>
      <c r="Q189" s="272"/>
      <c r="R189" s="173"/>
      <c r="S189" s="173"/>
      <c r="T189" s="174"/>
      <c r="U189" s="174"/>
      <c r="V189" s="174"/>
      <c r="W189" s="174"/>
      <c r="X189" s="174"/>
      <c r="Y189" s="174"/>
      <c r="Z189" s="174"/>
      <c r="AA189" s="175"/>
      <c r="AB189" s="175"/>
      <c r="AC189" s="175"/>
      <c r="AD189" s="175"/>
      <c r="AE189" s="176"/>
      <c r="AF189" s="175"/>
      <c r="AG189" s="122"/>
      <c r="AH189" s="177"/>
      <c r="AI189" s="177"/>
      <c r="AK189" s="164" t="str">
        <f t="shared" si="48"/>
        <v/>
      </c>
      <c r="AL189" s="165" t="str">
        <f t="shared" si="49"/>
        <v/>
      </c>
      <c r="AM189" s="164" t="str">
        <f t="shared" si="50"/>
        <v/>
      </c>
      <c r="AN189" s="164" t="str">
        <f t="shared" si="51"/>
        <v/>
      </c>
      <c r="AO189" s="166" t="str">
        <f t="shared" si="52"/>
        <v/>
      </c>
      <c r="AP189" s="167" t="str">
        <f t="shared" si="53"/>
        <v/>
      </c>
      <c r="AQ189" s="167" t="str">
        <f t="shared" si="54"/>
        <v/>
      </c>
      <c r="AR189" s="167" t="str">
        <f t="shared" si="55"/>
        <v/>
      </c>
      <c r="AS189" s="164" t="str">
        <f t="shared" si="56"/>
        <v/>
      </c>
      <c r="AT189" s="168" t="str">
        <f t="shared" si="57"/>
        <v/>
      </c>
      <c r="AU189" s="168" t="str">
        <f t="shared" si="58"/>
        <v/>
      </c>
      <c r="AV189" s="168" t="str">
        <f t="shared" si="59"/>
        <v/>
      </c>
      <c r="AW189" s="168" t="str">
        <f t="shared" si="60"/>
        <v/>
      </c>
      <c r="AX189" s="168" t="str">
        <f t="shared" si="61"/>
        <v/>
      </c>
      <c r="AY189" s="168" t="str">
        <f t="shared" si="62"/>
        <v/>
      </c>
      <c r="AZ189" s="178"/>
      <c r="BA189" s="178"/>
      <c r="BB189" s="179"/>
      <c r="BC189" s="179"/>
      <c r="BD189" s="179"/>
      <c r="BE189" s="179"/>
      <c r="BF189" s="179"/>
      <c r="BG189" s="179"/>
      <c r="BH189" s="179"/>
      <c r="BI189" s="179"/>
      <c r="BJ189" s="179"/>
      <c r="BK189" s="179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5"/>
      <c r="DJ189" s="25"/>
      <c r="DK189" s="25"/>
      <c r="DL189" s="25"/>
      <c r="DM189" s="25"/>
      <c r="DN189" s="25"/>
    </row>
    <row r="190" spans="1:118" ht="15.95" customHeight="1" x14ac:dyDescent="0.2">
      <c r="A190" s="181" t="str">
        <f t="shared" si="64"/>
        <v/>
      </c>
      <c r="B190" s="182" t="str">
        <f t="shared" si="63"/>
        <v/>
      </c>
      <c r="C190" s="151"/>
      <c r="D190" s="152"/>
      <c r="E190" s="153"/>
      <c r="F190" s="152"/>
      <c r="G190" s="151"/>
      <c r="H190" s="151"/>
      <c r="I190" s="151"/>
      <c r="J190" s="151"/>
      <c r="K190" s="151"/>
      <c r="L190" s="151" t="str">
        <f t="shared" si="44"/>
        <v/>
      </c>
      <c r="M190" s="151" t="str">
        <f t="shared" si="45"/>
        <v/>
      </c>
      <c r="N190" s="151" t="str">
        <f t="shared" si="46"/>
        <v/>
      </c>
      <c r="O190" s="151" t="str">
        <f t="shared" si="47"/>
        <v/>
      </c>
      <c r="P190" s="155"/>
      <c r="Q190" s="155"/>
      <c r="R190" s="154" t="str">
        <f>IF(C190="","",MAX(N190:N191))</f>
        <v/>
      </c>
      <c r="S190" s="154" t="str">
        <f>IF(D190="","",MAX(O190:O191))</f>
        <v/>
      </c>
      <c r="T190" s="155" t="str">
        <f>IF(C190="","",MAX(ABS(H190),ABS(H191)))</f>
        <v/>
      </c>
      <c r="U190" s="156" t="str">
        <f>+IF(C190="","",MIN(MAX(ABS(G190),ABS(G191))*1000/(J190*K190),0.2*$F$10))</f>
        <v/>
      </c>
      <c r="V190" s="155" t="str">
        <f>IF(C190="","",MAX(BH190:BI190))</f>
        <v/>
      </c>
      <c r="W190" s="155" t="str">
        <f>IF(C190="","",$AA$9*$J190*$BG190*$BF190*$F$10/2.9/1000)</f>
        <v/>
      </c>
      <c r="X190" s="155" t="str">
        <f>IF(C190="","",$AA$9*$J190*$BG190*$BF190*$F$10/2/1000)</f>
        <v/>
      </c>
      <c r="Y190" s="157" t="str">
        <f>IF(C190="","",IF(MAX(ABS(H190),ABS(H191))&lt;V190,"Cấu tạo",IF(MAX(ABS(H190),ABS(H191))&gt;X190,"O/S","Tínhthép")))</f>
        <v/>
      </c>
      <c r="Z190" s="158" t="str">
        <f>IF(C190="","",IF(Y190="Tínhthép",IF(T190&lt;W190,2.5,_xlfn.COT(0.5*ASIN(2*T190*1000/($AA$9*J190*BG190*BF190*$F$10)))),""))</f>
        <v/>
      </c>
      <c r="AA190" s="159" t="str">
        <f>IF(C190="","",MAX(BJ190:BK190))</f>
        <v/>
      </c>
      <c r="AB190" s="160" t="str">
        <f>IF($C190="","",AH190)</f>
        <v/>
      </c>
      <c r="AC190" s="160" t="str">
        <f>IF($C190="","",AI190)</f>
        <v/>
      </c>
      <c r="AD190" s="160"/>
      <c r="AE190" s="159" t="str">
        <f>IF(C190="","",2*3.14*AB190^2/4/AC190*1000)</f>
        <v/>
      </c>
      <c r="AF190" s="161" t="str">
        <f>IF(C190="","",IF(AE190&gt;AA190,"OK","NOT OK"))</f>
        <v/>
      </c>
      <c r="AG190" s="17">
        <v>44</v>
      </c>
      <c r="AH190" s="162">
        <v>10</v>
      </c>
      <c r="AI190" s="163">
        <v>200</v>
      </c>
      <c r="AK190" s="164" t="str">
        <f t="shared" si="48"/>
        <v/>
      </c>
      <c r="AL190" s="165" t="str">
        <f t="shared" si="49"/>
        <v/>
      </c>
      <c r="AM190" s="164" t="str">
        <f t="shared" si="50"/>
        <v/>
      </c>
      <c r="AN190" s="164" t="str">
        <f t="shared" si="51"/>
        <v/>
      </c>
      <c r="AO190" s="166" t="str">
        <f t="shared" si="52"/>
        <v/>
      </c>
      <c r="AP190" s="167" t="str">
        <f t="shared" si="53"/>
        <v/>
      </c>
      <c r="AQ190" s="167" t="str">
        <f t="shared" si="54"/>
        <v/>
      </c>
      <c r="AR190" s="167" t="str">
        <f t="shared" si="55"/>
        <v/>
      </c>
      <c r="AS190" s="164" t="str">
        <f t="shared" si="56"/>
        <v/>
      </c>
      <c r="AT190" s="168" t="str">
        <f t="shared" si="57"/>
        <v/>
      </c>
      <c r="AU190" s="168" t="str">
        <f t="shared" si="58"/>
        <v/>
      </c>
      <c r="AV190" s="168" t="str">
        <f t="shared" si="59"/>
        <v/>
      </c>
      <c r="AW190" s="168" t="str">
        <f t="shared" si="60"/>
        <v/>
      </c>
      <c r="AX190" s="168" t="str">
        <f t="shared" si="61"/>
        <v/>
      </c>
      <c r="AY190" s="168" t="str">
        <f t="shared" si="62"/>
        <v/>
      </c>
      <c r="AZ190" s="169" t="str">
        <f>IF(C190="","",MAX(R190:R191))</f>
        <v/>
      </c>
      <c r="BA190" s="169" t="str">
        <f>IF(C190="","",MAX(S190:S191))</f>
        <v/>
      </c>
      <c r="BB190" s="170" t="str">
        <f>IF(C190="","",MIN(2,1+SQRT(200/(0.8*K190))))</f>
        <v/>
      </c>
      <c r="BC190" s="170" t="str">
        <f>IF(C190="","",MIN(0.02,MAX(R190:S190)/(J190*0.8*K190)))</f>
        <v/>
      </c>
      <c r="BD190" s="171" t="str">
        <f>IF(C190="","",0.18/$Y$11)</f>
        <v/>
      </c>
      <c r="BE190" s="172" t="str">
        <f>IF(C190="","",0.035*BB190^(3/2)*$F$9^(1/2))</f>
        <v/>
      </c>
      <c r="BF190" s="172" t="str">
        <f>IF(C190="","",0.6*(1-$F$9/250))</f>
        <v/>
      </c>
      <c r="BG190" s="171" t="str">
        <f>IF(C190="","",0.9*AK190)</f>
        <v/>
      </c>
      <c r="BH190" s="172" t="str">
        <f>+IF(C190="","",(BD190*BB190*(100*BC190*$F$9)^(1/3)+0.15*U190)*J190*0.8*K190/1000)</f>
        <v/>
      </c>
      <c r="BI190" s="172" t="str">
        <f>IF(C190="","",(BE190+0.15*U190)*J190*0.8*K190/1000)</f>
        <v/>
      </c>
      <c r="BJ190" s="172" t="str">
        <f>IF(C190="","",$AF$12*J190*1000)</f>
        <v/>
      </c>
      <c r="BK190" s="172" t="str">
        <f>+IF(C190="","",T190*1000/(BG190*$Q$10*Z190)*1000)</f>
        <v/>
      </c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5"/>
      <c r="DJ190" s="25"/>
      <c r="DK190" s="25"/>
      <c r="DL190" s="25"/>
      <c r="DM190" s="25"/>
      <c r="DN190" s="25"/>
    </row>
    <row r="191" spans="1:118" ht="15.95" customHeight="1" x14ac:dyDescent="0.25">
      <c r="A191" s="181" t="str">
        <f t="shared" si="64"/>
        <v/>
      </c>
      <c r="B191" s="182" t="str">
        <f t="shared" si="63"/>
        <v/>
      </c>
      <c r="C191" s="151"/>
      <c r="D191" s="152"/>
      <c r="E191" s="153"/>
      <c r="F191" s="152"/>
      <c r="G191" s="151"/>
      <c r="H191" s="151"/>
      <c r="I191" s="151"/>
      <c r="J191" s="151"/>
      <c r="K191" s="152"/>
      <c r="L191" s="151" t="str">
        <f t="shared" si="44"/>
        <v/>
      </c>
      <c r="M191" s="151" t="str">
        <f t="shared" si="45"/>
        <v/>
      </c>
      <c r="N191" s="151" t="str">
        <f t="shared" si="46"/>
        <v/>
      </c>
      <c r="O191" s="151" t="str">
        <f t="shared" si="47"/>
        <v/>
      </c>
      <c r="P191" s="272"/>
      <c r="Q191" s="272"/>
      <c r="R191" s="180"/>
      <c r="S191" s="180"/>
      <c r="T191" s="174"/>
      <c r="U191" s="174"/>
      <c r="V191" s="174"/>
      <c r="W191" s="174"/>
      <c r="X191" s="174"/>
      <c r="Y191" s="174"/>
      <c r="Z191" s="174"/>
      <c r="AA191" s="175"/>
      <c r="AB191" s="175"/>
      <c r="AC191" s="175"/>
      <c r="AD191" s="175"/>
      <c r="AE191" s="176"/>
      <c r="AF191" s="175"/>
      <c r="AG191" s="122"/>
      <c r="AH191" s="177"/>
      <c r="AI191" s="177"/>
      <c r="AK191" s="164" t="str">
        <f t="shared" si="48"/>
        <v/>
      </c>
      <c r="AL191" s="165" t="str">
        <f t="shared" si="49"/>
        <v/>
      </c>
      <c r="AM191" s="164" t="str">
        <f t="shared" si="50"/>
        <v/>
      </c>
      <c r="AN191" s="164" t="str">
        <f t="shared" si="51"/>
        <v/>
      </c>
      <c r="AO191" s="166" t="str">
        <f t="shared" si="52"/>
        <v/>
      </c>
      <c r="AP191" s="167" t="str">
        <f t="shared" si="53"/>
        <v/>
      </c>
      <c r="AQ191" s="167" t="str">
        <f t="shared" si="54"/>
        <v/>
      </c>
      <c r="AR191" s="167" t="str">
        <f t="shared" si="55"/>
        <v/>
      </c>
      <c r="AS191" s="164" t="str">
        <f t="shared" si="56"/>
        <v/>
      </c>
      <c r="AT191" s="168" t="str">
        <f t="shared" si="57"/>
        <v/>
      </c>
      <c r="AU191" s="168" t="str">
        <f t="shared" si="58"/>
        <v/>
      </c>
      <c r="AV191" s="168" t="str">
        <f t="shared" si="59"/>
        <v/>
      </c>
      <c r="AW191" s="168" t="str">
        <f t="shared" si="60"/>
        <v/>
      </c>
      <c r="AX191" s="168" t="str">
        <f t="shared" si="61"/>
        <v/>
      </c>
      <c r="AY191" s="168" t="str">
        <f t="shared" si="62"/>
        <v/>
      </c>
      <c r="AZ191" s="178"/>
      <c r="BA191" s="178"/>
      <c r="BB191" s="179"/>
      <c r="BC191" s="179"/>
      <c r="BD191" s="179"/>
      <c r="BE191" s="179"/>
      <c r="BF191" s="179"/>
      <c r="BG191" s="179"/>
      <c r="BH191" s="179"/>
      <c r="BI191" s="179"/>
      <c r="BJ191" s="179"/>
      <c r="BK191" s="179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5"/>
      <c r="DJ191" s="25"/>
      <c r="DK191" s="25"/>
      <c r="DL191" s="25"/>
      <c r="DM191" s="25"/>
      <c r="DN191" s="25"/>
    </row>
    <row r="192" spans="1:118" ht="15.95" customHeight="1" x14ac:dyDescent="0.2">
      <c r="A192" s="181" t="str">
        <f t="shared" si="64"/>
        <v/>
      </c>
      <c r="B192" s="182" t="str">
        <f t="shared" si="63"/>
        <v/>
      </c>
      <c r="C192" s="151"/>
      <c r="D192" s="152"/>
      <c r="E192" s="153"/>
      <c r="F192" s="152"/>
      <c r="G192" s="151"/>
      <c r="H192" s="151"/>
      <c r="I192" s="151"/>
      <c r="J192" s="151"/>
      <c r="K192" s="152"/>
      <c r="L192" s="151" t="str">
        <f t="shared" si="44"/>
        <v/>
      </c>
      <c r="M192" s="151" t="str">
        <f t="shared" si="45"/>
        <v/>
      </c>
      <c r="N192" s="151" t="str">
        <f t="shared" si="46"/>
        <v/>
      </c>
      <c r="O192" s="151" t="str">
        <f t="shared" si="47"/>
        <v/>
      </c>
      <c r="P192" s="155"/>
      <c r="Q192" s="155"/>
      <c r="R192" s="154" t="str">
        <f>IF(C192="","",MAX(N192:N193))</f>
        <v/>
      </c>
      <c r="S192" s="154" t="str">
        <f>IF(D192="","",MAX(O192:O193))</f>
        <v/>
      </c>
      <c r="T192" s="155" t="str">
        <f>IF(C192="","",MAX(ABS(H192),ABS(H193)))</f>
        <v/>
      </c>
      <c r="U192" s="156" t="str">
        <f>+IF(C192="","",MIN(MAX(ABS(G192),ABS(G193))*1000/(J192*K192),0.2*$F$10))</f>
        <v/>
      </c>
      <c r="V192" s="155" t="str">
        <f>IF(C192="","",MAX(BH192:BI192))</f>
        <v/>
      </c>
      <c r="W192" s="155" t="str">
        <f>IF(C192="","",$AA$9*$J192*$BG192*$BF192*$F$10/2.9/1000)</f>
        <v/>
      </c>
      <c r="X192" s="155" t="str">
        <f>IF(C192="","",$AA$9*$J192*$BG192*$BF192*$F$10/2/1000)</f>
        <v/>
      </c>
      <c r="Y192" s="157" t="str">
        <f>IF(C192="","",IF(MAX(ABS(H192),ABS(H193))&lt;V192,"Cấu tạo",IF(MAX(ABS(H192),ABS(H193))&gt;X192,"O/S","Tínhthép")))</f>
        <v/>
      </c>
      <c r="Z192" s="158" t="str">
        <f>IF(C192="","",IF(Y192="Tínhthép",IF(T192&lt;W192,2.5,_xlfn.COT(0.5*ASIN(2*T192*1000/($AA$9*J192*BG192*BF192*$F$10)))),""))</f>
        <v/>
      </c>
      <c r="AA192" s="159" t="str">
        <f>IF(C192="","",MAX(BJ192:BK192))</f>
        <v/>
      </c>
      <c r="AB192" s="160" t="str">
        <f>IF($C192="","",AH192)</f>
        <v/>
      </c>
      <c r="AC192" s="160" t="str">
        <f>IF($C192="","",AI192)</f>
        <v/>
      </c>
      <c r="AD192" s="160"/>
      <c r="AE192" s="159" t="str">
        <f>IF(C192="","",2*3.14*AB192^2/4/AC192*1000)</f>
        <v/>
      </c>
      <c r="AF192" s="161" t="str">
        <f>IF(C192="","",IF(AE192&gt;AA192,"OK","NOT OK"))</f>
        <v/>
      </c>
      <c r="AH192" s="162">
        <v>10</v>
      </c>
      <c r="AI192" s="163">
        <v>200</v>
      </c>
      <c r="AK192" s="164" t="str">
        <f t="shared" si="48"/>
        <v/>
      </c>
      <c r="AL192" s="165" t="str">
        <f t="shared" si="49"/>
        <v/>
      </c>
      <c r="AM192" s="164" t="str">
        <f t="shared" si="50"/>
        <v/>
      </c>
      <c r="AN192" s="164" t="str">
        <f t="shared" si="51"/>
        <v/>
      </c>
      <c r="AO192" s="166" t="str">
        <f t="shared" si="52"/>
        <v/>
      </c>
      <c r="AP192" s="167" t="str">
        <f t="shared" si="53"/>
        <v/>
      </c>
      <c r="AQ192" s="167" t="str">
        <f t="shared" si="54"/>
        <v/>
      </c>
      <c r="AR192" s="167" t="str">
        <f t="shared" si="55"/>
        <v/>
      </c>
      <c r="AS192" s="164" t="str">
        <f t="shared" si="56"/>
        <v/>
      </c>
      <c r="AT192" s="168" t="str">
        <f t="shared" si="57"/>
        <v/>
      </c>
      <c r="AU192" s="168" t="str">
        <f t="shared" si="58"/>
        <v/>
      </c>
      <c r="AV192" s="168" t="str">
        <f t="shared" si="59"/>
        <v/>
      </c>
      <c r="AW192" s="168" t="str">
        <f t="shared" si="60"/>
        <v/>
      </c>
      <c r="AX192" s="168" t="str">
        <f t="shared" si="61"/>
        <v/>
      </c>
      <c r="AY192" s="168" t="str">
        <f t="shared" si="62"/>
        <v/>
      </c>
      <c r="AZ192" s="169" t="str">
        <f>IF(C192="","",MAX(R192:R193))</f>
        <v/>
      </c>
      <c r="BA192" s="169" t="str">
        <f>IF(C192="","",MAX(S192:S193))</f>
        <v/>
      </c>
      <c r="BB192" s="170" t="str">
        <f>IF(C192="","",MIN(2,1+SQRT(200/(0.8*K192))))</f>
        <v/>
      </c>
      <c r="BC192" s="170" t="str">
        <f>IF(C192="","",MIN(0.02,MAX(R192:S192)/(J192*0.8*K192)))</f>
        <v/>
      </c>
      <c r="BD192" s="171" t="str">
        <f>IF(C192="","",0.18/$Y$11)</f>
        <v/>
      </c>
      <c r="BE192" s="172" t="str">
        <f>IF(C192="","",0.035*BB192^(3/2)*$F$9^(1/2))</f>
        <v/>
      </c>
      <c r="BF192" s="172" t="str">
        <f>IF(C192="","",0.6*(1-$F$9/250))</f>
        <v/>
      </c>
      <c r="BG192" s="171" t="str">
        <f>IF(C192="","",0.9*AK192)</f>
        <v/>
      </c>
      <c r="BH192" s="172" t="str">
        <f>+IF(C192="","",(BD192*BB192*(100*BC192*$F$9)^(1/3)+0.15*U192)*J192*0.8*K192/1000)</f>
        <v/>
      </c>
      <c r="BI192" s="172" t="str">
        <f>IF(C192="","",(BE192+0.15*U192)*J192*0.8*K192/1000)</f>
        <v/>
      </c>
      <c r="BJ192" s="172" t="str">
        <f>IF(C192="","",$AF$12*J192*1000)</f>
        <v/>
      </c>
      <c r="BK192" s="172" t="str">
        <f>+IF(C192="","",T192*1000/(BG192*$Q$10*Z192)*1000)</f>
        <v/>
      </c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5"/>
      <c r="DJ192" s="25"/>
      <c r="DK192" s="25"/>
      <c r="DL192" s="25"/>
      <c r="DM192" s="25"/>
      <c r="DN192" s="25"/>
    </row>
    <row r="193" spans="1:118" ht="15.95" customHeight="1" x14ac:dyDescent="0.25">
      <c r="A193" s="181" t="str">
        <f t="shared" si="64"/>
        <v/>
      </c>
      <c r="B193" s="182" t="str">
        <f t="shared" si="63"/>
        <v/>
      </c>
      <c r="C193" s="151"/>
      <c r="D193" s="152"/>
      <c r="E193" s="153"/>
      <c r="F193" s="152"/>
      <c r="G193" s="151"/>
      <c r="H193" s="151"/>
      <c r="I193" s="151"/>
      <c r="J193" s="151"/>
      <c r="K193" s="152"/>
      <c r="L193" s="151" t="str">
        <f t="shared" si="44"/>
        <v/>
      </c>
      <c r="M193" s="151" t="str">
        <f t="shared" si="45"/>
        <v/>
      </c>
      <c r="N193" s="151" t="str">
        <f t="shared" si="46"/>
        <v/>
      </c>
      <c r="O193" s="151" t="str">
        <f t="shared" si="47"/>
        <v/>
      </c>
      <c r="P193" s="272"/>
      <c r="Q193" s="272"/>
      <c r="R193" s="180"/>
      <c r="S193" s="180"/>
      <c r="T193" s="174"/>
      <c r="U193" s="174"/>
      <c r="V193" s="174"/>
      <c r="W193" s="174"/>
      <c r="X193" s="174"/>
      <c r="Y193" s="174"/>
      <c r="Z193" s="174"/>
      <c r="AA193" s="175"/>
      <c r="AB193" s="175"/>
      <c r="AC193" s="175"/>
      <c r="AD193" s="175"/>
      <c r="AE193" s="176"/>
      <c r="AF193" s="175"/>
      <c r="AG193" s="122"/>
      <c r="AH193" s="177"/>
      <c r="AI193" s="177"/>
      <c r="AK193" s="164" t="str">
        <f t="shared" si="48"/>
        <v/>
      </c>
      <c r="AL193" s="165" t="str">
        <f t="shared" si="49"/>
        <v/>
      </c>
      <c r="AM193" s="164" t="str">
        <f t="shared" si="50"/>
        <v/>
      </c>
      <c r="AN193" s="164" t="str">
        <f t="shared" si="51"/>
        <v/>
      </c>
      <c r="AO193" s="166" t="str">
        <f t="shared" si="52"/>
        <v/>
      </c>
      <c r="AP193" s="167" t="str">
        <f t="shared" si="53"/>
        <v/>
      </c>
      <c r="AQ193" s="167" t="str">
        <f t="shared" si="54"/>
        <v/>
      </c>
      <c r="AR193" s="167" t="str">
        <f t="shared" si="55"/>
        <v/>
      </c>
      <c r="AS193" s="164" t="str">
        <f t="shared" si="56"/>
        <v/>
      </c>
      <c r="AT193" s="168" t="str">
        <f t="shared" si="57"/>
        <v/>
      </c>
      <c r="AU193" s="168" t="str">
        <f t="shared" si="58"/>
        <v/>
      </c>
      <c r="AV193" s="168" t="str">
        <f t="shared" si="59"/>
        <v/>
      </c>
      <c r="AW193" s="168" t="str">
        <f t="shared" si="60"/>
        <v/>
      </c>
      <c r="AX193" s="168" t="str">
        <f t="shared" si="61"/>
        <v/>
      </c>
      <c r="AY193" s="168" t="str">
        <f t="shared" si="62"/>
        <v/>
      </c>
      <c r="AZ193" s="178"/>
      <c r="BA193" s="178"/>
      <c r="BB193" s="179"/>
      <c r="BC193" s="179"/>
      <c r="BD193" s="179"/>
      <c r="BE193" s="179"/>
      <c r="BF193" s="179"/>
      <c r="BG193" s="179"/>
      <c r="BH193" s="179"/>
      <c r="BI193" s="179"/>
      <c r="BJ193" s="179"/>
      <c r="BK193" s="179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5"/>
      <c r="DJ193" s="25"/>
      <c r="DK193" s="25"/>
      <c r="DL193" s="25"/>
      <c r="DM193" s="25"/>
      <c r="DN193" s="25"/>
    </row>
    <row r="194" spans="1:118" ht="15.95" customHeight="1" x14ac:dyDescent="0.2">
      <c r="A194" s="181" t="str">
        <f t="shared" si="64"/>
        <v/>
      </c>
      <c r="B194" s="182" t="str">
        <f t="shared" si="63"/>
        <v/>
      </c>
      <c r="C194" s="151"/>
      <c r="D194" s="152"/>
      <c r="E194" s="153"/>
      <c r="F194" s="152"/>
      <c r="G194" s="151"/>
      <c r="H194" s="151"/>
      <c r="I194" s="151"/>
      <c r="J194" s="151"/>
      <c r="K194" s="151"/>
      <c r="L194" s="151" t="str">
        <f t="shared" si="44"/>
        <v/>
      </c>
      <c r="M194" s="151" t="str">
        <f t="shared" si="45"/>
        <v/>
      </c>
      <c r="N194" s="151" t="str">
        <f t="shared" si="46"/>
        <v/>
      </c>
      <c r="O194" s="151" t="str">
        <f t="shared" si="47"/>
        <v/>
      </c>
      <c r="P194" s="155"/>
      <c r="Q194" s="155"/>
      <c r="R194" s="154" t="str">
        <f>IF(C194="","",MAX(N194:N195))</f>
        <v/>
      </c>
      <c r="S194" s="154" t="str">
        <f>IF(D194="","",MAX(O194:O195))</f>
        <v/>
      </c>
      <c r="T194" s="155" t="str">
        <f>IF(C194="","",MAX(ABS(H194),ABS(H195)))</f>
        <v/>
      </c>
      <c r="U194" s="156" t="str">
        <f>+IF(C194="","",MIN(MAX(ABS(G194),ABS(G195))*1000/(J194*K194),0.2*$F$10))</f>
        <v/>
      </c>
      <c r="V194" s="155" t="str">
        <f>IF(C194="","",MAX(BH194:BI194))</f>
        <v/>
      </c>
      <c r="W194" s="155" t="str">
        <f>IF(C194="","",$AA$9*$J194*$BG194*$BF194*$F$10/2.9/1000)</f>
        <v/>
      </c>
      <c r="X194" s="155" t="str">
        <f>IF(C194="","",$AA$9*$J194*$BG194*$BF194*$F$10/2/1000)</f>
        <v/>
      </c>
      <c r="Y194" s="157" t="str">
        <f>IF(C194="","",IF(MAX(ABS(H194),ABS(H195))&lt;V194,"Cấu tạo",IF(MAX(ABS(H194),ABS(H195))&gt;X194,"O/S","Tínhthép")))</f>
        <v/>
      </c>
      <c r="Z194" s="158" t="str">
        <f>IF(C194="","",IF(Y194="Tínhthép",IF(T194&lt;W194,2.5,_xlfn.COT(0.5*ASIN(2*T194*1000/($AA$9*J194*BG194*BF194*$F$10)))),""))</f>
        <v/>
      </c>
      <c r="AA194" s="159" t="str">
        <f>IF(C194="","",MAX(BJ194:BK194))</f>
        <v/>
      </c>
      <c r="AB194" s="160" t="str">
        <f>IF($C194="","",AH194)</f>
        <v/>
      </c>
      <c r="AC194" s="160" t="str">
        <f>IF($C194="","",AI194)</f>
        <v/>
      </c>
      <c r="AD194" s="160"/>
      <c r="AE194" s="159" t="str">
        <f>IF(C194="","",2*3.14*AB194^2/4/AC194*1000)</f>
        <v/>
      </c>
      <c r="AF194" s="161" t="str">
        <f>IF(C194="","",IF(AE194&gt;AA194,"OK","NOT OK"))</f>
        <v/>
      </c>
      <c r="AG194" s="17">
        <v>45</v>
      </c>
      <c r="AH194" s="162">
        <v>10</v>
      </c>
      <c r="AI194" s="163">
        <v>200</v>
      </c>
      <c r="AK194" s="164" t="str">
        <f t="shared" si="48"/>
        <v/>
      </c>
      <c r="AL194" s="165" t="str">
        <f t="shared" si="49"/>
        <v/>
      </c>
      <c r="AM194" s="164" t="str">
        <f t="shared" si="50"/>
        <v/>
      </c>
      <c r="AN194" s="164" t="str">
        <f t="shared" si="51"/>
        <v/>
      </c>
      <c r="AO194" s="166" t="str">
        <f t="shared" si="52"/>
        <v/>
      </c>
      <c r="AP194" s="167" t="str">
        <f t="shared" si="53"/>
        <v/>
      </c>
      <c r="AQ194" s="167" t="str">
        <f t="shared" si="54"/>
        <v/>
      </c>
      <c r="AR194" s="167" t="str">
        <f t="shared" si="55"/>
        <v/>
      </c>
      <c r="AS194" s="164" t="str">
        <f t="shared" si="56"/>
        <v/>
      </c>
      <c r="AT194" s="168" t="str">
        <f t="shared" si="57"/>
        <v/>
      </c>
      <c r="AU194" s="168" t="str">
        <f t="shared" si="58"/>
        <v/>
      </c>
      <c r="AV194" s="168" t="str">
        <f t="shared" si="59"/>
        <v/>
      </c>
      <c r="AW194" s="168" t="str">
        <f t="shared" si="60"/>
        <v/>
      </c>
      <c r="AX194" s="168" t="str">
        <f t="shared" si="61"/>
        <v/>
      </c>
      <c r="AY194" s="168" t="str">
        <f t="shared" si="62"/>
        <v/>
      </c>
      <c r="AZ194" s="169" t="str">
        <f>IF(C194="","",MAX(R194:R195))</f>
        <v/>
      </c>
      <c r="BA194" s="169" t="str">
        <f>IF(C194="","",MAX(S194:S195))</f>
        <v/>
      </c>
      <c r="BB194" s="170" t="str">
        <f>IF(C194="","",MIN(2,1+SQRT(200/(0.8*K194))))</f>
        <v/>
      </c>
      <c r="BC194" s="170" t="str">
        <f>IF(C194="","",MIN(0.02,MAX(R194:S194)/(J194*0.8*K194)))</f>
        <v/>
      </c>
      <c r="BD194" s="171" t="str">
        <f>IF(C194="","",0.18/$Y$11)</f>
        <v/>
      </c>
      <c r="BE194" s="172" t="str">
        <f>IF(C194="","",0.035*BB194^(3/2)*$F$9^(1/2))</f>
        <v/>
      </c>
      <c r="BF194" s="172" t="str">
        <f>IF(C194="","",0.6*(1-$F$9/250))</f>
        <v/>
      </c>
      <c r="BG194" s="171" t="str">
        <f>IF(C194="","",0.9*AK194)</f>
        <v/>
      </c>
      <c r="BH194" s="172" t="str">
        <f>+IF(C194="","",(BD194*BB194*(100*BC194*$F$9)^(1/3)+0.15*U194)*J194*0.8*K194/1000)</f>
        <v/>
      </c>
      <c r="BI194" s="172" t="str">
        <f>IF(C194="","",(BE194+0.15*U194)*J194*0.8*K194/1000)</f>
        <v/>
      </c>
      <c r="BJ194" s="172" t="str">
        <f>IF(C194="","",$AF$12*J194*1000)</f>
        <v/>
      </c>
      <c r="BK194" s="172" t="str">
        <f>+IF(C194="","",T194*1000/(BG194*$Q$10*Z194)*1000)</f>
        <v/>
      </c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5"/>
      <c r="DJ194" s="25"/>
      <c r="DK194" s="25"/>
      <c r="DL194" s="25"/>
      <c r="DM194" s="25"/>
      <c r="DN194" s="25"/>
    </row>
    <row r="195" spans="1:118" ht="15.95" customHeight="1" x14ac:dyDescent="0.25">
      <c r="A195" s="181" t="str">
        <f t="shared" si="64"/>
        <v/>
      </c>
      <c r="B195" s="182" t="str">
        <f t="shared" si="63"/>
        <v/>
      </c>
      <c r="C195" s="151"/>
      <c r="D195" s="152"/>
      <c r="E195" s="153"/>
      <c r="F195" s="152"/>
      <c r="G195" s="151"/>
      <c r="H195" s="151"/>
      <c r="I195" s="151"/>
      <c r="J195" s="151"/>
      <c r="K195" s="152"/>
      <c r="L195" s="151" t="str">
        <f t="shared" si="44"/>
        <v/>
      </c>
      <c r="M195" s="151" t="str">
        <f t="shared" si="45"/>
        <v/>
      </c>
      <c r="N195" s="151" t="str">
        <f t="shared" si="46"/>
        <v/>
      </c>
      <c r="O195" s="151" t="str">
        <f t="shared" si="47"/>
        <v/>
      </c>
      <c r="P195" s="272"/>
      <c r="Q195" s="272"/>
      <c r="R195" s="173"/>
      <c r="S195" s="173"/>
      <c r="T195" s="174"/>
      <c r="U195" s="174"/>
      <c r="V195" s="174"/>
      <c r="W195" s="174"/>
      <c r="X195" s="174"/>
      <c r="Y195" s="174"/>
      <c r="Z195" s="174"/>
      <c r="AA195" s="175"/>
      <c r="AB195" s="175"/>
      <c r="AC195" s="175"/>
      <c r="AD195" s="175"/>
      <c r="AE195" s="176"/>
      <c r="AF195" s="175"/>
      <c r="AG195" s="122"/>
      <c r="AH195" s="177"/>
      <c r="AI195" s="177"/>
      <c r="AK195" s="164" t="str">
        <f t="shared" si="48"/>
        <v/>
      </c>
      <c r="AL195" s="165" t="str">
        <f t="shared" si="49"/>
        <v/>
      </c>
      <c r="AM195" s="164" t="str">
        <f t="shared" si="50"/>
        <v/>
      </c>
      <c r="AN195" s="164" t="str">
        <f t="shared" si="51"/>
        <v/>
      </c>
      <c r="AO195" s="166" t="str">
        <f t="shared" si="52"/>
        <v/>
      </c>
      <c r="AP195" s="167" t="str">
        <f t="shared" si="53"/>
        <v/>
      </c>
      <c r="AQ195" s="167" t="str">
        <f t="shared" si="54"/>
        <v/>
      </c>
      <c r="AR195" s="167" t="str">
        <f t="shared" si="55"/>
        <v/>
      </c>
      <c r="AS195" s="164" t="str">
        <f t="shared" si="56"/>
        <v/>
      </c>
      <c r="AT195" s="168" t="str">
        <f t="shared" si="57"/>
        <v/>
      </c>
      <c r="AU195" s="168" t="str">
        <f t="shared" si="58"/>
        <v/>
      </c>
      <c r="AV195" s="168" t="str">
        <f t="shared" si="59"/>
        <v/>
      </c>
      <c r="AW195" s="168" t="str">
        <f t="shared" si="60"/>
        <v/>
      </c>
      <c r="AX195" s="168" t="str">
        <f t="shared" si="61"/>
        <v/>
      </c>
      <c r="AY195" s="168" t="str">
        <f t="shared" si="62"/>
        <v/>
      </c>
      <c r="AZ195" s="178"/>
      <c r="BA195" s="178"/>
      <c r="BB195" s="179"/>
      <c r="BC195" s="179"/>
      <c r="BD195" s="179"/>
      <c r="BE195" s="179"/>
      <c r="BF195" s="179"/>
      <c r="BG195" s="179"/>
      <c r="BH195" s="179"/>
      <c r="BI195" s="179"/>
      <c r="BJ195" s="179"/>
      <c r="BK195" s="179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5"/>
      <c r="DJ195" s="25"/>
      <c r="DK195" s="25"/>
      <c r="DL195" s="25"/>
      <c r="DM195" s="25"/>
      <c r="DN195" s="25"/>
    </row>
    <row r="196" spans="1:118" ht="15.95" customHeight="1" x14ac:dyDescent="0.2">
      <c r="A196" s="181" t="str">
        <f t="shared" si="64"/>
        <v/>
      </c>
      <c r="B196" s="182" t="str">
        <f t="shared" si="63"/>
        <v/>
      </c>
      <c r="C196" s="151"/>
      <c r="D196" s="152"/>
      <c r="E196" s="153"/>
      <c r="F196" s="152"/>
      <c r="G196" s="151"/>
      <c r="H196" s="151"/>
      <c r="I196" s="151"/>
      <c r="J196" s="151"/>
      <c r="K196" s="152"/>
      <c r="L196" s="151" t="str">
        <f t="shared" si="44"/>
        <v/>
      </c>
      <c r="M196" s="151" t="str">
        <f t="shared" si="45"/>
        <v/>
      </c>
      <c r="N196" s="151" t="str">
        <f t="shared" si="46"/>
        <v/>
      </c>
      <c r="O196" s="151" t="str">
        <f t="shared" si="47"/>
        <v/>
      </c>
      <c r="P196" s="155"/>
      <c r="Q196" s="155"/>
      <c r="R196" s="154" t="str">
        <f>IF(C196="","",MAX(N196:N197))</f>
        <v/>
      </c>
      <c r="S196" s="154" t="str">
        <f>IF(D196="","",MAX(O196:O197))</f>
        <v/>
      </c>
      <c r="T196" s="155" t="str">
        <f>IF(C196="","",MAX(ABS(H196),ABS(H197)))</f>
        <v/>
      </c>
      <c r="U196" s="156" t="str">
        <f>+IF(C196="","",MIN(MAX(ABS(G196),ABS(G197))*1000/(J196*K196),0.2*$F$10))</f>
        <v/>
      </c>
      <c r="V196" s="155" t="str">
        <f>IF(C196="","",MAX(BH196:BI196))</f>
        <v/>
      </c>
      <c r="W196" s="155" t="str">
        <f>IF(C196="","",$AA$9*$J196*$BG196*$BF196*$F$10/2.9/1000)</f>
        <v/>
      </c>
      <c r="X196" s="155" t="str">
        <f>IF(C196="","",$AA$9*$J196*$BG196*$BF196*$F$10/2/1000)</f>
        <v/>
      </c>
      <c r="Y196" s="157" t="str">
        <f>IF(C196="","",IF(MAX(ABS(H196),ABS(H197))&lt;V196,"Cấu tạo",IF(MAX(ABS(H196),ABS(H197))&gt;X196,"O/S","Tínhthép")))</f>
        <v/>
      </c>
      <c r="Z196" s="158" t="str">
        <f>IF(C196="","",IF(Y196="Tínhthép",IF(T196&lt;W196,2.5,_xlfn.COT(0.5*ASIN(2*T196*1000/($AA$9*J196*BG196*BF196*$F$10)))),""))</f>
        <v/>
      </c>
      <c r="AA196" s="159" t="str">
        <f>IF(C196="","",MAX(BJ196:BK196))</f>
        <v/>
      </c>
      <c r="AB196" s="160" t="str">
        <f>IF($C196="","",AH196)</f>
        <v/>
      </c>
      <c r="AC196" s="160" t="str">
        <f>IF($C196="","",AI196)</f>
        <v/>
      </c>
      <c r="AD196" s="160"/>
      <c r="AE196" s="159" t="str">
        <f>IF(C196="","",2*3.14*AB196^2/4/AC196*1000)</f>
        <v/>
      </c>
      <c r="AF196" s="161" t="str">
        <f>IF(C196="","",IF(AE196&gt;AA196,"OK","NOT OK"))</f>
        <v/>
      </c>
      <c r="AH196" s="162">
        <v>10</v>
      </c>
      <c r="AI196" s="163">
        <v>200</v>
      </c>
      <c r="AK196" s="164" t="str">
        <f t="shared" si="48"/>
        <v/>
      </c>
      <c r="AL196" s="165" t="str">
        <f t="shared" si="49"/>
        <v/>
      </c>
      <c r="AM196" s="164" t="str">
        <f t="shared" si="50"/>
        <v/>
      </c>
      <c r="AN196" s="164" t="str">
        <f t="shared" si="51"/>
        <v/>
      </c>
      <c r="AO196" s="166" t="str">
        <f t="shared" si="52"/>
        <v/>
      </c>
      <c r="AP196" s="167" t="str">
        <f t="shared" si="53"/>
        <v/>
      </c>
      <c r="AQ196" s="167" t="str">
        <f t="shared" si="54"/>
        <v/>
      </c>
      <c r="AR196" s="167" t="str">
        <f t="shared" si="55"/>
        <v/>
      </c>
      <c r="AS196" s="164" t="str">
        <f t="shared" si="56"/>
        <v/>
      </c>
      <c r="AT196" s="168" t="str">
        <f t="shared" si="57"/>
        <v/>
      </c>
      <c r="AU196" s="168" t="str">
        <f t="shared" si="58"/>
        <v/>
      </c>
      <c r="AV196" s="168" t="str">
        <f t="shared" si="59"/>
        <v/>
      </c>
      <c r="AW196" s="168" t="str">
        <f t="shared" si="60"/>
        <v/>
      </c>
      <c r="AX196" s="168" t="str">
        <f t="shared" si="61"/>
        <v/>
      </c>
      <c r="AY196" s="168" t="str">
        <f t="shared" si="62"/>
        <v/>
      </c>
      <c r="AZ196" s="169" t="str">
        <f>IF(C196="","",MAX(R196:R197))</f>
        <v/>
      </c>
      <c r="BA196" s="169" t="str">
        <f>IF(C196="","",MAX(S196:S197))</f>
        <v/>
      </c>
      <c r="BB196" s="170" t="str">
        <f>IF(C196="","",MIN(2,1+SQRT(200/(0.8*K196))))</f>
        <v/>
      </c>
      <c r="BC196" s="170" t="str">
        <f>IF(C196="","",MIN(0.02,MAX(R196:S196)/(J196*0.8*K196)))</f>
        <v/>
      </c>
      <c r="BD196" s="171" t="str">
        <f>IF(C196="","",0.18/$Y$11)</f>
        <v/>
      </c>
      <c r="BE196" s="172" t="str">
        <f>IF(C196="","",0.035*BB196^(3/2)*$F$9^(1/2))</f>
        <v/>
      </c>
      <c r="BF196" s="172" t="str">
        <f>IF(C196="","",0.6*(1-$F$9/250))</f>
        <v/>
      </c>
      <c r="BG196" s="171" t="str">
        <f>IF(C196="","",0.9*AK196)</f>
        <v/>
      </c>
      <c r="BH196" s="172" t="str">
        <f>+IF(C196="","",(BD196*BB196*(100*BC196*$F$9)^(1/3)+0.15*U196)*J196*0.8*K196/1000)</f>
        <v/>
      </c>
      <c r="BI196" s="172" t="str">
        <f>IF(C196="","",(BE196+0.15*U196)*J196*0.8*K196/1000)</f>
        <v/>
      </c>
      <c r="BJ196" s="172" t="str">
        <f>IF(C196="","",$AF$12*J196*1000)</f>
        <v/>
      </c>
      <c r="BK196" s="172" t="str">
        <f>+IF(C196="","",T196*1000/(BG196*$Q$10*Z196)*1000)</f>
        <v/>
      </c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5"/>
      <c r="DJ196" s="25"/>
      <c r="DK196" s="25"/>
      <c r="DL196" s="25"/>
      <c r="DM196" s="25"/>
      <c r="DN196" s="25"/>
    </row>
    <row r="197" spans="1:118" ht="15.95" customHeight="1" x14ac:dyDescent="0.25">
      <c r="A197" s="181" t="str">
        <f t="shared" si="64"/>
        <v/>
      </c>
      <c r="B197" s="182" t="str">
        <f t="shared" si="63"/>
        <v/>
      </c>
      <c r="C197" s="151"/>
      <c r="D197" s="152"/>
      <c r="E197" s="153"/>
      <c r="F197" s="152"/>
      <c r="G197" s="151"/>
      <c r="H197" s="151"/>
      <c r="I197" s="151"/>
      <c r="J197" s="151"/>
      <c r="K197" s="152"/>
      <c r="L197" s="151" t="str">
        <f t="shared" si="44"/>
        <v/>
      </c>
      <c r="M197" s="151" t="str">
        <f t="shared" si="45"/>
        <v/>
      </c>
      <c r="N197" s="151" t="str">
        <f t="shared" si="46"/>
        <v/>
      </c>
      <c r="O197" s="151" t="str">
        <f t="shared" si="47"/>
        <v/>
      </c>
      <c r="P197" s="272"/>
      <c r="Q197" s="272"/>
      <c r="R197" s="173"/>
      <c r="S197" s="173"/>
      <c r="T197" s="174"/>
      <c r="U197" s="174"/>
      <c r="V197" s="174"/>
      <c r="W197" s="174"/>
      <c r="X197" s="174"/>
      <c r="Y197" s="174"/>
      <c r="Z197" s="174"/>
      <c r="AA197" s="175"/>
      <c r="AB197" s="175"/>
      <c r="AC197" s="175"/>
      <c r="AD197" s="175"/>
      <c r="AE197" s="176"/>
      <c r="AF197" s="175"/>
      <c r="AG197" s="122"/>
      <c r="AH197" s="177"/>
      <c r="AI197" s="177"/>
      <c r="AK197" s="164" t="str">
        <f t="shared" si="48"/>
        <v/>
      </c>
      <c r="AL197" s="165" t="str">
        <f t="shared" si="49"/>
        <v/>
      </c>
      <c r="AM197" s="164" t="str">
        <f t="shared" si="50"/>
        <v/>
      </c>
      <c r="AN197" s="164" t="str">
        <f t="shared" si="51"/>
        <v/>
      </c>
      <c r="AO197" s="166" t="str">
        <f t="shared" si="52"/>
        <v/>
      </c>
      <c r="AP197" s="167" t="str">
        <f t="shared" si="53"/>
        <v/>
      </c>
      <c r="AQ197" s="167" t="str">
        <f t="shared" si="54"/>
        <v/>
      </c>
      <c r="AR197" s="167" t="str">
        <f t="shared" si="55"/>
        <v/>
      </c>
      <c r="AS197" s="164" t="str">
        <f t="shared" si="56"/>
        <v/>
      </c>
      <c r="AT197" s="168" t="str">
        <f t="shared" si="57"/>
        <v/>
      </c>
      <c r="AU197" s="168" t="str">
        <f t="shared" si="58"/>
        <v/>
      </c>
      <c r="AV197" s="168" t="str">
        <f t="shared" si="59"/>
        <v/>
      </c>
      <c r="AW197" s="168" t="str">
        <f t="shared" si="60"/>
        <v/>
      </c>
      <c r="AX197" s="168" t="str">
        <f t="shared" si="61"/>
        <v/>
      </c>
      <c r="AY197" s="168" t="str">
        <f t="shared" si="62"/>
        <v/>
      </c>
      <c r="AZ197" s="178"/>
      <c r="BA197" s="178"/>
      <c r="BB197" s="179"/>
      <c r="BC197" s="179"/>
      <c r="BD197" s="179"/>
      <c r="BE197" s="179"/>
      <c r="BF197" s="179"/>
      <c r="BG197" s="179"/>
      <c r="BH197" s="179"/>
      <c r="BI197" s="179"/>
      <c r="BJ197" s="179"/>
      <c r="BK197" s="179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5"/>
      <c r="DJ197" s="25"/>
      <c r="DK197" s="25"/>
      <c r="DL197" s="25"/>
      <c r="DM197" s="25"/>
      <c r="DN197" s="25"/>
    </row>
    <row r="198" spans="1:118" ht="15.95" customHeight="1" x14ac:dyDescent="0.2">
      <c r="A198" s="181" t="str">
        <f t="shared" si="64"/>
        <v/>
      </c>
      <c r="B198" s="182" t="str">
        <f t="shared" si="63"/>
        <v/>
      </c>
      <c r="C198" s="151"/>
      <c r="D198" s="152"/>
      <c r="E198" s="153"/>
      <c r="F198" s="152"/>
      <c r="G198" s="151"/>
      <c r="H198" s="151"/>
      <c r="I198" s="151"/>
      <c r="J198" s="151"/>
      <c r="K198" s="151"/>
      <c r="L198" s="151" t="str">
        <f t="shared" si="44"/>
        <v/>
      </c>
      <c r="M198" s="151" t="str">
        <f t="shared" si="45"/>
        <v/>
      </c>
      <c r="N198" s="151" t="str">
        <f t="shared" si="46"/>
        <v/>
      </c>
      <c r="O198" s="151" t="str">
        <f t="shared" si="47"/>
        <v/>
      </c>
      <c r="P198" s="155"/>
      <c r="Q198" s="155"/>
      <c r="R198" s="154" t="str">
        <f>IF(C198="","",MAX(N198:N199))</f>
        <v/>
      </c>
      <c r="S198" s="154" t="str">
        <f>IF(D198="","",MAX(O198:O199))</f>
        <v/>
      </c>
      <c r="T198" s="155" t="str">
        <f>IF(C198="","",MAX(ABS(H198),ABS(H199)))</f>
        <v/>
      </c>
      <c r="U198" s="156" t="str">
        <f>+IF(C198="","",MIN(MAX(ABS(G198),ABS(G199))*1000/(J198*K198),0.2*$F$10))</f>
        <v/>
      </c>
      <c r="V198" s="155" t="str">
        <f>IF(C198="","",MAX(BH198:BI198))</f>
        <v/>
      </c>
      <c r="W198" s="155" t="str">
        <f>IF(C198="","",$AA$9*$J198*$BG198*$BF198*$F$10/2.9/1000)</f>
        <v/>
      </c>
      <c r="X198" s="155" t="str">
        <f>IF(C198="","",$AA$9*$J198*$BG198*$BF198*$F$10/2/1000)</f>
        <v/>
      </c>
      <c r="Y198" s="157" t="str">
        <f>IF(C198="","",IF(MAX(ABS(H198),ABS(H199))&lt;V198,"Cấu tạo",IF(MAX(ABS(H198),ABS(H199))&gt;X198,"O/S","Tínhthép")))</f>
        <v/>
      </c>
      <c r="Z198" s="158" t="str">
        <f>IF(C198="","",IF(Y198="Tínhthép",IF(T198&lt;W198,2.5,_xlfn.COT(0.5*ASIN(2*T198*1000/($AA$9*J198*BG198*BF198*$F$10)))),""))</f>
        <v/>
      </c>
      <c r="AA198" s="159" t="str">
        <f>IF(C198="","",MAX(BJ198:BK198))</f>
        <v/>
      </c>
      <c r="AB198" s="160" t="str">
        <f>IF($C198="","",AH198)</f>
        <v/>
      </c>
      <c r="AC198" s="160" t="str">
        <f>IF($C198="","",AI198)</f>
        <v/>
      </c>
      <c r="AD198" s="160"/>
      <c r="AE198" s="159" t="str">
        <f>IF(C198="","",2*3.14*AB198^2/4/AC198*1000)</f>
        <v/>
      </c>
      <c r="AF198" s="161" t="str">
        <f>IF(C198="","",IF(AE198&gt;AA198,"OK","NOT OK"))</f>
        <v/>
      </c>
      <c r="AG198" s="17">
        <v>46</v>
      </c>
      <c r="AH198" s="162">
        <v>10</v>
      </c>
      <c r="AI198" s="163">
        <v>200</v>
      </c>
      <c r="AK198" s="164" t="str">
        <f t="shared" si="48"/>
        <v/>
      </c>
      <c r="AL198" s="165" t="str">
        <f t="shared" si="49"/>
        <v/>
      </c>
      <c r="AM198" s="164" t="str">
        <f t="shared" si="50"/>
        <v/>
      </c>
      <c r="AN198" s="164" t="str">
        <f t="shared" si="51"/>
        <v/>
      </c>
      <c r="AO198" s="166" t="str">
        <f t="shared" si="52"/>
        <v/>
      </c>
      <c r="AP198" s="167" t="str">
        <f t="shared" si="53"/>
        <v/>
      </c>
      <c r="AQ198" s="167" t="str">
        <f t="shared" si="54"/>
        <v/>
      </c>
      <c r="AR198" s="167" t="str">
        <f t="shared" si="55"/>
        <v/>
      </c>
      <c r="AS198" s="164" t="str">
        <f t="shared" si="56"/>
        <v/>
      </c>
      <c r="AT198" s="168" t="str">
        <f t="shared" si="57"/>
        <v/>
      </c>
      <c r="AU198" s="168" t="str">
        <f t="shared" si="58"/>
        <v/>
      </c>
      <c r="AV198" s="168" t="str">
        <f t="shared" si="59"/>
        <v/>
      </c>
      <c r="AW198" s="168" t="str">
        <f t="shared" si="60"/>
        <v/>
      </c>
      <c r="AX198" s="168" t="str">
        <f t="shared" si="61"/>
        <v/>
      </c>
      <c r="AY198" s="168" t="str">
        <f t="shared" si="62"/>
        <v/>
      </c>
      <c r="AZ198" s="169" t="str">
        <f>IF(C198="","",MAX(R198:R199))</f>
        <v/>
      </c>
      <c r="BA198" s="169" t="str">
        <f>IF(C198="","",MAX(S198:S199))</f>
        <v/>
      </c>
      <c r="BB198" s="170" t="str">
        <f>IF(C198="","",MIN(2,1+SQRT(200/(0.8*K198))))</f>
        <v/>
      </c>
      <c r="BC198" s="170" t="str">
        <f>IF(C198="","",MIN(0.02,MAX(R198:S198)/(J198*0.8*K198)))</f>
        <v/>
      </c>
      <c r="BD198" s="171" t="str">
        <f>IF(C198="","",0.18/$Y$11)</f>
        <v/>
      </c>
      <c r="BE198" s="172" t="str">
        <f>IF(C198="","",0.035*BB198^(3/2)*$F$9^(1/2))</f>
        <v/>
      </c>
      <c r="BF198" s="172" t="str">
        <f>IF(C198="","",0.6*(1-$F$9/250))</f>
        <v/>
      </c>
      <c r="BG198" s="171" t="str">
        <f>IF(C198="","",0.9*AK198)</f>
        <v/>
      </c>
      <c r="BH198" s="172" t="str">
        <f>+IF(C198="","",(BD198*BB198*(100*BC198*$F$9)^(1/3)+0.15*U198)*J198*0.8*K198/1000)</f>
        <v/>
      </c>
      <c r="BI198" s="172" t="str">
        <f>IF(C198="","",(BE198+0.15*U198)*J198*0.8*K198/1000)</f>
        <v/>
      </c>
      <c r="BJ198" s="172" t="str">
        <f>IF(C198="","",$AF$12*J198*1000)</f>
        <v/>
      </c>
      <c r="BK198" s="172" t="str">
        <f>+IF(C198="","",T198*1000/(BG198*$Q$10*Z198)*1000)</f>
        <v/>
      </c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5"/>
      <c r="DJ198" s="25"/>
      <c r="DK198" s="25"/>
      <c r="DL198" s="25"/>
      <c r="DM198" s="25"/>
      <c r="DN198" s="25"/>
    </row>
    <row r="199" spans="1:118" ht="15.95" customHeight="1" x14ac:dyDescent="0.25">
      <c r="A199" s="181" t="str">
        <f t="shared" si="64"/>
        <v/>
      </c>
      <c r="B199" s="182" t="str">
        <f t="shared" si="63"/>
        <v/>
      </c>
      <c r="C199" s="151"/>
      <c r="D199" s="152"/>
      <c r="E199" s="153"/>
      <c r="F199" s="152"/>
      <c r="G199" s="151"/>
      <c r="H199" s="151"/>
      <c r="I199" s="151"/>
      <c r="J199" s="151"/>
      <c r="K199" s="152"/>
      <c r="L199" s="151" t="str">
        <f t="shared" si="44"/>
        <v/>
      </c>
      <c r="M199" s="151" t="str">
        <f t="shared" si="45"/>
        <v/>
      </c>
      <c r="N199" s="151" t="str">
        <f t="shared" si="46"/>
        <v/>
      </c>
      <c r="O199" s="151" t="str">
        <f t="shared" si="47"/>
        <v/>
      </c>
      <c r="P199" s="272"/>
      <c r="Q199" s="272"/>
      <c r="R199" s="180"/>
      <c r="S199" s="180"/>
      <c r="T199" s="174"/>
      <c r="U199" s="174"/>
      <c r="V199" s="174"/>
      <c r="W199" s="174"/>
      <c r="X199" s="174"/>
      <c r="Y199" s="174"/>
      <c r="Z199" s="174"/>
      <c r="AA199" s="175"/>
      <c r="AB199" s="175"/>
      <c r="AC199" s="175"/>
      <c r="AD199" s="175"/>
      <c r="AE199" s="176"/>
      <c r="AF199" s="175"/>
      <c r="AG199" s="122"/>
      <c r="AH199" s="177"/>
      <c r="AI199" s="177"/>
      <c r="AK199" s="164" t="str">
        <f t="shared" si="48"/>
        <v/>
      </c>
      <c r="AL199" s="165" t="str">
        <f t="shared" si="49"/>
        <v/>
      </c>
      <c r="AM199" s="164" t="str">
        <f t="shared" si="50"/>
        <v/>
      </c>
      <c r="AN199" s="164" t="str">
        <f t="shared" si="51"/>
        <v/>
      </c>
      <c r="AO199" s="166" t="str">
        <f t="shared" si="52"/>
        <v/>
      </c>
      <c r="AP199" s="167" t="str">
        <f t="shared" si="53"/>
        <v/>
      </c>
      <c r="AQ199" s="167" t="str">
        <f t="shared" si="54"/>
        <v/>
      </c>
      <c r="AR199" s="167" t="str">
        <f t="shared" si="55"/>
        <v/>
      </c>
      <c r="AS199" s="164" t="str">
        <f t="shared" si="56"/>
        <v/>
      </c>
      <c r="AT199" s="168" t="str">
        <f t="shared" si="57"/>
        <v/>
      </c>
      <c r="AU199" s="168" t="str">
        <f t="shared" si="58"/>
        <v/>
      </c>
      <c r="AV199" s="168" t="str">
        <f t="shared" si="59"/>
        <v/>
      </c>
      <c r="AW199" s="168" t="str">
        <f t="shared" si="60"/>
        <v/>
      </c>
      <c r="AX199" s="168" t="str">
        <f t="shared" si="61"/>
        <v/>
      </c>
      <c r="AY199" s="168" t="str">
        <f t="shared" si="62"/>
        <v/>
      </c>
      <c r="AZ199" s="178"/>
      <c r="BA199" s="178"/>
      <c r="BB199" s="179"/>
      <c r="BC199" s="179"/>
      <c r="BD199" s="179"/>
      <c r="BE199" s="179"/>
      <c r="BF199" s="179"/>
      <c r="BG199" s="179"/>
      <c r="BH199" s="179"/>
      <c r="BI199" s="179"/>
      <c r="BJ199" s="179"/>
      <c r="BK199" s="179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5"/>
      <c r="DJ199" s="25"/>
      <c r="DK199" s="25"/>
      <c r="DL199" s="25"/>
      <c r="DM199" s="25"/>
      <c r="DN199" s="25"/>
    </row>
    <row r="200" spans="1:118" ht="15.95" customHeight="1" x14ac:dyDescent="0.2">
      <c r="A200" s="181" t="str">
        <f t="shared" si="64"/>
        <v/>
      </c>
      <c r="B200" s="182" t="str">
        <f t="shared" si="63"/>
        <v/>
      </c>
      <c r="C200" s="151"/>
      <c r="D200" s="152"/>
      <c r="E200" s="153"/>
      <c r="F200" s="152"/>
      <c r="G200" s="151"/>
      <c r="H200" s="151"/>
      <c r="I200" s="151"/>
      <c r="J200" s="151"/>
      <c r="K200" s="152"/>
      <c r="L200" s="151" t="str">
        <f t="shared" si="44"/>
        <v/>
      </c>
      <c r="M200" s="151" t="str">
        <f t="shared" si="45"/>
        <v/>
      </c>
      <c r="N200" s="151" t="str">
        <f t="shared" si="46"/>
        <v/>
      </c>
      <c r="O200" s="151" t="str">
        <f t="shared" si="47"/>
        <v/>
      </c>
      <c r="P200" s="155"/>
      <c r="Q200" s="155"/>
      <c r="R200" s="154" t="str">
        <f>IF(C200="","",MAX(N200:N201))</f>
        <v/>
      </c>
      <c r="S200" s="154" t="str">
        <f>IF(D200="","",MAX(O200:O201))</f>
        <v/>
      </c>
      <c r="T200" s="155" t="str">
        <f>IF(C200="","",MAX(ABS(H200),ABS(H201)))</f>
        <v/>
      </c>
      <c r="U200" s="156" t="str">
        <f>+IF(C200="","",MIN(MAX(ABS(G200),ABS(G201))*1000/(J200*K200),0.2*$F$10))</f>
        <v/>
      </c>
      <c r="V200" s="155" t="str">
        <f>IF(C200="","",MAX(BH200:BI200))</f>
        <v/>
      </c>
      <c r="W200" s="155" t="str">
        <f>IF(C200="","",$AA$9*$J200*$BG200*$BF200*$F$10/2.9/1000)</f>
        <v/>
      </c>
      <c r="X200" s="155" t="str">
        <f>IF(C200="","",$AA$9*$J200*$BG200*$BF200*$F$10/2/1000)</f>
        <v/>
      </c>
      <c r="Y200" s="157" t="str">
        <f>IF(C200="","",IF(MAX(ABS(H200),ABS(H201))&lt;V200,"Cấu tạo",IF(MAX(ABS(H200),ABS(H201))&gt;X200,"O/S","Tínhthép")))</f>
        <v/>
      </c>
      <c r="Z200" s="158" t="str">
        <f>IF(C200="","",IF(Y200="Tínhthép",IF(T200&lt;W200,2.5,_xlfn.COT(0.5*ASIN(2*T200*1000/($AA$9*J200*BG200*BF200*$F$10)))),""))</f>
        <v/>
      </c>
      <c r="AA200" s="159" t="str">
        <f>IF(C200="","",MAX(BJ200:BK200))</f>
        <v/>
      </c>
      <c r="AB200" s="160" t="str">
        <f>IF($C200="","",AH200)</f>
        <v/>
      </c>
      <c r="AC200" s="160" t="str">
        <f>IF($C200="","",AI200)</f>
        <v/>
      </c>
      <c r="AD200" s="160"/>
      <c r="AE200" s="159" t="str">
        <f>IF(C200="","",2*3.14*AB200^2/4/AC200*1000)</f>
        <v/>
      </c>
      <c r="AF200" s="161" t="str">
        <f>IF(C200="","",IF(AE200&gt;AA200,"OK","NOT OK"))</f>
        <v/>
      </c>
      <c r="AH200" s="162">
        <v>10</v>
      </c>
      <c r="AI200" s="163">
        <v>200</v>
      </c>
      <c r="AK200" s="164" t="str">
        <f t="shared" si="48"/>
        <v/>
      </c>
      <c r="AL200" s="165" t="str">
        <f t="shared" si="49"/>
        <v/>
      </c>
      <c r="AM200" s="164" t="str">
        <f t="shared" si="50"/>
        <v/>
      </c>
      <c r="AN200" s="164" t="str">
        <f t="shared" si="51"/>
        <v/>
      </c>
      <c r="AO200" s="166" t="str">
        <f t="shared" si="52"/>
        <v/>
      </c>
      <c r="AP200" s="167" t="str">
        <f t="shared" si="53"/>
        <v/>
      </c>
      <c r="AQ200" s="167" t="str">
        <f t="shared" si="54"/>
        <v/>
      </c>
      <c r="AR200" s="167" t="str">
        <f t="shared" si="55"/>
        <v/>
      </c>
      <c r="AS200" s="164" t="str">
        <f t="shared" si="56"/>
        <v/>
      </c>
      <c r="AT200" s="168" t="str">
        <f t="shared" si="57"/>
        <v/>
      </c>
      <c r="AU200" s="168" t="str">
        <f t="shared" si="58"/>
        <v/>
      </c>
      <c r="AV200" s="168" t="str">
        <f t="shared" si="59"/>
        <v/>
      </c>
      <c r="AW200" s="168" t="str">
        <f t="shared" si="60"/>
        <v/>
      </c>
      <c r="AX200" s="168" t="str">
        <f t="shared" si="61"/>
        <v/>
      </c>
      <c r="AY200" s="168" t="str">
        <f t="shared" si="62"/>
        <v/>
      </c>
      <c r="AZ200" s="169" t="str">
        <f>IF(C200="","",MAX(R200:R201))</f>
        <v/>
      </c>
      <c r="BA200" s="169" t="str">
        <f>IF(C200="","",MAX(S200:S201))</f>
        <v/>
      </c>
      <c r="BB200" s="170" t="str">
        <f>IF(C200="","",MIN(2,1+SQRT(200/(0.8*K200))))</f>
        <v/>
      </c>
      <c r="BC200" s="170" t="str">
        <f>IF(C200="","",MIN(0.02,MAX(R200:S200)/(J200*0.8*K200)))</f>
        <v/>
      </c>
      <c r="BD200" s="171" t="str">
        <f>IF(C200="","",0.18/$Y$11)</f>
        <v/>
      </c>
      <c r="BE200" s="172" t="str">
        <f>IF(C200="","",0.035*BB200^(3/2)*$F$9^(1/2))</f>
        <v/>
      </c>
      <c r="BF200" s="172" t="str">
        <f>IF(C200="","",0.6*(1-$F$9/250))</f>
        <v/>
      </c>
      <c r="BG200" s="171" t="str">
        <f>IF(C200="","",0.9*AK200)</f>
        <v/>
      </c>
      <c r="BH200" s="172" t="str">
        <f>+IF(C200="","",(BD200*BB200*(100*BC200*$F$9)^(1/3)+0.15*U200)*J200*0.8*K200/1000)</f>
        <v/>
      </c>
      <c r="BI200" s="172" t="str">
        <f>IF(C200="","",(BE200+0.15*U200)*J200*0.8*K200/1000)</f>
        <v/>
      </c>
      <c r="BJ200" s="172" t="str">
        <f>IF(C200="","",$AF$12*J200*1000)</f>
        <v/>
      </c>
      <c r="BK200" s="172" t="str">
        <f>+IF(C200="","",T200*1000/(BG200*$Q$10*Z200)*1000)</f>
        <v/>
      </c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5"/>
      <c r="DJ200" s="25"/>
      <c r="DK200" s="25"/>
      <c r="DL200" s="25"/>
      <c r="DM200" s="25"/>
      <c r="DN200" s="25"/>
    </row>
    <row r="201" spans="1:118" ht="15.95" customHeight="1" x14ac:dyDescent="0.25">
      <c r="A201" s="181" t="str">
        <f t="shared" si="64"/>
        <v/>
      </c>
      <c r="B201" s="182" t="str">
        <f t="shared" si="63"/>
        <v/>
      </c>
      <c r="C201" s="151"/>
      <c r="D201" s="152"/>
      <c r="E201" s="153"/>
      <c r="F201" s="152"/>
      <c r="G201" s="151"/>
      <c r="H201" s="151"/>
      <c r="I201" s="151"/>
      <c r="J201" s="151"/>
      <c r="K201" s="152"/>
      <c r="L201" s="151" t="str">
        <f t="shared" si="44"/>
        <v/>
      </c>
      <c r="M201" s="151" t="str">
        <f t="shared" si="45"/>
        <v/>
      </c>
      <c r="N201" s="151" t="str">
        <f t="shared" si="46"/>
        <v/>
      </c>
      <c r="O201" s="151" t="str">
        <f t="shared" si="47"/>
        <v/>
      </c>
      <c r="P201" s="272"/>
      <c r="Q201" s="272"/>
      <c r="R201" s="180"/>
      <c r="S201" s="180"/>
      <c r="T201" s="174"/>
      <c r="U201" s="174"/>
      <c r="V201" s="174"/>
      <c r="W201" s="174"/>
      <c r="X201" s="174"/>
      <c r="Y201" s="174"/>
      <c r="Z201" s="174"/>
      <c r="AA201" s="175"/>
      <c r="AB201" s="175"/>
      <c r="AC201" s="175"/>
      <c r="AD201" s="175"/>
      <c r="AE201" s="176"/>
      <c r="AF201" s="175"/>
      <c r="AG201" s="122"/>
      <c r="AH201" s="177"/>
      <c r="AI201" s="177"/>
      <c r="AK201" s="164" t="str">
        <f t="shared" si="48"/>
        <v/>
      </c>
      <c r="AL201" s="165" t="str">
        <f t="shared" si="49"/>
        <v/>
      </c>
      <c r="AM201" s="164" t="str">
        <f t="shared" si="50"/>
        <v/>
      </c>
      <c r="AN201" s="164" t="str">
        <f t="shared" si="51"/>
        <v/>
      </c>
      <c r="AO201" s="166" t="str">
        <f t="shared" si="52"/>
        <v/>
      </c>
      <c r="AP201" s="167" t="str">
        <f t="shared" si="53"/>
        <v/>
      </c>
      <c r="AQ201" s="167" t="str">
        <f t="shared" si="54"/>
        <v/>
      </c>
      <c r="AR201" s="167" t="str">
        <f t="shared" si="55"/>
        <v/>
      </c>
      <c r="AS201" s="164" t="str">
        <f t="shared" si="56"/>
        <v/>
      </c>
      <c r="AT201" s="168" t="str">
        <f t="shared" si="57"/>
        <v/>
      </c>
      <c r="AU201" s="168" t="str">
        <f t="shared" si="58"/>
        <v/>
      </c>
      <c r="AV201" s="168" t="str">
        <f t="shared" si="59"/>
        <v/>
      </c>
      <c r="AW201" s="168" t="str">
        <f t="shared" si="60"/>
        <v/>
      </c>
      <c r="AX201" s="168" t="str">
        <f t="shared" si="61"/>
        <v/>
      </c>
      <c r="AY201" s="168" t="str">
        <f t="shared" si="62"/>
        <v/>
      </c>
      <c r="AZ201" s="178"/>
      <c r="BA201" s="178"/>
      <c r="BB201" s="179"/>
      <c r="BC201" s="179"/>
      <c r="BD201" s="179"/>
      <c r="BE201" s="179"/>
      <c r="BF201" s="179"/>
      <c r="BG201" s="179"/>
      <c r="BH201" s="179"/>
      <c r="BI201" s="179"/>
      <c r="BJ201" s="179"/>
      <c r="BK201" s="179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5"/>
      <c r="DJ201" s="25"/>
      <c r="DK201" s="25"/>
      <c r="DL201" s="25"/>
      <c r="DM201" s="25"/>
      <c r="DN201" s="25"/>
    </row>
    <row r="202" spans="1:118" ht="15.95" customHeight="1" x14ac:dyDescent="0.2">
      <c r="A202" s="181" t="str">
        <f t="shared" si="64"/>
        <v/>
      </c>
      <c r="B202" s="182" t="str">
        <f t="shared" si="63"/>
        <v/>
      </c>
      <c r="C202" s="151"/>
      <c r="D202" s="152"/>
      <c r="E202" s="153"/>
      <c r="F202" s="152"/>
      <c r="G202" s="151"/>
      <c r="H202" s="151"/>
      <c r="I202" s="151"/>
      <c r="J202" s="151"/>
      <c r="K202" s="151"/>
      <c r="L202" s="151" t="str">
        <f t="shared" si="44"/>
        <v/>
      </c>
      <c r="M202" s="151" t="str">
        <f t="shared" si="45"/>
        <v/>
      </c>
      <c r="N202" s="151" t="str">
        <f t="shared" si="46"/>
        <v/>
      </c>
      <c r="O202" s="151" t="str">
        <f t="shared" si="47"/>
        <v/>
      </c>
      <c r="P202" s="155"/>
      <c r="Q202" s="155"/>
      <c r="R202" s="154" t="str">
        <f>IF(C202="","",MAX(N202:N203))</f>
        <v/>
      </c>
      <c r="S202" s="154" t="str">
        <f>IF(D202="","",MAX(O202:O203))</f>
        <v/>
      </c>
      <c r="T202" s="155" t="str">
        <f>IF(C202="","",MAX(ABS(H202),ABS(H203)))</f>
        <v/>
      </c>
      <c r="U202" s="156" t="str">
        <f>+IF(C202="","",MIN(MAX(ABS(G202),ABS(G203))*1000/(J202*K202),0.2*$F$10))</f>
        <v/>
      </c>
      <c r="V202" s="155" t="str">
        <f>IF(C202="","",MAX(BH202:BI202))</f>
        <v/>
      </c>
      <c r="W202" s="155" t="str">
        <f>IF(C202="","",$AA$9*$J202*$BG202*$BF202*$F$10/2.9/1000)</f>
        <v/>
      </c>
      <c r="X202" s="155" t="str">
        <f>IF(C202="","",$AA$9*$J202*$BG202*$BF202*$F$10/2/1000)</f>
        <v/>
      </c>
      <c r="Y202" s="157" t="str">
        <f>IF(C202="","",IF(MAX(ABS(H202),ABS(H203))&lt;V202,"Cấu tạo",IF(MAX(ABS(H202),ABS(H203))&gt;X202,"O/S","Tínhthép")))</f>
        <v/>
      </c>
      <c r="Z202" s="158" t="str">
        <f>IF(C202="","",IF(Y202="Tínhthép",IF(T202&lt;W202,2.5,_xlfn.COT(0.5*ASIN(2*T202*1000/($AA$9*J202*BG202*BF202*$F$10)))),""))</f>
        <v/>
      </c>
      <c r="AA202" s="159" t="str">
        <f>IF(C202="","",MAX(BJ202:BK202))</f>
        <v/>
      </c>
      <c r="AB202" s="160" t="str">
        <f>IF($C202="","",AH202)</f>
        <v/>
      </c>
      <c r="AC202" s="160" t="str">
        <f>IF($C202="","",AI202)</f>
        <v/>
      </c>
      <c r="AD202" s="160"/>
      <c r="AE202" s="159" t="str">
        <f>IF(C202="","",2*3.14*AB202^2/4/AC202*1000)</f>
        <v/>
      </c>
      <c r="AF202" s="161" t="str">
        <f>IF(C202="","",IF(AE202&gt;AA202,"OK","NOT OK"))</f>
        <v/>
      </c>
      <c r="AG202" s="17">
        <v>47</v>
      </c>
      <c r="AH202" s="162">
        <v>10</v>
      </c>
      <c r="AI202" s="163">
        <v>200</v>
      </c>
      <c r="AK202" s="164" t="str">
        <f t="shared" si="48"/>
        <v/>
      </c>
      <c r="AL202" s="165" t="str">
        <f t="shared" si="49"/>
        <v/>
      </c>
      <c r="AM202" s="164" t="str">
        <f t="shared" si="50"/>
        <v/>
      </c>
      <c r="AN202" s="164" t="str">
        <f t="shared" si="51"/>
        <v/>
      </c>
      <c r="AO202" s="166" t="str">
        <f t="shared" si="52"/>
        <v/>
      </c>
      <c r="AP202" s="167" t="str">
        <f t="shared" si="53"/>
        <v/>
      </c>
      <c r="AQ202" s="167" t="str">
        <f t="shared" si="54"/>
        <v/>
      </c>
      <c r="AR202" s="167" t="str">
        <f t="shared" si="55"/>
        <v/>
      </c>
      <c r="AS202" s="164" t="str">
        <f t="shared" si="56"/>
        <v/>
      </c>
      <c r="AT202" s="168" t="str">
        <f t="shared" si="57"/>
        <v/>
      </c>
      <c r="AU202" s="168" t="str">
        <f t="shared" si="58"/>
        <v/>
      </c>
      <c r="AV202" s="168" t="str">
        <f t="shared" si="59"/>
        <v/>
      </c>
      <c r="AW202" s="168" t="str">
        <f t="shared" si="60"/>
        <v/>
      </c>
      <c r="AX202" s="168" t="str">
        <f t="shared" si="61"/>
        <v/>
      </c>
      <c r="AY202" s="168" t="str">
        <f t="shared" si="62"/>
        <v/>
      </c>
      <c r="AZ202" s="169" t="str">
        <f>IF(C202="","",MAX(R202:R203))</f>
        <v/>
      </c>
      <c r="BA202" s="169" t="str">
        <f>IF(C202="","",MAX(S202:S203))</f>
        <v/>
      </c>
      <c r="BB202" s="170" t="str">
        <f>IF(C202="","",MIN(2,1+SQRT(200/(0.8*K202))))</f>
        <v/>
      </c>
      <c r="BC202" s="170" t="str">
        <f>IF(C202="","",MIN(0.02,MAX(R202:S202)/(J202*0.8*K202)))</f>
        <v/>
      </c>
      <c r="BD202" s="171" t="str">
        <f>IF(C202="","",0.18/$Y$11)</f>
        <v/>
      </c>
      <c r="BE202" s="172" t="str">
        <f>IF(C202="","",0.035*BB202^(3/2)*$F$9^(1/2))</f>
        <v/>
      </c>
      <c r="BF202" s="172" t="str">
        <f>IF(C202="","",0.6*(1-$F$9/250))</f>
        <v/>
      </c>
      <c r="BG202" s="171" t="str">
        <f>IF(C202="","",0.9*AK202)</f>
        <v/>
      </c>
      <c r="BH202" s="172" t="str">
        <f>+IF(C202="","",(BD202*BB202*(100*BC202*$F$9)^(1/3)+0.15*U202)*J202*0.8*K202/1000)</f>
        <v/>
      </c>
      <c r="BI202" s="172" t="str">
        <f>IF(C202="","",(BE202+0.15*U202)*J202*0.8*K202/1000)</f>
        <v/>
      </c>
      <c r="BJ202" s="172" t="str">
        <f>IF(C202="","",$AF$12*J202*1000)</f>
        <v/>
      </c>
      <c r="BK202" s="172" t="str">
        <f>+IF(C202="","",T202*1000/(BG202*$Q$10*Z202)*1000)</f>
        <v/>
      </c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5"/>
      <c r="DJ202" s="25"/>
      <c r="DK202" s="25"/>
      <c r="DL202" s="25"/>
      <c r="DM202" s="25"/>
      <c r="DN202" s="25"/>
    </row>
    <row r="203" spans="1:118" ht="15.95" customHeight="1" x14ac:dyDescent="0.25">
      <c r="A203" s="181" t="str">
        <f t="shared" si="64"/>
        <v/>
      </c>
      <c r="B203" s="182" t="str">
        <f t="shared" si="63"/>
        <v/>
      </c>
      <c r="C203" s="151"/>
      <c r="D203" s="152"/>
      <c r="E203" s="153"/>
      <c r="F203" s="152"/>
      <c r="G203" s="151"/>
      <c r="H203" s="151"/>
      <c r="I203" s="151"/>
      <c r="J203" s="151"/>
      <c r="K203" s="152"/>
      <c r="L203" s="151" t="str">
        <f t="shared" si="44"/>
        <v/>
      </c>
      <c r="M203" s="151" t="str">
        <f t="shared" si="45"/>
        <v/>
      </c>
      <c r="N203" s="151" t="str">
        <f t="shared" si="46"/>
        <v/>
      </c>
      <c r="O203" s="151" t="str">
        <f t="shared" si="47"/>
        <v/>
      </c>
      <c r="P203" s="272"/>
      <c r="Q203" s="272"/>
      <c r="R203" s="173"/>
      <c r="S203" s="173"/>
      <c r="T203" s="174"/>
      <c r="U203" s="174"/>
      <c r="V203" s="174"/>
      <c r="W203" s="174"/>
      <c r="X203" s="174"/>
      <c r="Y203" s="174"/>
      <c r="Z203" s="174"/>
      <c r="AA203" s="175"/>
      <c r="AB203" s="175"/>
      <c r="AC203" s="175"/>
      <c r="AD203" s="175"/>
      <c r="AE203" s="176"/>
      <c r="AF203" s="175"/>
      <c r="AG203" s="122"/>
      <c r="AH203" s="177"/>
      <c r="AI203" s="177"/>
      <c r="AK203" s="164" t="str">
        <f t="shared" si="48"/>
        <v/>
      </c>
      <c r="AL203" s="165" t="str">
        <f t="shared" si="49"/>
        <v/>
      </c>
      <c r="AM203" s="164" t="str">
        <f t="shared" si="50"/>
        <v/>
      </c>
      <c r="AN203" s="164" t="str">
        <f t="shared" si="51"/>
        <v/>
      </c>
      <c r="AO203" s="166" t="str">
        <f t="shared" si="52"/>
        <v/>
      </c>
      <c r="AP203" s="167" t="str">
        <f t="shared" si="53"/>
        <v/>
      </c>
      <c r="AQ203" s="167" t="str">
        <f t="shared" si="54"/>
        <v/>
      </c>
      <c r="AR203" s="167" t="str">
        <f t="shared" si="55"/>
        <v/>
      </c>
      <c r="AS203" s="164" t="str">
        <f t="shared" si="56"/>
        <v/>
      </c>
      <c r="AT203" s="168" t="str">
        <f t="shared" si="57"/>
        <v/>
      </c>
      <c r="AU203" s="168" t="str">
        <f t="shared" si="58"/>
        <v/>
      </c>
      <c r="AV203" s="168" t="str">
        <f t="shared" si="59"/>
        <v/>
      </c>
      <c r="AW203" s="168" t="str">
        <f t="shared" si="60"/>
        <v/>
      </c>
      <c r="AX203" s="168" t="str">
        <f t="shared" si="61"/>
        <v/>
      </c>
      <c r="AY203" s="168" t="str">
        <f t="shared" si="62"/>
        <v/>
      </c>
      <c r="AZ203" s="178"/>
      <c r="BA203" s="178"/>
      <c r="BB203" s="179"/>
      <c r="BC203" s="179"/>
      <c r="BD203" s="179"/>
      <c r="BE203" s="179"/>
      <c r="BF203" s="179"/>
      <c r="BG203" s="179"/>
      <c r="BH203" s="179"/>
      <c r="BI203" s="179"/>
      <c r="BJ203" s="179"/>
      <c r="BK203" s="179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5"/>
      <c r="DJ203" s="25"/>
      <c r="DK203" s="25"/>
      <c r="DL203" s="25"/>
      <c r="DM203" s="25"/>
      <c r="DN203" s="25"/>
    </row>
    <row r="204" spans="1:118" ht="15.95" customHeight="1" x14ac:dyDescent="0.2">
      <c r="A204" s="181" t="str">
        <f t="shared" si="64"/>
        <v/>
      </c>
      <c r="B204" s="182" t="str">
        <f t="shared" si="63"/>
        <v/>
      </c>
      <c r="C204" s="151"/>
      <c r="D204" s="152"/>
      <c r="E204" s="153"/>
      <c r="F204" s="152"/>
      <c r="G204" s="151"/>
      <c r="H204" s="151"/>
      <c r="I204" s="151"/>
      <c r="J204" s="151"/>
      <c r="K204" s="152"/>
      <c r="L204" s="151" t="str">
        <f t="shared" si="44"/>
        <v/>
      </c>
      <c r="M204" s="151" t="str">
        <f t="shared" si="45"/>
        <v/>
      </c>
      <c r="N204" s="151" t="str">
        <f t="shared" si="46"/>
        <v/>
      </c>
      <c r="O204" s="151" t="str">
        <f t="shared" si="47"/>
        <v/>
      </c>
      <c r="P204" s="155"/>
      <c r="Q204" s="155"/>
      <c r="R204" s="154" t="str">
        <f>IF(C204="","",MAX(N204:N205))</f>
        <v/>
      </c>
      <c r="S204" s="154" t="str">
        <f>IF(D204="","",MAX(O204:O205))</f>
        <v/>
      </c>
      <c r="T204" s="155" t="str">
        <f>IF(C204="","",MAX(ABS(H204),ABS(H205)))</f>
        <v/>
      </c>
      <c r="U204" s="156" t="str">
        <f>+IF(C204="","",MIN(MAX(ABS(G204),ABS(G205))*1000/(J204*K204),0.2*$F$10))</f>
        <v/>
      </c>
      <c r="V204" s="155" t="str">
        <f>IF(C204="","",MAX(BH204:BI204))</f>
        <v/>
      </c>
      <c r="W204" s="155" t="str">
        <f>IF(C204="","",$AA$9*$J204*$BG204*$BF204*$F$10/2.9/1000)</f>
        <v/>
      </c>
      <c r="X204" s="155" t="str">
        <f>IF(C204="","",$AA$9*$J204*$BG204*$BF204*$F$10/2/1000)</f>
        <v/>
      </c>
      <c r="Y204" s="157" t="str">
        <f>IF(C204="","",IF(MAX(ABS(H204),ABS(H205))&lt;V204,"Cấu tạo",IF(MAX(ABS(H204),ABS(H205))&gt;X204,"O/S","Tínhthép")))</f>
        <v/>
      </c>
      <c r="Z204" s="158" t="str">
        <f>IF(C204="","",IF(Y204="Tínhthép",IF(T204&lt;W204,2.5,_xlfn.COT(0.5*ASIN(2*T204*1000/($AA$9*J204*BG204*BF204*$F$10)))),""))</f>
        <v/>
      </c>
      <c r="AA204" s="159" t="str">
        <f>IF(C204="","",MAX(BJ204:BK204))</f>
        <v/>
      </c>
      <c r="AB204" s="160" t="str">
        <f>IF($C204="","",AH204)</f>
        <v/>
      </c>
      <c r="AC204" s="160" t="str">
        <f>IF($C204="","",AI204)</f>
        <v/>
      </c>
      <c r="AD204" s="160"/>
      <c r="AE204" s="159" t="str">
        <f>IF(C204="","",2*3.14*AB204^2/4/AC204*1000)</f>
        <v/>
      </c>
      <c r="AF204" s="161" t="str">
        <f>IF(C204="","",IF(AE204&gt;AA204,"OK","NOT OK"))</f>
        <v/>
      </c>
      <c r="AH204" s="162">
        <v>10</v>
      </c>
      <c r="AI204" s="163">
        <v>200</v>
      </c>
      <c r="AK204" s="164" t="str">
        <f t="shared" si="48"/>
        <v/>
      </c>
      <c r="AL204" s="165" t="str">
        <f t="shared" si="49"/>
        <v/>
      </c>
      <c r="AM204" s="164" t="str">
        <f t="shared" si="50"/>
        <v/>
      </c>
      <c r="AN204" s="164" t="str">
        <f t="shared" si="51"/>
        <v/>
      </c>
      <c r="AO204" s="166" t="str">
        <f t="shared" si="52"/>
        <v/>
      </c>
      <c r="AP204" s="167" t="str">
        <f t="shared" si="53"/>
        <v/>
      </c>
      <c r="AQ204" s="167" t="str">
        <f t="shared" si="54"/>
        <v/>
      </c>
      <c r="AR204" s="167" t="str">
        <f t="shared" si="55"/>
        <v/>
      </c>
      <c r="AS204" s="164" t="str">
        <f t="shared" si="56"/>
        <v/>
      </c>
      <c r="AT204" s="168" t="str">
        <f t="shared" si="57"/>
        <v/>
      </c>
      <c r="AU204" s="168" t="str">
        <f t="shared" si="58"/>
        <v/>
      </c>
      <c r="AV204" s="168" t="str">
        <f t="shared" si="59"/>
        <v/>
      </c>
      <c r="AW204" s="168" t="str">
        <f t="shared" si="60"/>
        <v/>
      </c>
      <c r="AX204" s="168" t="str">
        <f t="shared" si="61"/>
        <v/>
      </c>
      <c r="AY204" s="168" t="str">
        <f t="shared" si="62"/>
        <v/>
      </c>
      <c r="AZ204" s="169" t="str">
        <f>IF(C204="","",MAX(R204:R205))</f>
        <v/>
      </c>
      <c r="BA204" s="169" t="str">
        <f>IF(C204="","",MAX(S204:S205))</f>
        <v/>
      </c>
      <c r="BB204" s="170" t="str">
        <f>IF(C204="","",MIN(2,1+SQRT(200/(0.8*K204))))</f>
        <v/>
      </c>
      <c r="BC204" s="170" t="str">
        <f>IF(C204="","",MIN(0.02,MAX(R204:S204)/(J204*0.8*K204)))</f>
        <v/>
      </c>
      <c r="BD204" s="171" t="str">
        <f>IF(C204="","",0.18/$Y$11)</f>
        <v/>
      </c>
      <c r="BE204" s="172" t="str">
        <f>IF(C204="","",0.035*BB204^(3/2)*$F$9^(1/2))</f>
        <v/>
      </c>
      <c r="BF204" s="172" t="str">
        <f>IF(C204="","",0.6*(1-$F$9/250))</f>
        <v/>
      </c>
      <c r="BG204" s="171" t="str">
        <f>IF(C204="","",0.9*AK204)</f>
        <v/>
      </c>
      <c r="BH204" s="172" t="str">
        <f>+IF(C204="","",(BD204*BB204*(100*BC204*$F$9)^(1/3)+0.15*U204)*J204*0.8*K204/1000)</f>
        <v/>
      </c>
      <c r="BI204" s="172" t="str">
        <f>IF(C204="","",(BE204+0.15*U204)*J204*0.8*K204/1000)</f>
        <v/>
      </c>
      <c r="BJ204" s="172" t="str">
        <f>IF(C204="","",$AF$12*J204*1000)</f>
        <v/>
      </c>
      <c r="BK204" s="172" t="str">
        <f>+IF(C204="","",T204*1000/(BG204*$Q$10*Z204)*1000)</f>
        <v/>
      </c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5"/>
      <c r="DJ204" s="25"/>
      <c r="DK204" s="25"/>
      <c r="DL204" s="25"/>
      <c r="DM204" s="25"/>
      <c r="DN204" s="25"/>
    </row>
    <row r="205" spans="1:118" ht="15.95" customHeight="1" x14ac:dyDescent="0.25">
      <c r="A205" s="181" t="str">
        <f t="shared" si="64"/>
        <v/>
      </c>
      <c r="B205" s="182" t="str">
        <f t="shared" si="63"/>
        <v/>
      </c>
      <c r="C205" s="151"/>
      <c r="D205" s="152"/>
      <c r="E205" s="153"/>
      <c r="F205" s="152"/>
      <c r="G205" s="151"/>
      <c r="H205" s="151"/>
      <c r="I205" s="151"/>
      <c r="J205" s="151"/>
      <c r="K205" s="152"/>
      <c r="L205" s="151" t="str">
        <f t="shared" si="44"/>
        <v/>
      </c>
      <c r="M205" s="151" t="str">
        <f t="shared" si="45"/>
        <v/>
      </c>
      <c r="N205" s="151" t="str">
        <f t="shared" si="46"/>
        <v/>
      </c>
      <c r="O205" s="151" t="str">
        <f t="shared" si="47"/>
        <v/>
      </c>
      <c r="P205" s="272"/>
      <c r="Q205" s="272"/>
      <c r="R205" s="173"/>
      <c r="S205" s="173"/>
      <c r="T205" s="174"/>
      <c r="U205" s="174"/>
      <c r="V205" s="174"/>
      <c r="W205" s="174"/>
      <c r="X205" s="174"/>
      <c r="Y205" s="174"/>
      <c r="Z205" s="174"/>
      <c r="AA205" s="175"/>
      <c r="AB205" s="175"/>
      <c r="AC205" s="175"/>
      <c r="AD205" s="175"/>
      <c r="AE205" s="176"/>
      <c r="AF205" s="175"/>
      <c r="AG205" s="122"/>
      <c r="AH205" s="177"/>
      <c r="AI205" s="177"/>
      <c r="AK205" s="164" t="str">
        <f t="shared" si="48"/>
        <v/>
      </c>
      <c r="AL205" s="165" t="str">
        <f t="shared" si="49"/>
        <v/>
      </c>
      <c r="AM205" s="164" t="str">
        <f t="shared" si="50"/>
        <v/>
      </c>
      <c r="AN205" s="164" t="str">
        <f t="shared" si="51"/>
        <v/>
      </c>
      <c r="AO205" s="166" t="str">
        <f t="shared" si="52"/>
        <v/>
      </c>
      <c r="AP205" s="167" t="str">
        <f t="shared" si="53"/>
        <v/>
      </c>
      <c r="AQ205" s="167" t="str">
        <f t="shared" si="54"/>
        <v/>
      </c>
      <c r="AR205" s="167" t="str">
        <f t="shared" si="55"/>
        <v/>
      </c>
      <c r="AS205" s="164" t="str">
        <f t="shared" si="56"/>
        <v/>
      </c>
      <c r="AT205" s="168" t="str">
        <f t="shared" si="57"/>
        <v/>
      </c>
      <c r="AU205" s="168" t="str">
        <f t="shared" si="58"/>
        <v/>
      </c>
      <c r="AV205" s="168" t="str">
        <f t="shared" si="59"/>
        <v/>
      </c>
      <c r="AW205" s="168" t="str">
        <f t="shared" si="60"/>
        <v/>
      </c>
      <c r="AX205" s="168" t="str">
        <f t="shared" si="61"/>
        <v/>
      </c>
      <c r="AY205" s="168" t="str">
        <f t="shared" si="62"/>
        <v/>
      </c>
      <c r="AZ205" s="178"/>
      <c r="BA205" s="178"/>
      <c r="BB205" s="179"/>
      <c r="BC205" s="179"/>
      <c r="BD205" s="179"/>
      <c r="BE205" s="179"/>
      <c r="BF205" s="179"/>
      <c r="BG205" s="179"/>
      <c r="BH205" s="179"/>
      <c r="BI205" s="179"/>
      <c r="BJ205" s="179"/>
      <c r="BK205" s="179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5"/>
      <c r="DJ205" s="25"/>
      <c r="DK205" s="25"/>
      <c r="DL205" s="25"/>
      <c r="DM205" s="25"/>
      <c r="DN205" s="25"/>
    </row>
    <row r="206" spans="1:118" ht="15.95" customHeight="1" x14ac:dyDescent="0.2">
      <c r="A206" s="181" t="str">
        <f t="shared" si="64"/>
        <v/>
      </c>
      <c r="B206" s="182" t="str">
        <f t="shared" si="63"/>
        <v/>
      </c>
      <c r="C206" s="151"/>
      <c r="D206" s="152"/>
      <c r="E206" s="153"/>
      <c r="F206" s="152"/>
      <c r="G206" s="151"/>
      <c r="H206" s="151"/>
      <c r="I206" s="151"/>
      <c r="J206" s="151"/>
      <c r="K206" s="151"/>
      <c r="L206" s="151" t="str">
        <f t="shared" si="44"/>
        <v/>
      </c>
      <c r="M206" s="151" t="str">
        <f t="shared" si="45"/>
        <v/>
      </c>
      <c r="N206" s="151" t="str">
        <f t="shared" si="46"/>
        <v/>
      </c>
      <c r="O206" s="151" t="str">
        <f t="shared" si="47"/>
        <v/>
      </c>
      <c r="P206" s="155"/>
      <c r="Q206" s="155"/>
      <c r="R206" s="154" t="str">
        <f>IF(C206="","",MAX(N206:N207))</f>
        <v/>
      </c>
      <c r="S206" s="154" t="str">
        <f>IF(D206="","",MAX(O206:O207))</f>
        <v/>
      </c>
      <c r="T206" s="155" t="str">
        <f>IF(C206="","",MAX(ABS(H206),ABS(H207)))</f>
        <v/>
      </c>
      <c r="U206" s="156" t="str">
        <f>+IF(C206="","",MIN(MAX(ABS(G206),ABS(G207))*1000/(J206*K206),0.2*$F$10))</f>
        <v/>
      </c>
      <c r="V206" s="155" t="str">
        <f>IF(C206="","",MAX(BH206:BI206))</f>
        <v/>
      </c>
      <c r="W206" s="155" t="str">
        <f>IF(C206="","",$AA$9*$J206*$BG206*$BF206*$F$10/2.9/1000)</f>
        <v/>
      </c>
      <c r="X206" s="155" t="str">
        <f>IF(C206="","",$AA$9*$J206*$BG206*$BF206*$F$10/2/1000)</f>
        <v/>
      </c>
      <c r="Y206" s="157" t="str">
        <f>IF(C206="","",IF(MAX(ABS(H206),ABS(H207))&lt;V206,"Cấu tạo",IF(MAX(ABS(H206),ABS(H207))&gt;X206,"O/S","Tínhthép")))</f>
        <v/>
      </c>
      <c r="Z206" s="158" t="str">
        <f>IF(C206="","",IF(Y206="Tínhthép",IF(T206&lt;W206,2.5,_xlfn.COT(0.5*ASIN(2*T206*1000/($AA$9*J206*BG206*BF206*$F$10)))),""))</f>
        <v/>
      </c>
      <c r="AA206" s="159" t="str">
        <f>IF(C206="","",MAX(BJ206:BK206))</f>
        <v/>
      </c>
      <c r="AB206" s="160" t="str">
        <f>IF($C206="","",AH206)</f>
        <v/>
      </c>
      <c r="AC206" s="160" t="str">
        <f>IF($C206="","",AI206)</f>
        <v/>
      </c>
      <c r="AD206" s="160"/>
      <c r="AE206" s="159" t="str">
        <f>IF(C206="","",2*3.14*AB206^2/4/AC206*1000)</f>
        <v/>
      </c>
      <c r="AF206" s="161" t="str">
        <f>IF(C206="","",IF(AE206&gt;AA206,"OK","NOT OK"))</f>
        <v/>
      </c>
      <c r="AG206" s="17">
        <v>48</v>
      </c>
      <c r="AH206" s="162">
        <v>10</v>
      </c>
      <c r="AI206" s="163">
        <v>200</v>
      </c>
      <c r="AK206" s="164" t="str">
        <f t="shared" si="48"/>
        <v/>
      </c>
      <c r="AL206" s="165" t="str">
        <f t="shared" si="49"/>
        <v/>
      </c>
      <c r="AM206" s="164" t="str">
        <f t="shared" si="50"/>
        <v/>
      </c>
      <c r="AN206" s="164" t="str">
        <f t="shared" si="51"/>
        <v/>
      </c>
      <c r="AO206" s="166" t="str">
        <f t="shared" si="52"/>
        <v/>
      </c>
      <c r="AP206" s="167" t="str">
        <f t="shared" si="53"/>
        <v/>
      </c>
      <c r="AQ206" s="167" t="str">
        <f t="shared" si="54"/>
        <v/>
      </c>
      <c r="AR206" s="167" t="str">
        <f t="shared" si="55"/>
        <v/>
      </c>
      <c r="AS206" s="164" t="str">
        <f t="shared" si="56"/>
        <v/>
      </c>
      <c r="AT206" s="168" t="str">
        <f t="shared" si="57"/>
        <v/>
      </c>
      <c r="AU206" s="168" t="str">
        <f t="shared" si="58"/>
        <v/>
      </c>
      <c r="AV206" s="168" t="str">
        <f t="shared" si="59"/>
        <v/>
      </c>
      <c r="AW206" s="168" t="str">
        <f t="shared" si="60"/>
        <v/>
      </c>
      <c r="AX206" s="168" t="str">
        <f t="shared" si="61"/>
        <v/>
      </c>
      <c r="AY206" s="168" t="str">
        <f t="shared" si="62"/>
        <v/>
      </c>
      <c r="AZ206" s="169" t="str">
        <f>IF(C206="","",MAX(R206:R207))</f>
        <v/>
      </c>
      <c r="BA206" s="169" t="str">
        <f>IF(C206="","",MAX(S206:S207))</f>
        <v/>
      </c>
      <c r="BB206" s="170" t="str">
        <f>IF(C206="","",MIN(2,1+SQRT(200/(0.8*K206))))</f>
        <v/>
      </c>
      <c r="BC206" s="170" t="str">
        <f>IF(C206="","",MIN(0.02,MAX(R206:S206)/(J206*0.8*K206)))</f>
        <v/>
      </c>
      <c r="BD206" s="171" t="str">
        <f>IF(C206="","",0.18/$Y$11)</f>
        <v/>
      </c>
      <c r="BE206" s="172" t="str">
        <f>IF(C206="","",0.035*BB206^(3/2)*$F$9^(1/2))</f>
        <v/>
      </c>
      <c r="BF206" s="172" t="str">
        <f>IF(C206="","",0.6*(1-$F$9/250))</f>
        <v/>
      </c>
      <c r="BG206" s="171" t="str">
        <f>IF(C206="","",0.9*AK206)</f>
        <v/>
      </c>
      <c r="BH206" s="172" t="str">
        <f>+IF(C206="","",(BD206*BB206*(100*BC206*$F$9)^(1/3)+0.15*U206)*J206*0.8*K206/1000)</f>
        <v/>
      </c>
      <c r="BI206" s="172" t="str">
        <f>IF(C206="","",(BE206+0.15*U206)*J206*0.8*K206/1000)</f>
        <v/>
      </c>
      <c r="BJ206" s="172" t="str">
        <f>IF(C206="","",$AF$12*J206*1000)</f>
        <v/>
      </c>
      <c r="BK206" s="172" t="str">
        <f>+IF(C206="","",T206*1000/(BG206*$Q$10*Z206)*1000)</f>
        <v/>
      </c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5"/>
      <c r="DJ206" s="25"/>
      <c r="DK206" s="25"/>
      <c r="DL206" s="25"/>
      <c r="DM206" s="25"/>
      <c r="DN206" s="25"/>
    </row>
    <row r="207" spans="1:118" ht="15.95" customHeight="1" x14ac:dyDescent="0.25">
      <c r="A207" s="181" t="str">
        <f t="shared" si="64"/>
        <v/>
      </c>
      <c r="B207" s="182" t="str">
        <f t="shared" si="63"/>
        <v/>
      </c>
      <c r="C207" s="151"/>
      <c r="D207" s="152"/>
      <c r="E207" s="153"/>
      <c r="F207" s="152"/>
      <c r="G207" s="151"/>
      <c r="H207" s="151"/>
      <c r="I207" s="151"/>
      <c r="J207" s="151"/>
      <c r="K207" s="152"/>
      <c r="L207" s="151" t="str">
        <f t="shared" si="44"/>
        <v/>
      </c>
      <c r="M207" s="151" t="str">
        <f t="shared" si="45"/>
        <v/>
      </c>
      <c r="N207" s="151" t="str">
        <f t="shared" si="46"/>
        <v/>
      </c>
      <c r="O207" s="151" t="str">
        <f t="shared" si="47"/>
        <v/>
      </c>
      <c r="P207" s="272"/>
      <c r="Q207" s="272"/>
      <c r="R207" s="180"/>
      <c r="S207" s="180"/>
      <c r="T207" s="174"/>
      <c r="U207" s="174"/>
      <c r="V207" s="174"/>
      <c r="W207" s="174"/>
      <c r="X207" s="174"/>
      <c r="Y207" s="174"/>
      <c r="Z207" s="174"/>
      <c r="AA207" s="175"/>
      <c r="AB207" s="175"/>
      <c r="AC207" s="175"/>
      <c r="AD207" s="175"/>
      <c r="AE207" s="176"/>
      <c r="AF207" s="175"/>
      <c r="AG207" s="122"/>
      <c r="AH207" s="177"/>
      <c r="AI207" s="177"/>
      <c r="AK207" s="164" t="str">
        <f t="shared" si="48"/>
        <v/>
      </c>
      <c r="AL207" s="165" t="str">
        <f t="shared" si="49"/>
        <v/>
      </c>
      <c r="AM207" s="164" t="str">
        <f t="shared" si="50"/>
        <v/>
      </c>
      <c r="AN207" s="164" t="str">
        <f t="shared" si="51"/>
        <v/>
      </c>
      <c r="AO207" s="166" t="str">
        <f t="shared" si="52"/>
        <v/>
      </c>
      <c r="AP207" s="167" t="str">
        <f t="shared" si="53"/>
        <v/>
      </c>
      <c r="AQ207" s="167" t="str">
        <f t="shared" si="54"/>
        <v/>
      </c>
      <c r="AR207" s="167" t="str">
        <f t="shared" si="55"/>
        <v/>
      </c>
      <c r="AS207" s="164" t="str">
        <f t="shared" si="56"/>
        <v/>
      </c>
      <c r="AT207" s="168" t="str">
        <f t="shared" si="57"/>
        <v/>
      </c>
      <c r="AU207" s="168" t="str">
        <f t="shared" si="58"/>
        <v/>
      </c>
      <c r="AV207" s="168" t="str">
        <f t="shared" si="59"/>
        <v/>
      </c>
      <c r="AW207" s="168" t="str">
        <f t="shared" si="60"/>
        <v/>
      </c>
      <c r="AX207" s="168" t="str">
        <f t="shared" si="61"/>
        <v/>
      </c>
      <c r="AY207" s="168" t="str">
        <f t="shared" si="62"/>
        <v/>
      </c>
      <c r="AZ207" s="178"/>
      <c r="BA207" s="178"/>
      <c r="BB207" s="179"/>
      <c r="BC207" s="179"/>
      <c r="BD207" s="179"/>
      <c r="BE207" s="179"/>
      <c r="BF207" s="179"/>
      <c r="BG207" s="179"/>
      <c r="BH207" s="179"/>
      <c r="BI207" s="179"/>
      <c r="BJ207" s="179"/>
      <c r="BK207" s="179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5"/>
      <c r="DJ207" s="25"/>
      <c r="DK207" s="25"/>
      <c r="DL207" s="25"/>
      <c r="DM207" s="25"/>
      <c r="DN207" s="25"/>
    </row>
    <row r="208" spans="1:118" ht="15.95" customHeight="1" x14ac:dyDescent="0.2">
      <c r="A208" s="181" t="str">
        <f t="shared" si="64"/>
        <v/>
      </c>
      <c r="B208" s="182" t="str">
        <f t="shared" si="63"/>
        <v/>
      </c>
      <c r="C208" s="151"/>
      <c r="D208" s="152"/>
      <c r="E208" s="153"/>
      <c r="F208" s="152"/>
      <c r="G208" s="151"/>
      <c r="H208" s="151"/>
      <c r="I208" s="151"/>
      <c r="J208" s="151"/>
      <c r="K208" s="152"/>
      <c r="L208" s="151" t="str">
        <f t="shared" si="44"/>
        <v/>
      </c>
      <c r="M208" s="151" t="str">
        <f t="shared" si="45"/>
        <v/>
      </c>
      <c r="N208" s="151" t="str">
        <f t="shared" si="46"/>
        <v/>
      </c>
      <c r="O208" s="151" t="str">
        <f t="shared" si="47"/>
        <v/>
      </c>
      <c r="P208" s="155"/>
      <c r="Q208" s="155"/>
      <c r="R208" s="154" t="str">
        <f>IF(C208="","",MAX(N208:N209))</f>
        <v/>
      </c>
      <c r="S208" s="154" t="str">
        <f>IF(D208="","",MAX(O208:O209))</f>
        <v/>
      </c>
      <c r="T208" s="155" t="str">
        <f>IF(C208="","",MAX(ABS(H208),ABS(H209)))</f>
        <v/>
      </c>
      <c r="U208" s="156" t="str">
        <f>+IF(C208="","",MIN(MAX(ABS(G208),ABS(G209))*1000/(J208*K208),0.2*$F$10))</f>
        <v/>
      </c>
      <c r="V208" s="155" t="str">
        <f>IF(C208="","",MAX(BH208:BI208))</f>
        <v/>
      </c>
      <c r="W208" s="155" t="str">
        <f>IF(C208="","",$AA$9*$J208*$BG208*$BF208*$F$10/2.9/1000)</f>
        <v/>
      </c>
      <c r="X208" s="155" t="str">
        <f>IF(C208="","",$AA$9*$J208*$BG208*$BF208*$F$10/2/1000)</f>
        <v/>
      </c>
      <c r="Y208" s="157" t="str">
        <f>IF(C208="","",IF(MAX(ABS(H208),ABS(H209))&lt;V208,"Cấu tạo",IF(MAX(ABS(H208),ABS(H209))&gt;X208,"O/S","Tínhthép")))</f>
        <v/>
      </c>
      <c r="Z208" s="158" t="str">
        <f>IF(C208="","",IF(Y208="Tínhthép",IF(T208&lt;W208,2.5,_xlfn.COT(0.5*ASIN(2*T208*1000/($AA$9*J208*BG208*BF208*$F$10)))),""))</f>
        <v/>
      </c>
      <c r="AA208" s="159" t="str">
        <f>IF(C208="","",MAX(BJ208:BK208))</f>
        <v/>
      </c>
      <c r="AB208" s="160" t="str">
        <f>IF($C208="","",AH208)</f>
        <v/>
      </c>
      <c r="AC208" s="160" t="str">
        <f>IF($C208="","",AI208)</f>
        <v/>
      </c>
      <c r="AD208" s="160"/>
      <c r="AE208" s="159" t="str">
        <f>IF(C208="","",2*3.14*AB208^2/4/AC208*1000)</f>
        <v/>
      </c>
      <c r="AF208" s="161" t="str">
        <f>IF(C208="","",IF(AE208&gt;AA208,"OK","NOT OK"))</f>
        <v/>
      </c>
      <c r="AH208" s="162">
        <v>10</v>
      </c>
      <c r="AI208" s="163">
        <v>200</v>
      </c>
      <c r="AK208" s="164" t="str">
        <f t="shared" si="48"/>
        <v/>
      </c>
      <c r="AL208" s="165" t="str">
        <f t="shared" si="49"/>
        <v/>
      </c>
      <c r="AM208" s="164" t="str">
        <f t="shared" si="50"/>
        <v/>
      </c>
      <c r="AN208" s="164" t="str">
        <f t="shared" si="51"/>
        <v/>
      </c>
      <c r="AO208" s="166" t="str">
        <f t="shared" si="52"/>
        <v/>
      </c>
      <c r="AP208" s="167" t="str">
        <f t="shared" si="53"/>
        <v/>
      </c>
      <c r="AQ208" s="167" t="str">
        <f t="shared" si="54"/>
        <v/>
      </c>
      <c r="AR208" s="167" t="str">
        <f t="shared" si="55"/>
        <v/>
      </c>
      <c r="AS208" s="164" t="str">
        <f t="shared" si="56"/>
        <v/>
      </c>
      <c r="AT208" s="168" t="str">
        <f t="shared" si="57"/>
        <v/>
      </c>
      <c r="AU208" s="168" t="str">
        <f t="shared" si="58"/>
        <v/>
      </c>
      <c r="AV208" s="168" t="str">
        <f t="shared" si="59"/>
        <v/>
      </c>
      <c r="AW208" s="168" t="str">
        <f t="shared" si="60"/>
        <v/>
      </c>
      <c r="AX208" s="168" t="str">
        <f t="shared" si="61"/>
        <v/>
      </c>
      <c r="AY208" s="168" t="str">
        <f t="shared" si="62"/>
        <v/>
      </c>
      <c r="AZ208" s="169" t="str">
        <f>IF(C208="","",MAX(R208:R209))</f>
        <v/>
      </c>
      <c r="BA208" s="169" t="str">
        <f>IF(C208="","",MAX(S208:S209))</f>
        <v/>
      </c>
      <c r="BB208" s="170" t="str">
        <f>IF(C208="","",MIN(2,1+SQRT(200/(0.8*K208))))</f>
        <v/>
      </c>
      <c r="BC208" s="170" t="str">
        <f>IF(C208="","",MIN(0.02,MAX(R208:S208)/(J208*0.8*K208)))</f>
        <v/>
      </c>
      <c r="BD208" s="171" t="str">
        <f>IF(C208="","",0.18/$Y$11)</f>
        <v/>
      </c>
      <c r="BE208" s="172" t="str">
        <f>IF(C208="","",0.035*BB208^(3/2)*$F$9^(1/2))</f>
        <v/>
      </c>
      <c r="BF208" s="172" t="str">
        <f>IF(C208="","",0.6*(1-$F$9/250))</f>
        <v/>
      </c>
      <c r="BG208" s="171" t="str">
        <f>IF(C208="","",0.9*AK208)</f>
        <v/>
      </c>
      <c r="BH208" s="172" t="str">
        <f>+IF(C208="","",(BD208*BB208*(100*BC208*$F$9)^(1/3)+0.15*U208)*J208*0.8*K208/1000)</f>
        <v/>
      </c>
      <c r="BI208" s="172" t="str">
        <f>IF(C208="","",(BE208+0.15*U208)*J208*0.8*K208/1000)</f>
        <v/>
      </c>
      <c r="BJ208" s="172" t="str">
        <f>IF(C208="","",$AF$12*J208*1000)</f>
        <v/>
      </c>
      <c r="BK208" s="172" t="str">
        <f>+IF(C208="","",T208*1000/(BG208*$Q$10*Z208)*1000)</f>
        <v/>
      </c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5"/>
      <c r="DJ208" s="25"/>
      <c r="DK208" s="25"/>
      <c r="DL208" s="25"/>
      <c r="DM208" s="25"/>
      <c r="DN208" s="25"/>
    </row>
    <row r="209" spans="1:118" ht="15.95" customHeight="1" x14ac:dyDescent="0.25">
      <c r="A209" s="181" t="str">
        <f t="shared" si="64"/>
        <v/>
      </c>
      <c r="B209" s="182" t="str">
        <f t="shared" si="63"/>
        <v/>
      </c>
      <c r="C209" s="151"/>
      <c r="D209" s="152"/>
      <c r="E209" s="153"/>
      <c r="F209" s="152"/>
      <c r="G209" s="151"/>
      <c r="H209" s="151"/>
      <c r="I209" s="151"/>
      <c r="J209" s="151"/>
      <c r="K209" s="152"/>
      <c r="L209" s="151" t="str">
        <f t="shared" si="44"/>
        <v/>
      </c>
      <c r="M209" s="151" t="str">
        <f t="shared" si="45"/>
        <v/>
      </c>
      <c r="N209" s="151" t="str">
        <f t="shared" si="46"/>
        <v/>
      </c>
      <c r="O209" s="151" t="str">
        <f t="shared" si="47"/>
        <v/>
      </c>
      <c r="P209" s="272"/>
      <c r="Q209" s="272"/>
      <c r="R209" s="180"/>
      <c r="S209" s="180"/>
      <c r="T209" s="174"/>
      <c r="U209" s="174"/>
      <c r="V209" s="174"/>
      <c r="W209" s="174"/>
      <c r="X209" s="174"/>
      <c r="Y209" s="174"/>
      <c r="Z209" s="174"/>
      <c r="AA209" s="175"/>
      <c r="AB209" s="175"/>
      <c r="AC209" s="175"/>
      <c r="AD209" s="175"/>
      <c r="AE209" s="176"/>
      <c r="AF209" s="175"/>
      <c r="AG209" s="122"/>
      <c r="AH209" s="177"/>
      <c r="AI209" s="177"/>
      <c r="AK209" s="164" t="str">
        <f t="shared" si="48"/>
        <v/>
      </c>
      <c r="AL209" s="165" t="str">
        <f t="shared" si="49"/>
        <v/>
      </c>
      <c r="AM209" s="164" t="str">
        <f t="shared" si="50"/>
        <v/>
      </c>
      <c r="AN209" s="164" t="str">
        <f t="shared" si="51"/>
        <v/>
      </c>
      <c r="AO209" s="166" t="str">
        <f t="shared" si="52"/>
        <v/>
      </c>
      <c r="AP209" s="167" t="str">
        <f t="shared" si="53"/>
        <v/>
      </c>
      <c r="AQ209" s="167" t="str">
        <f t="shared" si="54"/>
        <v/>
      </c>
      <c r="AR209" s="167" t="str">
        <f t="shared" si="55"/>
        <v/>
      </c>
      <c r="AS209" s="164" t="str">
        <f t="shared" si="56"/>
        <v/>
      </c>
      <c r="AT209" s="168" t="str">
        <f t="shared" si="57"/>
        <v/>
      </c>
      <c r="AU209" s="168" t="str">
        <f t="shared" si="58"/>
        <v/>
      </c>
      <c r="AV209" s="168" t="str">
        <f t="shared" si="59"/>
        <v/>
      </c>
      <c r="AW209" s="168" t="str">
        <f t="shared" si="60"/>
        <v/>
      </c>
      <c r="AX209" s="168" t="str">
        <f t="shared" si="61"/>
        <v/>
      </c>
      <c r="AY209" s="168" t="str">
        <f t="shared" si="62"/>
        <v/>
      </c>
      <c r="AZ209" s="178"/>
      <c r="BA209" s="178"/>
      <c r="BB209" s="179"/>
      <c r="BC209" s="179"/>
      <c r="BD209" s="179"/>
      <c r="BE209" s="179"/>
      <c r="BF209" s="179"/>
      <c r="BG209" s="179"/>
      <c r="BH209" s="179"/>
      <c r="BI209" s="179"/>
      <c r="BJ209" s="179"/>
      <c r="BK209" s="179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5"/>
      <c r="DJ209" s="25"/>
      <c r="DK209" s="25"/>
      <c r="DL209" s="25"/>
      <c r="DM209" s="25"/>
      <c r="DN209" s="25"/>
    </row>
    <row r="210" spans="1:118" ht="15.95" customHeight="1" x14ac:dyDescent="0.2">
      <c r="A210" s="181" t="str">
        <f t="shared" si="64"/>
        <v/>
      </c>
      <c r="B210" s="182" t="str">
        <f t="shared" si="63"/>
        <v/>
      </c>
      <c r="C210" s="151"/>
      <c r="D210" s="152"/>
      <c r="E210" s="153"/>
      <c r="F210" s="152"/>
      <c r="G210" s="151"/>
      <c r="H210" s="151"/>
      <c r="I210" s="151"/>
      <c r="J210" s="151"/>
      <c r="K210" s="151"/>
      <c r="L210" s="151" t="str">
        <f t="shared" ref="L210:L273" si="65">IF(C210="","",IF($F$9&lt;50,AK210*($Q$11-$AC$8)/$AF$8,AK210*($Q$11-$AC$9)/$AF$9))</f>
        <v/>
      </c>
      <c r="M210" s="151" t="str">
        <f t="shared" ref="M210:M273" si="66">IF(C210="","",AK210-SQRT(AK210^2-2*ABS(I210)*10^6/($AA$11*$F$10*J210)))</f>
        <v/>
      </c>
      <c r="N210" s="151" t="str">
        <f t="shared" ref="N210:N273" si="67">IF($C210="","",MAX($AF$11*J210*K210,IF(I210&lt;=0,AO210*$AM210+AY210*$AN210,AV210)))</f>
        <v/>
      </c>
      <c r="O210" s="151" t="str">
        <f t="shared" ref="O210:O273" si="68">IF(C210="","",MAX($AF$11*J210*K210,IF(I210&lt;=0,AV210,AO210*AM210+AY210*AN210)))</f>
        <v/>
      </c>
      <c r="P210" s="155"/>
      <c r="Q210" s="155"/>
      <c r="R210" s="154" t="str">
        <f>IF(C210="","",MAX(N210:N211))</f>
        <v/>
      </c>
      <c r="S210" s="154" t="str">
        <f>IF(D210="","",MAX(O210:O211))</f>
        <v/>
      </c>
      <c r="T210" s="155" t="str">
        <f>IF(C210="","",MAX(ABS(H210),ABS(H211)))</f>
        <v/>
      </c>
      <c r="U210" s="156" t="str">
        <f>+IF(C210="","",MIN(MAX(ABS(G210),ABS(G211))*1000/(J210*K210),0.2*$F$10))</f>
        <v/>
      </c>
      <c r="V210" s="155" t="str">
        <f>IF(C210="","",MAX(BH210:BI210))</f>
        <v/>
      </c>
      <c r="W210" s="155" t="str">
        <f>IF(C210="","",$AA$9*$J210*$BG210*$BF210*$F$10/2.9/1000)</f>
        <v/>
      </c>
      <c r="X210" s="155" t="str">
        <f>IF(C210="","",$AA$9*$J210*$BG210*$BF210*$F$10/2/1000)</f>
        <v/>
      </c>
      <c r="Y210" s="157" t="str">
        <f>IF(C210="","",IF(MAX(ABS(H210),ABS(H211))&lt;V210,"Cấu tạo",IF(MAX(ABS(H210),ABS(H211))&gt;X210,"O/S","Tínhthép")))</f>
        <v/>
      </c>
      <c r="Z210" s="158" t="str">
        <f>IF(C210="","",IF(Y210="Tínhthép",IF(T210&lt;W210,2.5,_xlfn.COT(0.5*ASIN(2*T210*1000/($AA$9*J210*BG210*BF210*$F$10)))),""))</f>
        <v/>
      </c>
      <c r="AA210" s="159" t="str">
        <f>IF(C210="","",MAX(BJ210:BK210))</f>
        <v/>
      </c>
      <c r="AB210" s="160" t="str">
        <f>IF($C210="","",AH210)</f>
        <v/>
      </c>
      <c r="AC210" s="160" t="str">
        <f>IF($C210="","",AI210)</f>
        <v/>
      </c>
      <c r="AD210" s="160"/>
      <c r="AE210" s="159" t="str">
        <f>IF(C210="","",2*3.14*AB210^2/4/AC210*1000)</f>
        <v/>
      </c>
      <c r="AF210" s="161" t="str">
        <f>IF(C210="","",IF(AE210&gt;AA210,"OK","NOT OK"))</f>
        <v/>
      </c>
      <c r="AG210" s="17">
        <v>49</v>
      </c>
      <c r="AH210" s="162">
        <v>10</v>
      </c>
      <c r="AI210" s="163">
        <v>200</v>
      </c>
      <c r="AK210" s="164" t="str">
        <f t="shared" ref="AK210:AK273" si="69">+IF(C210="","",IF(I210&gt;=0,K210-$Y$9,K210-$Y$8))</f>
        <v/>
      </c>
      <c r="AL210" s="165" t="str">
        <f t="shared" ref="AL210:AL275" si="70">IF(C210="","",$AA$10*L210)</f>
        <v/>
      </c>
      <c r="AM210" s="164" t="str">
        <f t="shared" ref="AM210:AM273" si="71">IF(C210="","",IF(M210&lt;$AA$10*L210,1,0))</f>
        <v/>
      </c>
      <c r="AN210" s="164" t="str">
        <f t="shared" ref="AN210:AN273" si="72">IF(C210="","",IF(M210&lt;$AA$10*L210,0,1))</f>
        <v/>
      </c>
      <c r="AO210" s="166" t="str">
        <f t="shared" ref="AO210:AO273" si="73">+IF(C210="","",ABS(I210)*1000/($J$10*(AK210-M210/2))*1000)</f>
        <v/>
      </c>
      <c r="AP210" s="167" t="str">
        <f t="shared" ref="AP210:AP273" si="74">IF(C210="","",$AA$11*$F$10*$AA$10*$L210*$J210/1000)</f>
        <v/>
      </c>
      <c r="AQ210" s="167" t="str">
        <f t="shared" ref="AQ210:AQ273" si="75">IF(C210="","",AP210*(AK210-$AA$10*L210)/10^3)</f>
        <v/>
      </c>
      <c r="AR210" s="167" t="str">
        <f t="shared" ref="AR210:AR273" si="76">IF(C210="","",IF(ABS(I210)-AQ210&lt;=0,0,ABS(I210)-AQ210))</f>
        <v/>
      </c>
      <c r="AS210" s="164" t="str">
        <f t="shared" ref="AS210:AS273" si="77">IF(C210="","",$F$12*(L210-$Y$8)/L210)</f>
        <v/>
      </c>
      <c r="AT210" s="168" t="str">
        <f t="shared" ref="AT210:AT273" si="78">+IF(C210="","",AR210/(K210-$Y$8-$Y$9)*1000)</f>
        <v/>
      </c>
      <c r="AU210" s="168" t="str">
        <f t="shared" ref="AU210:AU273" si="79">IF(C210="","",MIN(+AS210*$J$11,$J$10))</f>
        <v/>
      </c>
      <c r="AV210" s="168" t="str">
        <f t="shared" ref="AV210:AV273" si="80">+IF(C210="","",AT210/(AU210-$AA$11*$F$10)*1000)</f>
        <v/>
      </c>
      <c r="AW210" s="168" t="str">
        <f t="shared" ref="AW210:AW273" si="81">+IF(C210="","",AQ210*10^6/($J$10*(AK210-$AA$10*L210/2)))</f>
        <v/>
      </c>
      <c r="AX210" s="168" t="str">
        <f t="shared" ref="AX210:AX273" si="82">+IF(C210="","",AR210*10^6/($J$10*(K210-$Y$8-$Y$9)))</f>
        <v/>
      </c>
      <c r="AY210" s="168" t="str">
        <f t="shared" ref="AY210:AY273" si="83">+IF(C210="","",AW210+AX210)</f>
        <v/>
      </c>
      <c r="AZ210" s="169" t="str">
        <f>IF(C210="","",MAX(R210:R211))</f>
        <v/>
      </c>
      <c r="BA210" s="169" t="str">
        <f>IF(C210="","",MAX(S210:S211))</f>
        <v/>
      </c>
      <c r="BB210" s="170" t="str">
        <f>IF(C210="","",MIN(2,1+SQRT(200/(0.8*K210))))</f>
        <v/>
      </c>
      <c r="BC210" s="170" t="str">
        <f>IF(C210="","",MIN(0.02,MAX(R210:S210)/(J210*0.8*K210)))</f>
        <v/>
      </c>
      <c r="BD210" s="171" t="str">
        <f>IF(C210="","",0.18/$Y$11)</f>
        <v/>
      </c>
      <c r="BE210" s="172" t="str">
        <f>IF(C210="","",0.035*BB210^(3/2)*$F$9^(1/2))</f>
        <v/>
      </c>
      <c r="BF210" s="172" t="str">
        <f>IF(C210="","",0.6*(1-$F$9/250))</f>
        <v/>
      </c>
      <c r="BG210" s="171" t="str">
        <f>IF(C210="","",0.9*AK210)</f>
        <v/>
      </c>
      <c r="BH210" s="172" t="str">
        <f>+IF(C210="","",(BD210*BB210*(100*BC210*$F$9)^(1/3)+0.15*U210)*J210*0.8*K210/1000)</f>
        <v/>
      </c>
      <c r="BI210" s="172" t="str">
        <f>IF(C210="","",(BE210+0.15*U210)*J210*0.8*K210/1000)</f>
        <v/>
      </c>
      <c r="BJ210" s="172" t="str">
        <f>IF(C210="","",$AF$12*J210*1000)</f>
        <v/>
      </c>
      <c r="BK210" s="172" t="str">
        <f>+IF(C210="","",T210*1000/(BG210*$Q$10*Z210)*1000)</f>
        <v/>
      </c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5"/>
      <c r="DJ210" s="25"/>
      <c r="DK210" s="25"/>
      <c r="DL210" s="25"/>
      <c r="DM210" s="25"/>
      <c r="DN210" s="25"/>
    </row>
    <row r="211" spans="1:118" ht="15.95" customHeight="1" x14ac:dyDescent="0.25">
      <c r="A211" s="181" t="str">
        <f t="shared" si="64"/>
        <v/>
      </c>
      <c r="B211" s="182" t="str">
        <f t="shared" ref="B211:B274" si="84">IF(C211="","",A211/2-INT(A211/2))</f>
        <v/>
      </c>
      <c r="C211" s="151"/>
      <c r="D211" s="152"/>
      <c r="E211" s="153"/>
      <c r="F211" s="152"/>
      <c r="G211" s="151"/>
      <c r="H211" s="151"/>
      <c r="I211" s="151"/>
      <c r="J211" s="151"/>
      <c r="K211" s="152"/>
      <c r="L211" s="151" t="str">
        <f t="shared" si="65"/>
        <v/>
      </c>
      <c r="M211" s="151" t="str">
        <f t="shared" si="66"/>
        <v/>
      </c>
      <c r="N211" s="151" t="str">
        <f t="shared" si="67"/>
        <v/>
      </c>
      <c r="O211" s="151" t="str">
        <f t="shared" si="68"/>
        <v/>
      </c>
      <c r="P211" s="272"/>
      <c r="Q211" s="272"/>
      <c r="R211" s="173"/>
      <c r="S211" s="173"/>
      <c r="T211" s="174"/>
      <c r="U211" s="174"/>
      <c r="V211" s="174"/>
      <c r="W211" s="174"/>
      <c r="X211" s="174"/>
      <c r="Y211" s="174"/>
      <c r="Z211" s="174"/>
      <c r="AA211" s="175"/>
      <c r="AB211" s="175"/>
      <c r="AC211" s="175"/>
      <c r="AD211" s="175"/>
      <c r="AE211" s="176"/>
      <c r="AF211" s="175"/>
      <c r="AG211" s="122"/>
      <c r="AH211" s="177"/>
      <c r="AI211" s="177"/>
      <c r="AK211" s="164" t="str">
        <f t="shared" si="69"/>
        <v/>
      </c>
      <c r="AL211" s="165" t="str">
        <f t="shared" si="70"/>
        <v/>
      </c>
      <c r="AM211" s="164" t="str">
        <f t="shared" si="71"/>
        <v/>
      </c>
      <c r="AN211" s="164" t="str">
        <f t="shared" si="72"/>
        <v/>
      </c>
      <c r="AO211" s="166" t="str">
        <f t="shared" si="73"/>
        <v/>
      </c>
      <c r="AP211" s="167" t="str">
        <f t="shared" si="74"/>
        <v/>
      </c>
      <c r="AQ211" s="167" t="str">
        <f t="shared" si="75"/>
        <v/>
      </c>
      <c r="AR211" s="167" t="str">
        <f t="shared" si="76"/>
        <v/>
      </c>
      <c r="AS211" s="164" t="str">
        <f t="shared" si="77"/>
        <v/>
      </c>
      <c r="AT211" s="168" t="str">
        <f t="shared" si="78"/>
        <v/>
      </c>
      <c r="AU211" s="168" t="str">
        <f t="shared" si="79"/>
        <v/>
      </c>
      <c r="AV211" s="168" t="str">
        <f t="shared" si="80"/>
        <v/>
      </c>
      <c r="AW211" s="168" t="str">
        <f t="shared" si="81"/>
        <v/>
      </c>
      <c r="AX211" s="168" t="str">
        <f t="shared" si="82"/>
        <v/>
      </c>
      <c r="AY211" s="168" t="str">
        <f t="shared" si="83"/>
        <v/>
      </c>
      <c r="AZ211" s="178"/>
      <c r="BA211" s="178"/>
      <c r="BB211" s="179"/>
      <c r="BC211" s="179"/>
      <c r="BD211" s="179"/>
      <c r="BE211" s="179"/>
      <c r="BF211" s="179"/>
      <c r="BG211" s="179"/>
      <c r="BH211" s="179"/>
      <c r="BI211" s="179"/>
      <c r="BJ211" s="179"/>
      <c r="BK211" s="179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5"/>
      <c r="DJ211" s="25"/>
      <c r="DK211" s="25"/>
      <c r="DL211" s="25"/>
      <c r="DM211" s="25"/>
      <c r="DN211" s="25"/>
    </row>
    <row r="212" spans="1:118" ht="15.95" customHeight="1" x14ac:dyDescent="0.2">
      <c r="A212" s="181" t="str">
        <f t="shared" ref="A212:A275" si="85">IF(C212="","",IF(C212=C211,A211,A211+1))</f>
        <v/>
      </c>
      <c r="B212" s="182" t="str">
        <f t="shared" si="84"/>
        <v/>
      </c>
      <c r="C212" s="151"/>
      <c r="D212" s="152"/>
      <c r="E212" s="153"/>
      <c r="F212" s="152"/>
      <c r="G212" s="151"/>
      <c r="H212" s="151"/>
      <c r="I212" s="151"/>
      <c r="J212" s="151"/>
      <c r="K212" s="152"/>
      <c r="L212" s="151" t="str">
        <f t="shared" si="65"/>
        <v/>
      </c>
      <c r="M212" s="151" t="str">
        <f t="shared" si="66"/>
        <v/>
      </c>
      <c r="N212" s="151" t="str">
        <f t="shared" si="67"/>
        <v/>
      </c>
      <c r="O212" s="151" t="str">
        <f t="shared" si="68"/>
        <v/>
      </c>
      <c r="P212" s="155"/>
      <c r="Q212" s="155"/>
      <c r="R212" s="154" t="str">
        <f>IF(C212="","",MAX(N212:N213))</f>
        <v/>
      </c>
      <c r="S212" s="154" t="str">
        <f>IF(D212="","",MAX(O212:O213))</f>
        <v/>
      </c>
      <c r="T212" s="155" t="str">
        <f>IF(C212="","",MAX(ABS(H212),ABS(H213)))</f>
        <v/>
      </c>
      <c r="U212" s="156" t="str">
        <f>+IF(C212="","",MIN(MAX(ABS(G212),ABS(G213))*1000/(J212*K212),0.2*$F$10))</f>
        <v/>
      </c>
      <c r="V212" s="155" t="str">
        <f>IF(C212="","",MAX(BH212:BI212))</f>
        <v/>
      </c>
      <c r="W212" s="155" t="str">
        <f>IF(C212="","",$AA$9*$J212*$BG212*$BF212*$F$10/2.9/1000)</f>
        <v/>
      </c>
      <c r="X212" s="155" t="str">
        <f>IF(C212="","",$AA$9*$J212*$BG212*$BF212*$F$10/2/1000)</f>
        <v/>
      </c>
      <c r="Y212" s="157" t="str">
        <f>IF(C212="","",IF(MAX(ABS(H212),ABS(H213))&lt;V212,"Cấu tạo",IF(MAX(ABS(H212),ABS(H213))&gt;X212,"O/S","Tínhthép")))</f>
        <v/>
      </c>
      <c r="Z212" s="158" t="str">
        <f>IF(C212="","",IF(Y212="Tínhthép",IF(T212&lt;W212,2.5,_xlfn.COT(0.5*ASIN(2*T212*1000/($AA$9*J212*BG212*BF212*$F$10)))),""))</f>
        <v/>
      </c>
      <c r="AA212" s="159" t="str">
        <f>IF(C212="","",MAX(BJ212:BK212))</f>
        <v/>
      </c>
      <c r="AB212" s="160" t="str">
        <f>IF($C212="","",AH212)</f>
        <v/>
      </c>
      <c r="AC212" s="160" t="str">
        <f>IF($C212="","",AI212)</f>
        <v/>
      </c>
      <c r="AD212" s="160"/>
      <c r="AE212" s="159" t="str">
        <f>IF(C212="","",2*3.14*AB212^2/4/AC212*1000)</f>
        <v/>
      </c>
      <c r="AF212" s="161" t="str">
        <f>IF(C212="","",IF(AE212&gt;AA212,"OK","NOT OK"))</f>
        <v/>
      </c>
      <c r="AH212" s="162">
        <v>10</v>
      </c>
      <c r="AI212" s="163">
        <v>200</v>
      </c>
      <c r="AK212" s="164" t="str">
        <f t="shared" si="69"/>
        <v/>
      </c>
      <c r="AL212" s="165" t="str">
        <f t="shared" si="70"/>
        <v/>
      </c>
      <c r="AM212" s="164" t="str">
        <f t="shared" si="71"/>
        <v/>
      </c>
      <c r="AN212" s="164" t="str">
        <f t="shared" si="72"/>
        <v/>
      </c>
      <c r="AO212" s="166" t="str">
        <f t="shared" si="73"/>
        <v/>
      </c>
      <c r="AP212" s="167" t="str">
        <f t="shared" si="74"/>
        <v/>
      </c>
      <c r="AQ212" s="167" t="str">
        <f t="shared" si="75"/>
        <v/>
      </c>
      <c r="AR212" s="167" t="str">
        <f t="shared" si="76"/>
        <v/>
      </c>
      <c r="AS212" s="164" t="str">
        <f t="shared" si="77"/>
        <v/>
      </c>
      <c r="AT212" s="168" t="str">
        <f t="shared" si="78"/>
        <v/>
      </c>
      <c r="AU212" s="168" t="str">
        <f t="shared" si="79"/>
        <v/>
      </c>
      <c r="AV212" s="168" t="str">
        <f t="shared" si="80"/>
        <v/>
      </c>
      <c r="AW212" s="168" t="str">
        <f t="shared" si="81"/>
        <v/>
      </c>
      <c r="AX212" s="168" t="str">
        <f t="shared" si="82"/>
        <v/>
      </c>
      <c r="AY212" s="168" t="str">
        <f t="shared" si="83"/>
        <v/>
      </c>
      <c r="AZ212" s="169" t="str">
        <f>IF(C212="","",MAX(R212:R213))</f>
        <v/>
      </c>
      <c r="BA212" s="169" t="str">
        <f>IF(C212="","",MAX(S212:S213))</f>
        <v/>
      </c>
      <c r="BB212" s="170" t="str">
        <f>IF(C212="","",MIN(2,1+SQRT(200/(0.8*K212))))</f>
        <v/>
      </c>
      <c r="BC212" s="170" t="str">
        <f>IF(C212="","",MIN(0.02,MAX(R212:S212)/(J212*0.8*K212)))</f>
        <v/>
      </c>
      <c r="BD212" s="171" t="str">
        <f>IF(C212="","",0.18/$Y$11)</f>
        <v/>
      </c>
      <c r="BE212" s="172" t="str">
        <f>IF(C212="","",0.035*BB212^(3/2)*$F$9^(1/2))</f>
        <v/>
      </c>
      <c r="BF212" s="172" t="str">
        <f>IF(C212="","",0.6*(1-$F$9/250))</f>
        <v/>
      </c>
      <c r="BG212" s="171" t="str">
        <f>IF(C212="","",0.9*AK212)</f>
        <v/>
      </c>
      <c r="BH212" s="172" t="str">
        <f>+IF(C212="","",(BD212*BB212*(100*BC212*$F$9)^(1/3)+0.15*U212)*J212*0.8*K212/1000)</f>
        <v/>
      </c>
      <c r="BI212" s="172" t="str">
        <f>IF(C212="","",(BE212+0.15*U212)*J212*0.8*K212/1000)</f>
        <v/>
      </c>
      <c r="BJ212" s="172" t="str">
        <f>IF(C212="","",$AF$12*J212*1000)</f>
        <v/>
      </c>
      <c r="BK212" s="172" t="str">
        <f>+IF(C212="","",T212*1000/(BG212*$Q$10*Z212)*1000)</f>
        <v/>
      </c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5"/>
      <c r="DJ212" s="25"/>
      <c r="DK212" s="25"/>
      <c r="DL212" s="25"/>
      <c r="DM212" s="25"/>
      <c r="DN212" s="25"/>
    </row>
    <row r="213" spans="1:118" ht="15.95" customHeight="1" x14ac:dyDescent="0.25">
      <c r="A213" s="181" t="str">
        <f t="shared" si="85"/>
        <v/>
      </c>
      <c r="B213" s="182" t="str">
        <f t="shared" si="84"/>
        <v/>
      </c>
      <c r="C213" s="151"/>
      <c r="D213" s="152"/>
      <c r="E213" s="153"/>
      <c r="F213" s="152"/>
      <c r="G213" s="151"/>
      <c r="H213" s="151"/>
      <c r="I213" s="151"/>
      <c r="J213" s="151"/>
      <c r="K213" s="152"/>
      <c r="L213" s="151" t="str">
        <f t="shared" si="65"/>
        <v/>
      </c>
      <c r="M213" s="151" t="str">
        <f t="shared" si="66"/>
        <v/>
      </c>
      <c r="N213" s="151" t="str">
        <f t="shared" si="67"/>
        <v/>
      </c>
      <c r="O213" s="151" t="str">
        <f t="shared" si="68"/>
        <v/>
      </c>
      <c r="P213" s="272"/>
      <c r="Q213" s="272"/>
      <c r="R213" s="173"/>
      <c r="S213" s="173"/>
      <c r="T213" s="174"/>
      <c r="U213" s="174"/>
      <c r="V213" s="174"/>
      <c r="W213" s="174"/>
      <c r="X213" s="174"/>
      <c r="Y213" s="174"/>
      <c r="Z213" s="174"/>
      <c r="AA213" s="175"/>
      <c r="AB213" s="175"/>
      <c r="AC213" s="175"/>
      <c r="AD213" s="175"/>
      <c r="AE213" s="176"/>
      <c r="AF213" s="175"/>
      <c r="AG213" s="122"/>
      <c r="AH213" s="177"/>
      <c r="AI213" s="177"/>
      <c r="AK213" s="164" t="str">
        <f t="shared" si="69"/>
        <v/>
      </c>
      <c r="AL213" s="165" t="str">
        <f t="shared" si="70"/>
        <v/>
      </c>
      <c r="AM213" s="164" t="str">
        <f t="shared" si="71"/>
        <v/>
      </c>
      <c r="AN213" s="164" t="str">
        <f t="shared" si="72"/>
        <v/>
      </c>
      <c r="AO213" s="166" t="str">
        <f t="shared" si="73"/>
        <v/>
      </c>
      <c r="AP213" s="167" t="str">
        <f t="shared" si="74"/>
        <v/>
      </c>
      <c r="AQ213" s="167" t="str">
        <f t="shared" si="75"/>
        <v/>
      </c>
      <c r="AR213" s="167" t="str">
        <f t="shared" si="76"/>
        <v/>
      </c>
      <c r="AS213" s="164" t="str">
        <f t="shared" si="77"/>
        <v/>
      </c>
      <c r="AT213" s="168" t="str">
        <f t="shared" si="78"/>
        <v/>
      </c>
      <c r="AU213" s="168" t="str">
        <f t="shared" si="79"/>
        <v/>
      </c>
      <c r="AV213" s="168" t="str">
        <f t="shared" si="80"/>
        <v/>
      </c>
      <c r="AW213" s="168" t="str">
        <f t="shared" si="81"/>
        <v/>
      </c>
      <c r="AX213" s="168" t="str">
        <f t="shared" si="82"/>
        <v/>
      </c>
      <c r="AY213" s="168" t="str">
        <f t="shared" si="83"/>
        <v/>
      </c>
      <c r="AZ213" s="178"/>
      <c r="BA213" s="178"/>
      <c r="BB213" s="179"/>
      <c r="BC213" s="179"/>
      <c r="BD213" s="179"/>
      <c r="BE213" s="179"/>
      <c r="BF213" s="179"/>
      <c r="BG213" s="179"/>
      <c r="BH213" s="179"/>
      <c r="BI213" s="179"/>
      <c r="BJ213" s="179"/>
      <c r="BK213" s="179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5"/>
      <c r="DJ213" s="25"/>
      <c r="DK213" s="25"/>
      <c r="DL213" s="25"/>
      <c r="DM213" s="25"/>
      <c r="DN213" s="25"/>
    </row>
    <row r="214" spans="1:118" ht="15.95" customHeight="1" x14ac:dyDescent="0.2">
      <c r="A214" s="181" t="str">
        <f t="shared" si="85"/>
        <v/>
      </c>
      <c r="B214" s="182" t="str">
        <f t="shared" si="84"/>
        <v/>
      </c>
      <c r="C214" s="151"/>
      <c r="D214" s="152"/>
      <c r="E214" s="153"/>
      <c r="F214" s="152"/>
      <c r="G214" s="151"/>
      <c r="H214" s="151"/>
      <c r="I214" s="151"/>
      <c r="J214" s="151"/>
      <c r="K214" s="151"/>
      <c r="L214" s="151" t="str">
        <f t="shared" si="65"/>
        <v/>
      </c>
      <c r="M214" s="151" t="str">
        <f t="shared" si="66"/>
        <v/>
      </c>
      <c r="N214" s="151" t="str">
        <f t="shared" si="67"/>
        <v/>
      </c>
      <c r="O214" s="151" t="str">
        <f t="shared" si="68"/>
        <v/>
      </c>
      <c r="P214" s="155"/>
      <c r="Q214" s="155"/>
      <c r="R214" s="154" t="str">
        <f>IF(C214="","",MAX(N214:N215))</f>
        <v/>
      </c>
      <c r="S214" s="154" t="str">
        <f>IF(D214="","",MAX(O214:O215))</f>
        <v/>
      </c>
      <c r="T214" s="155" t="str">
        <f>IF(C214="","",MAX(ABS(H214),ABS(H215)))</f>
        <v/>
      </c>
      <c r="U214" s="156" t="str">
        <f>+IF(C214="","",MIN(MAX(ABS(G214),ABS(G215))*1000/(J214*K214),0.2*$F$10))</f>
        <v/>
      </c>
      <c r="V214" s="155" t="str">
        <f>IF(C214="","",MAX(BH214:BI214))</f>
        <v/>
      </c>
      <c r="W214" s="155" t="str">
        <f>IF(C214="","",$AA$9*$J214*$BG214*$BF214*$F$10/2.9/1000)</f>
        <v/>
      </c>
      <c r="X214" s="155" t="str">
        <f>IF(C214="","",$AA$9*$J214*$BG214*$BF214*$F$10/2/1000)</f>
        <v/>
      </c>
      <c r="Y214" s="157" t="str">
        <f>IF(C214="","",IF(MAX(ABS(H214),ABS(H215))&lt;V214,"Cấu tạo",IF(MAX(ABS(H214),ABS(H215))&gt;X214,"O/S","Tínhthép")))</f>
        <v/>
      </c>
      <c r="Z214" s="158" t="str">
        <f>IF(C214="","",IF(Y214="Tínhthép",IF(T214&lt;W214,2.5,_xlfn.COT(0.5*ASIN(2*T214*1000/($AA$9*J214*BG214*BF214*$F$10)))),""))</f>
        <v/>
      </c>
      <c r="AA214" s="159" t="str">
        <f>IF(C214="","",MAX(BJ214:BK214))</f>
        <v/>
      </c>
      <c r="AB214" s="160" t="str">
        <f>IF($C214="","",AH214)</f>
        <v/>
      </c>
      <c r="AC214" s="160" t="str">
        <f>IF($C214="","",AI214)</f>
        <v/>
      </c>
      <c r="AD214" s="160"/>
      <c r="AE214" s="159" t="str">
        <f>IF(C214="","",2*3.14*AB214^2/4/AC214*1000)</f>
        <v/>
      </c>
      <c r="AF214" s="161" t="str">
        <f>IF(C214="","",IF(AE214&gt;AA214,"OK","NOT OK"))</f>
        <v/>
      </c>
      <c r="AG214" s="17">
        <v>50</v>
      </c>
      <c r="AH214" s="162">
        <v>10</v>
      </c>
      <c r="AI214" s="163">
        <v>200</v>
      </c>
      <c r="AK214" s="164" t="str">
        <f t="shared" si="69"/>
        <v/>
      </c>
      <c r="AL214" s="165" t="str">
        <f t="shared" si="70"/>
        <v/>
      </c>
      <c r="AM214" s="164" t="str">
        <f t="shared" si="71"/>
        <v/>
      </c>
      <c r="AN214" s="164" t="str">
        <f t="shared" si="72"/>
        <v/>
      </c>
      <c r="AO214" s="166" t="str">
        <f t="shared" si="73"/>
        <v/>
      </c>
      <c r="AP214" s="167" t="str">
        <f t="shared" si="74"/>
        <v/>
      </c>
      <c r="AQ214" s="167" t="str">
        <f t="shared" si="75"/>
        <v/>
      </c>
      <c r="AR214" s="167" t="str">
        <f t="shared" si="76"/>
        <v/>
      </c>
      <c r="AS214" s="164" t="str">
        <f t="shared" si="77"/>
        <v/>
      </c>
      <c r="AT214" s="168" t="str">
        <f t="shared" si="78"/>
        <v/>
      </c>
      <c r="AU214" s="168" t="str">
        <f t="shared" si="79"/>
        <v/>
      </c>
      <c r="AV214" s="168" t="str">
        <f t="shared" si="80"/>
        <v/>
      </c>
      <c r="AW214" s="168" t="str">
        <f t="shared" si="81"/>
        <v/>
      </c>
      <c r="AX214" s="168" t="str">
        <f t="shared" si="82"/>
        <v/>
      </c>
      <c r="AY214" s="168" t="str">
        <f t="shared" si="83"/>
        <v/>
      </c>
      <c r="AZ214" s="169" t="str">
        <f>IF(C214="","",MAX(R214:R215))</f>
        <v/>
      </c>
      <c r="BA214" s="169" t="str">
        <f>IF(C214="","",MAX(S214:S215))</f>
        <v/>
      </c>
      <c r="BB214" s="170" t="str">
        <f>IF(C214="","",MIN(2,1+SQRT(200/(0.8*K214))))</f>
        <v/>
      </c>
      <c r="BC214" s="170" t="str">
        <f>IF(C214="","",MIN(0.02,MAX(R214:S214)/(J214*0.8*K214)))</f>
        <v/>
      </c>
      <c r="BD214" s="171" t="str">
        <f>IF(C214="","",0.18/$Y$11)</f>
        <v/>
      </c>
      <c r="BE214" s="172" t="str">
        <f>IF(C214="","",0.035*BB214^(3/2)*$F$9^(1/2))</f>
        <v/>
      </c>
      <c r="BF214" s="172" t="str">
        <f>IF(C214="","",0.6*(1-$F$9/250))</f>
        <v/>
      </c>
      <c r="BG214" s="171" t="str">
        <f>IF(C214="","",0.9*AK214)</f>
        <v/>
      </c>
      <c r="BH214" s="172" t="str">
        <f>+IF(C214="","",(BD214*BB214*(100*BC214*$F$9)^(1/3)+0.15*U214)*J214*0.8*K214/1000)</f>
        <v/>
      </c>
      <c r="BI214" s="172" t="str">
        <f>IF(C214="","",(BE214+0.15*U214)*J214*0.8*K214/1000)</f>
        <v/>
      </c>
      <c r="BJ214" s="172" t="str">
        <f>IF(C214="","",$AF$12*J214*1000)</f>
        <v/>
      </c>
      <c r="BK214" s="172" t="str">
        <f>+IF(C214="","",T214*1000/(BG214*$Q$10*Z214)*1000)</f>
        <v/>
      </c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5"/>
      <c r="DJ214" s="25"/>
      <c r="DK214" s="25"/>
      <c r="DL214" s="25"/>
      <c r="DM214" s="25"/>
      <c r="DN214" s="25"/>
    </row>
    <row r="215" spans="1:118" ht="15.95" customHeight="1" x14ac:dyDescent="0.25">
      <c r="A215" s="181" t="str">
        <f t="shared" si="85"/>
        <v/>
      </c>
      <c r="B215" s="182" t="str">
        <f t="shared" si="84"/>
        <v/>
      </c>
      <c r="C215" s="151"/>
      <c r="D215" s="152"/>
      <c r="E215" s="153"/>
      <c r="F215" s="152"/>
      <c r="G215" s="151"/>
      <c r="H215" s="151"/>
      <c r="I215" s="151"/>
      <c r="J215" s="151"/>
      <c r="K215" s="152"/>
      <c r="L215" s="151" t="str">
        <f t="shared" si="65"/>
        <v/>
      </c>
      <c r="M215" s="151" t="str">
        <f t="shared" si="66"/>
        <v/>
      </c>
      <c r="N215" s="151" t="str">
        <f t="shared" si="67"/>
        <v/>
      </c>
      <c r="O215" s="151" t="str">
        <f t="shared" si="68"/>
        <v/>
      </c>
      <c r="P215" s="272"/>
      <c r="Q215" s="272"/>
      <c r="R215" s="180"/>
      <c r="S215" s="180"/>
      <c r="T215" s="174"/>
      <c r="U215" s="174"/>
      <c r="V215" s="174"/>
      <c r="W215" s="174"/>
      <c r="X215" s="174"/>
      <c r="Y215" s="174"/>
      <c r="Z215" s="174"/>
      <c r="AA215" s="175"/>
      <c r="AB215" s="175"/>
      <c r="AC215" s="175"/>
      <c r="AD215" s="175"/>
      <c r="AE215" s="176"/>
      <c r="AF215" s="175"/>
      <c r="AG215" s="122"/>
      <c r="AH215" s="177"/>
      <c r="AI215" s="177"/>
      <c r="AK215" s="164" t="str">
        <f t="shared" si="69"/>
        <v/>
      </c>
      <c r="AL215" s="165" t="str">
        <f t="shared" si="70"/>
        <v/>
      </c>
      <c r="AM215" s="164" t="str">
        <f t="shared" si="71"/>
        <v/>
      </c>
      <c r="AN215" s="164" t="str">
        <f t="shared" si="72"/>
        <v/>
      </c>
      <c r="AO215" s="166" t="str">
        <f t="shared" si="73"/>
        <v/>
      </c>
      <c r="AP215" s="167" t="str">
        <f t="shared" si="74"/>
        <v/>
      </c>
      <c r="AQ215" s="167" t="str">
        <f t="shared" si="75"/>
        <v/>
      </c>
      <c r="AR215" s="167" t="str">
        <f t="shared" si="76"/>
        <v/>
      </c>
      <c r="AS215" s="164" t="str">
        <f t="shared" si="77"/>
        <v/>
      </c>
      <c r="AT215" s="168" t="str">
        <f t="shared" si="78"/>
        <v/>
      </c>
      <c r="AU215" s="168" t="str">
        <f t="shared" si="79"/>
        <v/>
      </c>
      <c r="AV215" s="168" t="str">
        <f t="shared" si="80"/>
        <v/>
      </c>
      <c r="AW215" s="168" t="str">
        <f t="shared" si="81"/>
        <v/>
      </c>
      <c r="AX215" s="168" t="str">
        <f t="shared" si="82"/>
        <v/>
      </c>
      <c r="AY215" s="168" t="str">
        <f t="shared" si="83"/>
        <v/>
      </c>
      <c r="AZ215" s="178"/>
      <c r="BA215" s="178"/>
      <c r="BB215" s="179"/>
      <c r="BC215" s="179"/>
      <c r="BD215" s="179"/>
      <c r="BE215" s="179"/>
      <c r="BF215" s="179"/>
      <c r="BG215" s="179"/>
      <c r="BH215" s="179"/>
      <c r="BI215" s="179"/>
      <c r="BJ215" s="179"/>
      <c r="BK215" s="179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5"/>
      <c r="DJ215" s="25"/>
      <c r="DK215" s="25"/>
      <c r="DL215" s="25"/>
      <c r="DM215" s="25"/>
      <c r="DN215" s="25"/>
    </row>
    <row r="216" spans="1:118" ht="15.95" customHeight="1" x14ac:dyDescent="0.2">
      <c r="A216" s="181" t="str">
        <f t="shared" si="85"/>
        <v/>
      </c>
      <c r="B216" s="182" t="str">
        <f t="shared" si="84"/>
        <v/>
      </c>
      <c r="C216" s="151"/>
      <c r="D216" s="152"/>
      <c r="E216" s="153"/>
      <c r="F216" s="152"/>
      <c r="G216" s="151"/>
      <c r="H216" s="151"/>
      <c r="I216" s="151"/>
      <c r="J216" s="151"/>
      <c r="K216" s="152"/>
      <c r="L216" s="151" t="str">
        <f t="shared" si="65"/>
        <v/>
      </c>
      <c r="M216" s="151" t="str">
        <f t="shared" si="66"/>
        <v/>
      </c>
      <c r="N216" s="151" t="str">
        <f t="shared" si="67"/>
        <v/>
      </c>
      <c r="O216" s="151" t="str">
        <f t="shared" si="68"/>
        <v/>
      </c>
      <c r="P216" s="155"/>
      <c r="Q216" s="155"/>
      <c r="R216" s="154" t="str">
        <f>IF(C216="","",MAX(N216:N217))</f>
        <v/>
      </c>
      <c r="S216" s="154" t="str">
        <f>IF(D216="","",MAX(O216:O217))</f>
        <v/>
      </c>
      <c r="T216" s="155" t="str">
        <f>IF(C216="","",MAX(ABS(H216),ABS(H217)))</f>
        <v/>
      </c>
      <c r="U216" s="156" t="str">
        <f>+IF(C216="","",MIN(MAX(ABS(G216),ABS(G217))*1000/(J216*K216),0.2*$F$10))</f>
        <v/>
      </c>
      <c r="V216" s="155" t="str">
        <f>IF(C216="","",MAX(BH216:BI216))</f>
        <v/>
      </c>
      <c r="W216" s="155" t="str">
        <f>IF(C216="","",$AA$9*$J216*$BG216*$BF216*$F$10/2.9/1000)</f>
        <v/>
      </c>
      <c r="X216" s="155" t="str">
        <f>IF(C216="","",$AA$9*$J216*$BG216*$BF216*$F$10/2/1000)</f>
        <v/>
      </c>
      <c r="Y216" s="157" t="str">
        <f>IF(C216="","",IF(MAX(ABS(H216),ABS(H217))&lt;V216,"Cấu tạo",IF(MAX(ABS(H216),ABS(H217))&gt;X216,"O/S","Tínhthép")))</f>
        <v/>
      </c>
      <c r="Z216" s="158" t="str">
        <f>IF(C216="","",IF(Y216="Tínhthép",IF(T216&lt;W216,2.5,_xlfn.COT(0.5*ASIN(2*T216*1000/($AA$9*J216*BG216*BF216*$F$10)))),""))</f>
        <v/>
      </c>
      <c r="AA216" s="159" t="str">
        <f>IF(C216="","",MAX(BJ216:BK216))</f>
        <v/>
      </c>
      <c r="AB216" s="160" t="str">
        <f>IF($C216="","",AH216)</f>
        <v/>
      </c>
      <c r="AC216" s="160" t="str">
        <f>IF($C216="","",AI216)</f>
        <v/>
      </c>
      <c r="AD216" s="160"/>
      <c r="AE216" s="159" t="str">
        <f>IF(C216="","",2*3.14*AB216^2/4/AC216*1000)</f>
        <v/>
      </c>
      <c r="AF216" s="161" t="str">
        <f>IF(C216="","",IF(AE216&gt;AA216,"OK","NOT OK"))</f>
        <v/>
      </c>
      <c r="AH216" s="162">
        <v>10</v>
      </c>
      <c r="AI216" s="163">
        <v>200</v>
      </c>
      <c r="AK216" s="164" t="str">
        <f t="shared" si="69"/>
        <v/>
      </c>
      <c r="AL216" s="165" t="str">
        <f t="shared" si="70"/>
        <v/>
      </c>
      <c r="AM216" s="164" t="str">
        <f t="shared" si="71"/>
        <v/>
      </c>
      <c r="AN216" s="164" t="str">
        <f t="shared" si="72"/>
        <v/>
      </c>
      <c r="AO216" s="166" t="str">
        <f t="shared" si="73"/>
        <v/>
      </c>
      <c r="AP216" s="167" t="str">
        <f t="shared" si="74"/>
        <v/>
      </c>
      <c r="AQ216" s="167" t="str">
        <f t="shared" si="75"/>
        <v/>
      </c>
      <c r="AR216" s="167" t="str">
        <f t="shared" si="76"/>
        <v/>
      </c>
      <c r="AS216" s="164" t="str">
        <f t="shared" si="77"/>
        <v/>
      </c>
      <c r="AT216" s="168" t="str">
        <f t="shared" si="78"/>
        <v/>
      </c>
      <c r="AU216" s="168" t="str">
        <f t="shared" si="79"/>
        <v/>
      </c>
      <c r="AV216" s="168" t="str">
        <f t="shared" si="80"/>
        <v/>
      </c>
      <c r="AW216" s="168" t="str">
        <f t="shared" si="81"/>
        <v/>
      </c>
      <c r="AX216" s="168" t="str">
        <f t="shared" si="82"/>
        <v/>
      </c>
      <c r="AY216" s="168" t="str">
        <f t="shared" si="83"/>
        <v/>
      </c>
      <c r="AZ216" s="169" t="str">
        <f>IF(C216="","",MAX(R216:R217))</f>
        <v/>
      </c>
      <c r="BA216" s="169" t="str">
        <f>IF(C216="","",MAX(S216:S217))</f>
        <v/>
      </c>
      <c r="BB216" s="170" t="str">
        <f>IF(C216="","",MIN(2,1+SQRT(200/(0.8*K216))))</f>
        <v/>
      </c>
      <c r="BC216" s="170" t="str">
        <f>IF(C216="","",MIN(0.02,MAX(R216:S216)/(J216*0.8*K216)))</f>
        <v/>
      </c>
      <c r="BD216" s="171" t="str">
        <f>IF(C216="","",0.18/$Y$11)</f>
        <v/>
      </c>
      <c r="BE216" s="172" t="str">
        <f>IF(C216="","",0.035*BB216^(3/2)*$F$9^(1/2))</f>
        <v/>
      </c>
      <c r="BF216" s="172" t="str">
        <f>IF(C216="","",0.6*(1-$F$9/250))</f>
        <v/>
      </c>
      <c r="BG216" s="171" t="str">
        <f>IF(C216="","",0.9*AK216)</f>
        <v/>
      </c>
      <c r="BH216" s="172" t="str">
        <f>+IF(C216="","",(BD216*BB216*(100*BC216*$F$9)^(1/3)+0.15*U216)*J216*0.8*K216/1000)</f>
        <v/>
      </c>
      <c r="BI216" s="172" t="str">
        <f>IF(C216="","",(BE216+0.15*U216)*J216*0.8*K216/1000)</f>
        <v/>
      </c>
      <c r="BJ216" s="172" t="str">
        <f>IF(C216="","",$AF$12*J216*1000)</f>
        <v/>
      </c>
      <c r="BK216" s="172" t="str">
        <f>+IF(C216="","",T216*1000/(BG216*$Q$10*Z216)*1000)</f>
        <v/>
      </c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5"/>
      <c r="DJ216" s="25"/>
      <c r="DK216" s="25"/>
      <c r="DL216" s="25"/>
      <c r="DM216" s="25"/>
      <c r="DN216" s="25"/>
    </row>
    <row r="217" spans="1:118" ht="15.95" customHeight="1" x14ac:dyDescent="0.25">
      <c r="A217" s="181" t="str">
        <f t="shared" si="85"/>
        <v/>
      </c>
      <c r="B217" s="182" t="str">
        <f t="shared" si="84"/>
        <v/>
      </c>
      <c r="C217" s="151"/>
      <c r="D217" s="152"/>
      <c r="E217" s="153"/>
      <c r="F217" s="152"/>
      <c r="G217" s="151"/>
      <c r="H217" s="151"/>
      <c r="I217" s="151"/>
      <c r="J217" s="151"/>
      <c r="K217" s="152"/>
      <c r="L217" s="151" t="str">
        <f t="shared" si="65"/>
        <v/>
      </c>
      <c r="M217" s="151" t="str">
        <f t="shared" si="66"/>
        <v/>
      </c>
      <c r="N217" s="151" t="str">
        <f t="shared" si="67"/>
        <v/>
      </c>
      <c r="O217" s="151" t="str">
        <f t="shared" si="68"/>
        <v/>
      </c>
      <c r="P217" s="272"/>
      <c r="Q217" s="272"/>
      <c r="R217" s="180"/>
      <c r="S217" s="180"/>
      <c r="T217" s="174"/>
      <c r="U217" s="174"/>
      <c r="V217" s="174"/>
      <c r="W217" s="174"/>
      <c r="X217" s="174"/>
      <c r="Y217" s="174"/>
      <c r="Z217" s="174"/>
      <c r="AA217" s="175"/>
      <c r="AB217" s="175"/>
      <c r="AC217" s="175"/>
      <c r="AD217" s="175"/>
      <c r="AE217" s="176"/>
      <c r="AF217" s="175"/>
      <c r="AG217" s="122"/>
      <c r="AH217" s="177"/>
      <c r="AI217" s="177"/>
      <c r="AK217" s="164" t="str">
        <f t="shared" si="69"/>
        <v/>
      </c>
      <c r="AL217" s="165" t="str">
        <f t="shared" si="70"/>
        <v/>
      </c>
      <c r="AM217" s="164" t="str">
        <f t="shared" si="71"/>
        <v/>
      </c>
      <c r="AN217" s="164" t="str">
        <f t="shared" si="72"/>
        <v/>
      </c>
      <c r="AO217" s="166" t="str">
        <f t="shared" si="73"/>
        <v/>
      </c>
      <c r="AP217" s="167" t="str">
        <f t="shared" si="74"/>
        <v/>
      </c>
      <c r="AQ217" s="167" t="str">
        <f t="shared" si="75"/>
        <v/>
      </c>
      <c r="AR217" s="167" t="str">
        <f t="shared" si="76"/>
        <v/>
      </c>
      <c r="AS217" s="164" t="str">
        <f t="shared" si="77"/>
        <v/>
      </c>
      <c r="AT217" s="168" t="str">
        <f t="shared" si="78"/>
        <v/>
      </c>
      <c r="AU217" s="168" t="str">
        <f t="shared" si="79"/>
        <v/>
      </c>
      <c r="AV217" s="168" t="str">
        <f t="shared" si="80"/>
        <v/>
      </c>
      <c r="AW217" s="168" t="str">
        <f t="shared" si="81"/>
        <v/>
      </c>
      <c r="AX217" s="168" t="str">
        <f t="shared" si="82"/>
        <v/>
      </c>
      <c r="AY217" s="168" t="str">
        <f t="shared" si="83"/>
        <v/>
      </c>
      <c r="AZ217" s="178"/>
      <c r="BA217" s="178"/>
      <c r="BB217" s="179"/>
      <c r="BC217" s="179"/>
      <c r="BD217" s="179"/>
      <c r="BE217" s="179"/>
      <c r="BF217" s="179"/>
      <c r="BG217" s="179"/>
      <c r="BH217" s="179"/>
      <c r="BI217" s="179"/>
      <c r="BJ217" s="179"/>
      <c r="BK217" s="179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5"/>
      <c r="DJ217" s="25"/>
      <c r="DK217" s="25"/>
      <c r="DL217" s="25"/>
      <c r="DM217" s="25"/>
      <c r="DN217" s="25"/>
    </row>
    <row r="218" spans="1:118" ht="15.95" customHeight="1" x14ac:dyDescent="0.2">
      <c r="A218" s="181" t="str">
        <f t="shared" si="85"/>
        <v/>
      </c>
      <c r="B218" s="182" t="str">
        <f t="shared" si="84"/>
        <v/>
      </c>
      <c r="C218" s="151"/>
      <c r="D218" s="152"/>
      <c r="E218" s="153"/>
      <c r="F218" s="152"/>
      <c r="G218" s="151"/>
      <c r="H218" s="151"/>
      <c r="I218" s="151"/>
      <c r="J218" s="151"/>
      <c r="K218" s="151"/>
      <c r="L218" s="151" t="str">
        <f t="shared" si="65"/>
        <v/>
      </c>
      <c r="M218" s="151" t="str">
        <f t="shared" si="66"/>
        <v/>
      </c>
      <c r="N218" s="151" t="str">
        <f t="shared" si="67"/>
        <v/>
      </c>
      <c r="O218" s="151" t="str">
        <f t="shared" si="68"/>
        <v/>
      </c>
      <c r="P218" s="155"/>
      <c r="Q218" s="155"/>
      <c r="R218" s="154" t="str">
        <f>IF(C218="","",MAX(N218:N219))</f>
        <v/>
      </c>
      <c r="S218" s="154" t="str">
        <f>IF(D218="","",MAX(O218:O219))</f>
        <v/>
      </c>
      <c r="T218" s="155" t="str">
        <f>IF(C218="","",MAX(ABS(H218),ABS(H219)))</f>
        <v/>
      </c>
      <c r="U218" s="156" t="str">
        <f>+IF(C218="","",MIN(MAX(ABS(G218),ABS(G219))*1000/(J218*K218),0.2*$F$10))</f>
        <v/>
      </c>
      <c r="V218" s="155" t="str">
        <f>IF(C218="","",MAX(BH218:BI218))</f>
        <v/>
      </c>
      <c r="W218" s="155" t="str">
        <f>IF(C218="","",$AA$9*$J218*$BG218*$BF218*$F$10/2.9/1000)</f>
        <v/>
      </c>
      <c r="X218" s="155" t="str">
        <f>IF(C218="","",$AA$9*$J218*$BG218*$BF218*$F$10/2/1000)</f>
        <v/>
      </c>
      <c r="Y218" s="157" t="str">
        <f>IF(C218="","",IF(MAX(ABS(H218),ABS(H219))&lt;V218,"Cấu tạo",IF(MAX(ABS(H218),ABS(H219))&gt;X218,"O/S","Tínhthép")))</f>
        <v/>
      </c>
      <c r="Z218" s="158" t="str">
        <f>IF(C218="","",IF(Y218="Tínhthép",IF(T218&lt;W218,2.5,_xlfn.COT(0.5*ASIN(2*T218*1000/($AA$9*J218*BG218*BF218*$F$10)))),""))</f>
        <v/>
      </c>
      <c r="AA218" s="159" t="str">
        <f>IF(C218="","",MAX(BJ218:BK218))</f>
        <v/>
      </c>
      <c r="AB218" s="160" t="str">
        <f>IF($C218="","",AH218)</f>
        <v/>
      </c>
      <c r="AC218" s="160" t="str">
        <f>IF($C218="","",AI218)</f>
        <v/>
      </c>
      <c r="AD218" s="160"/>
      <c r="AE218" s="159" t="str">
        <f>IF(C218="","",2*3.14*AB218^2/4/AC218*1000)</f>
        <v/>
      </c>
      <c r="AF218" s="161" t="str">
        <f>IF(C218="","",IF(AE218&gt;AA218,"OK","NOT OK"))</f>
        <v/>
      </c>
      <c r="AG218" s="17">
        <v>51</v>
      </c>
      <c r="AH218" s="162">
        <v>10</v>
      </c>
      <c r="AI218" s="163">
        <v>200</v>
      </c>
      <c r="AK218" s="164" t="str">
        <f t="shared" si="69"/>
        <v/>
      </c>
      <c r="AL218" s="165" t="str">
        <f t="shared" si="70"/>
        <v/>
      </c>
      <c r="AM218" s="164" t="str">
        <f t="shared" si="71"/>
        <v/>
      </c>
      <c r="AN218" s="164" t="str">
        <f t="shared" si="72"/>
        <v/>
      </c>
      <c r="AO218" s="166" t="str">
        <f t="shared" si="73"/>
        <v/>
      </c>
      <c r="AP218" s="167" t="str">
        <f t="shared" si="74"/>
        <v/>
      </c>
      <c r="AQ218" s="167" t="str">
        <f t="shared" si="75"/>
        <v/>
      </c>
      <c r="AR218" s="167" t="str">
        <f t="shared" si="76"/>
        <v/>
      </c>
      <c r="AS218" s="164" t="str">
        <f t="shared" si="77"/>
        <v/>
      </c>
      <c r="AT218" s="168" t="str">
        <f t="shared" si="78"/>
        <v/>
      </c>
      <c r="AU218" s="168" t="str">
        <f t="shared" si="79"/>
        <v/>
      </c>
      <c r="AV218" s="168" t="str">
        <f t="shared" si="80"/>
        <v/>
      </c>
      <c r="AW218" s="168" t="str">
        <f t="shared" si="81"/>
        <v/>
      </c>
      <c r="AX218" s="168" t="str">
        <f t="shared" si="82"/>
        <v/>
      </c>
      <c r="AY218" s="168" t="str">
        <f t="shared" si="83"/>
        <v/>
      </c>
      <c r="AZ218" s="169" t="str">
        <f>IF(C218="","",MAX(R218:R219))</f>
        <v/>
      </c>
      <c r="BA218" s="169" t="str">
        <f>IF(C218="","",MAX(S218:S219))</f>
        <v/>
      </c>
      <c r="BB218" s="170" t="str">
        <f>IF(C218="","",MIN(2,1+SQRT(200/(0.8*K218))))</f>
        <v/>
      </c>
      <c r="BC218" s="170" t="str">
        <f>IF(C218="","",MIN(0.02,MAX(R218:S218)/(J218*0.8*K218)))</f>
        <v/>
      </c>
      <c r="BD218" s="171" t="str">
        <f>IF(C218="","",0.18/$Y$11)</f>
        <v/>
      </c>
      <c r="BE218" s="172" t="str">
        <f>IF(C218="","",0.035*BB218^(3/2)*$F$9^(1/2))</f>
        <v/>
      </c>
      <c r="BF218" s="172" t="str">
        <f>IF(C218="","",0.6*(1-$F$9/250))</f>
        <v/>
      </c>
      <c r="BG218" s="171" t="str">
        <f>IF(C218="","",0.9*AK218)</f>
        <v/>
      </c>
      <c r="BH218" s="172" t="str">
        <f>+IF(C218="","",(BD218*BB218*(100*BC218*$F$9)^(1/3)+0.15*U218)*J218*0.8*K218/1000)</f>
        <v/>
      </c>
      <c r="BI218" s="172" t="str">
        <f>IF(C218="","",(BE218+0.15*U218)*J218*0.8*K218/1000)</f>
        <v/>
      </c>
      <c r="BJ218" s="172" t="str">
        <f>IF(C218="","",$AF$12*J218*1000)</f>
        <v/>
      </c>
      <c r="BK218" s="172" t="str">
        <f>+IF(C218="","",T218*1000/(BG218*$Q$10*Z218)*1000)</f>
        <v/>
      </c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5"/>
      <c r="DJ218" s="25"/>
      <c r="DK218" s="25"/>
      <c r="DL218" s="25"/>
      <c r="DM218" s="25"/>
      <c r="DN218" s="25"/>
    </row>
    <row r="219" spans="1:118" ht="15.95" customHeight="1" x14ac:dyDescent="0.25">
      <c r="A219" s="181" t="str">
        <f t="shared" si="85"/>
        <v/>
      </c>
      <c r="B219" s="182" t="str">
        <f t="shared" si="84"/>
        <v/>
      </c>
      <c r="C219" s="151"/>
      <c r="D219" s="152"/>
      <c r="E219" s="153"/>
      <c r="F219" s="152"/>
      <c r="G219" s="151"/>
      <c r="H219" s="151"/>
      <c r="I219" s="151"/>
      <c r="J219" s="151"/>
      <c r="K219" s="152"/>
      <c r="L219" s="151" t="str">
        <f t="shared" si="65"/>
        <v/>
      </c>
      <c r="M219" s="151" t="str">
        <f t="shared" si="66"/>
        <v/>
      </c>
      <c r="N219" s="151" t="str">
        <f t="shared" si="67"/>
        <v/>
      </c>
      <c r="O219" s="151" t="str">
        <f t="shared" si="68"/>
        <v/>
      </c>
      <c r="P219" s="272"/>
      <c r="Q219" s="272"/>
      <c r="R219" s="173"/>
      <c r="S219" s="173"/>
      <c r="T219" s="174"/>
      <c r="U219" s="174"/>
      <c r="V219" s="174"/>
      <c r="W219" s="174"/>
      <c r="X219" s="174"/>
      <c r="Y219" s="174"/>
      <c r="Z219" s="174"/>
      <c r="AA219" s="175"/>
      <c r="AB219" s="175"/>
      <c r="AC219" s="175"/>
      <c r="AD219" s="175"/>
      <c r="AE219" s="176"/>
      <c r="AF219" s="175"/>
      <c r="AG219" s="122"/>
      <c r="AH219" s="177"/>
      <c r="AI219" s="177"/>
      <c r="AK219" s="164" t="str">
        <f t="shared" si="69"/>
        <v/>
      </c>
      <c r="AL219" s="165" t="str">
        <f t="shared" si="70"/>
        <v/>
      </c>
      <c r="AM219" s="164" t="str">
        <f t="shared" si="71"/>
        <v/>
      </c>
      <c r="AN219" s="164" t="str">
        <f t="shared" si="72"/>
        <v/>
      </c>
      <c r="AO219" s="166" t="str">
        <f t="shared" si="73"/>
        <v/>
      </c>
      <c r="AP219" s="167" t="str">
        <f t="shared" si="74"/>
        <v/>
      </c>
      <c r="AQ219" s="167" t="str">
        <f t="shared" si="75"/>
        <v/>
      </c>
      <c r="AR219" s="167" t="str">
        <f t="shared" si="76"/>
        <v/>
      </c>
      <c r="AS219" s="164" t="str">
        <f t="shared" si="77"/>
        <v/>
      </c>
      <c r="AT219" s="168" t="str">
        <f t="shared" si="78"/>
        <v/>
      </c>
      <c r="AU219" s="168" t="str">
        <f t="shared" si="79"/>
        <v/>
      </c>
      <c r="AV219" s="168" t="str">
        <f t="shared" si="80"/>
        <v/>
      </c>
      <c r="AW219" s="168" t="str">
        <f t="shared" si="81"/>
        <v/>
      </c>
      <c r="AX219" s="168" t="str">
        <f t="shared" si="82"/>
        <v/>
      </c>
      <c r="AY219" s="168" t="str">
        <f t="shared" si="83"/>
        <v/>
      </c>
      <c r="AZ219" s="178"/>
      <c r="BA219" s="178"/>
      <c r="BB219" s="179"/>
      <c r="BC219" s="179"/>
      <c r="BD219" s="179"/>
      <c r="BE219" s="179"/>
      <c r="BF219" s="179"/>
      <c r="BG219" s="179"/>
      <c r="BH219" s="179"/>
      <c r="BI219" s="179"/>
      <c r="BJ219" s="179"/>
      <c r="BK219" s="179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5"/>
      <c r="DJ219" s="25"/>
      <c r="DK219" s="25"/>
      <c r="DL219" s="25"/>
      <c r="DM219" s="25"/>
      <c r="DN219" s="25"/>
    </row>
    <row r="220" spans="1:118" ht="15.95" customHeight="1" x14ac:dyDescent="0.2">
      <c r="A220" s="181" t="str">
        <f t="shared" si="85"/>
        <v/>
      </c>
      <c r="B220" s="182" t="str">
        <f t="shared" si="84"/>
        <v/>
      </c>
      <c r="C220" s="151"/>
      <c r="D220" s="152"/>
      <c r="E220" s="153"/>
      <c r="F220" s="152"/>
      <c r="G220" s="151"/>
      <c r="H220" s="151"/>
      <c r="I220" s="151"/>
      <c r="J220" s="151"/>
      <c r="K220" s="152"/>
      <c r="L220" s="151" t="str">
        <f t="shared" si="65"/>
        <v/>
      </c>
      <c r="M220" s="151" t="str">
        <f t="shared" si="66"/>
        <v/>
      </c>
      <c r="N220" s="151" t="str">
        <f t="shared" si="67"/>
        <v/>
      </c>
      <c r="O220" s="151" t="str">
        <f t="shared" si="68"/>
        <v/>
      </c>
      <c r="P220" s="155"/>
      <c r="Q220" s="155"/>
      <c r="R220" s="154" t="str">
        <f>IF(C220="","",MAX(N220:N221))</f>
        <v/>
      </c>
      <c r="S220" s="154" t="str">
        <f>IF(D220="","",MAX(O220:O221))</f>
        <v/>
      </c>
      <c r="T220" s="155" t="str">
        <f>IF(C220="","",MAX(ABS(H220),ABS(H221)))</f>
        <v/>
      </c>
      <c r="U220" s="156" t="str">
        <f>+IF(C220="","",MIN(MAX(ABS(G220),ABS(G221))*1000/(J220*K220),0.2*$F$10))</f>
        <v/>
      </c>
      <c r="V220" s="155" t="str">
        <f>IF(C220="","",MAX(BH220:BI220))</f>
        <v/>
      </c>
      <c r="W220" s="155" t="str">
        <f>IF(C220="","",$AA$9*$J220*$BG220*$BF220*$F$10/2.9/1000)</f>
        <v/>
      </c>
      <c r="X220" s="155" t="str">
        <f>IF(C220="","",$AA$9*$J220*$BG220*$BF220*$F$10/2/1000)</f>
        <v/>
      </c>
      <c r="Y220" s="157" t="str">
        <f>IF(C220="","",IF(MAX(ABS(H220),ABS(H221))&lt;V220,"Cấu tạo",IF(MAX(ABS(H220),ABS(H221))&gt;X220,"O/S","Tínhthép")))</f>
        <v/>
      </c>
      <c r="Z220" s="158" t="str">
        <f>IF(C220="","",IF(Y220="Tínhthép",IF(T220&lt;W220,2.5,_xlfn.COT(0.5*ASIN(2*T220*1000/($AA$9*J220*BG220*BF220*$F$10)))),""))</f>
        <v/>
      </c>
      <c r="AA220" s="159" t="str">
        <f>IF(C220="","",MAX(BJ220:BK220))</f>
        <v/>
      </c>
      <c r="AB220" s="160" t="str">
        <f>IF($C220="","",AH220)</f>
        <v/>
      </c>
      <c r="AC220" s="160" t="str">
        <f>IF($C220="","",AI220)</f>
        <v/>
      </c>
      <c r="AD220" s="160"/>
      <c r="AE220" s="159" t="str">
        <f>IF(C220="","",2*3.14*AB220^2/4/AC220*1000)</f>
        <v/>
      </c>
      <c r="AF220" s="161" t="str">
        <f>IF(C220="","",IF(AE220&gt;AA220,"OK","NOT OK"))</f>
        <v/>
      </c>
      <c r="AH220" s="162">
        <v>10</v>
      </c>
      <c r="AI220" s="163">
        <v>200</v>
      </c>
      <c r="AK220" s="164" t="str">
        <f t="shared" si="69"/>
        <v/>
      </c>
      <c r="AL220" s="165" t="str">
        <f t="shared" si="70"/>
        <v/>
      </c>
      <c r="AM220" s="164" t="str">
        <f t="shared" si="71"/>
        <v/>
      </c>
      <c r="AN220" s="164" t="str">
        <f t="shared" si="72"/>
        <v/>
      </c>
      <c r="AO220" s="166" t="str">
        <f t="shared" si="73"/>
        <v/>
      </c>
      <c r="AP220" s="167" t="str">
        <f t="shared" si="74"/>
        <v/>
      </c>
      <c r="AQ220" s="167" t="str">
        <f t="shared" si="75"/>
        <v/>
      </c>
      <c r="AR220" s="167" t="str">
        <f t="shared" si="76"/>
        <v/>
      </c>
      <c r="AS220" s="164" t="str">
        <f t="shared" si="77"/>
        <v/>
      </c>
      <c r="AT220" s="168" t="str">
        <f t="shared" si="78"/>
        <v/>
      </c>
      <c r="AU220" s="168" t="str">
        <f t="shared" si="79"/>
        <v/>
      </c>
      <c r="AV220" s="168" t="str">
        <f t="shared" si="80"/>
        <v/>
      </c>
      <c r="AW220" s="168" t="str">
        <f t="shared" si="81"/>
        <v/>
      </c>
      <c r="AX220" s="168" t="str">
        <f t="shared" si="82"/>
        <v/>
      </c>
      <c r="AY220" s="168" t="str">
        <f t="shared" si="83"/>
        <v/>
      </c>
      <c r="AZ220" s="169" t="str">
        <f>IF(C220="","",MAX(R220:R221))</f>
        <v/>
      </c>
      <c r="BA220" s="169" t="str">
        <f>IF(C220="","",MAX(S220:S221))</f>
        <v/>
      </c>
      <c r="BB220" s="170" t="str">
        <f>IF(C220="","",MIN(2,1+SQRT(200/(0.8*K220))))</f>
        <v/>
      </c>
      <c r="BC220" s="170" t="str">
        <f>IF(C220="","",MIN(0.02,MAX(R220:S220)/(J220*0.8*K220)))</f>
        <v/>
      </c>
      <c r="BD220" s="171" t="str">
        <f>IF(C220="","",0.18/$Y$11)</f>
        <v/>
      </c>
      <c r="BE220" s="172" t="str">
        <f>IF(C220="","",0.035*BB220^(3/2)*$F$9^(1/2))</f>
        <v/>
      </c>
      <c r="BF220" s="172" t="str">
        <f>IF(C220="","",0.6*(1-$F$9/250))</f>
        <v/>
      </c>
      <c r="BG220" s="171" t="str">
        <f>IF(C220="","",0.9*AK220)</f>
        <v/>
      </c>
      <c r="BH220" s="172" t="str">
        <f>+IF(C220="","",(BD220*BB220*(100*BC220*$F$9)^(1/3)+0.15*U220)*J220*0.8*K220/1000)</f>
        <v/>
      </c>
      <c r="BI220" s="172" t="str">
        <f>IF(C220="","",(BE220+0.15*U220)*J220*0.8*K220/1000)</f>
        <v/>
      </c>
      <c r="BJ220" s="172" t="str">
        <f>IF(C220="","",$AF$12*J220*1000)</f>
        <v/>
      </c>
      <c r="BK220" s="172" t="str">
        <f>+IF(C220="","",T220*1000/(BG220*$Q$10*Z220)*1000)</f>
        <v/>
      </c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5"/>
      <c r="DJ220" s="25"/>
      <c r="DK220" s="25"/>
      <c r="DL220" s="25"/>
      <c r="DM220" s="25"/>
      <c r="DN220" s="25"/>
    </row>
    <row r="221" spans="1:118" ht="15.95" customHeight="1" x14ac:dyDescent="0.25">
      <c r="A221" s="181" t="str">
        <f t="shared" si="85"/>
        <v/>
      </c>
      <c r="B221" s="182" t="str">
        <f t="shared" si="84"/>
        <v/>
      </c>
      <c r="C221" s="151"/>
      <c r="D221" s="152"/>
      <c r="E221" s="153"/>
      <c r="F221" s="152"/>
      <c r="G221" s="151"/>
      <c r="H221" s="151"/>
      <c r="I221" s="151"/>
      <c r="J221" s="151"/>
      <c r="K221" s="152"/>
      <c r="L221" s="151" t="str">
        <f t="shared" si="65"/>
        <v/>
      </c>
      <c r="M221" s="151" t="str">
        <f t="shared" si="66"/>
        <v/>
      </c>
      <c r="N221" s="151" t="str">
        <f t="shared" si="67"/>
        <v/>
      </c>
      <c r="O221" s="151" t="str">
        <f t="shared" si="68"/>
        <v/>
      </c>
      <c r="P221" s="272"/>
      <c r="Q221" s="272"/>
      <c r="R221" s="173"/>
      <c r="S221" s="173"/>
      <c r="T221" s="174"/>
      <c r="U221" s="174"/>
      <c r="V221" s="174"/>
      <c r="W221" s="174"/>
      <c r="X221" s="174"/>
      <c r="Y221" s="174"/>
      <c r="Z221" s="174"/>
      <c r="AA221" s="175"/>
      <c r="AB221" s="175"/>
      <c r="AC221" s="175"/>
      <c r="AD221" s="175"/>
      <c r="AE221" s="176"/>
      <c r="AF221" s="175"/>
      <c r="AG221" s="122"/>
      <c r="AH221" s="177"/>
      <c r="AI221" s="177"/>
      <c r="AK221" s="164" t="str">
        <f t="shared" si="69"/>
        <v/>
      </c>
      <c r="AL221" s="165" t="str">
        <f t="shared" si="70"/>
        <v/>
      </c>
      <c r="AM221" s="164" t="str">
        <f t="shared" si="71"/>
        <v/>
      </c>
      <c r="AN221" s="164" t="str">
        <f t="shared" si="72"/>
        <v/>
      </c>
      <c r="AO221" s="166" t="str">
        <f t="shared" si="73"/>
        <v/>
      </c>
      <c r="AP221" s="167" t="str">
        <f t="shared" si="74"/>
        <v/>
      </c>
      <c r="AQ221" s="167" t="str">
        <f t="shared" si="75"/>
        <v/>
      </c>
      <c r="AR221" s="167" t="str">
        <f t="shared" si="76"/>
        <v/>
      </c>
      <c r="AS221" s="164" t="str">
        <f t="shared" si="77"/>
        <v/>
      </c>
      <c r="AT221" s="168" t="str">
        <f t="shared" si="78"/>
        <v/>
      </c>
      <c r="AU221" s="168" t="str">
        <f t="shared" si="79"/>
        <v/>
      </c>
      <c r="AV221" s="168" t="str">
        <f t="shared" si="80"/>
        <v/>
      </c>
      <c r="AW221" s="168" t="str">
        <f t="shared" si="81"/>
        <v/>
      </c>
      <c r="AX221" s="168" t="str">
        <f t="shared" si="82"/>
        <v/>
      </c>
      <c r="AY221" s="168" t="str">
        <f t="shared" si="83"/>
        <v/>
      </c>
      <c r="AZ221" s="178"/>
      <c r="BA221" s="178"/>
      <c r="BB221" s="179"/>
      <c r="BC221" s="179"/>
      <c r="BD221" s="179"/>
      <c r="BE221" s="179"/>
      <c r="BF221" s="179"/>
      <c r="BG221" s="179"/>
      <c r="BH221" s="179"/>
      <c r="BI221" s="179"/>
      <c r="BJ221" s="179"/>
      <c r="BK221" s="179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5"/>
      <c r="DJ221" s="25"/>
      <c r="DK221" s="25"/>
      <c r="DL221" s="25"/>
      <c r="DM221" s="25"/>
      <c r="DN221" s="25"/>
    </row>
    <row r="222" spans="1:118" ht="15.95" customHeight="1" x14ac:dyDescent="0.2">
      <c r="A222" s="181" t="str">
        <f t="shared" si="85"/>
        <v/>
      </c>
      <c r="B222" s="182" t="str">
        <f t="shared" si="84"/>
        <v/>
      </c>
      <c r="C222" s="151"/>
      <c r="D222" s="152"/>
      <c r="E222" s="153"/>
      <c r="F222" s="152"/>
      <c r="G222" s="151"/>
      <c r="H222" s="151"/>
      <c r="I222" s="151"/>
      <c r="J222" s="151"/>
      <c r="K222" s="151"/>
      <c r="L222" s="151" t="str">
        <f t="shared" si="65"/>
        <v/>
      </c>
      <c r="M222" s="151" t="str">
        <f t="shared" si="66"/>
        <v/>
      </c>
      <c r="N222" s="151" t="str">
        <f t="shared" si="67"/>
        <v/>
      </c>
      <c r="O222" s="151" t="str">
        <f t="shared" si="68"/>
        <v/>
      </c>
      <c r="P222" s="155"/>
      <c r="Q222" s="155"/>
      <c r="R222" s="154" t="str">
        <f>IF(C222="","",MAX(N222:N223))</f>
        <v/>
      </c>
      <c r="S222" s="154" t="str">
        <f>IF(D222="","",MAX(O222:O223))</f>
        <v/>
      </c>
      <c r="T222" s="155" t="str">
        <f>IF(C222="","",MAX(ABS(H222),ABS(H223)))</f>
        <v/>
      </c>
      <c r="U222" s="156" t="str">
        <f>+IF(C222="","",MIN(MAX(ABS(G222),ABS(G223))*1000/(J222*K222),0.2*$F$10))</f>
        <v/>
      </c>
      <c r="V222" s="155" t="str">
        <f>IF(C222="","",MAX(BH222:BI222))</f>
        <v/>
      </c>
      <c r="W222" s="155" t="str">
        <f>IF(C222="","",$AA$9*$J222*$BG222*$BF222*$F$10/2.9/1000)</f>
        <v/>
      </c>
      <c r="X222" s="155" t="str">
        <f>IF(C222="","",$AA$9*$J222*$BG222*$BF222*$F$10/2/1000)</f>
        <v/>
      </c>
      <c r="Y222" s="157" t="str">
        <f>IF(C222="","",IF(MAX(ABS(H222),ABS(H223))&lt;V222,"Cấu tạo",IF(MAX(ABS(H222),ABS(H223))&gt;X222,"O/S","Tínhthép")))</f>
        <v/>
      </c>
      <c r="Z222" s="158" t="str">
        <f>IF(C222="","",IF(Y222="Tínhthép",IF(T222&lt;W222,2.5,_xlfn.COT(0.5*ASIN(2*T222*1000/($AA$9*J222*BG222*BF222*$F$10)))),""))</f>
        <v/>
      </c>
      <c r="AA222" s="159" t="str">
        <f>IF(C222="","",MAX(BJ222:BK222))</f>
        <v/>
      </c>
      <c r="AB222" s="160" t="str">
        <f>IF($C222="","",AH222)</f>
        <v/>
      </c>
      <c r="AC222" s="160" t="str">
        <f>IF($C222="","",AI222)</f>
        <v/>
      </c>
      <c r="AD222" s="160"/>
      <c r="AE222" s="159" t="str">
        <f>IF(C222="","",2*3.14*AB222^2/4/AC222*1000)</f>
        <v/>
      </c>
      <c r="AF222" s="161" t="str">
        <f>IF(C222="","",IF(AE222&gt;AA222,"OK","NOT OK"))</f>
        <v/>
      </c>
      <c r="AG222" s="17">
        <v>52</v>
      </c>
      <c r="AH222" s="162">
        <v>10</v>
      </c>
      <c r="AI222" s="163">
        <v>200</v>
      </c>
      <c r="AK222" s="164" t="str">
        <f t="shared" si="69"/>
        <v/>
      </c>
      <c r="AL222" s="165" t="str">
        <f t="shared" si="70"/>
        <v/>
      </c>
      <c r="AM222" s="164" t="str">
        <f t="shared" si="71"/>
        <v/>
      </c>
      <c r="AN222" s="164" t="str">
        <f t="shared" si="72"/>
        <v/>
      </c>
      <c r="AO222" s="166" t="str">
        <f t="shared" si="73"/>
        <v/>
      </c>
      <c r="AP222" s="167" t="str">
        <f t="shared" si="74"/>
        <v/>
      </c>
      <c r="AQ222" s="167" t="str">
        <f t="shared" si="75"/>
        <v/>
      </c>
      <c r="AR222" s="167" t="str">
        <f t="shared" si="76"/>
        <v/>
      </c>
      <c r="AS222" s="164" t="str">
        <f t="shared" si="77"/>
        <v/>
      </c>
      <c r="AT222" s="168" t="str">
        <f t="shared" si="78"/>
        <v/>
      </c>
      <c r="AU222" s="168" t="str">
        <f t="shared" si="79"/>
        <v/>
      </c>
      <c r="AV222" s="168" t="str">
        <f t="shared" si="80"/>
        <v/>
      </c>
      <c r="AW222" s="168" t="str">
        <f t="shared" si="81"/>
        <v/>
      </c>
      <c r="AX222" s="168" t="str">
        <f t="shared" si="82"/>
        <v/>
      </c>
      <c r="AY222" s="168" t="str">
        <f t="shared" si="83"/>
        <v/>
      </c>
      <c r="AZ222" s="169" t="str">
        <f>IF(C222="","",MAX(R222:R223))</f>
        <v/>
      </c>
      <c r="BA222" s="169" t="str">
        <f>IF(C222="","",MAX(S222:S223))</f>
        <v/>
      </c>
      <c r="BB222" s="170" t="str">
        <f>IF(C222="","",MIN(2,1+SQRT(200/(0.8*K222))))</f>
        <v/>
      </c>
      <c r="BC222" s="170" t="str">
        <f>IF(C222="","",MIN(0.02,MAX(R222:S222)/(J222*0.8*K222)))</f>
        <v/>
      </c>
      <c r="BD222" s="171" t="str">
        <f>IF(C222="","",0.18/$Y$11)</f>
        <v/>
      </c>
      <c r="BE222" s="172" t="str">
        <f>IF(C222="","",0.035*BB222^(3/2)*$F$9^(1/2))</f>
        <v/>
      </c>
      <c r="BF222" s="172" t="str">
        <f>IF(C222="","",0.6*(1-$F$9/250))</f>
        <v/>
      </c>
      <c r="BG222" s="171" t="str">
        <f>IF(C222="","",0.9*AK222)</f>
        <v/>
      </c>
      <c r="BH222" s="172" t="str">
        <f>+IF(C222="","",(BD222*BB222*(100*BC222*$F$9)^(1/3)+0.15*U222)*J222*0.8*K222/1000)</f>
        <v/>
      </c>
      <c r="BI222" s="172" t="str">
        <f>IF(C222="","",(BE222+0.15*U222)*J222*0.8*K222/1000)</f>
        <v/>
      </c>
      <c r="BJ222" s="172" t="str">
        <f>IF(C222="","",$AF$12*J222*1000)</f>
        <v/>
      </c>
      <c r="BK222" s="172" t="str">
        <f>+IF(C222="","",T222*1000/(BG222*$Q$10*Z222)*1000)</f>
        <v/>
      </c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5"/>
      <c r="DJ222" s="25"/>
      <c r="DK222" s="25"/>
      <c r="DL222" s="25"/>
      <c r="DM222" s="25"/>
      <c r="DN222" s="25"/>
    </row>
    <row r="223" spans="1:118" ht="15.95" customHeight="1" x14ac:dyDescent="0.25">
      <c r="A223" s="181" t="str">
        <f t="shared" si="85"/>
        <v/>
      </c>
      <c r="B223" s="182" t="str">
        <f t="shared" si="84"/>
        <v/>
      </c>
      <c r="C223" s="151"/>
      <c r="D223" s="152"/>
      <c r="E223" s="153"/>
      <c r="F223" s="152"/>
      <c r="G223" s="151"/>
      <c r="H223" s="151"/>
      <c r="I223" s="151"/>
      <c r="J223" s="151"/>
      <c r="K223" s="152"/>
      <c r="L223" s="151" t="str">
        <f t="shared" si="65"/>
        <v/>
      </c>
      <c r="M223" s="151" t="str">
        <f t="shared" si="66"/>
        <v/>
      </c>
      <c r="N223" s="151" t="str">
        <f t="shared" si="67"/>
        <v/>
      </c>
      <c r="O223" s="151" t="str">
        <f t="shared" si="68"/>
        <v/>
      </c>
      <c r="P223" s="272"/>
      <c r="Q223" s="272"/>
      <c r="R223" s="180"/>
      <c r="S223" s="180"/>
      <c r="T223" s="174"/>
      <c r="U223" s="174"/>
      <c r="V223" s="174"/>
      <c r="W223" s="174"/>
      <c r="X223" s="174"/>
      <c r="Y223" s="174"/>
      <c r="Z223" s="174"/>
      <c r="AA223" s="175"/>
      <c r="AB223" s="175"/>
      <c r="AC223" s="175"/>
      <c r="AD223" s="175"/>
      <c r="AE223" s="176"/>
      <c r="AF223" s="175"/>
      <c r="AG223" s="122"/>
      <c r="AH223" s="177"/>
      <c r="AI223" s="177"/>
      <c r="AK223" s="164" t="str">
        <f t="shared" si="69"/>
        <v/>
      </c>
      <c r="AL223" s="165" t="str">
        <f t="shared" si="70"/>
        <v/>
      </c>
      <c r="AM223" s="164" t="str">
        <f t="shared" si="71"/>
        <v/>
      </c>
      <c r="AN223" s="164" t="str">
        <f t="shared" si="72"/>
        <v/>
      </c>
      <c r="AO223" s="166" t="str">
        <f t="shared" si="73"/>
        <v/>
      </c>
      <c r="AP223" s="167" t="str">
        <f t="shared" si="74"/>
        <v/>
      </c>
      <c r="AQ223" s="167" t="str">
        <f t="shared" si="75"/>
        <v/>
      </c>
      <c r="AR223" s="167" t="str">
        <f t="shared" si="76"/>
        <v/>
      </c>
      <c r="AS223" s="164" t="str">
        <f t="shared" si="77"/>
        <v/>
      </c>
      <c r="AT223" s="168" t="str">
        <f t="shared" si="78"/>
        <v/>
      </c>
      <c r="AU223" s="168" t="str">
        <f t="shared" si="79"/>
        <v/>
      </c>
      <c r="AV223" s="168" t="str">
        <f t="shared" si="80"/>
        <v/>
      </c>
      <c r="AW223" s="168" t="str">
        <f t="shared" si="81"/>
        <v/>
      </c>
      <c r="AX223" s="168" t="str">
        <f t="shared" si="82"/>
        <v/>
      </c>
      <c r="AY223" s="168" t="str">
        <f t="shared" si="83"/>
        <v/>
      </c>
      <c r="AZ223" s="178"/>
      <c r="BA223" s="178"/>
      <c r="BB223" s="179"/>
      <c r="BC223" s="179"/>
      <c r="BD223" s="179"/>
      <c r="BE223" s="179"/>
      <c r="BF223" s="179"/>
      <c r="BG223" s="179"/>
      <c r="BH223" s="179"/>
      <c r="BI223" s="179"/>
      <c r="BJ223" s="179"/>
      <c r="BK223" s="179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5"/>
      <c r="DJ223" s="25"/>
      <c r="DK223" s="25"/>
      <c r="DL223" s="25"/>
      <c r="DM223" s="25"/>
      <c r="DN223" s="25"/>
    </row>
    <row r="224" spans="1:118" ht="15.95" customHeight="1" x14ac:dyDescent="0.2">
      <c r="A224" s="181" t="str">
        <f t="shared" si="85"/>
        <v/>
      </c>
      <c r="B224" s="182" t="str">
        <f t="shared" si="84"/>
        <v/>
      </c>
      <c r="C224" s="151"/>
      <c r="D224" s="152"/>
      <c r="E224" s="153"/>
      <c r="F224" s="152"/>
      <c r="G224" s="151"/>
      <c r="H224" s="151"/>
      <c r="I224" s="151"/>
      <c r="J224" s="151"/>
      <c r="K224" s="152"/>
      <c r="L224" s="151" t="str">
        <f t="shared" si="65"/>
        <v/>
      </c>
      <c r="M224" s="151" t="str">
        <f t="shared" si="66"/>
        <v/>
      </c>
      <c r="N224" s="151" t="str">
        <f t="shared" si="67"/>
        <v/>
      </c>
      <c r="O224" s="151" t="str">
        <f t="shared" si="68"/>
        <v/>
      </c>
      <c r="P224" s="155"/>
      <c r="Q224" s="155"/>
      <c r="R224" s="154" t="str">
        <f>IF(C224="","",MAX(N224:N225))</f>
        <v/>
      </c>
      <c r="S224" s="154" t="str">
        <f>IF(D224="","",MAX(O224:O225))</f>
        <v/>
      </c>
      <c r="T224" s="155" t="str">
        <f>IF(C224="","",MAX(ABS(H224),ABS(H225)))</f>
        <v/>
      </c>
      <c r="U224" s="156" t="str">
        <f>+IF(C224="","",MIN(MAX(ABS(G224),ABS(G225))*1000/(J224*K224),0.2*$F$10))</f>
        <v/>
      </c>
      <c r="V224" s="155" t="str">
        <f>IF(C224="","",MAX(BH224:BI224))</f>
        <v/>
      </c>
      <c r="W224" s="155" t="str">
        <f>IF(C224="","",$AA$9*$J224*$BG224*$BF224*$F$10/2.9/1000)</f>
        <v/>
      </c>
      <c r="X224" s="155" t="str">
        <f>IF(C224="","",$AA$9*$J224*$BG224*$BF224*$F$10/2/1000)</f>
        <v/>
      </c>
      <c r="Y224" s="157" t="str">
        <f>IF(C224="","",IF(MAX(ABS(H224),ABS(H225))&lt;V224,"Cấu tạo",IF(MAX(ABS(H224),ABS(H225))&gt;X224,"O/S","Tínhthép")))</f>
        <v/>
      </c>
      <c r="Z224" s="158" t="str">
        <f>IF(C224="","",IF(Y224="Tínhthép",IF(T224&lt;W224,2.5,_xlfn.COT(0.5*ASIN(2*T224*1000/($AA$9*J224*BG224*BF224*$F$10)))),""))</f>
        <v/>
      </c>
      <c r="AA224" s="159" t="str">
        <f>IF(C224="","",MAX(BJ224:BK224))</f>
        <v/>
      </c>
      <c r="AB224" s="160" t="str">
        <f>IF($C224="","",AH224)</f>
        <v/>
      </c>
      <c r="AC224" s="160" t="str">
        <f>IF($C224="","",AI224)</f>
        <v/>
      </c>
      <c r="AD224" s="160"/>
      <c r="AE224" s="159" t="str">
        <f>IF(C224="","",2*3.14*AB224^2/4/AC224*1000)</f>
        <v/>
      </c>
      <c r="AF224" s="161" t="str">
        <f>IF(C224="","",IF(AE224&gt;AA224,"OK","NOT OK"))</f>
        <v/>
      </c>
      <c r="AH224" s="162">
        <v>10</v>
      </c>
      <c r="AI224" s="163">
        <v>200</v>
      </c>
      <c r="AK224" s="164" t="str">
        <f t="shared" si="69"/>
        <v/>
      </c>
      <c r="AL224" s="165" t="str">
        <f t="shared" si="70"/>
        <v/>
      </c>
      <c r="AM224" s="164" t="str">
        <f t="shared" si="71"/>
        <v/>
      </c>
      <c r="AN224" s="164" t="str">
        <f t="shared" si="72"/>
        <v/>
      </c>
      <c r="AO224" s="166" t="str">
        <f t="shared" si="73"/>
        <v/>
      </c>
      <c r="AP224" s="167" t="str">
        <f t="shared" si="74"/>
        <v/>
      </c>
      <c r="AQ224" s="167" t="str">
        <f t="shared" si="75"/>
        <v/>
      </c>
      <c r="AR224" s="167" t="str">
        <f t="shared" si="76"/>
        <v/>
      </c>
      <c r="AS224" s="164" t="str">
        <f t="shared" si="77"/>
        <v/>
      </c>
      <c r="AT224" s="168" t="str">
        <f t="shared" si="78"/>
        <v/>
      </c>
      <c r="AU224" s="168" t="str">
        <f t="shared" si="79"/>
        <v/>
      </c>
      <c r="AV224" s="168" t="str">
        <f t="shared" si="80"/>
        <v/>
      </c>
      <c r="AW224" s="168" t="str">
        <f t="shared" si="81"/>
        <v/>
      </c>
      <c r="AX224" s="168" t="str">
        <f t="shared" si="82"/>
        <v/>
      </c>
      <c r="AY224" s="168" t="str">
        <f t="shared" si="83"/>
        <v/>
      </c>
      <c r="AZ224" s="169" t="str">
        <f>IF(C224="","",MAX(R224:R225))</f>
        <v/>
      </c>
      <c r="BA224" s="169" t="str">
        <f>IF(C224="","",MAX(S224:S225))</f>
        <v/>
      </c>
      <c r="BB224" s="170" t="str">
        <f>IF(C224="","",MIN(2,1+SQRT(200/(0.8*K224))))</f>
        <v/>
      </c>
      <c r="BC224" s="170" t="str">
        <f>IF(C224="","",MIN(0.02,MAX(R224:S224)/(J224*0.8*K224)))</f>
        <v/>
      </c>
      <c r="BD224" s="171" t="str">
        <f>IF(C224="","",0.18/$Y$11)</f>
        <v/>
      </c>
      <c r="BE224" s="172" t="str">
        <f>IF(C224="","",0.035*BB224^(3/2)*$F$9^(1/2))</f>
        <v/>
      </c>
      <c r="BF224" s="172" t="str">
        <f>IF(C224="","",0.6*(1-$F$9/250))</f>
        <v/>
      </c>
      <c r="BG224" s="171" t="str">
        <f>IF(C224="","",0.9*AK224)</f>
        <v/>
      </c>
      <c r="BH224" s="172" t="str">
        <f>+IF(C224="","",(BD224*BB224*(100*BC224*$F$9)^(1/3)+0.15*U224)*J224*0.8*K224/1000)</f>
        <v/>
      </c>
      <c r="BI224" s="172" t="str">
        <f>IF(C224="","",(BE224+0.15*U224)*J224*0.8*K224/1000)</f>
        <v/>
      </c>
      <c r="BJ224" s="172" t="str">
        <f>IF(C224="","",$AF$12*J224*1000)</f>
        <v/>
      </c>
      <c r="BK224" s="172" t="str">
        <f>+IF(C224="","",T224*1000/(BG224*$Q$10*Z224)*1000)</f>
        <v/>
      </c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5"/>
      <c r="DJ224" s="25"/>
      <c r="DK224" s="25"/>
      <c r="DL224" s="25"/>
      <c r="DM224" s="25"/>
      <c r="DN224" s="25"/>
    </row>
    <row r="225" spans="1:118" ht="15.95" customHeight="1" x14ac:dyDescent="0.25">
      <c r="A225" s="181" t="str">
        <f t="shared" si="85"/>
        <v/>
      </c>
      <c r="B225" s="182" t="str">
        <f t="shared" si="84"/>
        <v/>
      </c>
      <c r="C225" s="151"/>
      <c r="D225" s="152"/>
      <c r="E225" s="153"/>
      <c r="F225" s="152"/>
      <c r="G225" s="151"/>
      <c r="H225" s="151"/>
      <c r="I225" s="151"/>
      <c r="J225" s="151"/>
      <c r="K225" s="152"/>
      <c r="L225" s="151" t="str">
        <f t="shared" si="65"/>
        <v/>
      </c>
      <c r="M225" s="151" t="str">
        <f t="shared" si="66"/>
        <v/>
      </c>
      <c r="N225" s="151" t="str">
        <f t="shared" si="67"/>
        <v/>
      </c>
      <c r="O225" s="151" t="str">
        <f t="shared" si="68"/>
        <v/>
      </c>
      <c r="P225" s="272"/>
      <c r="Q225" s="272"/>
      <c r="R225" s="180"/>
      <c r="S225" s="180"/>
      <c r="T225" s="174"/>
      <c r="U225" s="174"/>
      <c r="V225" s="174"/>
      <c r="W225" s="174"/>
      <c r="X225" s="174"/>
      <c r="Y225" s="174"/>
      <c r="Z225" s="174"/>
      <c r="AA225" s="175"/>
      <c r="AB225" s="175"/>
      <c r="AC225" s="175"/>
      <c r="AD225" s="175"/>
      <c r="AE225" s="176"/>
      <c r="AF225" s="175"/>
      <c r="AG225" s="122"/>
      <c r="AH225" s="177"/>
      <c r="AI225" s="177"/>
      <c r="AK225" s="164" t="str">
        <f t="shared" si="69"/>
        <v/>
      </c>
      <c r="AL225" s="165" t="str">
        <f t="shared" si="70"/>
        <v/>
      </c>
      <c r="AM225" s="164" t="str">
        <f t="shared" si="71"/>
        <v/>
      </c>
      <c r="AN225" s="164" t="str">
        <f t="shared" si="72"/>
        <v/>
      </c>
      <c r="AO225" s="166" t="str">
        <f t="shared" si="73"/>
        <v/>
      </c>
      <c r="AP225" s="167" t="str">
        <f t="shared" si="74"/>
        <v/>
      </c>
      <c r="AQ225" s="167" t="str">
        <f t="shared" si="75"/>
        <v/>
      </c>
      <c r="AR225" s="167" t="str">
        <f t="shared" si="76"/>
        <v/>
      </c>
      <c r="AS225" s="164" t="str">
        <f t="shared" si="77"/>
        <v/>
      </c>
      <c r="AT225" s="168" t="str">
        <f t="shared" si="78"/>
        <v/>
      </c>
      <c r="AU225" s="168" t="str">
        <f t="shared" si="79"/>
        <v/>
      </c>
      <c r="AV225" s="168" t="str">
        <f t="shared" si="80"/>
        <v/>
      </c>
      <c r="AW225" s="168" t="str">
        <f t="shared" si="81"/>
        <v/>
      </c>
      <c r="AX225" s="168" t="str">
        <f t="shared" si="82"/>
        <v/>
      </c>
      <c r="AY225" s="168" t="str">
        <f t="shared" si="83"/>
        <v/>
      </c>
      <c r="AZ225" s="178"/>
      <c r="BA225" s="178"/>
      <c r="BB225" s="179"/>
      <c r="BC225" s="179"/>
      <c r="BD225" s="179"/>
      <c r="BE225" s="179"/>
      <c r="BF225" s="179"/>
      <c r="BG225" s="179"/>
      <c r="BH225" s="179"/>
      <c r="BI225" s="179"/>
      <c r="BJ225" s="179"/>
      <c r="BK225" s="179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5"/>
      <c r="DJ225" s="25"/>
      <c r="DK225" s="25"/>
      <c r="DL225" s="25"/>
      <c r="DM225" s="25"/>
      <c r="DN225" s="25"/>
    </row>
    <row r="226" spans="1:118" ht="15.95" customHeight="1" x14ac:dyDescent="0.2">
      <c r="A226" s="181" t="str">
        <f t="shared" si="85"/>
        <v/>
      </c>
      <c r="B226" s="182" t="str">
        <f t="shared" si="84"/>
        <v/>
      </c>
      <c r="C226" s="151"/>
      <c r="D226" s="152"/>
      <c r="E226" s="153"/>
      <c r="F226" s="152"/>
      <c r="G226" s="151"/>
      <c r="H226" s="151"/>
      <c r="I226" s="151"/>
      <c r="J226" s="151"/>
      <c r="K226" s="151"/>
      <c r="L226" s="151" t="str">
        <f t="shared" si="65"/>
        <v/>
      </c>
      <c r="M226" s="151" t="str">
        <f t="shared" si="66"/>
        <v/>
      </c>
      <c r="N226" s="151" t="str">
        <f t="shared" si="67"/>
        <v/>
      </c>
      <c r="O226" s="151" t="str">
        <f t="shared" si="68"/>
        <v/>
      </c>
      <c r="P226" s="155"/>
      <c r="Q226" s="155"/>
      <c r="R226" s="154" t="str">
        <f>IF(C226="","",MAX(N226:N227))</f>
        <v/>
      </c>
      <c r="S226" s="154" t="str">
        <f>IF(D226="","",MAX(O226:O227))</f>
        <v/>
      </c>
      <c r="T226" s="155" t="str">
        <f>IF(C226="","",MAX(ABS(H226),ABS(H227)))</f>
        <v/>
      </c>
      <c r="U226" s="156" t="str">
        <f>+IF(C226="","",MIN(MAX(ABS(G226),ABS(G227))*1000/(J226*K226),0.2*$F$10))</f>
        <v/>
      </c>
      <c r="V226" s="155" t="str">
        <f>IF(C226="","",MAX(BH226:BI226))</f>
        <v/>
      </c>
      <c r="W226" s="155" t="str">
        <f>IF(C226="","",$AA$9*$J226*$BG226*$BF226*$F$10/2.9/1000)</f>
        <v/>
      </c>
      <c r="X226" s="155" t="str">
        <f>IF(C226="","",$AA$9*$J226*$BG226*$BF226*$F$10/2/1000)</f>
        <v/>
      </c>
      <c r="Y226" s="157" t="str">
        <f>IF(C226="","",IF(MAX(ABS(H226),ABS(H227))&lt;V226,"Cấu tạo",IF(MAX(ABS(H226),ABS(H227))&gt;X226,"O/S","Tínhthép")))</f>
        <v/>
      </c>
      <c r="Z226" s="158" t="str">
        <f>IF(C226="","",IF(Y226="Tínhthép",IF(T226&lt;W226,2.5,_xlfn.COT(0.5*ASIN(2*T226*1000/($AA$9*J226*BG226*BF226*$F$10)))),""))</f>
        <v/>
      </c>
      <c r="AA226" s="159" t="str">
        <f>IF(C226="","",MAX(BJ226:BK226))</f>
        <v/>
      </c>
      <c r="AB226" s="160" t="str">
        <f>IF($C226="","",AH226)</f>
        <v/>
      </c>
      <c r="AC226" s="160" t="str">
        <f>IF($C226="","",AI226)</f>
        <v/>
      </c>
      <c r="AD226" s="160"/>
      <c r="AE226" s="159" t="str">
        <f>IF(C226="","",2*3.14*AB226^2/4/AC226*1000)</f>
        <v/>
      </c>
      <c r="AF226" s="161" t="str">
        <f>IF(C226="","",IF(AE226&gt;AA226,"OK","NOT OK"))</f>
        <v/>
      </c>
      <c r="AG226" s="17">
        <v>53</v>
      </c>
      <c r="AH226" s="162">
        <v>10</v>
      </c>
      <c r="AI226" s="163">
        <v>200</v>
      </c>
      <c r="AK226" s="164" t="str">
        <f t="shared" si="69"/>
        <v/>
      </c>
      <c r="AL226" s="165" t="str">
        <f t="shared" si="70"/>
        <v/>
      </c>
      <c r="AM226" s="164" t="str">
        <f t="shared" si="71"/>
        <v/>
      </c>
      <c r="AN226" s="164" t="str">
        <f t="shared" si="72"/>
        <v/>
      </c>
      <c r="AO226" s="166" t="str">
        <f t="shared" si="73"/>
        <v/>
      </c>
      <c r="AP226" s="167" t="str">
        <f t="shared" si="74"/>
        <v/>
      </c>
      <c r="AQ226" s="167" t="str">
        <f t="shared" si="75"/>
        <v/>
      </c>
      <c r="AR226" s="167" t="str">
        <f t="shared" si="76"/>
        <v/>
      </c>
      <c r="AS226" s="164" t="str">
        <f t="shared" si="77"/>
        <v/>
      </c>
      <c r="AT226" s="168" t="str">
        <f t="shared" si="78"/>
        <v/>
      </c>
      <c r="AU226" s="168" t="str">
        <f t="shared" si="79"/>
        <v/>
      </c>
      <c r="AV226" s="168" t="str">
        <f t="shared" si="80"/>
        <v/>
      </c>
      <c r="AW226" s="168" t="str">
        <f t="shared" si="81"/>
        <v/>
      </c>
      <c r="AX226" s="168" t="str">
        <f t="shared" si="82"/>
        <v/>
      </c>
      <c r="AY226" s="168" t="str">
        <f t="shared" si="83"/>
        <v/>
      </c>
      <c r="AZ226" s="169" t="str">
        <f>IF(C226="","",MAX(R226:R227))</f>
        <v/>
      </c>
      <c r="BA226" s="169" t="str">
        <f>IF(C226="","",MAX(S226:S227))</f>
        <v/>
      </c>
      <c r="BB226" s="170" t="str">
        <f>IF(C226="","",MIN(2,1+SQRT(200/(0.8*K226))))</f>
        <v/>
      </c>
      <c r="BC226" s="170" t="str">
        <f>IF(C226="","",MIN(0.02,MAX(R226:S226)/(J226*0.8*K226)))</f>
        <v/>
      </c>
      <c r="BD226" s="171" t="str">
        <f>IF(C226="","",0.18/$Y$11)</f>
        <v/>
      </c>
      <c r="BE226" s="172" t="str">
        <f>IF(C226="","",0.035*BB226^(3/2)*$F$9^(1/2))</f>
        <v/>
      </c>
      <c r="BF226" s="172" t="str">
        <f>IF(C226="","",0.6*(1-$F$9/250))</f>
        <v/>
      </c>
      <c r="BG226" s="171" t="str">
        <f>IF(C226="","",0.9*AK226)</f>
        <v/>
      </c>
      <c r="BH226" s="172" t="str">
        <f>+IF(C226="","",(BD226*BB226*(100*BC226*$F$9)^(1/3)+0.15*U226)*J226*0.8*K226/1000)</f>
        <v/>
      </c>
      <c r="BI226" s="172" t="str">
        <f>IF(C226="","",(BE226+0.15*U226)*J226*0.8*K226/1000)</f>
        <v/>
      </c>
      <c r="BJ226" s="172" t="str">
        <f>IF(C226="","",$AF$12*J226*1000)</f>
        <v/>
      </c>
      <c r="BK226" s="172" t="str">
        <f>+IF(C226="","",T226*1000/(BG226*$Q$10*Z226)*1000)</f>
        <v/>
      </c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5"/>
      <c r="DJ226" s="25"/>
      <c r="DK226" s="25"/>
      <c r="DL226" s="25"/>
      <c r="DM226" s="25"/>
      <c r="DN226" s="25"/>
    </row>
    <row r="227" spans="1:118" ht="15.95" customHeight="1" x14ac:dyDescent="0.25">
      <c r="A227" s="181" t="str">
        <f t="shared" si="85"/>
        <v/>
      </c>
      <c r="B227" s="182" t="str">
        <f t="shared" si="84"/>
        <v/>
      </c>
      <c r="C227" s="151"/>
      <c r="D227" s="152"/>
      <c r="E227" s="153"/>
      <c r="F227" s="152"/>
      <c r="G227" s="151"/>
      <c r="H227" s="151"/>
      <c r="I227" s="151"/>
      <c r="J227" s="151"/>
      <c r="K227" s="152"/>
      <c r="L227" s="151" t="str">
        <f t="shared" si="65"/>
        <v/>
      </c>
      <c r="M227" s="151" t="str">
        <f t="shared" si="66"/>
        <v/>
      </c>
      <c r="N227" s="151" t="str">
        <f t="shared" si="67"/>
        <v/>
      </c>
      <c r="O227" s="151" t="str">
        <f t="shared" si="68"/>
        <v/>
      </c>
      <c r="P227" s="272"/>
      <c r="Q227" s="272"/>
      <c r="R227" s="173"/>
      <c r="S227" s="173"/>
      <c r="T227" s="174"/>
      <c r="U227" s="174"/>
      <c r="V227" s="174"/>
      <c r="W227" s="174"/>
      <c r="X227" s="174"/>
      <c r="Y227" s="174"/>
      <c r="Z227" s="174"/>
      <c r="AA227" s="175"/>
      <c r="AB227" s="175"/>
      <c r="AC227" s="175"/>
      <c r="AD227" s="175"/>
      <c r="AE227" s="176"/>
      <c r="AF227" s="175"/>
      <c r="AG227" s="122"/>
      <c r="AH227" s="177"/>
      <c r="AI227" s="177"/>
      <c r="AK227" s="164" t="str">
        <f t="shared" si="69"/>
        <v/>
      </c>
      <c r="AL227" s="165" t="str">
        <f t="shared" si="70"/>
        <v/>
      </c>
      <c r="AM227" s="164" t="str">
        <f t="shared" si="71"/>
        <v/>
      </c>
      <c r="AN227" s="164" t="str">
        <f t="shared" si="72"/>
        <v/>
      </c>
      <c r="AO227" s="166" t="str">
        <f t="shared" si="73"/>
        <v/>
      </c>
      <c r="AP227" s="167" t="str">
        <f t="shared" si="74"/>
        <v/>
      </c>
      <c r="AQ227" s="167" t="str">
        <f t="shared" si="75"/>
        <v/>
      </c>
      <c r="AR227" s="167" t="str">
        <f t="shared" si="76"/>
        <v/>
      </c>
      <c r="AS227" s="164" t="str">
        <f t="shared" si="77"/>
        <v/>
      </c>
      <c r="AT227" s="168" t="str">
        <f t="shared" si="78"/>
        <v/>
      </c>
      <c r="AU227" s="168" t="str">
        <f t="shared" si="79"/>
        <v/>
      </c>
      <c r="AV227" s="168" t="str">
        <f t="shared" si="80"/>
        <v/>
      </c>
      <c r="AW227" s="168" t="str">
        <f t="shared" si="81"/>
        <v/>
      </c>
      <c r="AX227" s="168" t="str">
        <f t="shared" si="82"/>
        <v/>
      </c>
      <c r="AY227" s="168" t="str">
        <f t="shared" si="83"/>
        <v/>
      </c>
      <c r="AZ227" s="178"/>
      <c r="BA227" s="178"/>
      <c r="BB227" s="179"/>
      <c r="BC227" s="179"/>
      <c r="BD227" s="179"/>
      <c r="BE227" s="179"/>
      <c r="BF227" s="179"/>
      <c r="BG227" s="179"/>
      <c r="BH227" s="179"/>
      <c r="BI227" s="179"/>
      <c r="BJ227" s="179"/>
      <c r="BK227" s="179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5"/>
      <c r="DJ227" s="25"/>
      <c r="DK227" s="25"/>
      <c r="DL227" s="25"/>
      <c r="DM227" s="25"/>
      <c r="DN227" s="25"/>
    </row>
    <row r="228" spans="1:118" ht="15.95" customHeight="1" x14ac:dyDescent="0.2">
      <c r="A228" s="181" t="str">
        <f t="shared" si="85"/>
        <v/>
      </c>
      <c r="B228" s="182" t="str">
        <f t="shared" si="84"/>
        <v/>
      </c>
      <c r="C228" s="151"/>
      <c r="D228" s="152"/>
      <c r="E228" s="153"/>
      <c r="F228" s="152"/>
      <c r="G228" s="151"/>
      <c r="H228" s="151"/>
      <c r="I228" s="151"/>
      <c r="J228" s="151"/>
      <c r="K228" s="152"/>
      <c r="L228" s="151" t="str">
        <f t="shared" si="65"/>
        <v/>
      </c>
      <c r="M228" s="151" t="str">
        <f t="shared" si="66"/>
        <v/>
      </c>
      <c r="N228" s="151" t="str">
        <f t="shared" si="67"/>
        <v/>
      </c>
      <c r="O228" s="151" t="str">
        <f t="shared" si="68"/>
        <v/>
      </c>
      <c r="P228" s="155"/>
      <c r="Q228" s="155"/>
      <c r="R228" s="154" t="str">
        <f>IF(C228="","",MAX(N228:N229))</f>
        <v/>
      </c>
      <c r="S228" s="154" t="str">
        <f>IF(D228="","",MAX(O228:O229))</f>
        <v/>
      </c>
      <c r="T228" s="155" t="str">
        <f>IF(C228="","",MAX(ABS(H228),ABS(H229)))</f>
        <v/>
      </c>
      <c r="U228" s="156" t="str">
        <f>+IF(C228="","",MIN(MAX(ABS(G228),ABS(G229))*1000/(J228*K228),0.2*$F$10))</f>
        <v/>
      </c>
      <c r="V228" s="155" t="str">
        <f>IF(C228="","",MAX(BH228:BI228))</f>
        <v/>
      </c>
      <c r="W228" s="155" t="str">
        <f>IF(C228="","",$AA$9*$J228*$BG228*$BF228*$F$10/2.9/1000)</f>
        <v/>
      </c>
      <c r="X228" s="155" t="str">
        <f>IF(C228="","",$AA$9*$J228*$BG228*$BF228*$F$10/2/1000)</f>
        <v/>
      </c>
      <c r="Y228" s="157" t="str">
        <f>IF(C228="","",IF(MAX(ABS(H228),ABS(H229))&lt;V228,"Cấu tạo",IF(MAX(ABS(H228),ABS(H229))&gt;X228,"O/S","Tínhthép")))</f>
        <v/>
      </c>
      <c r="Z228" s="158" t="str">
        <f>IF(C228="","",IF(Y228="Tínhthép",IF(T228&lt;W228,2.5,_xlfn.COT(0.5*ASIN(2*T228*1000/($AA$9*J228*BG228*BF228*$F$10)))),""))</f>
        <v/>
      </c>
      <c r="AA228" s="159" t="str">
        <f>IF(C228="","",MAX(BJ228:BK228))</f>
        <v/>
      </c>
      <c r="AB228" s="160" t="str">
        <f>IF($C228="","",AH228)</f>
        <v/>
      </c>
      <c r="AC228" s="160" t="str">
        <f>IF($C228="","",AI228)</f>
        <v/>
      </c>
      <c r="AD228" s="160"/>
      <c r="AE228" s="159" t="str">
        <f>IF(C228="","",2*3.14*AB228^2/4/AC228*1000)</f>
        <v/>
      </c>
      <c r="AF228" s="161" t="str">
        <f>IF(C228="","",IF(AE228&gt;AA228,"OK","NOT OK"))</f>
        <v/>
      </c>
      <c r="AH228" s="162">
        <v>10</v>
      </c>
      <c r="AI228" s="163">
        <v>200</v>
      </c>
      <c r="AK228" s="164" t="str">
        <f t="shared" si="69"/>
        <v/>
      </c>
      <c r="AL228" s="165" t="str">
        <f t="shared" si="70"/>
        <v/>
      </c>
      <c r="AM228" s="164" t="str">
        <f t="shared" si="71"/>
        <v/>
      </c>
      <c r="AN228" s="164" t="str">
        <f t="shared" si="72"/>
        <v/>
      </c>
      <c r="AO228" s="166" t="str">
        <f t="shared" si="73"/>
        <v/>
      </c>
      <c r="AP228" s="167" t="str">
        <f t="shared" si="74"/>
        <v/>
      </c>
      <c r="AQ228" s="167" t="str">
        <f t="shared" si="75"/>
        <v/>
      </c>
      <c r="AR228" s="167" t="str">
        <f t="shared" si="76"/>
        <v/>
      </c>
      <c r="AS228" s="164" t="str">
        <f t="shared" si="77"/>
        <v/>
      </c>
      <c r="AT228" s="168" t="str">
        <f t="shared" si="78"/>
        <v/>
      </c>
      <c r="AU228" s="168" t="str">
        <f t="shared" si="79"/>
        <v/>
      </c>
      <c r="AV228" s="168" t="str">
        <f t="shared" si="80"/>
        <v/>
      </c>
      <c r="AW228" s="168" t="str">
        <f t="shared" si="81"/>
        <v/>
      </c>
      <c r="AX228" s="168" t="str">
        <f t="shared" si="82"/>
        <v/>
      </c>
      <c r="AY228" s="168" t="str">
        <f t="shared" si="83"/>
        <v/>
      </c>
      <c r="AZ228" s="169" t="str">
        <f>IF(C228="","",MAX(R228:R229))</f>
        <v/>
      </c>
      <c r="BA228" s="169" t="str">
        <f>IF(C228="","",MAX(S228:S229))</f>
        <v/>
      </c>
      <c r="BB228" s="170" t="str">
        <f>IF(C228="","",MIN(2,1+SQRT(200/(0.8*K228))))</f>
        <v/>
      </c>
      <c r="BC228" s="170" t="str">
        <f>IF(C228="","",MIN(0.02,MAX(R228:S228)/(J228*0.8*K228)))</f>
        <v/>
      </c>
      <c r="BD228" s="171" t="str">
        <f>IF(C228="","",0.18/$Y$11)</f>
        <v/>
      </c>
      <c r="BE228" s="172" t="str">
        <f>IF(C228="","",0.035*BB228^(3/2)*$F$9^(1/2))</f>
        <v/>
      </c>
      <c r="BF228" s="172" t="str">
        <f>IF(C228="","",0.6*(1-$F$9/250))</f>
        <v/>
      </c>
      <c r="BG228" s="171" t="str">
        <f>IF(C228="","",0.9*AK228)</f>
        <v/>
      </c>
      <c r="BH228" s="172" t="str">
        <f>+IF(C228="","",(BD228*BB228*(100*BC228*$F$9)^(1/3)+0.15*U228)*J228*0.8*K228/1000)</f>
        <v/>
      </c>
      <c r="BI228" s="172" t="str">
        <f>IF(C228="","",(BE228+0.15*U228)*J228*0.8*K228/1000)</f>
        <v/>
      </c>
      <c r="BJ228" s="172" t="str">
        <f>IF(C228="","",$AF$12*J228*1000)</f>
        <v/>
      </c>
      <c r="BK228" s="172" t="str">
        <f>+IF(C228="","",T228*1000/(BG228*$Q$10*Z228)*1000)</f>
        <v/>
      </c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5"/>
      <c r="DJ228" s="25"/>
      <c r="DK228" s="25"/>
      <c r="DL228" s="25"/>
      <c r="DM228" s="25"/>
      <c r="DN228" s="25"/>
    </row>
    <row r="229" spans="1:118" ht="15.95" customHeight="1" x14ac:dyDescent="0.25">
      <c r="A229" s="181" t="str">
        <f t="shared" si="85"/>
        <v/>
      </c>
      <c r="B229" s="182" t="str">
        <f t="shared" si="84"/>
        <v/>
      </c>
      <c r="C229" s="151"/>
      <c r="D229" s="152"/>
      <c r="E229" s="153"/>
      <c r="F229" s="152"/>
      <c r="G229" s="151"/>
      <c r="H229" s="151"/>
      <c r="I229" s="151"/>
      <c r="J229" s="151"/>
      <c r="K229" s="152"/>
      <c r="L229" s="151" t="str">
        <f t="shared" si="65"/>
        <v/>
      </c>
      <c r="M229" s="151" t="str">
        <f t="shared" si="66"/>
        <v/>
      </c>
      <c r="N229" s="151" t="str">
        <f t="shared" si="67"/>
        <v/>
      </c>
      <c r="O229" s="151" t="str">
        <f t="shared" si="68"/>
        <v/>
      </c>
      <c r="P229" s="272"/>
      <c r="Q229" s="272"/>
      <c r="R229" s="173"/>
      <c r="S229" s="173"/>
      <c r="T229" s="174"/>
      <c r="U229" s="174"/>
      <c r="V229" s="174"/>
      <c r="W229" s="174"/>
      <c r="X229" s="174"/>
      <c r="Y229" s="174"/>
      <c r="Z229" s="174"/>
      <c r="AA229" s="175"/>
      <c r="AB229" s="175"/>
      <c r="AC229" s="175"/>
      <c r="AD229" s="175"/>
      <c r="AE229" s="176"/>
      <c r="AF229" s="175"/>
      <c r="AG229" s="122"/>
      <c r="AH229" s="177"/>
      <c r="AI229" s="177"/>
      <c r="AK229" s="164" t="str">
        <f t="shared" si="69"/>
        <v/>
      </c>
      <c r="AL229" s="165" t="str">
        <f t="shared" si="70"/>
        <v/>
      </c>
      <c r="AM229" s="164" t="str">
        <f t="shared" si="71"/>
        <v/>
      </c>
      <c r="AN229" s="164" t="str">
        <f t="shared" si="72"/>
        <v/>
      </c>
      <c r="AO229" s="166" t="str">
        <f t="shared" si="73"/>
        <v/>
      </c>
      <c r="AP229" s="167" t="str">
        <f t="shared" si="74"/>
        <v/>
      </c>
      <c r="AQ229" s="167" t="str">
        <f t="shared" si="75"/>
        <v/>
      </c>
      <c r="AR229" s="167" t="str">
        <f t="shared" si="76"/>
        <v/>
      </c>
      <c r="AS229" s="164" t="str">
        <f t="shared" si="77"/>
        <v/>
      </c>
      <c r="AT229" s="168" t="str">
        <f t="shared" si="78"/>
        <v/>
      </c>
      <c r="AU229" s="168" t="str">
        <f t="shared" si="79"/>
        <v/>
      </c>
      <c r="AV229" s="168" t="str">
        <f t="shared" si="80"/>
        <v/>
      </c>
      <c r="AW229" s="168" t="str">
        <f t="shared" si="81"/>
        <v/>
      </c>
      <c r="AX229" s="168" t="str">
        <f t="shared" si="82"/>
        <v/>
      </c>
      <c r="AY229" s="168" t="str">
        <f t="shared" si="83"/>
        <v/>
      </c>
      <c r="AZ229" s="178"/>
      <c r="BA229" s="178"/>
      <c r="BB229" s="179"/>
      <c r="BC229" s="179"/>
      <c r="BD229" s="179"/>
      <c r="BE229" s="179"/>
      <c r="BF229" s="179"/>
      <c r="BG229" s="179"/>
      <c r="BH229" s="179"/>
      <c r="BI229" s="179"/>
      <c r="BJ229" s="179"/>
      <c r="BK229" s="179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5"/>
      <c r="DJ229" s="25"/>
      <c r="DK229" s="25"/>
      <c r="DL229" s="25"/>
      <c r="DM229" s="25"/>
      <c r="DN229" s="25"/>
    </row>
    <row r="230" spans="1:118" ht="15.95" customHeight="1" x14ac:dyDescent="0.2">
      <c r="A230" s="181" t="str">
        <f t="shared" si="85"/>
        <v/>
      </c>
      <c r="B230" s="182" t="str">
        <f t="shared" si="84"/>
        <v/>
      </c>
      <c r="C230" s="151"/>
      <c r="D230" s="152"/>
      <c r="E230" s="153"/>
      <c r="F230" s="152"/>
      <c r="G230" s="151"/>
      <c r="H230" s="151"/>
      <c r="I230" s="151"/>
      <c r="J230" s="151"/>
      <c r="K230" s="151"/>
      <c r="L230" s="151" t="str">
        <f t="shared" si="65"/>
        <v/>
      </c>
      <c r="M230" s="151" t="str">
        <f t="shared" si="66"/>
        <v/>
      </c>
      <c r="N230" s="151" t="str">
        <f t="shared" si="67"/>
        <v/>
      </c>
      <c r="O230" s="151" t="str">
        <f t="shared" si="68"/>
        <v/>
      </c>
      <c r="P230" s="155"/>
      <c r="Q230" s="155"/>
      <c r="R230" s="154" t="str">
        <f>IF(C230="","",MAX(N230:N231))</f>
        <v/>
      </c>
      <c r="S230" s="154" t="str">
        <f>IF(D230="","",MAX(O230:O231))</f>
        <v/>
      </c>
      <c r="T230" s="155" t="str">
        <f>IF(C230="","",MAX(ABS(H230),ABS(H231)))</f>
        <v/>
      </c>
      <c r="U230" s="156" t="str">
        <f>+IF(C230="","",MIN(MAX(ABS(G230),ABS(G231))*1000/(J230*K230),0.2*$F$10))</f>
        <v/>
      </c>
      <c r="V230" s="155" t="str">
        <f>IF(C230="","",MAX(BH230:BI230))</f>
        <v/>
      </c>
      <c r="W230" s="155" t="str">
        <f>IF(C230="","",$AA$9*$J230*$BG230*$BF230*$F$10/2.9/1000)</f>
        <v/>
      </c>
      <c r="X230" s="155" t="str">
        <f>IF(C230="","",$AA$9*$J230*$BG230*$BF230*$F$10/2/1000)</f>
        <v/>
      </c>
      <c r="Y230" s="157" t="str">
        <f>IF(C230="","",IF(MAX(ABS(H230),ABS(H231))&lt;V230,"Cấu tạo",IF(MAX(ABS(H230),ABS(H231))&gt;X230,"O/S","Tínhthép")))</f>
        <v/>
      </c>
      <c r="Z230" s="158" t="str">
        <f>IF(C230="","",IF(Y230="Tínhthép",IF(T230&lt;W230,2.5,_xlfn.COT(0.5*ASIN(2*T230*1000/($AA$9*J230*BG230*BF230*$F$10)))),""))</f>
        <v/>
      </c>
      <c r="AA230" s="159" t="str">
        <f>IF(C230="","",MAX(BJ230:BK230))</f>
        <v/>
      </c>
      <c r="AB230" s="160" t="str">
        <f>IF($C230="","",AH230)</f>
        <v/>
      </c>
      <c r="AC230" s="160" t="str">
        <f>IF($C230="","",AI230)</f>
        <v/>
      </c>
      <c r="AD230" s="160"/>
      <c r="AE230" s="159" t="str">
        <f>IF(C230="","",2*3.14*AB230^2/4/AC230*1000)</f>
        <v/>
      </c>
      <c r="AF230" s="161" t="str">
        <f>IF(C230="","",IF(AE230&gt;AA230,"OK","NOT OK"))</f>
        <v/>
      </c>
      <c r="AG230" s="17">
        <v>54</v>
      </c>
      <c r="AH230" s="162">
        <v>10</v>
      </c>
      <c r="AI230" s="163">
        <v>200</v>
      </c>
      <c r="AK230" s="164" t="str">
        <f t="shared" si="69"/>
        <v/>
      </c>
      <c r="AL230" s="165" t="str">
        <f t="shared" si="70"/>
        <v/>
      </c>
      <c r="AM230" s="164" t="str">
        <f t="shared" si="71"/>
        <v/>
      </c>
      <c r="AN230" s="164" t="str">
        <f t="shared" si="72"/>
        <v/>
      </c>
      <c r="AO230" s="166" t="str">
        <f t="shared" si="73"/>
        <v/>
      </c>
      <c r="AP230" s="167" t="str">
        <f t="shared" si="74"/>
        <v/>
      </c>
      <c r="AQ230" s="167" t="str">
        <f t="shared" si="75"/>
        <v/>
      </c>
      <c r="AR230" s="167" t="str">
        <f t="shared" si="76"/>
        <v/>
      </c>
      <c r="AS230" s="164" t="str">
        <f t="shared" si="77"/>
        <v/>
      </c>
      <c r="AT230" s="168" t="str">
        <f t="shared" si="78"/>
        <v/>
      </c>
      <c r="AU230" s="168" t="str">
        <f t="shared" si="79"/>
        <v/>
      </c>
      <c r="AV230" s="168" t="str">
        <f t="shared" si="80"/>
        <v/>
      </c>
      <c r="AW230" s="168" t="str">
        <f t="shared" si="81"/>
        <v/>
      </c>
      <c r="AX230" s="168" t="str">
        <f t="shared" si="82"/>
        <v/>
      </c>
      <c r="AY230" s="168" t="str">
        <f t="shared" si="83"/>
        <v/>
      </c>
      <c r="AZ230" s="169" t="str">
        <f>IF(C230="","",MAX(R230:R231))</f>
        <v/>
      </c>
      <c r="BA230" s="169" t="str">
        <f>IF(C230="","",MAX(S230:S231))</f>
        <v/>
      </c>
      <c r="BB230" s="170" t="str">
        <f>IF(C230="","",MIN(2,1+SQRT(200/(0.8*K230))))</f>
        <v/>
      </c>
      <c r="BC230" s="170" t="str">
        <f>IF(C230="","",MIN(0.02,MAX(R230:S230)/(J230*0.8*K230)))</f>
        <v/>
      </c>
      <c r="BD230" s="171" t="str">
        <f>IF(C230="","",0.18/$Y$11)</f>
        <v/>
      </c>
      <c r="BE230" s="172" t="str">
        <f>IF(C230="","",0.035*BB230^(3/2)*$F$9^(1/2))</f>
        <v/>
      </c>
      <c r="BF230" s="172" t="str">
        <f>IF(C230="","",0.6*(1-$F$9/250))</f>
        <v/>
      </c>
      <c r="BG230" s="171" t="str">
        <f>IF(C230="","",0.9*AK230)</f>
        <v/>
      </c>
      <c r="BH230" s="172" t="str">
        <f>+IF(C230="","",(BD230*BB230*(100*BC230*$F$9)^(1/3)+0.15*U230)*J230*0.8*K230/1000)</f>
        <v/>
      </c>
      <c r="BI230" s="172" t="str">
        <f>IF(C230="","",(BE230+0.15*U230)*J230*0.8*K230/1000)</f>
        <v/>
      </c>
      <c r="BJ230" s="172" t="str">
        <f>IF(C230="","",$AF$12*J230*1000)</f>
        <v/>
      </c>
      <c r="BK230" s="172" t="str">
        <f>+IF(C230="","",T230*1000/(BG230*$Q$10*Z230)*1000)</f>
        <v/>
      </c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5"/>
      <c r="DJ230" s="25"/>
      <c r="DK230" s="25"/>
      <c r="DL230" s="25"/>
      <c r="DM230" s="25"/>
      <c r="DN230" s="25"/>
    </row>
    <row r="231" spans="1:118" ht="15.95" customHeight="1" x14ac:dyDescent="0.25">
      <c r="A231" s="181" t="str">
        <f t="shared" si="85"/>
        <v/>
      </c>
      <c r="B231" s="182" t="str">
        <f t="shared" si="84"/>
        <v/>
      </c>
      <c r="C231" s="151"/>
      <c r="D231" s="152"/>
      <c r="E231" s="153"/>
      <c r="F231" s="152"/>
      <c r="G231" s="151"/>
      <c r="H231" s="151"/>
      <c r="I231" s="151"/>
      <c r="J231" s="151"/>
      <c r="K231" s="152"/>
      <c r="L231" s="151" t="str">
        <f t="shared" si="65"/>
        <v/>
      </c>
      <c r="M231" s="151" t="str">
        <f t="shared" si="66"/>
        <v/>
      </c>
      <c r="N231" s="151" t="str">
        <f t="shared" si="67"/>
        <v/>
      </c>
      <c r="O231" s="151" t="str">
        <f t="shared" si="68"/>
        <v/>
      </c>
      <c r="P231" s="272"/>
      <c r="Q231" s="272"/>
      <c r="R231" s="180"/>
      <c r="S231" s="180"/>
      <c r="T231" s="174"/>
      <c r="U231" s="174"/>
      <c r="V231" s="174"/>
      <c r="W231" s="174"/>
      <c r="X231" s="174"/>
      <c r="Y231" s="174"/>
      <c r="Z231" s="174"/>
      <c r="AA231" s="175"/>
      <c r="AB231" s="175"/>
      <c r="AC231" s="175"/>
      <c r="AD231" s="175"/>
      <c r="AE231" s="176"/>
      <c r="AF231" s="175"/>
      <c r="AG231" s="122"/>
      <c r="AH231" s="177"/>
      <c r="AI231" s="177"/>
      <c r="AK231" s="164" t="str">
        <f t="shared" si="69"/>
        <v/>
      </c>
      <c r="AL231" s="165" t="str">
        <f t="shared" si="70"/>
        <v/>
      </c>
      <c r="AM231" s="164" t="str">
        <f t="shared" si="71"/>
        <v/>
      </c>
      <c r="AN231" s="164" t="str">
        <f t="shared" si="72"/>
        <v/>
      </c>
      <c r="AO231" s="166" t="str">
        <f t="shared" si="73"/>
        <v/>
      </c>
      <c r="AP231" s="167" t="str">
        <f t="shared" si="74"/>
        <v/>
      </c>
      <c r="AQ231" s="167" t="str">
        <f t="shared" si="75"/>
        <v/>
      </c>
      <c r="AR231" s="167" t="str">
        <f t="shared" si="76"/>
        <v/>
      </c>
      <c r="AS231" s="164" t="str">
        <f t="shared" si="77"/>
        <v/>
      </c>
      <c r="AT231" s="168" t="str">
        <f t="shared" si="78"/>
        <v/>
      </c>
      <c r="AU231" s="168" t="str">
        <f t="shared" si="79"/>
        <v/>
      </c>
      <c r="AV231" s="168" t="str">
        <f t="shared" si="80"/>
        <v/>
      </c>
      <c r="AW231" s="168" t="str">
        <f t="shared" si="81"/>
        <v/>
      </c>
      <c r="AX231" s="168" t="str">
        <f t="shared" si="82"/>
        <v/>
      </c>
      <c r="AY231" s="168" t="str">
        <f t="shared" si="83"/>
        <v/>
      </c>
      <c r="AZ231" s="178"/>
      <c r="BA231" s="178"/>
      <c r="BB231" s="179"/>
      <c r="BC231" s="179"/>
      <c r="BD231" s="179"/>
      <c r="BE231" s="179"/>
      <c r="BF231" s="179"/>
      <c r="BG231" s="179"/>
      <c r="BH231" s="179"/>
      <c r="BI231" s="179"/>
      <c r="BJ231" s="179"/>
      <c r="BK231" s="179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5"/>
      <c r="DJ231" s="25"/>
      <c r="DK231" s="25"/>
      <c r="DL231" s="25"/>
      <c r="DM231" s="25"/>
      <c r="DN231" s="25"/>
    </row>
    <row r="232" spans="1:118" ht="15.95" customHeight="1" x14ac:dyDescent="0.2">
      <c r="A232" s="181" t="str">
        <f t="shared" si="85"/>
        <v/>
      </c>
      <c r="B232" s="182" t="str">
        <f t="shared" si="84"/>
        <v/>
      </c>
      <c r="C232" s="151"/>
      <c r="D232" s="152"/>
      <c r="E232" s="153"/>
      <c r="F232" s="152"/>
      <c r="G232" s="151"/>
      <c r="H232" s="151"/>
      <c r="I232" s="151"/>
      <c r="J232" s="151"/>
      <c r="K232" s="152"/>
      <c r="L232" s="151" t="str">
        <f t="shared" si="65"/>
        <v/>
      </c>
      <c r="M232" s="151" t="str">
        <f t="shared" si="66"/>
        <v/>
      </c>
      <c r="N232" s="151" t="str">
        <f t="shared" si="67"/>
        <v/>
      </c>
      <c r="O232" s="151" t="str">
        <f t="shared" si="68"/>
        <v/>
      </c>
      <c r="P232" s="155"/>
      <c r="Q232" s="155"/>
      <c r="R232" s="154" t="str">
        <f>IF(C232="","",MAX(N232:N233))</f>
        <v/>
      </c>
      <c r="S232" s="154" t="str">
        <f>IF(D232="","",MAX(O232:O233))</f>
        <v/>
      </c>
      <c r="T232" s="155" t="str">
        <f>IF(C232="","",MAX(ABS(H232),ABS(H233)))</f>
        <v/>
      </c>
      <c r="U232" s="156" t="str">
        <f>+IF(C232="","",MIN(MAX(ABS(G232),ABS(G233))*1000/(J232*K232),0.2*$F$10))</f>
        <v/>
      </c>
      <c r="V232" s="155" t="str">
        <f>IF(C232="","",MAX(BH232:BI232))</f>
        <v/>
      </c>
      <c r="W232" s="155" t="str">
        <f>IF(C232="","",$AA$9*$J232*$BG232*$BF232*$F$10/2.9/1000)</f>
        <v/>
      </c>
      <c r="X232" s="155" t="str">
        <f>IF(C232="","",$AA$9*$J232*$BG232*$BF232*$F$10/2/1000)</f>
        <v/>
      </c>
      <c r="Y232" s="157" t="str">
        <f>IF(C232="","",IF(MAX(ABS(H232),ABS(H233))&lt;V232,"Cấu tạo",IF(MAX(ABS(H232),ABS(H233))&gt;X232,"O/S","Tínhthép")))</f>
        <v/>
      </c>
      <c r="Z232" s="158" t="str">
        <f>IF(C232="","",IF(Y232="Tínhthép",IF(T232&lt;W232,2.5,_xlfn.COT(0.5*ASIN(2*T232*1000/($AA$9*J232*BG232*BF232*$F$10)))),""))</f>
        <v/>
      </c>
      <c r="AA232" s="159" t="str">
        <f>IF(C232="","",MAX(BJ232:BK232))</f>
        <v/>
      </c>
      <c r="AB232" s="160" t="str">
        <f>IF($C232="","",AH232)</f>
        <v/>
      </c>
      <c r="AC232" s="160" t="str">
        <f>IF($C232="","",AI232)</f>
        <v/>
      </c>
      <c r="AD232" s="160"/>
      <c r="AE232" s="159" t="str">
        <f>IF(C232="","",2*3.14*AB232^2/4/AC232*1000)</f>
        <v/>
      </c>
      <c r="AF232" s="161" t="str">
        <f>IF(C232="","",IF(AE232&gt;AA232,"OK","NOT OK"))</f>
        <v/>
      </c>
      <c r="AH232" s="162">
        <v>10</v>
      </c>
      <c r="AI232" s="163">
        <v>200</v>
      </c>
      <c r="AK232" s="164" t="str">
        <f t="shared" si="69"/>
        <v/>
      </c>
      <c r="AL232" s="165" t="str">
        <f t="shared" si="70"/>
        <v/>
      </c>
      <c r="AM232" s="164" t="str">
        <f t="shared" si="71"/>
        <v/>
      </c>
      <c r="AN232" s="164" t="str">
        <f t="shared" si="72"/>
        <v/>
      </c>
      <c r="AO232" s="166" t="str">
        <f t="shared" si="73"/>
        <v/>
      </c>
      <c r="AP232" s="167" t="str">
        <f t="shared" si="74"/>
        <v/>
      </c>
      <c r="AQ232" s="167" t="str">
        <f t="shared" si="75"/>
        <v/>
      </c>
      <c r="AR232" s="167" t="str">
        <f t="shared" si="76"/>
        <v/>
      </c>
      <c r="AS232" s="164" t="str">
        <f t="shared" si="77"/>
        <v/>
      </c>
      <c r="AT232" s="168" t="str">
        <f t="shared" si="78"/>
        <v/>
      </c>
      <c r="AU232" s="168" t="str">
        <f t="shared" si="79"/>
        <v/>
      </c>
      <c r="AV232" s="168" t="str">
        <f t="shared" si="80"/>
        <v/>
      </c>
      <c r="AW232" s="168" t="str">
        <f t="shared" si="81"/>
        <v/>
      </c>
      <c r="AX232" s="168" t="str">
        <f t="shared" si="82"/>
        <v/>
      </c>
      <c r="AY232" s="168" t="str">
        <f t="shared" si="83"/>
        <v/>
      </c>
      <c r="AZ232" s="169" t="str">
        <f>IF(C232="","",MAX(R232:R233))</f>
        <v/>
      </c>
      <c r="BA232" s="169" t="str">
        <f>IF(C232="","",MAX(S232:S233))</f>
        <v/>
      </c>
      <c r="BB232" s="170" t="str">
        <f>IF(C232="","",MIN(2,1+SQRT(200/(0.8*K232))))</f>
        <v/>
      </c>
      <c r="BC232" s="170" t="str">
        <f>IF(C232="","",MIN(0.02,MAX(R232:S232)/(J232*0.8*K232)))</f>
        <v/>
      </c>
      <c r="BD232" s="171" t="str">
        <f>IF(C232="","",0.18/$Y$11)</f>
        <v/>
      </c>
      <c r="BE232" s="172" t="str">
        <f>IF(C232="","",0.035*BB232^(3/2)*$F$9^(1/2))</f>
        <v/>
      </c>
      <c r="BF232" s="172" t="str">
        <f>IF(C232="","",0.6*(1-$F$9/250))</f>
        <v/>
      </c>
      <c r="BG232" s="171" t="str">
        <f>IF(C232="","",0.9*AK232)</f>
        <v/>
      </c>
      <c r="BH232" s="172" t="str">
        <f>+IF(C232="","",(BD232*BB232*(100*BC232*$F$9)^(1/3)+0.15*U232)*J232*0.8*K232/1000)</f>
        <v/>
      </c>
      <c r="BI232" s="172" t="str">
        <f>IF(C232="","",(BE232+0.15*U232)*J232*0.8*K232/1000)</f>
        <v/>
      </c>
      <c r="BJ232" s="172" t="str">
        <f>IF(C232="","",$AF$12*J232*1000)</f>
        <v/>
      </c>
      <c r="BK232" s="172" t="str">
        <f>+IF(C232="","",T232*1000/(BG232*$Q$10*Z232)*1000)</f>
        <v/>
      </c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5"/>
      <c r="DJ232" s="25"/>
      <c r="DK232" s="25"/>
      <c r="DL232" s="25"/>
      <c r="DM232" s="25"/>
      <c r="DN232" s="25"/>
    </row>
    <row r="233" spans="1:118" ht="15.95" customHeight="1" x14ac:dyDescent="0.25">
      <c r="A233" s="181" t="str">
        <f t="shared" si="85"/>
        <v/>
      </c>
      <c r="B233" s="182" t="str">
        <f t="shared" si="84"/>
        <v/>
      </c>
      <c r="C233" s="151"/>
      <c r="D233" s="152"/>
      <c r="E233" s="153"/>
      <c r="F233" s="152"/>
      <c r="G233" s="151"/>
      <c r="H233" s="151"/>
      <c r="I233" s="151"/>
      <c r="J233" s="151"/>
      <c r="K233" s="152"/>
      <c r="L233" s="151" t="str">
        <f t="shared" si="65"/>
        <v/>
      </c>
      <c r="M233" s="151" t="str">
        <f t="shared" si="66"/>
        <v/>
      </c>
      <c r="N233" s="151" t="str">
        <f t="shared" si="67"/>
        <v/>
      </c>
      <c r="O233" s="151" t="str">
        <f t="shared" si="68"/>
        <v/>
      </c>
      <c r="P233" s="272"/>
      <c r="Q233" s="272"/>
      <c r="R233" s="180"/>
      <c r="S233" s="180"/>
      <c r="T233" s="174"/>
      <c r="U233" s="174"/>
      <c r="V233" s="174"/>
      <c r="W233" s="174"/>
      <c r="X233" s="174"/>
      <c r="Y233" s="174"/>
      <c r="Z233" s="174"/>
      <c r="AA233" s="175"/>
      <c r="AB233" s="175"/>
      <c r="AC233" s="175"/>
      <c r="AD233" s="175"/>
      <c r="AE233" s="176"/>
      <c r="AF233" s="175"/>
      <c r="AG233" s="122"/>
      <c r="AH233" s="177"/>
      <c r="AI233" s="177"/>
      <c r="AK233" s="164" t="str">
        <f t="shared" si="69"/>
        <v/>
      </c>
      <c r="AL233" s="165" t="str">
        <f t="shared" si="70"/>
        <v/>
      </c>
      <c r="AM233" s="164" t="str">
        <f t="shared" si="71"/>
        <v/>
      </c>
      <c r="AN233" s="164" t="str">
        <f t="shared" si="72"/>
        <v/>
      </c>
      <c r="AO233" s="166" t="str">
        <f t="shared" si="73"/>
        <v/>
      </c>
      <c r="AP233" s="167" t="str">
        <f t="shared" si="74"/>
        <v/>
      </c>
      <c r="AQ233" s="167" t="str">
        <f t="shared" si="75"/>
        <v/>
      </c>
      <c r="AR233" s="167" t="str">
        <f t="shared" si="76"/>
        <v/>
      </c>
      <c r="AS233" s="164" t="str">
        <f t="shared" si="77"/>
        <v/>
      </c>
      <c r="AT233" s="168" t="str">
        <f t="shared" si="78"/>
        <v/>
      </c>
      <c r="AU233" s="168" t="str">
        <f t="shared" si="79"/>
        <v/>
      </c>
      <c r="AV233" s="168" t="str">
        <f t="shared" si="80"/>
        <v/>
      </c>
      <c r="AW233" s="168" t="str">
        <f t="shared" si="81"/>
        <v/>
      </c>
      <c r="AX233" s="168" t="str">
        <f t="shared" si="82"/>
        <v/>
      </c>
      <c r="AY233" s="168" t="str">
        <f t="shared" si="83"/>
        <v/>
      </c>
      <c r="AZ233" s="178"/>
      <c r="BA233" s="178"/>
      <c r="BB233" s="179"/>
      <c r="BC233" s="179"/>
      <c r="BD233" s="179"/>
      <c r="BE233" s="179"/>
      <c r="BF233" s="179"/>
      <c r="BG233" s="179"/>
      <c r="BH233" s="179"/>
      <c r="BI233" s="179"/>
      <c r="BJ233" s="179"/>
      <c r="BK233" s="179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5"/>
      <c r="DJ233" s="25"/>
      <c r="DK233" s="25"/>
      <c r="DL233" s="25"/>
      <c r="DM233" s="25"/>
      <c r="DN233" s="25"/>
    </row>
    <row r="234" spans="1:118" ht="15.95" customHeight="1" x14ac:dyDescent="0.2">
      <c r="A234" s="181" t="str">
        <f t="shared" si="85"/>
        <v/>
      </c>
      <c r="B234" s="182" t="str">
        <f t="shared" si="84"/>
        <v/>
      </c>
      <c r="C234" s="151"/>
      <c r="D234" s="152"/>
      <c r="E234" s="153"/>
      <c r="F234" s="152"/>
      <c r="G234" s="151"/>
      <c r="H234" s="151"/>
      <c r="I234" s="151"/>
      <c r="J234" s="151"/>
      <c r="K234" s="151"/>
      <c r="L234" s="151" t="str">
        <f t="shared" si="65"/>
        <v/>
      </c>
      <c r="M234" s="151" t="str">
        <f t="shared" si="66"/>
        <v/>
      </c>
      <c r="N234" s="151" t="str">
        <f t="shared" si="67"/>
        <v/>
      </c>
      <c r="O234" s="151" t="str">
        <f t="shared" si="68"/>
        <v/>
      </c>
      <c r="P234" s="155"/>
      <c r="Q234" s="155"/>
      <c r="R234" s="154" t="str">
        <f>IF(C234="","",MAX(N234:N235))</f>
        <v/>
      </c>
      <c r="S234" s="154" t="str">
        <f>IF(D234="","",MAX(O234:O235))</f>
        <v/>
      </c>
      <c r="T234" s="155" t="str">
        <f>IF(C234="","",MAX(ABS(H234),ABS(H235)))</f>
        <v/>
      </c>
      <c r="U234" s="156" t="str">
        <f>+IF(C234="","",MIN(MAX(ABS(G234),ABS(G235))*1000/(J234*K234),0.2*$F$10))</f>
        <v/>
      </c>
      <c r="V234" s="155" t="str">
        <f>IF(C234="","",MAX(BH234:BI234))</f>
        <v/>
      </c>
      <c r="W234" s="155" t="str">
        <f>IF(C234="","",$AA$9*$J234*$BG234*$BF234*$F$10/2.9/1000)</f>
        <v/>
      </c>
      <c r="X234" s="155" t="str">
        <f>IF(C234="","",$AA$9*$J234*$BG234*$BF234*$F$10/2/1000)</f>
        <v/>
      </c>
      <c r="Y234" s="157" t="str">
        <f>IF(C234="","",IF(MAX(ABS(H234),ABS(H235))&lt;V234,"Cấu tạo",IF(MAX(ABS(H234),ABS(H235))&gt;X234,"O/S","Tínhthép")))</f>
        <v/>
      </c>
      <c r="Z234" s="158" t="str">
        <f>IF(C234="","",IF(Y234="Tínhthép",IF(T234&lt;W234,2.5,_xlfn.COT(0.5*ASIN(2*T234*1000/($AA$9*J234*BG234*BF234*$F$10)))),""))</f>
        <v/>
      </c>
      <c r="AA234" s="159" t="str">
        <f>IF(C234="","",MAX(BJ234:BK234))</f>
        <v/>
      </c>
      <c r="AB234" s="160" t="str">
        <f>IF($C234="","",AH234)</f>
        <v/>
      </c>
      <c r="AC234" s="160" t="str">
        <f>IF($C234="","",AI234)</f>
        <v/>
      </c>
      <c r="AD234" s="160"/>
      <c r="AE234" s="159" t="str">
        <f>IF(C234="","",2*3.14*AB234^2/4/AC234*1000)</f>
        <v/>
      </c>
      <c r="AF234" s="161" t="str">
        <f>IF(C234="","",IF(AE234&gt;AA234,"OK","NOT OK"))</f>
        <v/>
      </c>
      <c r="AG234" s="17">
        <v>55</v>
      </c>
      <c r="AH234" s="162">
        <v>10</v>
      </c>
      <c r="AI234" s="163">
        <v>200</v>
      </c>
      <c r="AK234" s="164" t="str">
        <f t="shared" si="69"/>
        <v/>
      </c>
      <c r="AL234" s="165" t="str">
        <f t="shared" si="70"/>
        <v/>
      </c>
      <c r="AM234" s="164" t="str">
        <f t="shared" si="71"/>
        <v/>
      </c>
      <c r="AN234" s="164" t="str">
        <f t="shared" si="72"/>
        <v/>
      </c>
      <c r="AO234" s="166" t="str">
        <f t="shared" si="73"/>
        <v/>
      </c>
      <c r="AP234" s="167" t="str">
        <f t="shared" si="74"/>
        <v/>
      </c>
      <c r="AQ234" s="167" t="str">
        <f t="shared" si="75"/>
        <v/>
      </c>
      <c r="AR234" s="167" t="str">
        <f t="shared" si="76"/>
        <v/>
      </c>
      <c r="AS234" s="164" t="str">
        <f t="shared" si="77"/>
        <v/>
      </c>
      <c r="AT234" s="168" t="str">
        <f t="shared" si="78"/>
        <v/>
      </c>
      <c r="AU234" s="168" t="str">
        <f t="shared" si="79"/>
        <v/>
      </c>
      <c r="AV234" s="168" t="str">
        <f t="shared" si="80"/>
        <v/>
      </c>
      <c r="AW234" s="168" t="str">
        <f t="shared" si="81"/>
        <v/>
      </c>
      <c r="AX234" s="168" t="str">
        <f t="shared" si="82"/>
        <v/>
      </c>
      <c r="AY234" s="168" t="str">
        <f t="shared" si="83"/>
        <v/>
      </c>
      <c r="AZ234" s="169" t="str">
        <f>IF(C234="","",MAX(R234:R235))</f>
        <v/>
      </c>
      <c r="BA234" s="169" t="str">
        <f>IF(C234="","",MAX(S234:S235))</f>
        <v/>
      </c>
      <c r="BB234" s="170" t="str">
        <f>IF(C234="","",MIN(2,1+SQRT(200/(0.8*K234))))</f>
        <v/>
      </c>
      <c r="BC234" s="170" t="str">
        <f>IF(C234="","",MIN(0.02,MAX(R234:S234)/(J234*0.8*K234)))</f>
        <v/>
      </c>
      <c r="BD234" s="171" t="str">
        <f>IF(C234="","",0.18/$Y$11)</f>
        <v/>
      </c>
      <c r="BE234" s="172" t="str">
        <f>IF(C234="","",0.035*BB234^(3/2)*$F$9^(1/2))</f>
        <v/>
      </c>
      <c r="BF234" s="172" t="str">
        <f>IF(C234="","",0.6*(1-$F$9/250))</f>
        <v/>
      </c>
      <c r="BG234" s="171" t="str">
        <f>IF(C234="","",0.9*AK234)</f>
        <v/>
      </c>
      <c r="BH234" s="172" t="str">
        <f>+IF(C234="","",(BD234*BB234*(100*BC234*$F$9)^(1/3)+0.15*U234)*J234*0.8*K234/1000)</f>
        <v/>
      </c>
      <c r="BI234" s="172" t="str">
        <f>IF(C234="","",(BE234+0.15*U234)*J234*0.8*K234/1000)</f>
        <v/>
      </c>
      <c r="BJ234" s="172" t="str">
        <f>IF(C234="","",$AF$12*J234*1000)</f>
        <v/>
      </c>
      <c r="BK234" s="172" t="str">
        <f>+IF(C234="","",T234*1000/(BG234*$Q$10*Z234)*1000)</f>
        <v/>
      </c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5"/>
      <c r="DJ234" s="25"/>
      <c r="DK234" s="25"/>
      <c r="DL234" s="25"/>
      <c r="DM234" s="25"/>
      <c r="DN234" s="25"/>
    </row>
    <row r="235" spans="1:118" ht="15.95" customHeight="1" x14ac:dyDescent="0.25">
      <c r="A235" s="181" t="str">
        <f t="shared" si="85"/>
        <v/>
      </c>
      <c r="B235" s="182" t="str">
        <f t="shared" si="84"/>
        <v/>
      </c>
      <c r="C235" s="151"/>
      <c r="D235" s="152"/>
      <c r="E235" s="153"/>
      <c r="F235" s="152"/>
      <c r="G235" s="151"/>
      <c r="H235" s="151"/>
      <c r="I235" s="151"/>
      <c r="J235" s="151"/>
      <c r="K235" s="152"/>
      <c r="L235" s="151" t="str">
        <f t="shared" si="65"/>
        <v/>
      </c>
      <c r="M235" s="151" t="str">
        <f t="shared" si="66"/>
        <v/>
      </c>
      <c r="N235" s="151" t="str">
        <f t="shared" si="67"/>
        <v/>
      </c>
      <c r="O235" s="151" t="str">
        <f t="shared" si="68"/>
        <v/>
      </c>
      <c r="P235" s="272"/>
      <c r="Q235" s="272"/>
      <c r="R235" s="173"/>
      <c r="S235" s="173"/>
      <c r="T235" s="174"/>
      <c r="U235" s="174"/>
      <c r="V235" s="174"/>
      <c r="W235" s="174"/>
      <c r="X235" s="174"/>
      <c r="Y235" s="174"/>
      <c r="Z235" s="174"/>
      <c r="AA235" s="175"/>
      <c r="AB235" s="175"/>
      <c r="AC235" s="175"/>
      <c r="AD235" s="175"/>
      <c r="AE235" s="176"/>
      <c r="AF235" s="175"/>
      <c r="AG235" s="122"/>
      <c r="AH235" s="177"/>
      <c r="AI235" s="177"/>
      <c r="AK235" s="164" t="str">
        <f t="shared" si="69"/>
        <v/>
      </c>
      <c r="AL235" s="165" t="str">
        <f t="shared" si="70"/>
        <v/>
      </c>
      <c r="AM235" s="164" t="str">
        <f t="shared" si="71"/>
        <v/>
      </c>
      <c r="AN235" s="164" t="str">
        <f t="shared" si="72"/>
        <v/>
      </c>
      <c r="AO235" s="166" t="str">
        <f t="shared" si="73"/>
        <v/>
      </c>
      <c r="AP235" s="167" t="str">
        <f t="shared" si="74"/>
        <v/>
      </c>
      <c r="AQ235" s="167" t="str">
        <f t="shared" si="75"/>
        <v/>
      </c>
      <c r="AR235" s="167" t="str">
        <f t="shared" si="76"/>
        <v/>
      </c>
      <c r="AS235" s="164" t="str">
        <f t="shared" si="77"/>
        <v/>
      </c>
      <c r="AT235" s="168" t="str">
        <f t="shared" si="78"/>
        <v/>
      </c>
      <c r="AU235" s="168" t="str">
        <f t="shared" si="79"/>
        <v/>
      </c>
      <c r="AV235" s="168" t="str">
        <f t="shared" si="80"/>
        <v/>
      </c>
      <c r="AW235" s="168" t="str">
        <f t="shared" si="81"/>
        <v/>
      </c>
      <c r="AX235" s="168" t="str">
        <f t="shared" si="82"/>
        <v/>
      </c>
      <c r="AY235" s="168" t="str">
        <f t="shared" si="83"/>
        <v/>
      </c>
      <c r="AZ235" s="178"/>
      <c r="BA235" s="178"/>
      <c r="BB235" s="179"/>
      <c r="BC235" s="179"/>
      <c r="BD235" s="179"/>
      <c r="BE235" s="179"/>
      <c r="BF235" s="179"/>
      <c r="BG235" s="179"/>
      <c r="BH235" s="179"/>
      <c r="BI235" s="179"/>
      <c r="BJ235" s="179"/>
      <c r="BK235" s="179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5"/>
      <c r="DJ235" s="25"/>
      <c r="DK235" s="25"/>
      <c r="DL235" s="25"/>
      <c r="DM235" s="25"/>
      <c r="DN235" s="25"/>
    </row>
    <row r="236" spans="1:118" ht="15.95" customHeight="1" x14ac:dyDescent="0.2">
      <c r="A236" s="181" t="str">
        <f t="shared" si="85"/>
        <v/>
      </c>
      <c r="B236" s="182" t="str">
        <f t="shared" si="84"/>
        <v/>
      </c>
      <c r="C236" s="151"/>
      <c r="D236" s="152"/>
      <c r="E236" s="153"/>
      <c r="F236" s="152"/>
      <c r="G236" s="151"/>
      <c r="H236" s="151"/>
      <c r="I236" s="151"/>
      <c r="J236" s="151"/>
      <c r="K236" s="152"/>
      <c r="L236" s="151" t="str">
        <f t="shared" si="65"/>
        <v/>
      </c>
      <c r="M236" s="151" t="str">
        <f t="shared" si="66"/>
        <v/>
      </c>
      <c r="N236" s="151" t="str">
        <f t="shared" si="67"/>
        <v/>
      </c>
      <c r="O236" s="151" t="str">
        <f t="shared" si="68"/>
        <v/>
      </c>
      <c r="P236" s="155"/>
      <c r="Q236" s="155"/>
      <c r="R236" s="154" t="str">
        <f>IF(C236="","",MAX(N236:N237))</f>
        <v/>
      </c>
      <c r="S236" s="154" t="str">
        <f>IF(D236="","",MAX(O236:O237))</f>
        <v/>
      </c>
      <c r="T236" s="155" t="str">
        <f>IF(C236="","",MAX(ABS(H236),ABS(H237)))</f>
        <v/>
      </c>
      <c r="U236" s="156" t="str">
        <f>+IF(C236="","",MIN(MAX(ABS(G236),ABS(G237))*1000/(J236*K236),0.2*$F$10))</f>
        <v/>
      </c>
      <c r="V236" s="155" t="str">
        <f>IF(C236="","",MAX(BH236:BI236))</f>
        <v/>
      </c>
      <c r="W236" s="155" t="str">
        <f>IF(C236="","",$AA$9*$J236*$BG236*$BF236*$F$10/2.9/1000)</f>
        <v/>
      </c>
      <c r="X236" s="155" t="str">
        <f>IF(C236="","",$AA$9*$J236*$BG236*$BF236*$F$10/2/1000)</f>
        <v/>
      </c>
      <c r="Y236" s="157" t="str">
        <f>IF(C236="","",IF(MAX(ABS(H236),ABS(H237))&lt;V236,"Cấu tạo",IF(MAX(ABS(H236),ABS(H237))&gt;X236,"O/S","Tínhthép")))</f>
        <v/>
      </c>
      <c r="Z236" s="158" t="str">
        <f>IF(C236="","",IF(Y236="Tínhthép",IF(T236&lt;W236,2.5,_xlfn.COT(0.5*ASIN(2*T236*1000/($AA$9*J236*BG236*BF236*$F$10)))),""))</f>
        <v/>
      </c>
      <c r="AA236" s="159" t="str">
        <f>IF(C236="","",MAX(BJ236:BK236))</f>
        <v/>
      </c>
      <c r="AB236" s="160" t="str">
        <f>IF($C236="","",AH236)</f>
        <v/>
      </c>
      <c r="AC236" s="160" t="str">
        <f>IF($C236="","",AI236)</f>
        <v/>
      </c>
      <c r="AD236" s="160"/>
      <c r="AE236" s="159" t="str">
        <f>IF(C236="","",2*3.14*AB236^2/4/AC236*1000)</f>
        <v/>
      </c>
      <c r="AF236" s="161" t="str">
        <f>IF(C236="","",IF(AE236&gt;AA236,"OK","NOT OK"))</f>
        <v/>
      </c>
      <c r="AH236" s="162">
        <v>10</v>
      </c>
      <c r="AI236" s="163">
        <v>200</v>
      </c>
      <c r="AK236" s="164" t="str">
        <f t="shared" si="69"/>
        <v/>
      </c>
      <c r="AL236" s="165" t="str">
        <f t="shared" si="70"/>
        <v/>
      </c>
      <c r="AM236" s="164" t="str">
        <f t="shared" si="71"/>
        <v/>
      </c>
      <c r="AN236" s="164" t="str">
        <f t="shared" si="72"/>
        <v/>
      </c>
      <c r="AO236" s="166" t="str">
        <f t="shared" si="73"/>
        <v/>
      </c>
      <c r="AP236" s="167" t="str">
        <f t="shared" si="74"/>
        <v/>
      </c>
      <c r="AQ236" s="167" t="str">
        <f t="shared" si="75"/>
        <v/>
      </c>
      <c r="AR236" s="167" t="str">
        <f t="shared" si="76"/>
        <v/>
      </c>
      <c r="AS236" s="164" t="str">
        <f t="shared" si="77"/>
        <v/>
      </c>
      <c r="AT236" s="168" t="str">
        <f t="shared" si="78"/>
        <v/>
      </c>
      <c r="AU236" s="168" t="str">
        <f t="shared" si="79"/>
        <v/>
      </c>
      <c r="AV236" s="168" t="str">
        <f t="shared" si="80"/>
        <v/>
      </c>
      <c r="AW236" s="168" t="str">
        <f t="shared" si="81"/>
        <v/>
      </c>
      <c r="AX236" s="168" t="str">
        <f t="shared" si="82"/>
        <v/>
      </c>
      <c r="AY236" s="168" t="str">
        <f t="shared" si="83"/>
        <v/>
      </c>
      <c r="AZ236" s="169" t="str">
        <f>IF(C236="","",MAX(R236:R237))</f>
        <v/>
      </c>
      <c r="BA236" s="169" t="str">
        <f>IF(C236="","",MAX(S236:S237))</f>
        <v/>
      </c>
      <c r="BB236" s="170" t="str">
        <f>IF(C236="","",MIN(2,1+SQRT(200/(0.8*K236))))</f>
        <v/>
      </c>
      <c r="BC236" s="170" t="str">
        <f>IF(C236="","",MIN(0.02,MAX(R236:S236)/(J236*0.8*K236)))</f>
        <v/>
      </c>
      <c r="BD236" s="171" t="str">
        <f>IF(C236="","",0.18/$Y$11)</f>
        <v/>
      </c>
      <c r="BE236" s="172" t="str">
        <f>IF(C236="","",0.035*BB236^(3/2)*$F$9^(1/2))</f>
        <v/>
      </c>
      <c r="BF236" s="172" t="str">
        <f>IF(C236="","",0.6*(1-$F$9/250))</f>
        <v/>
      </c>
      <c r="BG236" s="171" t="str">
        <f>IF(C236="","",0.9*AK236)</f>
        <v/>
      </c>
      <c r="BH236" s="172" t="str">
        <f>+IF(C236="","",(BD236*BB236*(100*BC236*$F$9)^(1/3)+0.15*U236)*J236*0.8*K236/1000)</f>
        <v/>
      </c>
      <c r="BI236" s="172" t="str">
        <f>IF(C236="","",(BE236+0.15*U236)*J236*0.8*K236/1000)</f>
        <v/>
      </c>
      <c r="BJ236" s="172" t="str">
        <f>IF(C236="","",$AF$12*J236*1000)</f>
        <v/>
      </c>
      <c r="BK236" s="172" t="str">
        <f>+IF(C236="","",T236*1000/(BG236*$Q$10*Z236)*1000)</f>
        <v/>
      </c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5"/>
      <c r="DJ236" s="25"/>
      <c r="DK236" s="25"/>
      <c r="DL236" s="25"/>
      <c r="DM236" s="25"/>
      <c r="DN236" s="25"/>
    </row>
    <row r="237" spans="1:118" ht="15.95" customHeight="1" x14ac:dyDescent="0.25">
      <c r="A237" s="181" t="str">
        <f t="shared" si="85"/>
        <v/>
      </c>
      <c r="B237" s="182" t="str">
        <f t="shared" si="84"/>
        <v/>
      </c>
      <c r="C237" s="151"/>
      <c r="D237" s="152"/>
      <c r="E237" s="153"/>
      <c r="F237" s="152"/>
      <c r="G237" s="151"/>
      <c r="H237" s="151"/>
      <c r="I237" s="151"/>
      <c r="J237" s="151"/>
      <c r="K237" s="152"/>
      <c r="L237" s="151" t="str">
        <f t="shared" si="65"/>
        <v/>
      </c>
      <c r="M237" s="151" t="str">
        <f t="shared" si="66"/>
        <v/>
      </c>
      <c r="N237" s="151" t="str">
        <f t="shared" si="67"/>
        <v/>
      </c>
      <c r="O237" s="151" t="str">
        <f t="shared" si="68"/>
        <v/>
      </c>
      <c r="P237" s="272"/>
      <c r="Q237" s="272"/>
      <c r="R237" s="173"/>
      <c r="S237" s="173"/>
      <c r="T237" s="174"/>
      <c r="U237" s="174"/>
      <c r="V237" s="174"/>
      <c r="W237" s="174"/>
      <c r="X237" s="174"/>
      <c r="Y237" s="174"/>
      <c r="Z237" s="174"/>
      <c r="AA237" s="175"/>
      <c r="AB237" s="175"/>
      <c r="AC237" s="175"/>
      <c r="AD237" s="175"/>
      <c r="AE237" s="176"/>
      <c r="AF237" s="175"/>
      <c r="AG237" s="122"/>
      <c r="AH237" s="177"/>
      <c r="AI237" s="177"/>
      <c r="AK237" s="164" t="str">
        <f t="shared" si="69"/>
        <v/>
      </c>
      <c r="AL237" s="165" t="str">
        <f t="shared" si="70"/>
        <v/>
      </c>
      <c r="AM237" s="164" t="str">
        <f t="shared" si="71"/>
        <v/>
      </c>
      <c r="AN237" s="164" t="str">
        <f t="shared" si="72"/>
        <v/>
      </c>
      <c r="AO237" s="166" t="str">
        <f t="shared" si="73"/>
        <v/>
      </c>
      <c r="AP237" s="167" t="str">
        <f t="shared" si="74"/>
        <v/>
      </c>
      <c r="AQ237" s="167" t="str">
        <f t="shared" si="75"/>
        <v/>
      </c>
      <c r="AR237" s="167" t="str">
        <f t="shared" si="76"/>
        <v/>
      </c>
      <c r="AS237" s="164" t="str">
        <f t="shared" si="77"/>
        <v/>
      </c>
      <c r="AT237" s="168" t="str">
        <f t="shared" si="78"/>
        <v/>
      </c>
      <c r="AU237" s="168" t="str">
        <f t="shared" si="79"/>
        <v/>
      </c>
      <c r="AV237" s="168" t="str">
        <f t="shared" si="80"/>
        <v/>
      </c>
      <c r="AW237" s="168" t="str">
        <f t="shared" si="81"/>
        <v/>
      </c>
      <c r="AX237" s="168" t="str">
        <f t="shared" si="82"/>
        <v/>
      </c>
      <c r="AY237" s="168" t="str">
        <f t="shared" si="83"/>
        <v/>
      </c>
      <c r="AZ237" s="178"/>
      <c r="BA237" s="178"/>
      <c r="BB237" s="179"/>
      <c r="BC237" s="179"/>
      <c r="BD237" s="179"/>
      <c r="BE237" s="179"/>
      <c r="BF237" s="179"/>
      <c r="BG237" s="179"/>
      <c r="BH237" s="179"/>
      <c r="BI237" s="179"/>
      <c r="BJ237" s="179"/>
      <c r="BK237" s="179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5"/>
      <c r="DJ237" s="25"/>
      <c r="DK237" s="25"/>
      <c r="DL237" s="25"/>
      <c r="DM237" s="25"/>
      <c r="DN237" s="25"/>
    </row>
    <row r="238" spans="1:118" ht="15.95" customHeight="1" x14ac:dyDescent="0.2">
      <c r="A238" s="181" t="str">
        <f t="shared" si="85"/>
        <v/>
      </c>
      <c r="B238" s="182" t="str">
        <f t="shared" si="84"/>
        <v/>
      </c>
      <c r="C238" s="151"/>
      <c r="D238" s="152"/>
      <c r="E238" s="153"/>
      <c r="F238" s="152"/>
      <c r="G238" s="151"/>
      <c r="H238" s="151"/>
      <c r="I238" s="151"/>
      <c r="J238" s="151"/>
      <c r="K238" s="151"/>
      <c r="L238" s="151" t="str">
        <f t="shared" si="65"/>
        <v/>
      </c>
      <c r="M238" s="151" t="str">
        <f t="shared" si="66"/>
        <v/>
      </c>
      <c r="N238" s="151" t="str">
        <f t="shared" si="67"/>
        <v/>
      </c>
      <c r="O238" s="151" t="str">
        <f t="shared" si="68"/>
        <v/>
      </c>
      <c r="P238" s="155"/>
      <c r="Q238" s="155"/>
      <c r="R238" s="154" t="str">
        <f>IF(C238="","",MAX(N238:N239))</f>
        <v/>
      </c>
      <c r="S238" s="154" t="str">
        <f>IF(D238="","",MAX(O238:O239))</f>
        <v/>
      </c>
      <c r="T238" s="155" t="str">
        <f>IF(C238="","",MAX(ABS(H238),ABS(H239)))</f>
        <v/>
      </c>
      <c r="U238" s="156" t="str">
        <f>+IF(C238="","",MIN(MAX(ABS(G238),ABS(G239))*1000/(J238*K238),0.2*$F$10))</f>
        <v/>
      </c>
      <c r="V238" s="155" t="str">
        <f>IF(C238="","",MAX(BH238:BI238))</f>
        <v/>
      </c>
      <c r="W238" s="155" t="str">
        <f>IF(C238="","",$AA$9*$J238*$BG238*$BF238*$F$10/2.9/1000)</f>
        <v/>
      </c>
      <c r="X238" s="155" t="str">
        <f>IF(C238="","",$AA$9*$J238*$BG238*$BF238*$F$10/2/1000)</f>
        <v/>
      </c>
      <c r="Y238" s="157" t="str">
        <f>IF(C238="","",IF(MAX(ABS(H238),ABS(H239))&lt;V238,"Cấu tạo",IF(MAX(ABS(H238),ABS(H239))&gt;X238,"O/S","Tínhthép")))</f>
        <v/>
      </c>
      <c r="Z238" s="158" t="str">
        <f>IF(C238="","",IF(Y238="Tínhthép",IF(T238&lt;W238,2.5,_xlfn.COT(0.5*ASIN(2*T238*1000/($AA$9*J238*BG238*BF238*$F$10)))),""))</f>
        <v/>
      </c>
      <c r="AA238" s="159" t="str">
        <f>IF(C238="","",MAX(BJ238:BK238))</f>
        <v/>
      </c>
      <c r="AB238" s="160" t="str">
        <f>IF($C238="","",AH238)</f>
        <v/>
      </c>
      <c r="AC238" s="160" t="str">
        <f>IF($C238="","",AI238)</f>
        <v/>
      </c>
      <c r="AD238" s="160"/>
      <c r="AE238" s="159" t="str">
        <f>IF(C238="","",2*3.14*AB238^2/4/AC238*1000)</f>
        <v/>
      </c>
      <c r="AF238" s="161" t="str">
        <f>IF(C238="","",IF(AE238&gt;AA238,"OK","NOT OK"))</f>
        <v/>
      </c>
      <c r="AG238" s="17">
        <v>56</v>
      </c>
      <c r="AH238" s="162">
        <v>10</v>
      </c>
      <c r="AI238" s="163">
        <v>200</v>
      </c>
      <c r="AK238" s="164" t="str">
        <f t="shared" si="69"/>
        <v/>
      </c>
      <c r="AL238" s="165" t="str">
        <f t="shared" si="70"/>
        <v/>
      </c>
      <c r="AM238" s="164" t="str">
        <f t="shared" si="71"/>
        <v/>
      </c>
      <c r="AN238" s="164" t="str">
        <f t="shared" si="72"/>
        <v/>
      </c>
      <c r="AO238" s="166" t="str">
        <f t="shared" si="73"/>
        <v/>
      </c>
      <c r="AP238" s="167" t="str">
        <f t="shared" si="74"/>
        <v/>
      </c>
      <c r="AQ238" s="167" t="str">
        <f t="shared" si="75"/>
        <v/>
      </c>
      <c r="AR238" s="167" t="str">
        <f t="shared" si="76"/>
        <v/>
      </c>
      <c r="AS238" s="164" t="str">
        <f t="shared" si="77"/>
        <v/>
      </c>
      <c r="AT238" s="168" t="str">
        <f t="shared" si="78"/>
        <v/>
      </c>
      <c r="AU238" s="168" t="str">
        <f t="shared" si="79"/>
        <v/>
      </c>
      <c r="AV238" s="168" t="str">
        <f t="shared" si="80"/>
        <v/>
      </c>
      <c r="AW238" s="168" t="str">
        <f t="shared" si="81"/>
        <v/>
      </c>
      <c r="AX238" s="168" t="str">
        <f t="shared" si="82"/>
        <v/>
      </c>
      <c r="AY238" s="168" t="str">
        <f t="shared" si="83"/>
        <v/>
      </c>
      <c r="AZ238" s="169" t="str">
        <f>IF(C238="","",MAX(R238:R239))</f>
        <v/>
      </c>
      <c r="BA238" s="169" t="str">
        <f>IF(C238="","",MAX(S238:S239))</f>
        <v/>
      </c>
      <c r="BB238" s="170" t="str">
        <f>IF(C238="","",MIN(2,1+SQRT(200/(0.8*K238))))</f>
        <v/>
      </c>
      <c r="BC238" s="170" t="str">
        <f>IF(C238="","",MIN(0.02,MAX(R238:S238)/(J238*0.8*K238)))</f>
        <v/>
      </c>
      <c r="BD238" s="171" t="str">
        <f>IF(C238="","",0.18/$Y$11)</f>
        <v/>
      </c>
      <c r="BE238" s="172" t="str">
        <f>IF(C238="","",0.035*BB238^(3/2)*$F$9^(1/2))</f>
        <v/>
      </c>
      <c r="BF238" s="172" t="str">
        <f>IF(C238="","",0.6*(1-$F$9/250))</f>
        <v/>
      </c>
      <c r="BG238" s="171" t="str">
        <f>IF(C238="","",0.9*AK238)</f>
        <v/>
      </c>
      <c r="BH238" s="172" t="str">
        <f>+IF(C238="","",(BD238*BB238*(100*BC238*$F$9)^(1/3)+0.15*U238)*J238*0.8*K238/1000)</f>
        <v/>
      </c>
      <c r="BI238" s="172" t="str">
        <f>IF(C238="","",(BE238+0.15*U238)*J238*0.8*K238/1000)</f>
        <v/>
      </c>
      <c r="BJ238" s="172" t="str">
        <f>IF(C238="","",$AF$12*J238*1000)</f>
        <v/>
      </c>
      <c r="BK238" s="172" t="str">
        <f>+IF(C238="","",T238*1000/(BG238*$Q$10*Z238)*1000)</f>
        <v/>
      </c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5"/>
      <c r="DJ238" s="25"/>
      <c r="DK238" s="25"/>
      <c r="DL238" s="25"/>
      <c r="DM238" s="25"/>
      <c r="DN238" s="25"/>
    </row>
    <row r="239" spans="1:118" ht="15.95" customHeight="1" x14ac:dyDescent="0.25">
      <c r="A239" s="181" t="str">
        <f t="shared" si="85"/>
        <v/>
      </c>
      <c r="B239" s="182" t="str">
        <f t="shared" si="84"/>
        <v/>
      </c>
      <c r="C239" s="151"/>
      <c r="D239" s="152"/>
      <c r="E239" s="153"/>
      <c r="F239" s="152"/>
      <c r="G239" s="151"/>
      <c r="H239" s="151"/>
      <c r="I239" s="151"/>
      <c r="J239" s="151"/>
      <c r="K239" s="152"/>
      <c r="L239" s="151" t="str">
        <f t="shared" si="65"/>
        <v/>
      </c>
      <c r="M239" s="151" t="str">
        <f t="shared" si="66"/>
        <v/>
      </c>
      <c r="N239" s="151" t="str">
        <f t="shared" si="67"/>
        <v/>
      </c>
      <c r="O239" s="151" t="str">
        <f t="shared" si="68"/>
        <v/>
      </c>
      <c r="P239" s="272"/>
      <c r="Q239" s="272"/>
      <c r="R239" s="180"/>
      <c r="S239" s="180"/>
      <c r="T239" s="174"/>
      <c r="U239" s="174"/>
      <c r="V239" s="174"/>
      <c r="W239" s="174"/>
      <c r="X239" s="174"/>
      <c r="Y239" s="174"/>
      <c r="Z239" s="174"/>
      <c r="AA239" s="175"/>
      <c r="AB239" s="175"/>
      <c r="AC239" s="175"/>
      <c r="AD239" s="175"/>
      <c r="AE239" s="176"/>
      <c r="AF239" s="175"/>
      <c r="AG239" s="122"/>
      <c r="AH239" s="177"/>
      <c r="AI239" s="177"/>
      <c r="AK239" s="164" t="str">
        <f t="shared" si="69"/>
        <v/>
      </c>
      <c r="AL239" s="165" t="str">
        <f t="shared" si="70"/>
        <v/>
      </c>
      <c r="AM239" s="164" t="str">
        <f t="shared" si="71"/>
        <v/>
      </c>
      <c r="AN239" s="164" t="str">
        <f t="shared" si="72"/>
        <v/>
      </c>
      <c r="AO239" s="166" t="str">
        <f t="shared" si="73"/>
        <v/>
      </c>
      <c r="AP239" s="167" t="str">
        <f t="shared" si="74"/>
        <v/>
      </c>
      <c r="AQ239" s="167" t="str">
        <f t="shared" si="75"/>
        <v/>
      </c>
      <c r="AR239" s="167" t="str">
        <f t="shared" si="76"/>
        <v/>
      </c>
      <c r="AS239" s="164" t="str">
        <f t="shared" si="77"/>
        <v/>
      </c>
      <c r="AT239" s="168" t="str">
        <f t="shared" si="78"/>
        <v/>
      </c>
      <c r="AU239" s="168" t="str">
        <f t="shared" si="79"/>
        <v/>
      </c>
      <c r="AV239" s="168" t="str">
        <f t="shared" si="80"/>
        <v/>
      </c>
      <c r="AW239" s="168" t="str">
        <f t="shared" si="81"/>
        <v/>
      </c>
      <c r="AX239" s="168" t="str">
        <f t="shared" si="82"/>
        <v/>
      </c>
      <c r="AY239" s="168" t="str">
        <f t="shared" si="83"/>
        <v/>
      </c>
      <c r="AZ239" s="178"/>
      <c r="BA239" s="178"/>
      <c r="BB239" s="179"/>
      <c r="BC239" s="179"/>
      <c r="BD239" s="179"/>
      <c r="BE239" s="179"/>
      <c r="BF239" s="179"/>
      <c r="BG239" s="179"/>
      <c r="BH239" s="179"/>
      <c r="BI239" s="179"/>
      <c r="BJ239" s="179"/>
      <c r="BK239" s="179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5"/>
      <c r="DJ239" s="25"/>
      <c r="DK239" s="25"/>
      <c r="DL239" s="25"/>
      <c r="DM239" s="25"/>
      <c r="DN239" s="25"/>
    </row>
    <row r="240" spans="1:118" ht="15.95" customHeight="1" x14ac:dyDescent="0.2">
      <c r="A240" s="181" t="str">
        <f t="shared" si="85"/>
        <v/>
      </c>
      <c r="B240" s="182" t="str">
        <f t="shared" si="84"/>
        <v/>
      </c>
      <c r="C240" s="151"/>
      <c r="D240" s="152"/>
      <c r="E240" s="153"/>
      <c r="F240" s="152"/>
      <c r="G240" s="151"/>
      <c r="H240" s="151"/>
      <c r="I240" s="151"/>
      <c r="J240" s="151"/>
      <c r="K240" s="152"/>
      <c r="L240" s="151" t="str">
        <f t="shared" si="65"/>
        <v/>
      </c>
      <c r="M240" s="151" t="str">
        <f t="shared" si="66"/>
        <v/>
      </c>
      <c r="N240" s="151" t="str">
        <f t="shared" si="67"/>
        <v/>
      </c>
      <c r="O240" s="151" t="str">
        <f t="shared" si="68"/>
        <v/>
      </c>
      <c r="P240" s="155"/>
      <c r="Q240" s="155"/>
      <c r="R240" s="154" t="str">
        <f>IF(C240="","",MAX(N240:N241))</f>
        <v/>
      </c>
      <c r="S240" s="154" t="str">
        <f>IF(D240="","",MAX(O240:O241))</f>
        <v/>
      </c>
      <c r="T240" s="155" t="str">
        <f>IF(C240="","",MAX(ABS(H240),ABS(H241)))</f>
        <v/>
      </c>
      <c r="U240" s="156" t="str">
        <f>+IF(C240="","",MIN(MAX(ABS(G240),ABS(G241))*1000/(J240*K240),0.2*$F$10))</f>
        <v/>
      </c>
      <c r="V240" s="155" t="str">
        <f>IF(C240="","",MAX(BH240:BI240))</f>
        <v/>
      </c>
      <c r="W240" s="155" t="str">
        <f>IF(C240="","",$AA$9*$J240*$BG240*$BF240*$F$10/2.9/1000)</f>
        <v/>
      </c>
      <c r="X240" s="155" t="str">
        <f>IF(C240="","",$AA$9*$J240*$BG240*$BF240*$F$10/2/1000)</f>
        <v/>
      </c>
      <c r="Y240" s="157" t="str">
        <f>IF(C240="","",IF(MAX(ABS(H240),ABS(H241))&lt;V240,"Cấu tạo",IF(MAX(ABS(H240),ABS(H241))&gt;X240,"O/S","Tínhthép")))</f>
        <v/>
      </c>
      <c r="Z240" s="158" t="str">
        <f>IF(C240="","",IF(Y240="Tínhthép",IF(T240&lt;W240,2.5,_xlfn.COT(0.5*ASIN(2*T240*1000/($AA$9*J240*BG240*BF240*$F$10)))),""))</f>
        <v/>
      </c>
      <c r="AA240" s="159" t="str">
        <f>IF(C240="","",MAX(BJ240:BK240))</f>
        <v/>
      </c>
      <c r="AB240" s="160" t="str">
        <f>IF($C240="","",AH240)</f>
        <v/>
      </c>
      <c r="AC240" s="160" t="str">
        <f>IF($C240="","",AI240)</f>
        <v/>
      </c>
      <c r="AD240" s="160"/>
      <c r="AE240" s="159" t="str">
        <f>IF(C240="","",2*3.14*AB240^2/4/AC240*1000)</f>
        <v/>
      </c>
      <c r="AF240" s="161" t="str">
        <f>IF(C240="","",IF(AE240&gt;AA240,"OK","NOT OK"))</f>
        <v/>
      </c>
      <c r="AH240" s="162">
        <v>10</v>
      </c>
      <c r="AI240" s="163">
        <v>200</v>
      </c>
      <c r="AK240" s="164" t="str">
        <f t="shared" si="69"/>
        <v/>
      </c>
      <c r="AL240" s="165" t="str">
        <f t="shared" si="70"/>
        <v/>
      </c>
      <c r="AM240" s="164" t="str">
        <f t="shared" si="71"/>
        <v/>
      </c>
      <c r="AN240" s="164" t="str">
        <f t="shared" si="72"/>
        <v/>
      </c>
      <c r="AO240" s="166" t="str">
        <f t="shared" si="73"/>
        <v/>
      </c>
      <c r="AP240" s="167" t="str">
        <f t="shared" si="74"/>
        <v/>
      </c>
      <c r="AQ240" s="167" t="str">
        <f t="shared" si="75"/>
        <v/>
      </c>
      <c r="AR240" s="167" t="str">
        <f t="shared" si="76"/>
        <v/>
      </c>
      <c r="AS240" s="164" t="str">
        <f t="shared" si="77"/>
        <v/>
      </c>
      <c r="AT240" s="168" t="str">
        <f t="shared" si="78"/>
        <v/>
      </c>
      <c r="AU240" s="168" t="str">
        <f t="shared" si="79"/>
        <v/>
      </c>
      <c r="AV240" s="168" t="str">
        <f t="shared" si="80"/>
        <v/>
      </c>
      <c r="AW240" s="168" t="str">
        <f t="shared" si="81"/>
        <v/>
      </c>
      <c r="AX240" s="168" t="str">
        <f t="shared" si="82"/>
        <v/>
      </c>
      <c r="AY240" s="168" t="str">
        <f t="shared" si="83"/>
        <v/>
      </c>
      <c r="AZ240" s="169" t="str">
        <f>IF(C240="","",MAX(R240:R241))</f>
        <v/>
      </c>
      <c r="BA240" s="169" t="str">
        <f>IF(C240="","",MAX(S240:S241))</f>
        <v/>
      </c>
      <c r="BB240" s="170" t="str">
        <f>IF(C240="","",MIN(2,1+SQRT(200/(0.8*K240))))</f>
        <v/>
      </c>
      <c r="BC240" s="170" t="str">
        <f>IF(C240="","",MIN(0.02,MAX(R240:S240)/(J240*0.8*K240)))</f>
        <v/>
      </c>
      <c r="BD240" s="171" t="str">
        <f>IF(C240="","",0.18/$Y$11)</f>
        <v/>
      </c>
      <c r="BE240" s="172" t="str">
        <f>IF(C240="","",0.035*BB240^(3/2)*$F$9^(1/2))</f>
        <v/>
      </c>
      <c r="BF240" s="172" t="str">
        <f>IF(C240="","",0.6*(1-$F$9/250))</f>
        <v/>
      </c>
      <c r="BG240" s="171" t="str">
        <f>IF(C240="","",0.9*AK240)</f>
        <v/>
      </c>
      <c r="BH240" s="172" t="str">
        <f>+IF(C240="","",(BD240*BB240*(100*BC240*$F$9)^(1/3)+0.15*U240)*J240*0.8*K240/1000)</f>
        <v/>
      </c>
      <c r="BI240" s="172" t="str">
        <f>IF(C240="","",(BE240+0.15*U240)*J240*0.8*K240/1000)</f>
        <v/>
      </c>
      <c r="BJ240" s="172" t="str">
        <f>IF(C240="","",$AF$12*J240*1000)</f>
        <v/>
      </c>
      <c r="BK240" s="172" t="str">
        <f>+IF(C240="","",T240*1000/(BG240*$Q$10*Z240)*1000)</f>
        <v/>
      </c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5"/>
      <c r="DJ240" s="25"/>
      <c r="DK240" s="25"/>
      <c r="DL240" s="25"/>
      <c r="DM240" s="25"/>
      <c r="DN240" s="25"/>
    </row>
    <row r="241" spans="1:118" ht="15.95" customHeight="1" x14ac:dyDescent="0.25">
      <c r="A241" s="181" t="str">
        <f t="shared" si="85"/>
        <v/>
      </c>
      <c r="B241" s="182" t="str">
        <f t="shared" si="84"/>
        <v/>
      </c>
      <c r="C241" s="151"/>
      <c r="D241" s="152"/>
      <c r="E241" s="153"/>
      <c r="F241" s="152"/>
      <c r="G241" s="151"/>
      <c r="H241" s="151"/>
      <c r="I241" s="151"/>
      <c r="J241" s="151"/>
      <c r="K241" s="152"/>
      <c r="L241" s="151" t="str">
        <f t="shared" si="65"/>
        <v/>
      </c>
      <c r="M241" s="151" t="str">
        <f t="shared" si="66"/>
        <v/>
      </c>
      <c r="N241" s="151" t="str">
        <f t="shared" si="67"/>
        <v/>
      </c>
      <c r="O241" s="151" t="str">
        <f t="shared" si="68"/>
        <v/>
      </c>
      <c r="P241" s="272"/>
      <c r="Q241" s="272"/>
      <c r="R241" s="180"/>
      <c r="S241" s="180"/>
      <c r="T241" s="174"/>
      <c r="U241" s="174"/>
      <c r="V241" s="174"/>
      <c r="W241" s="174"/>
      <c r="X241" s="174"/>
      <c r="Y241" s="174"/>
      <c r="Z241" s="174"/>
      <c r="AA241" s="175"/>
      <c r="AB241" s="175"/>
      <c r="AC241" s="175"/>
      <c r="AD241" s="175"/>
      <c r="AE241" s="176"/>
      <c r="AF241" s="175"/>
      <c r="AG241" s="122"/>
      <c r="AH241" s="177"/>
      <c r="AI241" s="177"/>
      <c r="AK241" s="164" t="str">
        <f t="shared" si="69"/>
        <v/>
      </c>
      <c r="AL241" s="165" t="str">
        <f t="shared" si="70"/>
        <v/>
      </c>
      <c r="AM241" s="164" t="str">
        <f t="shared" si="71"/>
        <v/>
      </c>
      <c r="AN241" s="164" t="str">
        <f t="shared" si="72"/>
        <v/>
      </c>
      <c r="AO241" s="166" t="str">
        <f t="shared" si="73"/>
        <v/>
      </c>
      <c r="AP241" s="167" t="str">
        <f t="shared" si="74"/>
        <v/>
      </c>
      <c r="AQ241" s="167" t="str">
        <f t="shared" si="75"/>
        <v/>
      </c>
      <c r="AR241" s="167" t="str">
        <f t="shared" si="76"/>
        <v/>
      </c>
      <c r="AS241" s="164" t="str">
        <f t="shared" si="77"/>
        <v/>
      </c>
      <c r="AT241" s="168" t="str">
        <f t="shared" si="78"/>
        <v/>
      </c>
      <c r="AU241" s="168" t="str">
        <f t="shared" si="79"/>
        <v/>
      </c>
      <c r="AV241" s="168" t="str">
        <f t="shared" si="80"/>
        <v/>
      </c>
      <c r="AW241" s="168" t="str">
        <f t="shared" si="81"/>
        <v/>
      </c>
      <c r="AX241" s="168" t="str">
        <f t="shared" si="82"/>
        <v/>
      </c>
      <c r="AY241" s="168" t="str">
        <f t="shared" si="83"/>
        <v/>
      </c>
      <c r="AZ241" s="178"/>
      <c r="BA241" s="178"/>
      <c r="BB241" s="179"/>
      <c r="BC241" s="179"/>
      <c r="BD241" s="179"/>
      <c r="BE241" s="179"/>
      <c r="BF241" s="179"/>
      <c r="BG241" s="179"/>
      <c r="BH241" s="179"/>
      <c r="BI241" s="179"/>
      <c r="BJ241" s="179"/>
      <c r="BK241" s="179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5"/>
      <c r="DJ241" s="25"/>
      <c r="DK241" s="25"/>
      <c r="DL241" s="25"/>
      <c r="DM241" s="25"/>
      <c r="DN241" s="25"/>
    </row>
    <row r="242" spans="1:118" ht="15.95" customHeight="1" x14ac:dyDescent="0.2">
      <c r="A242" s="181" t="str">
        <f t="shared" si="85"/>
        <v/>
      </c>
      <c r="B242" s="182" t="str">
        <f t="shared" si="84"/>
        <v/>
      </c>
      <c r="C242" s="151"/>
      <c r="D242" s="152"/>
      <c r="E242" s="153"/>
      <c r="F242" s="152"/>
      <c r="G242" s="151"/>
      <c r="H242" s="151"/>
      <c r="I242" s="151"/>
      <c r="J242" s="151"/>
      <c r="K242" s="151"/>
      <c r="L242" s="151" t="str">
        <f t="shared" si="65"/>
        <v/>
      </c>
      <c r="M242" s="151" t="str">
        <f t="shared" si="66"/>
        <v/>
      </c>
      <c r="N242" s="151" t="str">
        <f t="shared" si="67"/>
        <v/>
      </c>
      <c r="O242" s="151" t="str">
        <f t="shared" si="68"/>
        <v/>
      </c>
      <c r="P242" s="155"/>
      <c r="Q242" s="155"/>
      <c r="R242" s="154" t="str">
        <f>IF(C242="","",MAX(N242:N243))</f>
        <v/>
      </c>
      <c r="S242" s="154" t="str">
        <f>IF(D242="","",MAX(O242:O243))</f>
        <v/>
      </c>
      <c r="T242" s="155" t="str">
        <f>IF(C242="","",MAX(ABS(H242),ABS(H243)))</f>
        <v/>
      </c>
      <c r="U242" s="156" t="str">
        <f>+IF(C242="","",MIN(MAX(ABS(G242),ABS(G243))*1000/(J242*K242),0.2*$F$10))</f>
        <v/>
      </c>
      <c r="V242" s="155" t="str">
        <f>IF(C242="","",MAX(BH242:BI242))</f>
        <v/>
      </c>
      <c r="W242" s="155" t="str">
        <f>IF(C242="","",$AA$9*$J242*$BG242*$BF242*$F$10/2.9/1000)</f>
        <v/>
      </c>
      <c r="X242" s="155" t="str">
        <f>IF(C242="","",$AA$9*$J242*$BG242*$BF242*$F$10/2/1000)</f>
        <v/>
      </c>
      <c r="Y242" s="157" t="str">
        <f>IF(C242="","",IF(MAX(ABS(H242),ABS(H243))&lt;V242,"Cấu tạo",IF(MAX(ABS(H242),ABS(H243))&gt;X242,"O/S","Tínhthép")))</f>
        <v/>
      </c>
      <c r="Z242" s="158" t="str">
        <f>IF(C242="","",IF(Y242="Tínhthép",IF(T242&lt;W242,2.5,_xlfn.COT(0.5*ASIN(2*T242*1000/($AA$9*J242*BG242*BF242*$F$10)))),""))</f>
        <v/>
      </c>
      <c r="AA242" s="159" t="str">
        <f>IF(C242="","",MAX(BJ242:BK242))</f>
        <v/>
      </c>
      <c r="AB242" s="160" t="str">
        <f>IF($C242="","",AH242)</f>
        <v/>
      </c>
      <c r="AC242" s="160" t="str">
        <f>IF($C242="","",AI242)</f>
        <v/>
      </c>
      <c r="AD242" s="160"/>
      <c r="AE242" s="159" t="str">
        <f>IF(C242="","",2*3.14*AB242^2/4/AC242*1000)</f>
        <v/>
      </c>
      <c r="AF242" s="161" t="str">
        <f>IF(C242="","",IF(AE242&gt;AA242,"OK","NOT OK"))</f>
        <v/>
      </c>
      <c r="AG242" s="17">
        <v>57</v>
      </c>
      <c r="AH242" s="162">
        <v>10</v>
      </c>
      <c r="AI242" s="163">
        <v>200</v>
      </c>
      <c r="AK242" s="164" t="str">
        <f t="shared" si="69"/>
        <v/>
      </c>
      <c r="AL242" s="165" t="str">
        <f t="shared" si="70"/>
        <v/>
      </c>
      <c r="AM242" s="164" t="str">
        <f t="shared" si="71"/>
        <v/>
      </c>
      <c r="AN242" s="164" t="str">
        <f t="shared" si="72"/>
        <v/>
      </c>
      <c r="AO242" s="166" t="str">
        <f t="shared" si="73"/>
        <v/>
      </c>
      <c r="AP242" s="167" t="str">
        <f t="shared" si="74"/>
        <v/>
      </c>
      <c r="AQ242" s="167" t="str">
        <f t="shared" si="75"/>
        <v/>
      </c>
      <c r="AR242" s="167" t="str">
        <f t="shared" si="76"/>
        <v/>
      </c>
      <c r="AS242" s="164" t="str">
        <f t="shared" si="77"/>
        <v/>
      </c>
      <c r="AT242" s="168" t="str">
        <f t="shared" si="78"/>
        <v/>
      </c>
      <c r="AU242" s="168" t="str">
        <f t="shared" si="79"/>
        <v/>
      </c>
      <c r="AV242" s="168" t="str">
        <f t="shared" si="80"/>
        <v/>
      </c>
      <c r="AW242" s="168" t="str">
        <f t="shared" si="81"/>
        <v/>
      </c>
      <c r="AX242" s="168" t="str">
        <f t="shared" si="82"/>
        <v/>
      </c>
      <c r="AY242" s="168" t="str">
        <f t="shared" si="83"/>
        <v/>
      </c>
      <c r="AZ242" s="169" t="str">
        <f>IF(C242="","",MAX(R242:R243))</f>
        <v/>
      </c>
      <c r="BA242" s="169" t="str">
        <f>IF(C242="","",MAX(S242:S243))</f>
        <v/>
      </c>
      <c r="BB242" s="170" t="str">
        <f>IF(C242="","",MIN(2,1+SQRT(200/(0.8*K242))))</f>
        <v/>
      </c>
      <c r="BC242" s="170" t="str">
        <f>IF(C242="","",MIN(0.02,MAX(R242:S242)/(J242*0.8*K242)))</f>
        <v/>
      </c>
      <c r="BD242" s="171" t="str">
        <f>IF(C242="","",0.18/$Y$11)</f>
        <v/>
      </c>
      <c r="BE242" s="172" t="str">
        <f>IF(C242="","",0.035*BB242^(3/2)*$F$9^(1/2))</f>
        <v/>
      </c>
      <c r="BF242" s="172" t="str">
        <f>IF(C242="","",0.6*(1-$F$9/250))</f>
        <v/>
      </c>
      <c r="BG242" s="171" t="str">
        <f>IF(C242="","",0.9*AK242)</f>
        <v/>
      </c>
      <c r="BH242" s="172" t="str">
        <f>+IF(C242="","",(BD242*BB242*(100*BC242*$F$9)^(1/3)+0.15*U242)*J242*0.8*K242/1000)</f>
        <v/>
      </c>
      <c r="BI242" s="172" t="str">
        <f>IF(C242="","",(BE242+0.15*U242)*J242*0.8*K242/1000)</f>
        <v/>
      </c>
      <c r="BJ242" s="172" t="str">
        <f>IF(C242="","",$AF$12*J242*1000)</f>
        <v/>
      </c>
      <c r="BK242" s="172" t="str">
        <f>+IF(C242="","",T242*1000/(BG242*$Q$10*Z242)*1000)</f>
        <v/>
      </c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5"/>
      <c r="DJ242" s="25"/>
      <c r="DK242" s="25"/>
      <c r="DL242" s="25"/>
      <c r="DM242" s="25"/>
      <c r="DN242" s="25"/>
    </row>
    <row r="243" spans="1:118" ht="15.95" customHeight="1" x14ac:dyDescent="0.25">
      <c r="A243" s="181" t="str">
        <f t="shared" si="85"/>
        <v/>
      </c>
      <c r="B243" s="182" t="str">
        <f t="shared" si="84"/>
        <v/>
      </c>
      <c r="C243" s="151"/>
      <c r="D243" s="152"/>
      <c r="E243" s="153"/>
      <c r="F243" s="152"/>
      <c r="G243" s="151"/>
      <c r="H243" s="151"/>
      <c r="I243" s="151"/>
      <c r="J243" s="151"/>
      <c r="K243" s="152"/>
      <c r="L243" s="151" t="str">
        <f t="shared" si="65"/>
        <v/>
      </c>
      <c r="M243" s="151" t="str">
        <f t="shared" si="66"/>
        <v/>
      </c>
      <c r="N243" s="151" t="str">
        <f t="shared" si="67"/>
        <v/>
      </c>
      <c r="O243" s="151" t="str">
        <f t="shared" si="68"/>
        <v/>
      </c>
      <c r="P243" s="272"/>
      <c r="Q243" s="272"/>
      <c r="R243" s="173"/>
      <c r="S243" s="173"/>
      <c r="T243" s="174"/>
      <c r="U243" s="174"/>
      <c r="V243" s="174"/>
      <c r="W243" s="174"/>
      <c r="X243" s="174"/>
      <c r="Y243" s="174"/>
      <c r="Z243" s="174"/>
      <c r="AA243" s="175"/>
      <c r="AB243" s="175"/>
      <c r="AC243" s="175"/>
      <c r="AD243" s="175"/>
      <c r="AE243" s="176"/>
      <c r="AF243" s="175"/>
      <c r="AG243" s="122"/>
      <c r="AH243" s="177"/>
      <c r="AI243" s="177"/>
      <c r="AK243" s="164" t="str">
        <f t="shared" si="69"/>
        <v/>
      </c>
      <c r="AL243" s="165" t="str">
        <f t="shared" si="70"/>
        <v/>
      </c>
      <c r="AM243" s="164" t="str">
        <f t="shared" si="71"/>
        <v/>
      </c>
      <c r="AN243" s="164" t="str">
        <f t="shared" si="72"/>
        <v/>
      </c>
      <c r="AO243" s="166" t="str">
        <f t="shared" si="73"/>
        <v/>
      </c>
      <c r="AP243" s="167" t="str">
        <f t="shared" si="74"/>
        <v/>
      </c>
      <c r="AQ243" s="167" t="str">
        <f t="shared" si="75"/>
        <v/>
      </c>
      <c r="AR243" s="167" t="str">
        <f t="shared" si="76"/>
        <v/>
      </c>
      <c r="AS243" s="164" t="str">
        <f t="shared" si="77"/>
        <v/>
      </c>
      <c r="AT243" s="168" t="str">
        <f t="shared" si="78"/>
        <v/>
      </c>
      <c r="AU243" s="168" t="str">
        <f t="shared" si="79"/>
        <v/>
      </c>
      <c r="AV243" s="168" t="str">
        <f t="shared" si="80"/>
        <v/>
      </c>
      <c r="AW243" s="168" t="str">
        <f t="shared" si="81"/>
        <v/>
      </c>
      <c r="AX243" s="168" t="str">
        <f t="shared" si="82"/>
        <v/>
      </c>
      <c r="AY243" s="168" t="str">
        <f t="shared" si="83"/>
        <v/>
      </c>
      <c r="AZ243" s="178"/>
      <c r="BA243" s="178"/>
      <c r="BB243" s="179"/>
      <c r="BC243" s="179"/>
      <c r="BD243" s="179"/>
      <c r="BE243" s="179"/>
      <c r="BF243" s="179"/>
      <c r="BG243" s="179"/>
      <c r="BH243" s="179"/>
      <c r="BI243" s="179"/>
      <c r="BJ243" s="179"/>
      <c r="BK243" s="179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5"/>
      <c r="DJ243" s="25"/>
      <c r="DK243" s="25"/>
      <c r="DL243" s="25"/>
      <c r="DM243" s="25"/>
      <c r="DN243" s="25"/>
    </row>
    <row r="244" spans="1:118" ht="15.95" customHeight="1" x14ac:dyDescent="0.2">
      <c r="A244" s="181" t="str">
        <f t="shared" si="85"/>
        <v/>
      </c>
      <c r="B244" s="182" t="str">
        <f t="shared" si="84"/>
        <v/>
      </c>
      <c r="C244" s="151"/>
      <c r="D244" s="152"/>
      <c r="E244" s="153"/>
      <c r="F244" s="152"/>
      <c r="G244" s="151"/>
      <c r="H244" s="151"/>
      <c r="I244" s="151"/>
      <c r="J244" s="151"/>
      <c r="K244" s="152"/>
      <c r="L244" s="151" t="str">
        <f t="shared" si="65"/>
        <v/>
      </c>
      <c r="M244" s="151" t="str">
        <f t="shared" si="66"/>
        <v/>
      </c>
      <c r="N244" s="151" t="str">
        <f t="shared" si="67"/>
        <v/>
      </c>
      <c r="O244" s="151" t="str">
        <f t="shared" si="68"/>
        <v/>
      </c>
      <c r="P244" s="155"/>
      <c r="Q244" s="155"/>
      <c r="R244" s="154" t="str">
        <f>IF(C244="","",MAX(N244:N245))</f>
        <v/>
      </c>
      <c r="S244" s="154" t="str">
        <f>IF(D244="","",MAX(O244:O245))</f>
        <v/>
      </c>
      <c r="T244" s="155" t="str">
        <f>IF(C244="","",MAX(ABS(H244),ABS(H245)))</f>
        <v/>
      </c>
      <c r="U244" s="156" t="str">
        <f>+IF(C244="","",MIN(MAX(ABS(G244),ABS(G245))*1000/(J244*K244),0.2*$F$10))</f>
        <v/>
      </c>
      <c r="V244" s="155" t="str">
        <f>IF(C244="","",MAX(BH244:BI244))</f>
        <v/>
      </c>
      <c r="W244" s="155" t="str">
        <f>IF(C244="","",$AA$9*$J244*$BG244*$BF244*$F$10/2.9/1000)</f>
        <v/>
      </c>
      <c r="X244" s="155" t="str">
        <f>IF(C244="","",$AA$9*$J244*$BG244*$BF244*$F$10/2/1000)</f>
        <v/>
      </c>
      <c r="Y244" s="157" t="str">
        <f>IF(C244="","",IF(MAX(ABS(H244),ABS(H245))&lt;V244,"Cấu tạo",IF(MAX(ABS(H244),ABS(H245))&gt;X244,"O/S","Tínhthép")))</f>
        <v/>
      </c>
      <c r="Z244" s="158" t="str">
        <f>IF(C244="","",IF(Y244="Tínhthép",IF(T244&lt;W244,2.5,_xlfn.COT(0.5*ASIN(2*T244*1000/($AA$9*J244*BG244*BF244*$F$10)))),""))</f>
        <v/>
      </c>
      <c r="AA244" s="159" t="str">
        <f>IF(C244="","",MAX(BJ244:BK244))</f>
        <v/>
      </c>
      <c r="AB244" s="160" t="str">
        <f>IF($C244="","",AH244)</f>
        <v/>
      </c>
      <c r="AC244" s="160" t="str">
        <f>IF($C244="","",AI244)</f>
        <v/>
      </c>
      <c r="AD244" s="160"/>
      <c r="AE244" s="159" t="str">
        <f>IF(C244="","",2*3.14*AB244^2/4/AC244*1000)</f>
        <v/>
      </c>
      <c r="AF244" s="161" t="str">
        <f>IF(C244="","",IF(AE244&gt;AA244,"OK","NOT OK"))</f>
        <v/>
      </c>
      <c r="AH244" s="162">
        <v>10</v>
      </c>
      <c r="AI244" s="163">
        <v>200</v>
      </c>
      <c r="AK244" s="164" t="str">
        <f t="shared" si="69"/>
        <v/>
      </c>
      <c r="AL244" s="165" t="str">
        <f t="shared" si="70"/>
        <v/>
      </c>
      <c r="AM244" s="164" t="str">
        <f t="shared" si="71"/>
        <v/>
      </c>
      <c r="AN244" s="164" t="str">
        <f t="shared" si="72"/>
        <v/>
      </c>
      <c r="AO244" s="166" t="str">
        <f t="shared" si="73"/>
        <v/>
      </c>
      <c r="AP244" s="167" t="str">
        <f t="shared" si="74"/>
        <v/>
      </c>
      <c r="AQ244" s="167" t="str">
        <f t="shared" si="75"/>
        <v/>
      </c>
      <c r="AR244" s="167" t="str">
        <f t="shared" si="76"/>
        <v/>
      </c>
      <c r="AS244" s="164" t="str">
        <f t="shared" si="77"/>
        <v/>
      </c>
      <c r="AT244" s="168" t="str">
        <f t="shared" si="78"/>
        <v/>
      </c>
      <c r="AU244" s="168" t="str">
        <f t="shared" si="79"/>
        <v/>
      </c>
      <c r="AV244" s="168" t="str">
        <f t="shared" si="80"/>
        <v/>
      </c>
      <c r="AW244" s="168" t="str">
        <f t="shared" si="81"/>
        <v/>
      </c>
      <c r="AX244" s="168" t="str">
        <f t="shared" si="82"/>
        <v/>
      </c>
      <c r="AY244" s="168" t="str">
        <f t="shared" si="83"/>
        <v/>
      </c>
      <c r="AZ244" s="169" t="str">
        <f>IF(C244="","",MAX(R244:R245))</f>
        <v/>
      </c>
      <c r="BA244" s="169" t="str">
        <f>IF(C244="","",MAX(S244:S245))</f>
        <v/>
      </c>
      <c r="BB244" s="170" t="str">
        <f>IF(C244="","",MIN(2,1+SQRT(200/(0.8*K244))))</f>
        <v/>
      </c>
      <c r="BC244" s="170" t="str">
        <f>IF(C244="","",MIN(0.02,MAX(R244:S244)/(J244*0.8*K244)))</f>
        <v/>
      </c>
      <c r="BD244" s="171" t="str">
        <f>IF(C244="","",0.18/$Y$11)</f>
        <v/>
      </c>
      <c r="BE244" s="172" t="str">
        <f>IF(C244="","",0.035*BB244^(3/2)*$F$9^(1/2))</f>
        <v/>
      </c>
      <c r="BF244" s="172" t="str">
        <f>IF(C244="","",0.6*(1-$F$9/250))</f>
        <v/>
      </c>
      <c r="BG244" s="171" t="str">
        <f>IF(C244="","",0.9*AK244)</f>
        <v/>
      </c>
      <c r="BH244" s="172" t="str">
        <f>+IF(C244="","",(BD244*BB244*(100*BC244*$F$9)^(1/3)+0.15*U244)*J244*0.8*K244/1000)</f>
        <v/>
      </c>
      <c r="BI244" s="172" t="str">
        <f>IF(C244="","",(BE244+0.15*U244)*J244*0.8*K244/1000)</f>
        <v/>
      </c>
      <c r="BJ244" s="172" t="str">
        <f>IF(C244="","",$AF$12*J244*1000)</f>
        <v/>
      </c>
      <c r="BK244" s="172" t="str">
        <f>+IF(C244="","",T244*1000/(BG244*$Q$10*Z244)*1000)</f>
        <v/>
      </c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5"/>
      <c r="DJ244" s="25"/>
      <c r="DK244" s="25"/>
      <c r="DL244" s="25"/>
      <c r="DM244" s="25"/>
      <c r="DN244" s="25"/>
    </row>
    <row r="245" spans="1:118" ht="15.95" customHeight="1" x14ac:dyDescent="0.25">
      <c r="A245" s="181" t="str">
        <f t="shared" si="85"/>
        <v/>
      </c>
      <c r="B245" s="182" t="str">
        <f t="shared" si="84"/>
        <v/>
      </c>
      <c r="C245" s="151"/>
      <c r="D245" s="152"/>
      <c r="E245" s="153"/>
      <c r="F245" s="152"/>
      <c r="G245" s="151"/>
      <c r="H245" s="151"/>
      <c r="I245" s="151"/>
      <c r="J245" s="151"/>
      <c r="K245" s="152"/>
      <c r="L245" s="151" t="str">
        <f t="shared" si="65"/>
        <v/>
      </c>
      <c r="M245" s="151" t="str">
        <f t="shared" si="66"/>
        <v/>
      </c>
      <c r="N245" s="151" t="str">
        <f t="shared" si="67"/>
        <v/>
      </c>
      <c r="O245" s="151" t="str">
        <f t="shared" si="68"/>
        <v/>
      </c>
      <c r="P245" s="272"/>
      <c r="Q245" s="272"/>
      <c r="R245" s="173"/>
      <c r="S245" s="173"/>
      <c r="T245" s="174"/>
      <c r="U245" s="174"/>
      <c r="V245" s="174"/>
      <c r="W245" s="174"/>
      <c r="X245" s="174"/>
      <c r="Y245" s="174"/>
      <c r="Z245" s="174"/>
      <c r="AA245" s="175"/>
      <c r="AB245" s="175"/>
      <c r="AC245" s="175"/>
      <c r="AD245" s="175"/>
      <c r="AE245" s="176"/>
      <c r="AF245" s="175"/>
      <c r="AG245" s="122"/>
      <c r="AH245" s="177"/>
      <c r="AI245" s="177"/>
      <c r="AK245" s="164" t="str">
        <f t="shared" si="69"/>
        <v/>
      </c>
      <c r="AL245" s="165" t="str">
        <f t="shared" si="70"/>
        <v/>
      </c>
      <c r="AM245" s="164" t="str">
        <f t="shared" si="71"/>
        <v/>
      </c>
      <c r="AN245" s="164" t="str">
        <f t="shared" si="72"/>
        <v/>
      </c>
      <c r="AO245" s="166" t="str">
        <f t="shared" si="73"/>
        <v/>
      </c>
      <c r="AP245" s="167" t="str">
        <f t="shared" si="74"/>
        <v/>
      </c>
      <c r="AQ245" s="167" t="str">
        <f t="shared" si="75"/>
        <v/>
      </c>
      <c r="AR245" s="167" t="str">
        <f t="shared" si="76"/>
        <v/>
      </c>
      <c r="AS245" s="164" t="str">
        <f t="shared" si="77"/>
        <v/>
      </c>
      <c r="AT245" s="168" t="str">
        <f t="shared" si="78"/>
        <v/>
      </c>
      <c r="AU245" s="168" t="str">
        <f t="shared" si="79"/>
        <v/>
      </c>
      <c r="AV245" s="168" t="str">
        <f t="shared" si="80"/>
        <v/>
      </c>
      <c r="AW245" s="168" t="str">
        <f t="shared" si="81"/>
        <v/>
      </c>
      <c r="AX245" s="168" t="str">
        <f t="shared" si="82"/>
        <v/>
      </c>
      <c r="AY245" s="168" t="str">
        <f t="shared" si="83"/>
        <v/>
      </c>
      <c r="AZ245" s="178"/>
      <c r="BA245" s="178"/>
      <c r="BB245" s="179"/>
      <c r="BC245" s="179"/>
      <c r="BD245" s="179"/>
      <c r="BE245" s="179"/>
      <c r="BF245" s="179"/>
      <c r="BG245" s="179"/>
      <c r="BH245" s="179"/>
      <c r="BI245" s="179"/>
      <c r="BJ245" s="179"/>
      <c r="BK245" s="179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5"/>
      <c r="DJ245" s="25"/>
      <c r="DK245" s="25"/>
      <c r="DL245" s="25"/>
      <c r="DM245" s="25"/>
      <c r="DN245" s="25"/>
    </row>
    <row r="246" spans="1:118" ht="15.95" customHeight="1" x14ac:dyDescent="0.2">
      <c r="A246" s="181" t="str">
        <f t="shared" si="85"/>
        <v/>
      </c>
      <c r="B246" s="182" t="str">
        <f t="shared" si="84"/>
        <v/>
      </c>
      <c r="C246" s="151"/>
      <c r="D246" s="152"/>
      <c r="E246" s="153"/>
      <c r="F246" s="152"/>
      <c r="G246" s="151"/>
      <c r="H246" s="151"/>
      <c r="I246" s="151"/>
      <c r="J246" s="151"/>
      <c r="K246" s="151"/>
      <c r="L246" s="151" t="str">
        <f t="shared" si="65"/>
        <v/>
      </c>
      <c r="M246" s="151" t="str">
        <f t="shared" si="66"/>
        <v/>
      </c>
      <c r="N246" s="151" t="str">
        <f t="shared" si="67"/>
        <v/>
      </c>
      <c r="O246" s="151" t="str">
        <f t="shared" si="68"/>
        <v/>
      </c>
      <c r="P246" s="155"/>
      <c r="Q246" s="155"/>
      <c r="R246" s="154" t="str">
        <f>IF(C246="","",MAX(N246:N247))</f>
        <v/>
      </c>
      <c r="S246" s="154" t="str">
        <f>IF(D246="","",MAX(O246:O247))</f>
        <v/>
      </c>
      <c r="T246" s="155" t="str">
        <f>IF(C246="","",MAX(ABS(H246),ABS(H247)))</f>
        <v/>
      </c>
      <c r="U246" s="156" t="str">
        <f>+IF(C246="","",MIN(MAX(ABS(G246),ABS(G247))*1000/(J246*K246),0.2*$F$10))</f>
        <v/>
      </c>
      <c r="V246" s="155" t="str">
        <f>IF(C246="","",MAX(BH246:BI246))</f>
        <v/>
      </c>
      <c r="W246" s="155" t="str">
        <f>IF(C246="","",$AA$9*$J246*$BG246*$BF246*$F$10/2.9/1000)</f>
        <v/>
      </c>
      <c r="X246" s="155" t="str">
        <f>IF(C246="","",$AA$9*$J246*$BG246*$BF246*$F$10/2/1000)</f>
        <v/>
      </c>
      <c r="Y246" s="157" t="str">
        <f>IF(C246="","",IF(MAX(ABS(H246),ABS(H247))&lt;V246,"Cấu tạo",IF(MAX(ABS(H246),ABS(H247))&gt;X246,"O/S","Tínhthép")))</f>
        <v/>
      </c>
      <c r="Z246" s="158" t="str">
        <f>IF(C246="","",IF(Y246="Tínhthép",IF(T246&lt;W246,2.5,_xlfn.COT(0.5*ASIN(2*T246*1000/($AA$9*J246*BG246*BF246*$F$10)))),""))</f>
        <v/>
      </c>
      <c r="AA246" s="159" t="str">
        <f>IF(C246="","",MAX(BJ246:BK246))</f>
        <v/>
      </c>
      <c r="AB246" s="160" t="str">
        <f>IF($C246="","",AH246)</f>
        <v/>
      </c>
      <c r="AC246" s="160" t="str">
        <f>IF($C246="","",AI246)</f>
        <v/>
      </c>
      <c r="AD246" s="160"/>
      <c r="AE246" s="159" t="str">
        <f>IF(C246="","",2*3.14*AB246^2/4/AC246*1000)</f>
        <v/>
      </c>
      <c r="AF246" s="161" t="str">
        <f>IF(C246="","",IF(AE246&gt;AA246,"OK","NOT OK"))</f>
        <v/>
      </c>
      <c r="AG246" s="17">
        <v>58</v>
      </c>
      <c r="AH246" s="162">
        <v>10</v>
      </c>
      <c r="AI246" s="163">
        <v>200</v>
      </c>
      <c r="AK246" s="164" t="str">
        <f t="shared" si="69"/>
        <v/>
      </c>
      <c r="AL246" s="165" t="str">
        <f t="shared" si="70"/>
        <v/>
      </c>
      <c r="AM246" s="164" t="str">
        <f t="shared" si="71"/>
        <v/>
      </c>
      <c r="AN246" s="164" t="str">
        <f t="shared" si="72"/>
        <v/>
      </c>
      <c r="AO246" s="166" t="str">
        <f t="shared" si="73"/>
        <v/>
      </c>
      <c r="AP246" s="167" t="str">
        <f t="shared" si="74"/>
        <v/>
      </c>
      <c r="AQ246" s="167" t="str">
        <f t="shared" si="75"/>
        <v/>
      </c>
      <c r="AR246" s="167" t="str">
        <f t="shared" si="76"/>
        <v/>
      </c>
      <c r="AS246" s="164" t="str">
        <f t="shared" si="77"/>
        <v/>
      </c>
      <c r="AT246" s="168" t="str">
        <f t="shared" si="78"/>
        <v/>
      </c>
      <c r="AU246" s="168" t="str">
        <f t="shared" si="79"/>
        <v/>
      </c>
      <c r="AV246" s="168" t="str">
        <f t="shared" si="80"/>
        <v/>
      </c>
      <c r="AW246" s="168" t="str">
        <f t="shared" si="81"/>
        <v/>
      </c>
      <c r="AX246" s="168" t="str">
        <f t="shared" si="82"/>
        <v/>
      </c>
      <c r="AY246" s="168" t="str">
        <f t="shared" si="83"/>
        <v/>
      </c>
      <c r="AZ246" s="169" t="str">
        <f>IF(C246="","",MAX(R246:R247))</f>
        <v/>
      </c>
      <c r="BA246" s="169" t="str">
        <f>IF(C246="","",MAX(S246:S247))</f>
        <v/>
      </c>
      <c r="BB246" s="170" t="str">
        <f>IF(C246="","",MIN(2,1+SQRT(200/(0.8*K246))))</f>
        <v/>
      </c>
      <c r="BC246" s="170" t="str">
        <f>IF(C246="","",MIN(0.02,MAX(R246:S246)/(J246*0.8*K246)))</f>
        <v/>
      </c>
      <c r="BD246" s="171" t="str">
        <f>IF(C246="","",0.18/$Y$11)</f>
        <v/>
      </c>
      <c r="BE246" s="172" t="str">
        <f>IF(C246="","",0.035*BB246^(3/2)*$F$9^(1/2))</f>
        <v/>
      </c>
      <c r="BF246" s="172" t="str">
        <f>IF(C246="","",0.6*(1-$F$9/250))</f>
        <v/>
      </c>
      <c r="BG246" s="171" t="str">
        <f>IF(C246="","",0.9*AK246)</f>
        <v/>
      </c>
      <c r="BH246" s="172" t="str">
        <f>+IF(C246="","",(BD246*BB246*(100*BC246*$F$9)^(1/3)+0.15*U246)*J246*0.8*K246/1000)</f>
        <v/>
      </c>
      <c r="BI246" s="172" t="str">
        <f>IF(C246="","",(BE246+0.15*U246)*J246*0.8*K246/1000)</f>
        <v/>
      </c>
      <c r="BJ246" s="172" t="str">
        <f>IF(C246="","",$AF$12*J246*1000)</f>
        <v/>
      </c>
      <c r="BK246" s="172" t="str">
        <f>+IF(C246="","",T246*1000/(BG246*$Q$10*Z246)*1000)</f>
        <v/>
      </c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5"/>
      <c r="DJ246" s="25"/>
      <c r="DK246" s="25"/>
      <c r="DL246" s="25"/>
      <c r="DM246" s="25"/>
      <c r="DN246" s="25"/>
    </row>
    <row r="247" spans="1:118" ht="15.95" customHeight="1" x14ac:dyDescent="0.25">
      <c r="A247" s="181" t="str">
        <f t="shared" si="85"/>
        <v/>
      </c>
      <c r="B247" s="182" t="str">
        <f t="shared" si="84"/>
        <v/>
      </c>
      <c r="C247" s="151"/>
      <c r="D247" s="152"/>
      <c r="E247" s="153"/>
      <c r="F247" s="152"/>
      <c r="G247" s="151"/>
      <c r="H247" s="151"/>
      <c r="I247" s="151"/>
      <c r="J247" s="151"/>
      <c r="K247" s="152"/>
      <c r="L247" s="151" t="str">
        <f t="shared" si="65"/>
        <v/>
      </c>
      <c r="M247" s="151" t="str">
        <f t="shared" si="66"/>
        <v/>
      </c>
      <c r="N247" s="151" t="str">
        <f t="shared" si="67"/>
        <v/>
      </c>
      <c r="O247" s="151" t="str">
        <f t="shared" si="68"/>
        <v/>
      </c>
      <c r="P247" s="272"/>
      <c r="Q247" s="272"/>
      <c r="R247" s="180"/>
      <c r="S247" s="180"/>
      <c r="T247" s="174"/>
      <c r="U247" s="174"/>
      <c r="V247" s="174"/>
      <c r="W247" s="174"/>
      <c r="X247" s="174"/>
      <c r="Y247" s="174"/>
      <c r="Z247" s="174"/>
      <c r="AA247" s="175"/>
      <c r="AB247" s="175"/>
      <c r="AC247" s="175"/>
      <c r="AD247" s="175"/>
      <c r="AE247" s="176"/>
      <c r="AF247" s="175"/>
      <c r="AG247" s="122"/>
      <c r="AH247" s="177"/>
      <c r="AI247" s="177"/>
      <c r="AK247" s="164" t="str">
        <f t="shared" si="69"/>
        <v/>
      </c>
      <c r="AL247" s="165" t="str">
        <f t="shared" si="70"/>
        <v/>
      </c>
      <c r="AM247" s="164" t="str">
        <f t="shared" si="71"/>
        <v/>
      </c>
      <c r="AN247" s="164" t="str">
        <f t="shared" si="72"/>
        <v/>
      </c>
      <c r="AO247" s="166" t="str">
        <f t="shared" si="73"/>
        <v/>
      </c>
      <c r="AP247" s="167" t="str">
        <f t="shared" si="74"/>
        <v/>
      </c>
      <c r="AQ247" s="167" t="str">
        <f t="shared" si="75"/>
        <v/>
      </c>
      <c r="AR247" s="167" t="str">
        <f t="shared" si="76"/>
        <v/>
      </c>
      <c r="AS247" s="164" t="str">
        <f t="shared" si="77"/>
        <v/>
      </c>
      <c r="AT247" s="168" t="str">
        <f t="shared" si="78"/>
        <v/>
      </c>
      <c r="AU247" s="168" t="str">
        <f t="shared" si="79"/>
        <v/>
      </c>
      <c r="AV247" s="168" t="str">
        <f t="shared" si="80"/>
        <v/>
      </c>
      <c r="AW247" s="168" t="str">
        <f t="shared" si="81"/>
        <v/>
      </c>
      <c r="AX247" s="168" t="str">
        <f t="shared" si="82"/>
        <v/>
      </c>
      <c r="AY247" s="168" t="str">
        <f t="shared" si="83"/>
        <v/>
      </c>
      <c r="AZ247" s="178"/>
      <c r="BA247" s="178"/>
      <c r="BB247" s="179"/>
      <c r="BC247" s="179"/>
      <c r="BD247" s="179"/>
      <c r="BE247" s="179"/>
      <c r="BF247" s="179"/>
      <c r="BG247" s="179"/>
      <c r="BH247" s="179"/>
      <c r="BI247" s="179"/>
      <c r="BJ247" s="179"/>
      <c r="BK247" s="179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5"/>
      <c r="DJ247" s="25"/>
      <c r="DK247" s="25"/>
      <c r="DL247" s="25"/>
      <c r="DM247" s="25"/>
      <c r="DN247" s="25"/>
    </row>
    <row r="248" spans="1:118" ht="15.95" customHeight="1" x14ac:dyDescent="0.2">
      <c r="A248" s="181" t="str">
        <f t="shared" si="85"/>
        <v/>
      </c>
      <c r="B248" s="182" t="str">
        <f t="shared" si="84"/>
        <v/>
      </c>
      <c r="C248" s="151"/>
      <c r="D248" s="152"/>
      <c r="E248" s="153"/>
      <c r="F248" s="152"/>
      <c r="G248" s="151"/>
      <c r="H248" s="151"/>
      <c r="I248" s="151"/>
      <c r="J248" s="151"/>
      <c r="K248" s="152"/>
      <c r="L248" s="151" t="str">
        <f t="shared" si="65"/>
        <v/>
      </c>
      <c r="M248" s="151" t="str">
        <f t="shared" si="66"/>
        <v/>
      </c>
      <c r="N248" s="151" t="str">
        <f t="shared" si="67"/>
        <v/>
      </c>
      <c r="O248" s="151" t="str">
        <f t="shared" si="68"/>
        <v/>
      </c>
      <c r="P248" s="155"/>
      <c r="Q248" s="155"/>
      <c r="R248" s="154" t="str">
        <f>IF(C248="","",MAX(N248:N249))</f>
        <v/>
      </c>
      <c r="S248" s="154" t="str">
        <f>IF(D248="","",MAX(O248:O249))</f>
        <v/>
      </c>
      <c r="T248" s="155" t="str">
        <f>IF(C248="","",MAX(ABS(H248),ABS(H249)))</f>
        <v/>
      </c>
      <c r="U248" s="156" t="str">
        <f>+IF(C248="","",MIN(MAX(ABS(G248),ABS(G249))*1000/(J248*K248),0.2*$F$10))</f>
        <v/>
      </c>
      <c r="V248" s="155" t="str">
        <f>IF(C248="","",MAX(BH248:BI248))</f>
        <v/>
      </c>
      <c r="W248" s="155" t="str">
        <f>IF(C248="","",$AA$9*$J248*$BG248*$BF248*$F$10/2.9/1000)</f>
        <v/>
      </c>
      <c r="X248" s="155" t="str">
        <f>IF(C248="","",$AA$9*$J248*$BG248*$BF248*$F$10/2/1000)</f>
        <v/>
      </c>
      <c r="Y248" s="157" t="str">
        <f>IF(C248="","",IF(MAX(ABS(H248),ABS(H249))&lt;V248,"Cấu tạo",IF(MAX(ABS(H248),ABS(H249))&gt;X248,"O/S","Tínhthép")))</f>
        <v/>
      </c>
      <c r="Z248" s="158" t="str">
        <f>IF(C248="","",IF(Y248="Tínhthép",IF(T248&lt;W248,2.5,_xlfn.COT(0.5*ASIN(2*T248*1000/($AA$9*J248*BG248*BF248*$F$10)))),""))</f>
        <v/>
      </c>
      <c r="AA248" s="159" t="str">
        <f>IF(C248="","",MAX(BJ248:BK248))</f>
        <v/>
      </c>
      <c r="AB248" s="160" t="str">
        <f>IF($C248="","",AH248)</f>
        <v/>
      </c>
      <c r="AC248" s="160" t="str">
        <f>IF($C248="","",AI248)</f>
        <v/>
      </c>
      <c r="AD248" s="160"/>
      <c r="AE248" s="159" t="str">
        <f>IF(C248="","",2*3.14*AB248^2/4/AC248*1000)</f>
        <v/>
      </c>
      <c r="AF248" s="161" t="str">
        <f>IF(C248="","",IF(AE248&gt;AA248,"OK","NOT OK"))</f>
        <v/>
      </c>
      <c r="AH248" s="162">
        <v>10</v>
      </c>
      <c r="AI248" s="163">
        <v>200</v>
      </c>
      <c r="AK248" s="164" t="str">
        <f t="shared" si="69"/>
        <v/>
      </c>
      <c r="AL248" s="165" t="str">
        <f t="shared" si="70"/>
        <v/>
      </c>
      <c r="AM248" s="164" t="str">
        <f t="shared" si="71"/>
        <v/>
      </c>
      <c r="AN248" s="164" t="str">
        <f t="shared" si="72"/>
        <v/>
      </c>
      <c r="AO248" s="166" t="str">
        <f t="shared" si="73"/>
        <v/>
      </c>
      <c r="AP248" s="167" t="str">
        <f t="shared" si="74"/>
        <v/>
      </c>
      <c r="AQ248" s="167" t="str">
        <f t="shared" si="75"/>
        <v/>
      </c>
      <c r="AR248" s="167" t="str">
        <f t="shared" si="76"/>
        <v/>
      </c>
      <c r="AS248" s="164" t="str">
        <f t="shared" si="77"/>
        <v/>
      </c>
      <c r="AT248" s="168" t="str">
        <f t="shared" si="78"/>
        <v/>
      </c>
      <c r="AU248" s="168" t="str">
        <f t="shared" si="79"/>
        <v/>
      </c>
      <c r="AV248" s="168" t="str">
        <f t="shared" si="80"/>
        <v/>
      </c>
      <c r="AW248" s="168" t="str">
        <f t="shared" si="81"/>
        <v/>
      </c>
      <c r="AX248" s="168" t="str">
        <f t="shared" si="82"/>
        <v/>
      </c>
      <c r="AY248" s="168" t="str">
        <f t="shared" si="83"/>
        <v/>
      </c>
      <c r="AZ248" s="169" t="str">
        <f>IF(C248="","",MAX(R248:R249))</f>
        <v/>
      </c>
      <c r="BA248" s="169" t="str">
        <f>IF(C248="","",MAX(S248:S249))</f>
        <v/>
      </c>
      <c r="BB248" s="170" t="str">
        <f>IF(C248="","",MIN(2,1+SQRT(200/(0.8*K248))))</f>
        <v/>
      </c>
      <c r="BC248" s="170" t="str">
        <f>IF(C248="","",MIN(0.02,MAX(R248:S248)/(J248*0.8*K248)))</f>
        <v/>
      </c>
      <c r="BD248" s="171" t="str">
        <f>IF(C248="","",0.18/$Y$11)</f>
        <v/>
      </c>
      <c r="BE248" s="172" t="str">
        <f>IF(C248="","",0.035*BB248^(3/2)*$F$9^(1/2))</f>
        <v/>
      </c>
      <c r="BF248" s="172" t="str">
        <f>IF(C248="","",0.6*(1-$F$9/250))</f>
        <v/>
      </c>
      <c r="BG248" s="171" t="str">
        <f>IF(C248="","",0.9*AK248)</f>
        <v/>
      </c>
      <c r="BH248" s="172" t="str">
        <f>+IF(C248="","",(BD248*BB248*(100*BC248*$F$9)^(1/3)+0.15*U248)*J248*0.8*K248/1000)</f>
        <v/>
      </c>
      <c r="BI248" s="172" t="str">
        <f>IF(C248="","",(BE248+0.15*U248)*J248*0.8*K248/1000)</f>
        <v/>
      </c>
      <c r="BJ248" s="172" t="str">
        <f>IF(C248="","",$AF$12*J248*1000)</f>
        <v/>
      </c>
      <c r="BK248" s="172" t="str">
        <f>+IF(C248="","",T248*1000/(BG248*$Q$10*Z248)*1000)</f>
        <v/>
      </c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5"/>
      <c r="DJ248" s="25"/>
      <c r="DK248" s="25"/>
      <c r="DL248" s="25"/>
      <c r="DM248" s="25"/>
      <c r="DN248" s="25"/>
    </row>
    <row r="249" spans="1:118" ht="15.95" customHeight="1" x14ac:dyDescent="0.25">
      <c r="A249" s="181" t="str">
        <f t="shared" si="85"/>
        <v/>
      </c>
      <c r="B249" s="182" t="str">
        <f t="shared" si="84"/>
        <v/>
      </c>
      <c r="C249" s="151"/>
      <c r="D249" s="152"/>
      <c r="E249" s="153"/>
      <c r="F249" s="152"/>
      <c r="G249" s="151"/>
      <c r="H249" s="151"/>
      <c r="I249" s="151"/>
      <c r="J249" s="151"/>
      <c r="K249" s="152"/>
      <c r="L249" s="151" t="str">
        <f t="shared" si="65"/>
        <v/>
      </c>
      <c r="M249" s="151" t="str">
        <f t="shared" si="66"/>
        <v/>
      </c>
      <c r="N249" s="151" t="str">
        <f t="shared" si="67"/>
        <v/>
      </c>
      <c r="O249" s="151" t="str">
        <f t="shared" si="68"/>
        <v/>
      </c>
      <c r="P249" s="272"/>
      <c r="Q249" s="272"/>
      <c r="R249" s="180"/>
      <c r="S249" s="180"/>
      <c r="T249" s="174"/>
      <c r="U249" s="174"/>
      <c r="V249" s="174"/>
      <c r="W249" s="174"/>
      <c r="X249" s="174"/>
      <c r="Y249" s="174"/>
      <c r="Z249" s="174"/>
      <c r="AA249" s="175"/>
      <c r="AB249" s="175"/>
      <c r="AC249" s="175"/>
      <c r="AD249" s="175"/>
      <c r="AE249" s="176"/>
      <c r="AF249" s="175"/>
      <c r="AG249" s="122"/>
      <c r="AH249" s="177"/>
      <c r="AI249" s="177"/>
      <c r="AK249" s="164" t="str">
        <f t="shared" si="69"/>
        <v/>
      </c>
      <c r="AL249" s="165" t="str">
        <f t="shared" si="70"/>
        <v/>
      </c>
      <c r="AM249" s="164" t="str">
        <f t="shared" si="71"/>
        <v/>
      </c>
      <c r="AN249" s="164" t="str">
        <f t="shared" si="72"/>
        <v/>
      </c>
      <c r="AO249" s="166" t="str">
        <f t="shared" si="73"/>
        <v/>
      </c>
      <c r="AP249" s="167" t="str">
        <f t="shared" si="74"/>
        <v/>
      </c>
      <c r="AQ249" s="167" t="str">
        <f t="shared" si="75"/>
        <v/>
      </c>
      <c r="AR249" s="167" t="str">
        <f t="shared" si="76"/>
        <v/>
      </c>
      <c r="AS249" s="164" t="str">
        <f t="shared" si="77"/>
        <v/>
      </c>
      <c r="AT249" s="168" t="str">
        <f t="shared" si="78"/>
        <v/>
      </c>
      <c r="AU249" s="168" t="str">
        <f t="shared" si="79"/>
        <v/>
      </c>
      <c r="AV249" s="168" t="str">
        <f t="shared" si="80"/>
        <v/>
      </c>
      <c r="AW249" s="168" t="str">
        <f t="shared" si="81"/>
        <v/>
      </c>
      <c r="AX249" s="168" t="str">
        <f t="shared" si="82"/>
        <v/>
      </c>
      <c r="AY249" s="168" t="str">
        <f t="shared" si="83"/>
        <v/>
      </c>
      <c r="AZ249" s="178"/>
      <c r="BA249" s="178"/>
      <c r="BB249" s="179"/>
      <c r="BC249" s="179"/>
      <c r="BD249" s="179"/>
      <c r="BE249" s="179"/>
      <c r="BF249" s="179"/>
      <c r="BG249" s="179"/>
      <c r="BH249" s="179"/>
      <c r="BI249" s="179"/>
      <c r="BJ249" s="179"/>
      <c r="BK249" s="179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5"/>
      <c r="DJ249" s="25"/>
      <c r="DK249" s="25"/>
      <c r="DL249" s="25"/>
      <c r="DM249" s="25"/>
      <c r="DN249" s="25"/>
    </row>
    <row r="250" spans="1:118" ht="15.95" customHeight="1" x14ac:dyDescent="0.2">
      <c r="A250" s="181" t="str">
        <f t="shared" si="85"/>
        <v/>
      </c>
      <c r="B250" s="182" t="str">
        <f t="shared" si="84"/>
        <v/>
      </c>
      <c r="C250" s="151"/>
      <c r="D250" s="152"/>
      <c r="E250" s="153"/>
      <c r="F250" s="152"/>
      <c r="G250" s="151"/>
      <c r="H250" s="151"/>
      <c r="I250" s="151"/>
      <c r="J250" s="151"/>
      <c r="K250" s="151"/>
      <c r="L250" s="151" t="str">
        <f t="shared" si="65"/>
        <v/>
      </c>
      <c r="M250" s="151" t="str">
        <f t="shared" si="66"/>
        <v/>
      </c>
      <c r="N250" s="151" t="str">
        <f t="shared" si="67"/>
        <v/>
      </c>
      <c r="O250" s="151" t="str">
        <f t="shared" si="68"/>
        <v/>
      </c>
      <c r="P250" s="155"/>
      <c r="Q250" s="155"/>
      <c r="R250" s="154" t="str">
        <f>IF(C250="","",MAX(N250:N251))</f>
        <v/>
      </c>
      <c r="S250" s="154" t="str">
        <f>IF(D250="","",MAX(O250:O251))</f>
        <v/>
      </c>
      <c r="T250" s="155" t="str">
        <f>IF(C250="","",MAX(ABS(H250),ABS(H251)))</f>
        <v/>
      </c>
      <c r="U250" s="156" t="str">
        <f>+IF(C250="","",MIN(MAX(ABS(G250),ABS(G251))*1000/(J250*K250),0.2*$F$10))</f>
        <v/>
      </c>
      <c r="V250" s="155" t="str">
        <f>IF(C250="","",MAX(BH250:BI250))</f>
        <v/>
      </c>
      <c r="W250" s="155" t="str">
        <f>IF(C250="","",$AA$9*$J250*$BG250*$BF250*$F$10/2.9/1000)</f>
        <v/>
      </c>
      <c r="X250" s="155" t="str">
        <f>IF(C250="","",$AA$9*$J250*$BG250*$BF250*$F$10/2/1000)</f>
        <v/>
      </c>
      <c r="Y250" s="157" t="str">
        <f>IF(C250="","",IF(MAX(ABS(H250),ABS(H251))&lt;V250,"Cấu tạo",IF(MAX(ABS(H250),ABS(H251))&gt;X250,"O/S","Tínhthép")))</f>
        <v/>
      </c>
      <c r="Z250" s="158" t="str">
        <f>IF(C250="","",IF(Y250="Tínhthép",IF(T250&lt;W250,2.5,_xlfn.COT(0.5*ASIN(2*T250*1000/($AA$9*J250*BG250*BF250*$F$10)))),""))</f>
        <v/>
      </c>
      <c r="AA250" s="159" t="str">
        <f>IF(C250="","",MAX(BJ250:BK250))</f>
        <v/>
      </c>
      <c r="AB250" s="160" t="str">
        <f>IF($C250="","",AH250)</f>
        <v/>
      </c>
      <c r="AC250" s="160" t="str">
        <f>IF($C250="","",AI250)</f>
        <v/>
      </c>
      <c r="AD250" s="160"/>
      <c r="AE250" s="159" t="str">
        <f>IF(C250="","",2*3.14*AB250^2/4/AC250*1000)</f>
        <v/>
      </c>
      <c r="AF250" s="161" t="str">
        <f>IF(C250="","",IF(AE250&gt;AA250,"OK","NOT OK"))</f>
        <v/>
      </c>
      <c r="AG250" s="17">
        <v>59</v>
      </c>
      <c r="AH250" s="162">
        <v>10</v>
      </c>
      <c r="AI250" s="163">
        <v>200</v>
      </c>
      <c r="AK250" s="164" t="str">
        <f t="shared" si="69"/>
        <v/>
      </c>
      <c r="AL250" s="165" t="str">
        <f t="shared" si="70"/>
        <v/>
      </c>
      <c r="AM250" s="164" t="str">
        <f t="shared" si="71"/>
        <v/>
      </c>
      <c r="AN250" s="164" t="str">
        <f t="shared" si="72"/>
        <v/>
      </c>
      <c r="AO250" s="166" t="str">
        <f t="shared" si="73"/>
        <v/>
      </c>
      <c r="AP250" s="167" t="str">
        <f t="shared" si="74"/>
        <v/>
      </c>
      <c r="AQ250" s="167" t="str">
        <f t="shared" si="75"/>
        <v/>
      </c>
      <c r="AR250" s="167" t="str">
        <f t="shared" si="76"/>
        <v/>
      </c>
      <c r="AS250" s="164" t="str">
        <f t="shared" si="77"/>
        <v/>
      </c>
      <c r="AT250" s="168" t="str">
        <f t="shared" si="78"/>
        <v/>
      </c>
      <c r="AU250" s="168" t="str">
        <f t="shared" si="79"/>
        <v/>
      </c>
      <c r="AV250" s="168" t="str">
        <f t="shared" si="80"/>
        <v/>
      </c>
      <c r="AW250" s="168" t="str">
        <f t="shared" si="81"/>
        <v/>
      </c>
      <c r="AX250" s="168" t="str">
        <f t="shared" si="82"/>
        <v/>
      </c>
      <c r="AY250" s="168" t="str">
        <f t="shared" si="83"/>
        <v/>
      </c>
      <c r="AZ250" s="169" t="str">
        <f>IF(C250="","",MAX(R250:R251))</f>
        <v/>
      </c>
      <c r="BA250" s="169" t="str">
        <f>IF(C250="","",MAX(S250:S251))</f>
        <v/>
      </c>
      <c r="BB250" s="170" t="str">
        <f>IF(C250="","",MIN(2,1+SQRT(200/(0.8*K250))))</f>
        <v/>
      </c>
      <c r="BC250" s="170" t="str">
        <f>IF(C250="","",MIN(0.02,MAX(R250:S250)/(J250*0.8*K250)))</f>
        <v/>
      </c>
      <c r="BD250" s="171" t="str">
        <f>IF(C250="","",0.18/$Y$11)</f>
        <v/>
      </c>
      <c r="BE250" s="172" t="str">
        <f>IF(C250="","",0.035*BB250^(3/2)*$F$9^(1/2))</f>
        <v/>
      </c>
      <c r="BF250" s="172" t="str">
        <f>IF(C250="","",0.6*(1-$F$9/250))</f>
        <v/>
      </c>
      <c r="BG250" s="171" t="str">
        <f>IF(C250="","",0.9*AK250)</f>
        <v/>
      </c>
      <c r="BH250" s="172" t="str">
        <f>+IF(C250="","",(BD250*BB250*(100*BC250*$F$9)^(1/3)+0.15*U250)*J250*0.8*K250/1000)</f>
        <v/>
      </c>
      <c r="BI250" s="172" t="str">
        <f>IF(C250="","",(BE250+0.15*U250)*J250*0.8*K250/1000)</f>
        <v/>
      </c>
      <c r="BJ250" s="172" t="str">
        <f>IF(C250="","",$AF$12*J250*1000)</f>
        <v/>
      </c>
      <c r="BK250" s="172" t="str">
        <f>+IF(C250="","",T250*1000/(BG250*$Q$10*Z250)*1000)</f>
        <v/>
      </c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5"/>
      <c r="DJ250" s="25"/>
      <c r="DK250" s="25"/>
      <c r="DL250" s="25"/>
      <c r="DM250" s="25"/>
      <c r="DN250" s="25"/>
    </row>
    <row r="251" spans="1:118" ht="15.95" customHeight="1" x14ac:dyDescent="0.25">
      <c r="A251" s="181" t="str">
        <f t="shared" si="85"/>
        <v/>
      </c>
      <c r="B251" s="182" t="str">
        <f t="shared" si="84"/>
        <v/>
      </c>
      <c r="C251" s="151"/>
      <c r="D251" s="152"/>
      <c r="E251" s="153"/>
      <c r="F251" s="152"/>
      <c r="G251" s="151"/>
      <c r="H251" s="151"/>
      <c r="I251" s="151"/>
      <c r="J251" s="151"/>
      <c r="K251" s="152"/>
      <c r="L251" s="151" t="str">
        <f t="shared" si="65"/>
        <v/>
      </c>
      <c r="M251" s="151" t="str">
        <f t="shared" si="66"/>
        <v/>
      </c>
      <c r="N251" s="151" t="str">
        <f t="shared" si="67"/>
        <v/>
      </c>
      <c r="O251" s="151" t="str">
        <f t="shared" si="68"/>
        <v/>
      </c>
      <c r="P251" s="272"/>
      <c r="Q251" s="272"/>
      <c r="R251" s="173"/>
      <c r="S251" s="173"/>
      <c r="T251" s="174"/>
      <c r="U251" s="174"/>
      <c r="V251" s="174"/>
      <c r="W251" s="174"/>
      <c r="X251" s="174"/>
      <c r="Y251" s="174"/>
      <c r="Z251" s="174"/>
      <c r="AA251" s="175"/>
      <c r="AB251" s="175"/>
      <c r="AC251" s="175"/>
      <c r="AD251" s="175"/>
      <c r="AE251" s="176"/>
      <c r="AF251" s="175"/>
      <c r="AG251" s="122"/>
      <c r="AH251" s="177"/>
      <c r="AI251" s="177"/>
      <c r="AK251" s="164" t="str">
        <f t="shared" si="69"/>
        <v/>
      </c>
      <c r="AL251" s="165" t="str">
        <f t="shared" si="70"/>
        <v/>
      </c>
      <c r="AM251" s="164" t="str">
        <f t="shared" si="71"/>
        <v/>
      </c>
      <c r="AN251" s="164" t="str">
        <f t="shared" si="72"/>
        <v/>
      </c>
      <c r="AO251" s="166" t="str">
        <f t="shared" si="73"/>
        <v/>
      </c>
      <c r="AP251" s="167" t="str">
        <f t="shared" si="74"/>
        <v/>
      </c>
      <c r="AQ251" s="167" t="str">
        <f t="shared" si="75"/>
        <v/>
      </c>
      <c r="AR251" s="167" t="str">
        <f t="shared" si="76"/>
        <v/>
      </c>
      <c r="AS251" s="164" t="str">
        <f t="shared" si="77"/>
        <v/>
      </c>
      <c r="AT251" s="168" t="str">
        <f t="shared" si="78"/>
        <v/>
      </c>
      <c r="AU251" s="168" t="str">
        <f t="shared" si="79"/>
        <v/>
      </c>
      <c r="AV251" s="168" t="str">
        <f t="shared" si="80"/>
        <v/>
      </c>
      <c r="AW251" s="168" t="str">
        <f t="shared" si="81"/>
        <v/>
      </c>
      <c r="AX251" s="168" t="str">
        <f t="shared" si="82"/>
        <v/>
      </c>
      <c r="AY251" s="168" t="str">
        <f t="shared" si="83"/>
        <v/>
      </c>
      <c r="AZ251" s="178"/>
      <c r="BA251" s="178"/>
      <c r="BB251" s="179"/>
      <c r="BC251" s="179"/>
      <c r="BD251" s="179"/>
      <c r="BE251" s="179"/>
      <c r="BF251" s="179"/>
      <c r="BG251" s="179"/>
      <c r="BH251" s="179"/>
      <c r="BI251" s="179"/>
      <c r="BJ251" s="179"/>
      <c r="BK251" s="179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5"/>
      <c r="DJ251" s="25"/>
      <c r="DK251" s="25"/>
      <c r="DL251" s="25"/>
      <c r="DM251" s="25"/>
      <c r="DN251" s="25"/>
    </row>
    <row r="252" spans="1:118" ht="15.95" customHeight="1" x14ac:dyDescent="0.2">
      <c r="A252" s="181" t="str">
        <f t="shared" si="85"/>
        <v/>
      </c>
      <c r="B252" s="182" t="str">
        <f t="shared" si="84"/>
        <v/>
      </c>
      <c r="C252" s="151"/>
      <c r="D252" s="152"/>
      <c r="E252" s="153"/>
      <c r="F252" s="152"/>
      <c r="G252" s="151"/>
      <c r="H252" s="151"/>
      <c r="I252" s="151"/>
      <c r="J252" s="151"/>
      <c r="K252" s="152"/>
      <c r="L252" s="151" t="str">
        <f t="shared" si="65"/>
        <v/>
      </c>
      <c r="M252" s="151" t="str">
        <f t="shared" si="66"/>
        <v/>
      </c>
      <c r="N252" s="151" t="str">
        <f t="shared" si="67"/>
        <v/>
      </c>
      <c r="O252" s="151" t="str">
        <f t="shared" si="68"/>
        <v/>
      </c>
      <c r="P252" s="155"/>
      <c r="Q252" s="155"/>
      <c r="R252" s="154" t="str">
        <f>IF(C252="","",MAX(N252:N253))</f>
        <v/>
      </c>
      <c r="S252" s="154" t="str">
        <f>IF(D252="","",MAX(O252:O253))</f>
        <v/>
      </c>
      <c r="T252" s="155" t="str">
        <f>IF(C252="","",MAX(ABS(H252),ABS(H253)))</f>
        <v/>
      </c>
      <c r="U252" s="156" t="str">
        <f>+IF(C252="","",MIN(MAX(ABS(G252),ABS(G253))*1000/(J252*K252),0.2*$F$10))</f>
        <v/>
      </c>
      <c r="V252" s="155" t="str">
        <f>IF(C252="","",MAX(BH252:BI252))</f>
        <v/>
      </c>
      <c r="W252" s="155" t="str">
        <f>IF(C252="","",$AA$9*$J252*$BG252*$BF252*$F$10/2.9/1000)</f>
        <v/>
      </c>
      <c r="X252" s="155" t="str">
        <f>IF(C252="","",$AA$9*$J252*$BG252*$BF252*$F$10/2/1000)</f>
        <v/>
      </c>
      <c r="Y252" s="157" t="str">
        <f>IF(C252="","",IF(MAX(ABS(H252),ABS(H253))&lt;V252,"Cấu tạo",IF(MAX(ABS(H252),ABS(H253))&gt;X252,"O/S","Tínhthép")))</f>
        <v/>
      </c>
      <c r="Z252" s="158" t="str">
        <f>IF(C252="","",IF(Y252="Tínhthép",IF(T252&lt;W252,2.5,_xlfn.COT(0.5*ASIN(2*T252*1000/($AA$9*J252*BG252*BF252*$F$10)))),""))</f>
        <v/>
      </c>
      <c r="AA252" s="159" t="str">
        <f>IF(C252="","",MAX(BJ252:BK252))</f>
        <v/>
      </c>
      <c r="AB252" s="160" t="str">
        <f>IF($C252="","",AH252)</f>
        <v/>
      </c>
      <c r="AC252" s="160" t="str">
        <f>IF($C252="","",AI252)</f>
        <v/>
      </c>
      <c r="AD252" s="160"/>
      <c r="AE252" s="159" t="str">
        <f>IF(C252="","",2*3.14*AB252^2/4/AC252*1000)</f>
        <v/>
      </c>
      <c r="AF252" s="161" t="str">
        <f>IF(C252="","",IF(AE252&gt;AA252,"OK","NOT OK"))</f>
        <v/>
      </c>
      <c r="AH252" s="162">
        <v>10</v>
      </c>
      <c r="AI252" s="163">
        <v>200</v>
      </c>
      <c r="AK252" s="164" t="str">
        <f t="shared" si="69"/>
        <v/>
      </c>
      <c r="AL252" s="165" t="str">
        <f t="shared" si="70"/>
        <v/>
      </c>
      <c r="AM252" s="164" t="str">
        <f t="shared" si="71"/>
        <v/>
      </c>
      <c r="AN252" s="164" t="str">
        <f t="shared" si="72"/>
        <v/>
      </c>
      <c r="AO252" s="166" t="str">
        <f t="shared" si="73"/>
        <v/>
      </c>
      <c r="AP252" s="167" t="str">
        <f t="shared" si="74"/>
        <v/>
      </c>
      <c r="AQ252" s="167" t="str">
        <f t="shared" si="75"/>
        <v/>
      </c>
      <c r="AR252" s="167" t="str">
        <f t="shared" si="76"/>
        <v/>
      </c>
      <c r="AS252" s="164" t="str">
        <f t="shared" si="77"/>
        <v/>
      </c>
      <c r="AT252" s="168" t="str">
        <f t="shared" si="78"/>
        <v/>
      </c>
      <c r="AU252" s="168" t="str">
        <f t="shared" si="79"/>
        <v/>
      </c>
      <c r="AV252" s="168" t="str">
        <f t="shared" si="80"/>
        <v/>
      </c>
      <c r="AW252" s="168" t="str">
        <f t="shared" si="81"/>
        <v/>
      </c>
      <c r="AX252" s="168" t="str">
        <f t="shared" si="82"/>
        <v/>
      </c>
      <c r="AY252" s="168" t="str">
        <f t="shared" si="83"/>
        <v/>
      </c>
      <c r="AZ252" s="169" t="str">
        <f>IF(C252="","",MAX(R252:R253))</f>
        <v/>
      </c>
      <c r="BA252" s="169" t="str">
        <f>IF(C252="","",MAX(S252:S253))</f>
        <v/>
      </c>
      <c r="BB252" s="170" t="str">
        <f>IF(C252="","",MIN(2,1+SQRT(200/(0.8*K252))))</f>
        <v/>
      </c>
      <c r="BC252" s="170" t="str">
        <f>IF(C252="","",MIN(0.02,MAX(R252:S252)/(J252*0.8*K252)))</f>
        <v/>
      </c>
      <c r="BD252" s="171" t="str">
        <f>IF(C252="","",0.18/$Y$11)</f>
        <v/>
      </c>
      <c r="BE252" s="172" t="str">
        <f>IF(C252="","",0.035*BB252^(3/2)*$F$9^(1/2))</f>
        <v/>
      </c>
      <c r="BF252" s="172" t="str">
        <f>IF(C252="","",0.6*(1-$F$9/250))</f>
        <v/>
      </c>
      <c r="BG252" s="171" t="str">
        <f>IF(C252="","",0.9*AK252)</f>
        <v/>
      </c>
      <c r="BH252" s="172" t="str">
        <f>+IF(C252="","",(BD252*BB252*(100*BC252*$F$9)^(1/3)+0.15*U252)*J252*0.8*K252/1000)</f>
        <v/>
      </c>
      <c r="BI252" s="172" t="str">
        <f>IF(C252="","",(BE252+0.15*U252)*J252*0.8*K252/1000)</f>
        <v/>
      </c>
      <c r="BJ252" s="172" t="str">
        <f>IF(C252="","",$AF$12*J252*1000)</f>
        <v/>
      </c>
      <c r="BK252" s="172" t="str">
        <f>+IF(C252="","",T252*1000/(BG252*$Q$10*Z252)*1000)</f>
        <v/>
      </c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5"/>
      <c r="DJ252" s="25"/>
      <c r="DK252" s="25"/>
      <c r="DL252" s="25"/>
      <c r="DM252" s="25"/>
      <c r="DN252" s="25"/>
    </row>
    <row r="253" spans="1:118" ht="15.95" customHeight="1" x14ac:dyDescent="0.25">
      <c r="A253" s="181" t="str">
        <f t="shared" si="85"/>
        <v/>
      </c>
      <c r="B253" s="182" t="str">
        <f t="shared" si="84"/>
        <v/>
      </c>
      <c r="C253" s="151"/>
      <c r="D253" s="152"/>
      <c r="E253" s="153"/>
      <c r="F253" s="152"/>
      <c r="G253" s="151"/>
      <c r="H253" s="151"/>
      <c r="I253" s="151"/>
      <c r="J253" s="151"/>
      <c r="K253" s="152"/>
      <c r="L253" s="151" t="str">
        <f t="shared" si="65"/>
        <v/>
      </c>
      <c r="M253" s="151" t="str">
        <f t="shared" si="66"/>
        <v/>
      </c>
      <c r="N253" s="151" t="str">
        <f t="shared" si="67"/>
        <v/>
      </c>
      <c r="O253" s="151" t="str">
        <f t="shared" si="68"/>
        <v/>
      </c>
      <c r="P253" s="272"/>
      <c r="Q253" s="272"/>
      <c r="R253" s="173"/>
      <c r="S253" s="173"/>
      <c r="T253" s="174"/>
      <c r="U253" s="174"/>
      <c r="V253" s="174"/>
      <c r="W253" s="174"/>
      <c r="X253" s="174"/>
      <c r="Y253" s="174"/>
      <c r="Z253" s="174"/>
      <c r="AA253" s="175"/>
      <c r="AB253" s="175"/>
      <c r="AC253" s="175"/>
      <c r="AD253" s="175"/>
      <c r="AE253" s="176"/>
      <c r="AF253" s="175"/>
      <c r="AG253" s="122"/>
      <c r="AH253" s="177"/>
      <c r="AI253" s="177"/>
      <c r="AK253" s="164" t="str">
        <f t="shared" si="69"/>
        <v/>
      </c>
      <c r="AL253" s="165" t="str">
        <f t="shared" si="70"/>
        <v/>
      </c>
      <c r="AM253" s="164" t="str">
        <f t="shared" si="71"/>
        <v/>
      </c>
      <c r="AN253" s="164" t="str">
        <f t="shared" si="72"/>
        <v/>
      </c>
      <c r="AO253" s="166" t="str">
        <f t="shared" si="73"/>
        <v/>
      </c>
      <c r="AP253" s="167" t="str">
        <f t="shared" si="74"/>
        <v/>
      </c>
      <c r="AQ253" s="167" t="str">
        <f t="shared" si="75"/>
        <v/>
      </c>
      <c r="AR253" s="167" t="str">
        <f t="shared" si="76"/>
        <v/>
      </c>
      <c r="AS253" s="164" t="str">
        <f t="shared" si="77"/>
        <v/>
      </c>
      <c r="AT253" s="168" t="str">
        <f t="shared" si="78"/>
        <v/>
      </c>
      <c r="AU253" s="168" t="str">
        <f t="shared" si="79"/>
        <v/>
      </c>
      <c r="AV253" s="168" t="str">
        <f t="shared" si="80"/>
        <v/>
      </c>
      <c r="AW253" s="168" t="str">
        <f t="shared" si="81"/>
        <v/>
      </c>
      <c r="AX253" s="168" t="str">
        <f t="shared" si="82"/>
        <v/>
      </c>
      <c r="AY253" s="168" t="str">
        <f t="shared" si="83"/>
        <v/>
      </c>
      <c r="AZ253" s="178"/>
      <c r="BA253" s="178"/>
      <c r="BB253" s="179"/>
      <c r="BC253" s="179"/>
      <c r="BD253" s="179"/>
      <c r="BE253" s="179"/>
      <c r="BF253" s="179"/>
      <c r="BG253" s="179"/>
      <c r="BH253" s="179"/>
      <c r="BI253" s="179"/>
      <c r="BJ253" s="179"/>
      <c r="BK253" s="179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5"/>
      <c r="DJ253" s="25"/>
      <c r="DK253" s="25"/>
      <c r="DL253" s="25"/>
      <c r="DM253" s="25"/>
      <c r="DN253" s="25"/>
    </row>
    <row r="254" spans="1:118" ht="15.95" customHeight="1" x14ac:dyDescent="0.2">
      <c r="A254" s="181" t="str">
        <f t="shared" si="85"/>
        <v/>
      </c>
      <c r="B254" s="182" t="str">
        <f t="shared" si="84"/>
        <v/>
      </c>
      <c r="C254" s="151"/>
      <c r="D254" s="152"/>
      <c r="E254" s="153"/>
      <c r="F254" s="152"/>
      <c r="G254" s="151"/>
      <c r="H254" s="151"/>
      <c r="I254" s="151"/>
      <c r="J254" s="151"/>
      <c r="K254" s="151"/>
      <c r="L254" s="151" t="str">
        <f t="shared" si="65"/>
        <v/>
      </c>
      <c r="M254" s="151" t="str">
        <f t="shared" si="66"/>
        <v/>
      </c>
      <c r="N254" s="151" t="str">
        <f t="shared" si="67"/>
        <v/>
      </c>
      <c r="O254" s="151" t="str">
        <f t="shared" si="68"/>
        <v/>
      </c>
      <c r="P254" s="155"/>
      <c r="Q254" s="155"/>
      <c r="R254" s="154" t="str">
        <f>IF(C254="","",MAX(N254:N255))</f>
        <v/>
      </c>
      <c r="S254" s="154" t="str">
        <f>IF(D254="","",MAX(O254:O255))</f>
        <v/>
      </c>
      <c r="T254" s="155" t="str">
        <f>IF(C254="","",MAX(ABS(H254),ABS(H255)))</f>
        <v/>
      </c>
      <c r="U254" s="156" t="str">
        <f>+IF(C254="","",MIN(MAX(ABS(G254),ABS(G255))*1000/(J254*K254),0.2*$F$10))</f>
        <v/>
      </c>
      <c r="V254" s="155" t="str">
        <f>IF(C254="","",MAX(BH254:BI254))</f>
        <v/>
      </c>
      <c r="W254" s="155" t="str">
        <f>IF(C254="","",$AA$9*$J254*$BG254*$BF254*$F$10/2.9/1000)</f>
        <v/>
      </c>
      <c r="X254" s="155" t="str">
        <f>IF(C254="","",$AA$9*$J254*$BG254*$BF254*$F$10/2/1000)</f>
        <v/>
      </c>
      <c r="Y254" s="157" t="str">
        <f>IF(C254="","",IF(MAX(ABS(H254),ABS(H255))&lt;V254,"Cấu tạo",IF(MAX(ABS(H254),ABS(H255))&gt;X254,"O/S","Tínhthép")))</f>
        <v/>
      </c>
      <c r="Z254" s="158" t="str">
        <f>IF(C254="","",IF(Y254="Tínhthép",IF(T254&lt;W254,2.5,_xlfn.COT(0.5*ASIN(2*T254*1000/($AA$9*J254*BG254*BF254*$F$10)))),""))</f>
        <v/>
      </c>
      <c r="AA254" s="159" t="str">
        <f>IF(C254="","",MAX(BJ254:BK254))</f>
        <v/>
      </c>
      <c r="AB254" s="160" t="str">
        <f>IF($C254="","",AH254)</f>
        <v/>
      </c>
      <c r="AC254" s="160" t="str">
        <f>IF($C254="","",AI254)</f>
        <v/>
      </c>
      <c r="AD254" s="160"/>
      <c r="AE254" s="159" t="str">
        <f>IF(C254="","",2*3.14*AB254^2/4/AC254*1000)</f>
        <v/>
      </c>
      <c r="AF254" s="161" t="str">
        <f>IF(C254="","",IF(AE254&gt;AA254,"OK","NOT OK"))</f>
        <v/>
      </c>
      <c r="AG254" s="17">
        <v>60</v>
      </c>
      <c r="AH254" s="162">
        <v>10</v>
      </c>
      <c r="AI254" s="163">
        <v>200</v>
      </c>
      <c r="AK254" s="164" t="str">
        <f t="shared" si="69"/>
        <v/>
      </c>
      <c r="AL254" s="165" t="str">
        <f t="shared" si="70"/>
        <v/>
      </c>
      <c r="AM254" s="164" t="str">
        <f t="shared" si="71"/>
        <v/>
      </c>
      <c r="AN254" s="164" t="str">
        <f t="shared" si="72"/>
        <v/>
      </c>
      <c r="AO254" s="166" t="str">
        <f t="shared" si="73"/>
        <v/>
      </c>
      <c r="AP254" s="167" t="str">
        <f t="shared" si="74"/>
        <v/>
      </c>
      <c r="AQ254" s="167" t="str">
        <f t="shared" si="75"/>
        <v/>
      </c>
      <c r="AR254" s="167" t="str">
        <f t="shared" si="76"/>
        <v/>
      </c>
      <c r="AS254" s="164" t="str">
        <f t="shared" si="77"/>
        <v/>
      </c>
      <c r="AT254" s="168" t="str">
        <f t="shared" si="78"/>
        <v/>
      </c>
      <c r="AU254" s="168" t="str">
        <f t="shared" si="79"/>
        <v/>
      </c>
      <c r="AV254" s="168" t="str">
        <f t="shared" si="80"/>
        <v/>
      </c>
      <c r="AW254" s="168" t="str">
        <f t="shared" si="81"/>
        <v/>
      </c>
      <c r="AX254" s="168" t="str">
        <f t="shared" si="82"/>
        <v/>
      </c>
      <c r="AY254" s="168" t="str">
        <f t="shared" si="83"/>
        <v/>
      </c>
      <c r="AZ254" s="169" t="str">
        <f>IF(C254="","",MAX(R254:R255))</f>
        <v/>
      </c>
      <c r="BA254" s="169" t="str">
        <f>IF(C254="","",MAX(S254:S255))</f>
        <v/>
      </c>
      <c r="BB254" s="170" t="str">
        <f>IF(C254="","",MIN(2,1+SQRT(200/(0.8*K254))))</f>
        <v/>
      </c>
      <c r="BC254" s="170" t="str">
        <f>IF(C254="","",MIN(0.02,MAX(R254:S254)/(J254*0.8*K254)))</f>
        <v/>
      </c>
      <c r="BD254" s="171" t="str">
        <f>IF(C254="","",0.18/$Y$11)</f>
        <v/>
      </c>
      <c r="BE254" s="172" t="str">
        <f>IF(C254="","",0.035*BB254^(3/2)*$F$9^(1/2))</f>
        <v/>
      </c>
      <c r="BF254" s="172" t="str">
        <f>IF(C254="","",0.6*(1-$F$9/250))</f>
        <v/>
      </c>
      <c r="BG254" s="171" t="str">
        <f>IF(C254="","",0.9*AK254)</f>
        <v/>
      </c>
      <c r="BH254" s="172" t="str">
        <f>+IF(C254="","",(BD254*BB254*(100*BC254*$F$9)^(1/3)+0.15*U254)*J254*0.8*K254/1000)</f>
        <v/>
      </c>
      <c r="BI254" s="172" t="str">
        <f>IF(C254="","",(BE254+0.15*U254)*J254*0.8*K254/1000)</f>
        <v/>
      </c>
      <c r="BJ254" s="172" t="str">
        <f>IF(C254="","",$AF$12*J254*1000)</f>
        <v/>
      </c>
      <c r="BK254" s="172" t="str">
        <f>+IF(C254="","",T254*1000/(BG254*$Q$10*Z254)*1000)</f>
        <v/>
      </c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5"/>
      <c r="DJ254" s="25"/>
      <c r="DK254" s="25"/>
      <c r="DL254" s="25"/>
      <c r="DM254" s="25"/>
      <c r="DN254" s="25"/>
    </row>
    <row r="255" spans="1:118" ht="15.95" customHeight="1" x14ac:dyDescent="0.25">
      <c r="A255" s="181" t="str">
        <f t="shared" si="85"/>
        <v/>
      </c>
      <c r="B255" s="182" t="str">
        <f t="shared" si="84"/>
        <v/>
      </c>
      <c r="C255" s="151"/>
      <c r="D255" s="152"/>
      <c r="E255" s="153"/>
      <c r="F255" s="152"/>
      <c r="G255" s="151"/>
      <c r="H255" s="151"/>
      <c r="I255" s="151"/>
      <c r="J255" s="151"/>
      <c r="K255" s="152"/>
      <c r="L255" s="151" t="str">
        <f t="shared" si="65"/>
        <v/>
      </c>
      <c r="M255" s="151" t="str">
        <f t="shared" si="66"/>
        <v/>
      </c>
      <c r="N255" s="151" t="str">
        <f t="shared" si="67"/>
        <v/>
      </c>
      <c r="O255" s="151" t="str">
        <f t="shared" si="68"/>
        <v/>
      </c>
      <c r="P255" s="272"/>
      <c r="Q255" s="272"/>
      <c r="R255" s="180"/>
      <c r="S255" s="180"/>
      <c r="T255" s="174"/>
      <c r="U255" s="174"/>
      <c r="V255" s="174"/>
      <c r="W255" s="174"/>
      <c r="X255" s="174"/>
      <c r="Y255" s="174"/>
      <c r="Z255" s="174"/>
      <c r="AA255" s="175"/>
      <c r="AB255" s="175"/>
      <c r="AC255" s="175"/>
      <c r="AD255" s="175"/>
      <c r="AE255" s="176"/>
      <c r="AF255" s="175"/>
      <c r="AG255" s="122"/>
      <c r="AH255" s="177"/>
      <c r="AI255" s="177"/>
      <c r="AK255" s="164" t="str">
        <f t="shared" si="69"/>
        <v/>
      </c>
      <c r="AL255" s="165" t="str">
        <f t="shared" si="70"/>
        <v/>
      </c>
      <c r="AM255" s="164" t="str">
        <f t="shared" si="71"/>
        <v/>
      </c>
      <c r="AN255" s="164" t="str">
        <f t="shared" si="72"/>
        <v/>
      </c>
      <c r="AO255" s="166" t="str">
        <f t="shared" si="73"/>
        <v/>
      </c>
      <c r="AP255" s="167" t="str">
        <f t="shared" si="74"/>
        <v/>
      </c>
      <c r="AQ255" s="167" t="str">
        <f t="shared" si="75"/>
        <v/>
      </c>
      <c r="AR255" s="167" t="str">
        <f t="shared" si="76"/>
        <v/>
      </c>
      <c r="AS255" s="164" t="str">
        <f t="shared" si="77"/>
        <v/>
      </c>
      <c r="AT255" s="168" t="str">
        <f t="shared" si="78"/>
        <v/>
      </c>
      <c r="AU255" s="168" t="str">
        <f t="shared" si="79"/>
        <v/>
      </c>
      <c r="AV255" s="168" t="str">
        <f t="shared" si="80"/>
        <v/>
      </c>
      <c r="AW255" s="168" t="str">
        <f t="shared" si="81"/>
        <v/>
      </c>
      <c r="AX255" s="168" t="str">
        <f t="shared" si="82"/>
        <v/>
      </c>
      <c r="AY255" s="168" t="str">
        <f t="shared" si="83"/>
        <v/>
      </c>
      <c r="AZ255" s="178"/>
      <c r="BA255" s="178"/>
      <c r="BB255" s="179"/>
      <c r="BC255" s="179"/>
      <c r="BD255" s="179"/>
      <c r="BE255" s="179"/>
      <c r="BF255" s="179"/>
      <c r="BG255" s="179"/>
      <c r="BH255" s="179"/>
      <c r="BI255" s="179"/>
      <c r="BJ255" s="179"/>
      <c r="BK255" s="179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5"/>
      <c r="DJ255" s="25"/>
      <c r="DK255" s="25"/>
      <c r="DL255" s="25"/>
      <c r="DM255" s="25"/>
      <c r="DN255" s="25"/>
    </row>
    <row r="256" spans="1:118" ht="15.95" customHeight="1" x14ac:dyDescent="0.2">
      <c r="A256" s="181" t="str">
        <f t="shared" si="85"/>
        <v/>
      </c>
      <c r="B256" s="182" t="str">
        <f t="shared" si="84"/>
        <v/>
      </c>
      <c r="C256" s="151"/>
      <c r="D256" s="152"/>
      <c r="E256" s="153"/>
      <c r="F256" s="152"/>
      <c r="G256" s="151"/>
      <c r="H256" s="151"/>
      <c r="I256" s="151"/>
      <c r="J256" s="151"/>
      <c r="K256" s="152"/>
      <c r="L256" s="151" t="str">
        <f t="shared" si="65"/>
        <v/>
      </c>
      <c r="M256" s="151" t="str">
        <f t="shared" si="66"/>
        <v/>
      </c>
      <c r="N256" s="151" t="str">
        <f t="shared" si="67"/>
        <v/>
      </c>
      <c r="O256" s="151" t="str">
        <f t="shared" si="68"/>
        <v/>
      </c>
      <c r="P256" s="155"/>
      <c r="Q256" s="155"/>
      <c r="R256" s="154" t="str">
        <f>IF(C256="","",MAX(N256:N257))</f>
        <v/>
      </c>
      <c r="S256" s="154" t="str">
        <f>IF(D256="","",MAX(O256:O257))</f>
        <v/>
      </c>
      <c r="T256" s="155" t="str">
        <f>IF(C256="","",MAX(ABS(H256),ABS(H257)))</f>
        <v/>
      </c>
      <c r="U256" s="156" t="str">
        <f>+IF(C256="","",MIN(MAX(ABS(G256),ABS(G257))*1000/(J256*K256),0.2*$F$10))</f>
        <v/>
      </c>
      <c r="V256" s="155" t="str">
        <f>IF(C256="","",MAX(BH256:BI256))</f>
        <v/>
      </c>
      <c r="W256" s="155" t="str">
        <f>IF(C256="","",$AA$9*$J256*$BG256*$BF256*$F$10/2.9/1000)</f>
        <v/>
      </c>
      <c r="X256" s="155" t="str">
        <f>IF(C256="","",$AA$9*$J256*$BG256*$BF256*$F$10/2/1000)</f>
        <v/>
      </c>
      <c r="Y256" s="157" t="str">
        <f>IF(C256="","",IF(MAX(ABS(H256),ABS(H257))&lt;V256,"Cấu tạo",IF(MAX(ABS(H256),ABS(H257))&gt;X256,"O/S","Tínhthép")))</f>
        <v/>
      </c>
      <c r="Z256" s="158" t="str">
        <f>IF(C256="","",IF(Y256="Tínhthép",IF(T256&lt;W256,2.5,_xlfn.COT(0.5*ASIN(2*T256*1000/($AA$9*J256*BG256*BF256*$F$10)))),""))</f>
        <v/>
      </c>
      <c r="AA256" s="159" t="str">
        <f>IF(C256="","",MAX(BJ256:BK256))</f>
        <v/>
      </c>
      <c r="AB256" s="160" t="str">
        <f>IF($C256="","",AH256)</f>
        <v/>
      </c>
      <c r="AC256" s="160" t="str">
        <f>IF($C256="","",AI256)</f>
        <v/>
      </c>
      <c r="AD256" s="160"/>
      <c r="AE256" s="159" t="str">
        <f>IF(C256="","",2*3.14*AB256^2/4/AC256*1000)</f>
        <v/>
      </c>
      <c r="AF256" s="161" t="str">
        <f>IF(C256="","",IF(AE256&gt;AA256,"OK","NOT OK"))</f>
        <v/>
      </c>
      <c r="AH256" s="162">
        <v>10</v>
      </c>
      <c r="AI256" s="163">
        <v>200</v>
      </c>
      <c r="AK256" s="164" t="str">
        <f t="shared" si="69"/>
        <v/>
      </c>
      <c r="AL256" s="165" t="str">
        <f t="shared" si="70"/>
        <v/>
      </c>
      <c r="AM256" s="164" t="str">
        <f t="shared" si="71"/>
        <v/>
      </c>
      <c r="AN256" s="164" t="str">
        <f t="shared" si="72"/>
        <v/>
      </c>
      <c r="AO256" s="166" t="str">
        <f t="shared" si="73"/>
        <v/>
      </c>
      <c r="AP256" s="167" t="str">
        <f t="shared" si="74"/>
        <v/>
      </c>
      <c r="AQ256" s="167" t="str">
        <f t="shared" si="75"/>
        <v/>
      </c>
      <c r="AR256" s="167" t="str">
        <f t="shared" si="76"/>
        <v/>
      </c>
      <c r="AS256" s="164" t="str">
        <f t="shared" si="77"/>
        <v/>
      </c>
      <c r="AT256" s="168" t="str">
        <f t="shared" si="78"/>
        <v/>
      </c>
      <c r="AU256" s="168" t="str">
        <f t="shared" si="79"/>
        <v/>
      </c>
      <c r="AV256" s="168" t="str">
        <f t="shared" si="80"/>
        <v/>
      </c>
      <c r="AW256" s="168" t="str">
        <f t="shared" si="81"/>
        <v/>
      </c>
      <c r="AX256" s="168" t="str">
        <f t="shared" si="82"/>
        <v/>
      </c>
      <c r="AY256" s="168" t="str">
        <f t="shared" si="83"/>
        <v/>
      </c>
      <c r="AZ256" s="169" t="str">
        <f>IF(C256="","",MAX(R256:R257))</f>
        <v/>
      </c>
      <c r="BA256" s="169" t="str">
        <f>IF(C256="","",MAX(S256:S257))</f>
        <v/>
      </c>
      <c r="BB256" s="170" t="str">
        <f>IF(C256="","",MIN(2,1+SQRT(200/(0.8*K256))))</f>
        <v/>
      </c>
      <c r="BC256" s="170" t="str">
        <f>IF(C256="","",MIN(0.02,MAX(R256:S256)/(J256*0.8*K256)))</f>
        <v/>
      </c>
      <c r="BD256" s="171" t="str">
        <f>IF(C256="","",0.18/$Y$11)</f>
        <v/>
      </c>
      <c r="BE256" s="172" t="str">
        <f>IF(C256="","",0.035*BB256^(3/2)*$F$9^(1/2))</f>
        <v/>
      </c>
      <c r="BF256" s="172" t="str">
        <f>IF(C256="","",0.6*(1-$F$9/250))</f>
        <v/>
      </c>
      <c r="BG256" s="171" t="str">
        <f>IF(C256="","",0.9*AK256)</f>
        <v/>
      </c>
      <c r="BH256" s="172" t="str">
        <f>+IF(C256="","",(BD256*BB256*(100*BC256*$F$9)^(1/3)+0.15*U256)*J256*0.8*K256/1000)</f>
        <v/>
      </c>
      <c r="BI256" s="172" t="str">
        <f>IF(C256="","",(BE256+0.15*U256)*J256*0.8*K256/1000)</f>
        <v/>
      </c>
      <c r="BJ256" s="172" t="str">
        <f>IF(C256="","",$AF$12*J256*1000)</f>
        <v/>
      </c>
      <c r="BK256" s="172" t="str">
        <f>+IF(C256="","",T256*1000/(BG256*$Q$10*Z256)*1000)</f>
        <v/>
      </c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5"/>
      <c r="DJ256" s="25"/>
      <c r="DK256" s="25"/>
      <c r="DL256" s="25"/>
      <c r="DM256" s="25"/>
      <c r="DN256" s="25"/>
    </row>
    <row r="257" spans="1:118" ht="15.95" customHeight="1" x14ac:dyDescent="0.25">
      <c r="A257" s="181" t="str">
        <f t="shared" si="85"/>
        <v/>
      </c>
      <c r="B257" s="182" t="str">
        <f t="shared" si="84"/>
        <v/>
      </c>
      <c r="C257" s="151"/>
      <c r="D257" s="152"/>
      <c r="E257" s="153"/>
      <c r="F257" s="152"/>
      <c r="G257" s="151"/>
      <c r="H257" s="151"/>
      <c r="I257" s="151"/>
      <c r="J257" s="151"/>
      <c r="K257" s="152"/>
      <c r="L257" s="151" t="str">
        <f t="shared" si="65"/>
        <v/>
      </c>
      <c r="M257" s="151" t="str">
        <f t="shared" si="66"/>
        <v/>
      </c>
      <c r="N257" s="151" t="str">
        <f t="shared" si="67"/>
        <v/>
      </c>
      <c r="O257" s="151" t="str">
        <f t="shared" si="68"/>
        <v/>
      </c>
      <c r="P257" s="272"/>
      <c r="Q257" s="272"/>
      <c r="R257" s="180"/>
      <c r="S257" s="180"/>
      <c r="T257" s="174"/>
      <c r="U257" s="174"/>
      <c r="V257" s="174"/>
      <c r="W257" s="174"/>
      <c r="X257" s="174"/>
      <c r="Y257" s="174"/>
      <c r="Z257" s="174"/>
      <c r="AA257" s="175"/>
      <c r="AB257" s="175"/>
      <c r="AC257" s="175"/>
      <c r="AD257" s="175"/>
      <c r="AE257" s="176"/>
      <c r="AF257" s="175"/>
      <c r="AG257" s="122"/>
      <c r="AH257" s="177"/>
      <c r="AI257" s="177"/>
      <c r="AK257" s="164" t="str">
        <f t="shared" si="69"/>
        <v/>
      </c>
      <c r="AL257" s="165" t="str">
        <f t="shared" si="70"/>
        <v/>
      </c>
      <c r="AM257" s="164" t="str">
        <f t="shared" si="71"/>
        <v/>
      </c>
      <c r="AN257" s="164" t="str">
        <f t="shared" si="72"/>
        <v/>
      </c>
      <c r="AO257" s="166" t="str">
        <f t="shared" si="73"/>
        <v/>
      </c>
      <c r="AP257" s="167" t="str">
        <f t="shared" si="74"/>
        <v/>
      </c>
      <c r="AQ257" s="167" t="str">
        <f t="shared" si="75"/>
        <v/>
      </c>
      <c r="AR257" s="167" t="str">
        <f t="shared" si="76"/>
        <v/>
      </c>
      <c r="AS257" s="164" t="str">
        <f t="shared" si="77"/>
        <v/>
      </c>
      <c r="AT257" s="168" t="str">
        <f t="shared" si="78"/>
        <v/>
      </c>
      <c r="AU257" s="168" t="str">
        <f t="shared" si="79"/>
        <v/>
      </c>
      <c r="AV257" s="168" t="str">
        <f t="shared" si="80"/>
        <v/>
      </c>
      <c r="AW257" s="168" t="str">
        <f t="shared" si="81"/>
        <v/>
      </c>
      <c r="AX257" s="168" t="str">
        <f t="shared" si="82"/>
        <v/>
      </c>
      <c r="AY257" s="168" t="str">
        <f t="shared" si="83"/>
        <v/>
      </c>
      <c r="AZ257" s="178"/>
      <c r="BA257" s="178"/>
      <c r="BB257" s="179"/>
      <c r="BC257" s="179"/>
      <c r="BD257" s="179"/>
      <c r="BE257" s="179"/>
      <c r="BF257" s="179"/>
      <c r="BG257" s="179"/>
      <c r="BH257" s="179"/>
      <c r="BI257" s="179"/>
      <c r="BJ257" s="179"/>
      <c r="BK257" s="179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5"/>
      <c r="DJ257" s="25"/>
      <c r="DK257" s="25"/>
      <c r="DL257" s="25"/>
      <c r="DM257" s="25"/>
      <c r="DN257" s="25"/>
    </row>
    <row r="258" spans="1:118" ht="15.95" customHeight="1" x14ac:dyDescent="0.2">
      <c r="A258" s="181" t="str">
        <f t="shared" si="85"/>
        <v/>
      </c>
      <c r="B258" s="182" t="str">
        <f t="shared" si="84"/>
        <v/>
      </c>
      <c r="C258" s="151"/>
      <c r="D258" s="152"/>
      <c r="E258" s="153"/>
      <c r="F258" s="152"/>
      <c r="G258" s="151"/>
      <c r="H258" s="151"/>
      <c r="I258" s="151"/>
      <c r="J258" s="151"/>
      <c r="K258" s="151"/>
      <c r="L258" s="151" t="str">
        <f t="shared" si="65"/>
        <v/>
      </c>
      <c r="M258" s="151" t="str">
        <f t="shared" si="66"/>
        <v/>
      </c>
      <c r="N258" s="151" t="str">
        <f t="shared" si="67"/>
        <v/>
      </c>
      <c r="O258" s="151" t="str">
        <f t="shared" si="68"/>
        <v/>
      </c>
      <c r="P258" s="155"/>
      <c r="Q258" s="155"/>
      <c r="R258" s="154" t="str">
        <f>IF(C258="","",MAX(N258:N259))</f>
        <v/>
      </c>
      <c r="S258" s="154" t="str">
        <f>IF(D258="","",MAX(O258:O259))</f>
        <v/>
      </c>
      <c r="T258" s="155" t="str">
        <f>IF(C258="","",MAX(ABS(H258),ABS(H259)))</f>
        <v/>
      </c>
      <c r="U258" s="156" t="str">
        <f>+IF(C258="","",MIN(MAX(ABS(G258),ABS(G259))*1000/(J258*K258),0.2*$F$10))</f>
        <v/>
      </c>
      <c r="V258" s="155" t="str">
        <f>IF(C258="","",MAX(BH258:BI258))</f>
        <v/>
      </c>
      <c r="W258" s="155" t="str">
        <f>IF(C258="","",$AA$9*$J258*$BG258*$BF258*$F$10/2.9/1000)</f>
        <v/>
      </c>
      <c r="X258" s="155" t="str">
        <f>IF(C258="","",$AA$9*$J258*$BG258*$BF258*$F$10/2/1000)</f>
        <v/>
      </c>
      <c r="Y258" s="157" t="str">
        <f>IF(C258="","",IF(MAX(ABS(H258),ABS(H259))&lt;V258,"Cấu tạo",IF(MAX(ABS(H258),ABS(H259))&gt;X258,"O/S","Tínhthép")))</f>
        <v/>
      </c>
      <c r="Z258" s="158" t="str">
        <f>IF(C258="","",IF(Y258="Tínhthép",IF(T258&lt;W258,2.5,_xlfn.COT(0.5*ASIN(2*T258*1000/($AA$9*J258*BG258*BF258*$F$10)))),""))</f>
        <v/>
      </c>
      <c r="AA258" s="159" t="str">
        <f>IF(C258="","",MAX(BJ258:BK258))</f>
        <v/>
      </c>
      <c r="AB258" s="160" t="str">
        <f>IF($C258="","",AH258)</f>
        <v/>
      </c>
      <c r="AC258" s="160" t="str">
        <f>IF($C258="","",AI258)</f>
        <v/>
      </c>
      <c r="AD258" s="160"/>
      <c r="AE258" s="159" t="str">
        <f>IF(C258="","",2*3.14*AB258^2/4/AC258*1000)</f>
        <v/>
      </c>
      <c r="AF258" s="161" t="str">
        <f>IF(C258="","",IF(AE258&gt;AA258,"OK","NOT OK"))</f>
        <v/>
      </c>
      <c r="AG258" s="17">
        <v>61</v>
      </c>
      <c r="AH258" s="162">
        <v>10</v>
      </c>
      <c r="AI258" s="163">
        <v>200</v>
      </c>
      <c r="AK258" s="164" t="str">
        <f t="shared" si="69"/>
        <v/>
      </c>
      <c r="AL258" s="165" t="str">
        <f t="shared" si="70"/>
        <v/>
      </c>
      <c r="AM258" s="164" t="str">
        <f t="shared" si="71"/>
        <v/>
      </c>
      <c r="AN258" s="164" t="str">
        <f t="shared" si="72"/>
        <v/>
      </c>
      <c r="AO258" s="166" t="str">
        <f t="shared" si="73"/>
        <v/>
      </c>
      <c r="AP258" s="167" t="str">
        <f t="shared" si="74"/>
        <v/>
      </c>
      <c r="AQ258" s="167" t="str">
        <f t="shared" si="75"/>
        <v/>
      </c>
      <c r="AR258" s="167" t="str">
        <f t="shared" si="76"/>
        <v/>
      </c>
      <c r="AS258" s="164" t="str">
        <f t="shared" si="77"/>
        <v/>
      </c>
      <c r="AT258" s="168" t="str">
        <f t="shared" si="78"/>
        <v/>
      </c>
      <c r="AU258" s="168" t="str">
        <f t="shared" si="79"/>
        <v/>
      </c>
      <c r="AV258" s="168" t="str">
        <f t="shared" si="80"/>
        <v/>
      </c>
      <c r="AW258" s="168" t="str">
        <f t="shared" si="81"/>
        <v/>
      </c>
      <c r="AX258" s="168" t="str">
        <f t="shared" si="82"/>
        <v/>
      </c>
      <c r="AY258" s="168" t="str">
        <f t="shared" si="83"/>
        <v/>
      </c>
      <c r="AZ258" s="169" t="str">
        <f>IF(C258="","",MAX(R258:R259))</f>
        <v/>
      </c>
      <c r="BA258" s="169" t="str">
        <f>IF(C258="","",MAX(S258:S259))</f>
        <v/>
      </c>
      <c r="BB258" s="170" t="str">
        <f>IF(C258="","",MIN(2,1+SQRT(200/(0.8*K258))))</f>
        <v/>
      </c>
      <c r="BC258" s="170" t="str">
        <f>IF(C258="","",MIN(0.02,MAX(R258:S258)/(J258*0.8*K258)))</f>
        <v/>
      </c>
      <c r="BD258" s="171" t="str">
        <f>IF(C258="","",0.18/$Y$11)</f>
        <v/>
      </c>
      <c r="BE258" s="172" t="str">
        <f>IF(C258="","",0.035*BB258^(3/2)*$F$9^(1/2))</f>
        <v/>
      </c>
      <c r="BF258" s="172" t="str">
        <f>IF(C258="","",0.6*(1-$F$9/250))</f>
        <v/>
      </c>
      <c r="BG258" s="171" t="str">
        <f>IF(C258="","",0.9*AK258)</f>
        <v/>
      </c>
      <c r="BH258" s="172" t="str">
        <f>+IF(C258="","",(BD258*BB258*(100*BC258*$F$9)^(1/3)+0.15*U258)*J258*0.8*K258/1000)</f>
        <v/>
      </c>
      <c r="BI258" s="172" t="str">
        <f>IF(C258="","",(BE258+0.15*U258)*J258*0.8*K258/1000)</f>
        <v/>
      </c>
      <c r="BJ258" s="172" t="str">
        <f>IF(C258="","",$AF$12*J258*1000)</f>
        <v/>
      </c>
      <c r="BK258" s="172" t="str">
        <f>+IF(C258="","",T258*1000/(BG258*$Q$10*Z258)*1000)</f>
        <v/>
      </c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5"/>
      <c r="DJ258" s="25"/>
      <c r="DK258" s="25"/>
      <c r="DL258" s="25"/>
      <c r="DM258" s="25"/>
      <c r="DN258" s="25"/>
    </row>
    <row r="259" spans="1:118" ht="15.95" customHeight="1" x14ac:dyDescent="0.25">
      <c r="A259" s="181" t="str">
        <f t="shared" si="85"/>
        <v/>
      </c>
      <c r="B259" s="182" t="str">
        <f t="shared" si="84"/>
        <v/>
      </c>
      <c r="C259" s="151"/>
      <c r="D259" s="152"/>
      <c r="E259" s="153"/>
      <c r="F259" s="152"/>
      <c r="G259" s="151"/>
      <c r="H259" s="151"/>
      <c r="I259" s="151"/>
      <c r="J259" s="151"/>
      <c r="K259" s="152"/>
      <c r="L259" s="151" t="str">
        <f t="shared" si="65"/>
        <v/>
      </c>
      <c r="M259" s="151" t="str">
        <f t="shared" si="66"/>
        <v/>
      </c>
      <c r="N259" s="151" t="str">
        <f t="shared" si="67"/>
        <v/>
      </c>
      <c r="O259" s="151" t="str">
        <f t="shared" si="68"/>
        <v/>
      </c>
      <c r="P259" s="272"/>
      <c r="Q259" s="272"/>
      <c r="R259" s="173"/>
      <c r="S259" s="173"/>
      <c r="T259" s="174"/>
      <c r="U259" s="174"/>
      <c r="V259" s="174"/>
      <c r="W259" s="174"/>
      <c r="X259" s="174"/>
      <c r="Y259" s="174"/>
      <c r="Z259" s="174"/>
      <c r="AA259" s="175"/>
      <c r="AB259" s="175"/>
      <c r="AC259" s="175"/>
      <c r="AD259" s="175"/>
      <c r="AE259" s="176"/>
      <c r="AF259" s="175"/>
      <c r="AG259" s="122"/>
      <c r="AH259" s="177"/>
      <c r="AI259" s="177"/>
      <c r="AK259" s="164" t="str">
        <f t="shared" si="69"/>
        <v/>
      </c>
      <c r="AL259" s="165" t="str">
        <f t="shared" si="70"/>
        <v/>
      </c>
      <c r="AM259" s="164" t="str">
        <f t="shared" si="71"/>
        <v/>
      </c>
      <c r="AN259" s="164" t="str">
        <f t="shared" si="72"/>
        <v/>
      </c>
      <c r="AO259" s="166" t="str">
        <f t="shared" si="73"/>
        <v/>
      </c>
      <c r="AP259" s="167" t="str">
        <f t="shared" si="74"/>
        <v/>
      </c>
      <c r="AQ259" s="167" t="str">
        <f t="shared" si="75"/>
        <v/>
      </c>
      <c r="AR259" s="167" t="str">
        <f t="shared" si="76"/>
        <v/>
      </c>
      <c r="AS259" s="164" t="str">
        <f t="shared" si="77"/>
        <v/>
      </c>
      <c r="AT259" s="168" t="str">
        <f t="shared" si="78"/>
        <v/>
      </c>
      <c r="AU259" s="168" t="str">
        <f t="shared" si="79"/>
        <v/>
      </c>
      <c r="AV259" s="168" t="str">
        <f t="shared" si="80"/>
        <v/>
      </c>
      <c r="AW259" s="168" t="str">
        <f t="shared" si="81"/>
        <v/>
      </c>
      <c r="AX259" s="168" t="str">
        <f t="shared" si="82"/>
        <v/>
      </c>
      <c r="AY259" s="168" t="str">
        <f t="shared" si="83"/>
        <v/>
      </c>
      <c r="AZ259" s="178"/>
      <c r="BA259" s="178"/>
      <c r="BB259" s="179"/>
      <c r="BC259" s="179"/>
      <c r="BD259" s="179"/>
      <c r="BE259" s="179"/>
      <c r="BF259" s="179"/>
      <c r="BG259" s="179"/>
      <c r="BH259" s="179"/>
      <c r="BI259" s="179"/>
      <c r="BJ259" s="179"/>
      <c r="BK259" s="179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5"/>
      <c r="DJ259" s="25"/>
      <c r="DK259" s="25"/>
      <c r="DL259" s="25"/>
      <c r="DM259" s="25"/>
      <c r="DN259" s="25"/>
    </row>
    <row r="260" spans="1:118" ht="15.95" customHeight="1" x14ac:dyDescent="0.2">
      <c r="A260" s="181" t="str">
        <f t="shared" si="85"/>
        <v/>
      </c>
      <c r="B260" s="182" t="str">
        <f t="shared" si="84"/>
        <v/>
      </c>
      <c r="C260" s="151"/>
      <c r="D260" s="152"/>
      <c r="E260" s="153"/>
      <c r="F260" s="152"/>
      <c r="G260" s="151"/>
      <c r="H260" s="151"/>
      <c r="I260" s="151"/>
      <c r="J260" s="151"/>
      <c r="K260" s="152"/>
      <c r="L260" s="151" t="str">
        <f t="shared" si="65"/>
        <v/>
      </c>
      <c r="M260" s="151" t="str">
        <f t="shared" si="66"/>
        <v/>
      </c>
      <c r="N260" s="151" t="str">
        <f t="shared" si="67"/>
        <v/>
      </c>
      <c r="O260" s="151" t="str">
        <f t="shared" si="68"/>
        <v/>
      </c>
      <c r="P260" s="155"/>
      <c r="Q260" s="155"/>
      <c r="R260" s="154" t="str">
        <f>IF(C260="","",MAX(N260:N261))</f>
        <v/>
      </c>
      <c r="S260" s="154" t="str">
        <f>IF(D260="","",MAX(O260:O261))</f>
        <v/>
      </c>
      <c r="T260" s="155" t="str">
        <f>IF(C260="","",MAX(ABS(H260),ABS(H261)))</f>
        <v/>
      </c>
      <c r="U260" s="156" t="str">
        <f>+IF(C260="","",MIN(MAX(ABS(G260),ABS(G261))*1000/(J260*K260),0.2*$F$10))</f>
        <v/>
      </c>
      <c r="V260" s="155" t="str">
        <f>IF(C260="","",MAX(BH260:BI260))</f>
        <v/>
      </c>
      <c r="W260" s="155" t="str">
        <f>IF(C260="","",$AA$9*$J260*$BG260*$BF260*$F$10/2.9/1000)</f>
        <v/>
      </c>
      <c r="X260" s="155" t="str">
        <f>IF(C260="","",$AA$9*$J260*$BG260*$BF260*$F$10/2/1000)</f>
        <v/>
      </c>
      <c r="Y260" s="157" t="str">
        <f>IF(C260="","",IF(MAX(ABS(H260),ABS(H261))&lt;V260,"Cấu tạo",IF(MAX(ABS(H260),ABS(H261))&gt;X260,"O/S","Tínhthép")))</f>
        <v/>
      </c>
      <c r="Z260" s="158" t="str">
        <f>IF(C260="","",IF(Y260="Tínhthép",IF(T260&lt;W260,2.5,_xlfn.COT(0.5*ASIN(2*T260*1000/($AA$9*J260*BG260*BF260*$F$10)))),""))</f>
        <v/>
      </c>
      <c r="AA260" s="159" t="str">
        <f>IF(C260="","",MAX(BJ260:BK260))</f>
        <v/>
      </c>
      <c r="AB260" s="160" t="str">
        <f>IF($C260="","",AH260)</f>
        <v/>
      </c>
      <c r="AC260" s="160" t="str">
        <f>IF($C260="","",AI260)</f>
        <v/>
      </c>
      <c r="AD260" s="160"/>
      <c r="AE260" s="159" t="str">
        <f>IF(C260="","",2*3.14*AB260^2/4/AC260*1000)</f>
        <v/>
      </c>
      <c r="AF260" s="161" t="str">
        <f>IF(C260="","",IF(AE260&gt;AA260,"OK","NOT OK"))</f>
        <v/>
      </c>
      <c r="AH260" s="162">
        <v>10</v>
      </c>
      <c r="AI260" s="163">
        <v>200</v>
      </c>
      <c r="AK260" s="164" t="str">
        <f t="shared" si="69"/>
        <v/>
      </c>
      <c r="AL260" s="165" t="str">
        <f t="shared" si="70"/>
        <v/>
      </c>
      <c r="AM260" s="164" t="str">
        <f t="shared" si="71"/>
        <v/>
      </c>
      <c r="AN260" s="164" t="str">
        <f t="shared" si="72"/>
        <v/>
      </c>
      <c r="AO260" s="166" t="str">
        <f t="shared" si="73"/>
        <v/>
      </c>
      <c r="AP260" s="167" t="str">
        <f t="shared" si="74"/>
        <v/>
      </c>
      <c r="AQ260" s="167" t="str">
        <f t="shared" si="75"/>
        <v/>
      </c>
      <c r="AR260" s="167" t="str">
        <f t="shared" si="76"/>
        <v/>
      </c>
      <c r="AS260" s="164" t="str">
        <f t="shared" si="77"/>
        <v/>
      </c>
      <c r="AT260" s="168" t="str">
        <f t="shared" si="78"/>
        <v/>
      </c>
      <c r="AU260" s="168" t="str">
        <f t="shared" si="79"/>
        <v/>
      </c>
      <c r="AV260" s="168" t="str">
        <f t="shared" si="80"/>
        <v/>
      </c>
      <c r="AW260" s="168" t="str">
        <f t="shared" si="81"/>
        <v/>
      </c>
      <c r="AX260" s="168" t="str">
        <f t="shared" si="82"/>
        <v/>
      </c>
      <c r="AY260" s="168" t="str">
        <f t="shared" si="83"/>
        <v/>
      </c>
      <c r="AZ260" s="169" t="str">
        <f>IF(C260="","",MAX(R260:R261))</f>
        <v/>
      </c>
      <c r="BA260" s="169" t="str">
        <f>IF(C260="","",MAX(S260:S261))</f>
        <v/>
      </c>
      <c r="BB260" s="170" t="str">
        <f>IF(C260="","",MIN(2,1+SQRT(200/(0.8*K260))))</f>
        <v/>
      </c>
      <c r="BC260" s="170" t="str">
        <f>IF(C260="","",MIN(0.02,MAX(R260:S260)/(J260*0.8*K260)))</f>
        <v/>
      </c>
      <c r="BD260" s="171" t="str">
        <f>IF(C260="","",0.18/$Y$11)</f>
        <v/>
      </c>
      <c r="BE260" s="172" t="str">
        <f>IF(C260="","",0.035*BB260^(3/2)*$F$9^(1/2))</f>
        <v/>
      </c>
      <c r="BF260" s="172" t="str">
        <f>IF(C260="","",0.6*(1-$F$9/250))</f>
        <v/>
      </c>
      <c r="BG260" s="171" t="str">
        <f>IF(C260="","",0.9*AK260)</f>
        <v/>
      </c>
      <c r="BH260" s="172" t="str">
        <f>+IF(C260="","",(BD260*BB260*(100*BC260*$F$9)^(1/3)+0.15*U260)*J260*0.8*K260/1000)</f>
        <v/>
      </c>
      <c r="BI260" s="172" t="str">
        <f>IF(C260="","",(BE260+0.15*U260)*J260*0.8*K260/1000)</f>
        <v/>
      </c>
      <c r="BJ260" s="172" t="str">
        <f>IF(C260="","",$AF$12*J260*1000)</f>
        <v/>
      </c>
      <c r="BK260" s="172" t="str">
        <f>+IF(C260="","",T260*1000/(BG260*$Q$10*Z260)*1000)</f>
        <v/>
      </c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5"/>
      <c r="DJ260" s="25"/>
      <c r="DK260" s="25"/>
      <c r="DL260" s="25"/>
      <c r="DM260" s="25"/>
      <c r="DN260" s="25"/>
    </row>
    <row r="261" spans="1:118" ht="15.95" customHeight="1" x14ac:dyDescent="0.25">
      <c r="A261" s="181" t="str">
        <f t="shared" si="85"/>
        <v/>
      </c>
      <c r="B261" s="182" t="str">
        <f t="shared" si="84"/>
        <v/>
      </c>
      <c r="C261" s="151"/>
      <c r="D261" s="152"/>
      <c r="E261" s="153"/>
      <c r="F261" s="152"/>
      <c r="G261" s="151"/>
      <c r="H261" s="151"/>
      <c r="I261" s="151"/>
      <c r="J261" s="151"/>
      <c r="K261" s="152"/>
      <c r="L261" s="151" t="str">
        <f t="shared" si="65"/>
        <v/>
      </c>
      <c r="M261" s="151" t="str">
        <f t="shared" si="66"/>
        <v/>
      </c>
      <c r="N261" s="151" t="str">
        <f t="shared" si="67"/>
        <v/>
      </c>
      <c r="O261" s="151" t="str">
        <f t="shared" si="68"/>
        <v/>
      </c>
      <c r="P261" s="272"/>
      <c r="Q261" s="272"/>
      <c r="R261" s="173"/>
      <c r="S261" s="173"/>
      <c r="T261" s="174"/>
      <c r="U261" s="174"/>
      <c r="V261" s="174"/>
      <c r="W261" s="174"/>
      <c r="X261" s="174"/>
      <c r="Y261" s="174"/>
      <c r="Z261" s="174"/>
      <c r="AA261" s="175"/>
      <c r="AB261" s="175"/>
      <c r="AC261" s="175"/>
      <c r="AD261" s="175"/>
      <c r="AE261" s="176"/>
      <c r="AF261" s="175"/>
      <c r="AG261" s="122"/>
      <c r="AH261" s="177"/>
      <c r="AI261" s="177"/>
      <c r="AK261" s="164" t="str">
        <f t="shared" si="69"/>
        <v/>
      </c>
      <c r="AL261" s="165" t="str">
        <f t="shared" si="70"/>
        <v/>
      </c>
      <c r="AM261" s="164" t="str">
        <f t="shared" si="71"/>
        <v/>
      </c>
      <c r="AN261" s="164" t="str">
        <f t="shared" si="72"/>
        <v/>
      </c>
      <c r="AO261" s="166" t="str">
        <f t="shared" si="73"/>
        <v/>
      </c>
      <c r="AP261" s="167" t="str">
        <f t="shared" si="74"/>
        <v/>
      </c>
      <c r="AQ261" s="167" t="str">
        <f t="shared" si="75"/>
        <v/>
      </c>
      <c r="AR261" s="167" t="str">
        <f t="shared" si="76"/>
        <v/>
      </c>
      <c r="AS261" s="164" t="str">
        <f t="shared" si="77"/>
        <v/>
      </c>
      <c r="AT261" s="168" t="str">
        <f t="shared" si="78"/>
        <v/>
      </c>
      <c r="AU261" s="168" t="str">
        <f t="shared" si="79"/>
        <v/>
      </c>
      <c r="AV261" s="168" t="str">
        <f t="shared" si="80"/>
        <v/>
      </c>
      <c r="AW261" s="168" t="str">
        <f t="shared" si="81"/>
        <v/>
      </c>
      <c r="AX261" s="168" t="str">
        <f t="shared" si="82"/>
        <v/>
      </c>
      <c r="AY261" s="168" t="str">
        <f t="shared" si="83"/>
        <v/>
      </c>
      <c r="AZ261" s="178"/>
      <c r="BA261" s="178"/>
      <c r="BB261" s="179"/>
      <c r="BC261" s="179"/>
      <c r="BD261" s="179"/>
      <c r="BE261" s="179"/>
      <c r="BF261" s="179"/>
      <c r="BG261" s="179"/>
      <c r="BH261" s="179"/>
      <c r="BI261" s="179"/>
      <c r="BJ261" s="179"/>
      <c r="BK261" s="179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5"/>
      <c r="DJ261" s="25"/>
      <c r="DK261" s="25"/>
      <c r="DL261" s="25"/>
      <c r="DM261" s="25"/>
      <c r="DN261" s="25"/>
    </row>
    <row r="262" spans="1:118" ht="15.95" customHeight="1" x14ac:dyDescent="0.2">
      <c r="A262" s="181" t="str">
        <f t="shared" si="85"/>
        <v/>
      </c>
      <c r="B262" s="182" t="str">
        <f t="shared" si="84"/>
        <v/>
      </c>
      <c r="C262" s="151"/>
      <c r="D262" s="152"/>
      <c r="E262" s="153"/>
      <c r="F262" s="152"/>
      <c r="G262" s="151"/>
      <c r="H262" s="151"/>
      <c r="I262" s="151"/>
      <c r="J262" s="151"/>
      <c r="K262" s="151"/>
      <c r="L262" s="151" t="str">
        <f t="shared" si="65"/>
        <v/>
      </c>
      <c r="M262" s="151" t="str">
        <f t="shared" si="66"/>
        <v/>
      </c>
      <c r="N262" s="151" t="str">
        <f t="shared" si="67"/>
        <v/>
      </c>
      <c r="O262" s="151" t="str">
        <f t="shared" si="68"/>
        <v/>
      </c>
      <c r="P262" s="155"/>
      <c r="Q262" s="155"/>
      <c r="R262" s="154" t="str">
        <f>IF(C262="","",MAX(N262:N263))</f>
        <v/>
      </c>
      <c r="S262" s="154" t="str">
        <f>IF(D262="","",MAX(O262:O263))</f>
        <v/>
      </c>
      <c r="T262" s="155" t="str">
        <f>IF(C262="","",MAX(ABS(H262),ABS(H263)))</f>
        <v/>
      </c>
      <c r="U262" s="156" t="str">
        <f>+IF(C262="","",MIN(MAX(ABS(G262),ABS(G263))*1000/(J262*K262),0.2*$F$10))</f>
        <v/>
      </c>
      <c r="V262" s="155" t="str">
        <f>IF(C262="","",MAX(BH262:BI262))</f>
        <v/>
      </c>
      <c r="W262" s="155" t="str">
        <f>IF(C262="","",$AA$9*$J262*$BG262*$BF262*$F$10/2.9/1000)</f>
        <v/>
      </c>
      <c r="X262" s="155" t="str">
        <f>IF(C262="","",$AA$9*$J262*$BG262*$BF262*$F$10/2/1000)</f>
        <v/>
      </c>
      <c r="Y262" s="157" t="str">
        <f>IF(C262="","",IF(MAX(ABS(H262),ABS(H263))&lt;V262,"Cấu tạo",IF(MAX(ABS(H262),ABS(H263))&gt;X262,"O/S","Tínhthép")))</f>
        <v/>
      </c>
      <c r="Z262" s="158" t="str">
        <f>IF(C262="","",IF(Y262="Tínhthép",IF(T262&lt;W262,2.5,_xlfn.COT(0.5*ASIN(2*T262*1000/($AA$9*J262*BG262*BF262*$F$10)))),""))</f>
        <v/>
      </c>
      <c r="AA262" s="159" t="str">
        <f>IF(C262="","",MAX(BJ262:BK262))</f>
        <v/>
      </c>
      <c r="AB262" s="160" t="str">
        <f>IF($C262="","",AH262)</f>
        <v/>
      </c>
      <c r="AC262" s="160" t="str">
        <f>IF($C262="","",AI262)</f>
        <v/>
      </c>
      <c r="AD262" s="160"/>
      <c r="AE262" s="159" t="str">
        <f>IF(C262="","",2*3.14*AB262^2/4/AC262*1000)</f>
        <v/>
      </c>
      <c r="AF262" s="161" t="str">
        <f>IF(C262="","",IF(AE262&gt;AA262,"OK","NOT OK"))</f>
        <v/>
      </c>
      <c r="AG262" s="17">
        <v>62</v>
      </c>
      <c r="AH262" s="162">
        <v>10</v>
      </c>
      <c r="AI262" s="163">
        <v>200</v>
      </c>
      <c r="AK262" s="164" t="str">
        <f t="shared" si="69"/>
        <v/>
      </c>
      <c r="AL262" s="165" t="str">
        <f t="shared" si="70"/>
        <v/>
      </c>
      <c r="AM262" s="164" t="str">
        <f t="shared" si="71"/>
        <v/>
      </c>
      <c r="AN262" s="164" t="str">
        <f t="shared" si="72"/>
        <v/>
      </c>
      <c r="AO262" s="166" t="str">
        <f t="shared" si="73"/>
        <v/>
      </c>
      <c r="AP262" s="167" t="str">
        <f t="shared" si="74"/>
        <v/>
      </c>
      <c r="AQ262" s="167" t="str">
        <f t="shared" si="75"/>
        <v/>
      </c>
      <c r="AR262" s="167" t="str">
        <f t="shared" si="76"/>
        <v/>
      </c>
      <c r="AS262" s="164" t="str">
        <f t="shared" si="77"/>
        <v/>
      </c>
      <c r="AT262" s="168" t="str">
        <f t="shared" si="78"/>
        <v/>
      </c>
      <c r="AU262" s="168" t="str">
        <f t="shared" si="79"/>
        <v/>
      </c>
      <c r="AV262" s="168" t="str">
        <f t="shared" si="80"/>
        <v/>
      </c>
      <c r="AW262" s="168" t="str">
        <f t="shared" si="81"/>
        <v/>
      </c>
      <c r="AX262" s="168" t="str">
        <f t="shared" si="82"/>
        <v/>
      </c>
      <c r="AY262" s="168" t="str">
        <f t="shared" si="83"/>
        <v/>
      </c>
      <c r="AZ262" s="169" t="str">
        <f>IF(C262="","",MAX(R262:R263))</f>
        <v/>
      </c>
      <c r="BA262" s="169" t="str">
        <f>IF(C262="","",MAX(S262:S263))</f>
        <v/>
      </c>
      <c r="BB262" s="170" t="str">
        <f>IF(C262="","",MIN(2,1+SQRT(200/(0.8*K262))))</f>
        <v/>
      </c>
      <c r="BC262" s="170" t="str">
        <f>IF(C262="","",MIN(0.02,MAX(R262:S262)/(J262*0.8*K262)))</f>
        <v/>
      </c>
      <c r="BD262" s="171" t="str">
        <f>IF(C262="","",0.18/$Y$11)</f>
        <v/>
      </c>
      <c r="BE262" s="172" t="str">
        <f>IF(C262="","",0.035*BB262^(3/2)*$F$9^(1/2))</f>
        <v/>
      </c>
      <c r="BF262" s="172" t="str">
        <f>IF(C262="","",0.6*(1-$F$9/250))</f>
        <v/>
      </c>
      <c r="BG262" s="171" t="str">
        <f>IF(C262="","",0.9*AK262)</f>
        <v/>
      </c>
      <c r="BH262" s="172" t="str">
        <f>+IF(C262="","",(BD262*BB262*(100*BC262*$F$9)^(1/3)+0.15*U262)*J262*0.8*K262/1000)</f>
        <v/>
      </c>
      <c r="BI262" s="172" t="str">
        <f>IF(C262="","",(BE262+0.15*U262)*J262*0.8*K262/1000)</f>
        <v/>
      </c>
      <c r="BJ262" s="172" t="str">
        <f>IF(C262="","",$AF$12*J262*1000)</f>
        <v/>
      </c>
      <c r="BK262" s="172" t="str">
        <f>+IF(C262="","",T262*1000/(BG262*$Q$10*Z262)*1000)</f>
        <v/>
      </c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5"/>
      <c r="DJ262" s="25"/>
      <c r="DK262" s="25"/>
      <c r="DL262" s="25"/>
      <c r="DM262" s="25"/>
      <c r="DN262" s="25"/>
    </row>
    <row r="263" spans="1:118" ht="15.95" customHeight="1" x14ac:dyDescent="0.25">
      <c r="A263" s="181" t="str">
        <f t="shared" si="85"/>
        <v/>
      </c>
      <c r="B263" s="182" t="str">
        <f t="shared" si="84"/>
        <v/>
      </c>
      <c r="C263" s="151"/>
      <c r="D263" s="152"/>
      <c r="E263" s="153"/>
      <c r="F263" s="152"/>
      <c r="G263" s="151"/>
      <c r="H263" s="151"/>
      <c r="I263" s="151"/>
      <c r="J263" s="151"/>
      <c r="K263" s="152"/>
      <c r="L263" s="151" t="str">
        <f t="shared" si="65"/>
        <v/>
      </c>
      <c r="M263" s="151" t="str">
        <f t="shared" si="66"/>
        <v/>
      </c>
      <c r="N263" s="151" t="str">
        <f t="shared" si="67"/>
        <v/>
      </c>
      <c r="O263" s="151" t="str">
        <f t="shared" si="68"/>
        <v/>
      </c>
      <c r="P263" s="272"/>
      <c r="Q263" s="272"/>
      <c r="R263" s="180"/>
      <c r="S263" s="180"/>
      <c r="T263" s="174"/>
      <c r="U263" s="174"/>
      <c r="V263" s="174"/>
      <c r="W263" s="174"/>
      <c r="X263" s="174"/>
      <c r="Y263" s="174"/>
      <c r="Z263" s="174"/>
      <c r="AA263" s="175"/>
      <c r="AB263" s="175"/>
      <c r="AC263" s="175"/>
      <c r="AD263" s="175"/>
      <c r="AE263" s="176"/>
      <c r="AF263" s="175"/>
      <c r="AG263" s="122"/>
      <c r="AH263" s="177"/>
      <c r="AI263" s="177"/>
      <c r="AK263" s="164" t="str">
        <f t="shared" si="69"/>
        <v/>
      </c>
      <c r="AL263" s="165" t="str">
        <f t="shared" si="70"/>
        <v/>
      </c>
      <c r="AM263" s="164" t="str">
        <f t="shared" si="71"/>
        <v/>
      </c>
      <c r="AN263" s="164" t="str">
        <f t="shared" si="72"/>
        <v/>
      </c>
      <c r="AO263" s="166" t="str">
        <f t="shared" si="73"/>
        <v/>
      </c>
      <c r="AP263" s="167" t="str">
        <f t="shared" si="74"/>
        <v/>
      </c>
      <c r="AQ263" s="167" t="str">
        <f t="shared" si="75"/>
        <v/>
      </c>
      <c r="AR263" s="167" t="str">
        <f t="shared" si="76"/>
        <v/>
      </c>
      <c r="AS263" s="164" t="str">
        <f t="shared" si="77"/>
        <v/>
      </c>
      <c r="AT263" s="168" t="str">
        <f t="shared" si="78"/>
        <v/>
      </c>
      <c r="AU263" s="168" t="str">
        <f t="shared" si="79"/>
        <v/>
      </c>
      <c r="AV263" s="168" t="str">
        <f t="shared" si="80"/>
        <v/>
      </c>
      <c r="AW263" s="168" t="str">
        <f t="shared" si="81"/>
        <v/>
      </c>
      <c r="AX263" s="168" t="str">
        <f t="shared" si="82"/>
        <v/>
      </c>
      <c r="AY263" s="168" t="str">
        <f t="shared" si="83"/>
        <v/>
      </c>
      <c r="AZ263" s="178"/>
      <c r="BA263" s="178"/>
      <c r="BB263" s="179"/>
      <c r="BC263" s="179"/>
      <c r="BD263" s="179"/>
      <c r="BE263" s="179"/>
      <c r="BF263" s="179"/>
      <c r="BG263" s="179"/>
      <c r="BH263" s="179"/>
      <c r="BI263" s="179"/>
      <c r="BJ263" s="179"/>
      <c r="BK263" s="179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5"/>
      <c r="DJ263" s="25"/>
      <c r="DK263" s="25"/>
      <c r="DL263" s="25"/>
      <c r="DM263" s="25"/>
      <c r="DN263" s="25"/>
    </row>
    <row r="264" spans="1:118" ht="15.95" customHeight="1" x14ac:dyDescent="0.2">
      <c r="A264" s="181" t="str">
        <f t="shared" si="85"/>
        <v/>
      </c>
      <c r="B264" s="182" t="str">
        <f t="shared" si="84"/>
        <v/>
      </c>
      <c r="C264" s="151"/>
      <c r="D264" s="152"/>
      <c r="E264" s="153"/>
      <c r="F264" s="152"/>
      <c r="G264" s="151"/>
      <c r="H264" s="151"/>
      <c r="I264" s="151"/>
      <c r="J264" s="151"/>
      <c r="K264" s="152"/>
      <c r="L264" s="151" t="str">
        <f t="shared" si="65"/>
        <v/>
      </c>
      <c r="M264" s="151" t="str">
        <f t="shared" si="66"/>
        <v/>
      </c>
      <c r="N264" s="151" t="str">
        <f t="shared" si="67"/>
        <v/>
      </c>
      <c r="O264" s="151" t="str">
        <f t="shared" si="68"/>
        <v/>
      </c>
      <c r="P264" s="155"/>
      <c r="Q264" s="155"/>
      <c r="R264" s="154" t="str">
        <f>IF(C264="","",MAX(N264:N265))</f>
        <v/>
      </c>
      <c r="S264" s="154" t="str">
        <f>IF(D264="","",MAX(O264:O265))</f>
        <v/>
      </c>
      <c r="T264" s="155" t="str">
        <f>IF(C264="","",MAX(ABS(H264),ABS(H265)))</f>
        <v/>
      </c>
      <c r="U264" s="156" t="str">
        <f>+IF(C264="","",MIN(MAX(ABS(G264),ABS(G265))*1000/(J264*K264),0.2*$F$10))</f>
        <v/>
      </c>
      <c r="V264" s="155" t="str">
        <f>IF(C264="","",MAX(BH264:BI264))</f>
        <v/>
      </c>
      <c r="W264" s="155" t="str">
        <f>IF(C264="","",$AA$9*$J264*$BG264*$BF264*$F$10/2.9/1000)</f>
        <v/>
      </c>
      <c r="X264" s="155" t="str">
        <f>IF(C264="","",$AA$9*$J264*$BG264*$BF264*$F$10/2/1000)</f>
        <v/>
      </c>
      <c r="Y264" s="157" t="str">
        <f>IF(C264="","",IF(MAX(ABS(H264),ABS(H265))&lt;V264,"Cấu tạo",IF(MAX(ABS(H264),ABS(H265))&gt;X264,"O/S","Tínhthép")))</f>
        <v/>
      </c>
      <c r="Z264" s="158" t="str">
        <f>IF(C264="","",IF(Y264="Tínhthép",IF(T264&lt;W264,2.5,_xlfn.COT(0.5*ASIN(2*T264*1000/($AA$9*J264*BG264*BF264*$F$10)))),""))</f>
        <v/>
      </c>
      <c r="AA264" s="159" t="str">
        <f>IF(C264="","",MAX(BJ264:BK264))</f>
        <v/>
      </c>
      <c r="AB264" s="160" t="str">
        <f>IF($C264="","",AH264)</f>
        <v/>
      </c>
      <c r="AC264" s="160" t="str">
        <f>IF($C264="","",AI264)</f>
        <v/>
      </c>
      <c r="AD264" s="160"/>
      <c r="AE264" s="159" t="str">
        <f>IF(C264="","",2*3.14*AB264^2/4/AC264*1000)</f>
        <v/>
      </c>
      <c r="AF264" s="161" t="str">
        <f>IF(C264="","",IF(AE264&gt;AA264,"OK","NOT OK"))</f>
        <v/>
      </c>
      <c r="AH264" s="162">
        <v>10</v>
      </c>
      <c r="AI264" s="163">
        <v>200</v>
      </c>
      <c r="AK264" s="164" t="str">
        <f t="shared" si="69"/>
        <v/>
      </c>
      <c r="AL264" s="165" t="str">
        <f t="shared" si="70"/>
        <v/>
      </c>
      <c r="AM264" s="164" t="str">
        <f t="shared" si="71"/>
        <v/>
      </c>
      <c r="AN264" s="164" t="str">
        <f t="shared" si="72"/>
        <v/>
      </c>
      <c r="AO264" s="166" t="str">
        <f t="shared" si="73"/>
        <v/>
      </c>
      <c r="AP264" s="167" t="str">
        <f t="shared" si="74"/>
        <v/>
      </c>
      <c r="AQ264" s="167" t="str">
        <f t="shared" si="75"/>
        <v/>
      </c>
      <c r="AR264" s="167" t="str">
        <f t="shared" si="76"/>
        <v/>
      </c>
      <c r="AS264" s="164" t="str">
        <f t="shared" si="77"/>
        <v/>
      </c>
      <c r="AT264" s="168" t="str">
        <f t="shared" si="78"/>
        <v/>
      </c>
      <c r="AU264" s="168" t="str">
        <f t="shared" si="79"/>
        <v/>
      </c>
      <c r="AV264" s="168" t="str">
        <f t="shared" si="80"/>
        <v/>
      </c>
      <c r="AW264" s="168" t="str">
        <f t="shared" si="81"/>
        <v/>
      </c>
      <c r="AX264" s="168" t="str">
        <f t="shared" si="82"/>
        <v/>
      </c>
      <c r="AY264" s="168" t="str">
        <f t="shared" si="83"/>
        <v/>
      </c>
      <c r="AZ264" s="169" t="str">
        <f>IF(C264="","",MAX(R264:R265))</f>
        <v/>
      </c>
      <c r="BA264" s="169" t="str">
        <f>IF(C264="","",MAX(S264:S265))</f>
        <v/>
      </c>
      <c r="BB264" s="170" t="str">
        <f>IF(C264="","",MIN(2,1+SQRT(200/(0.8*K264))))</f>
        <v/>
      </c>
      <c r="BC264" s="170" t="str">
        <f>IF(C264="","",MIN(0.02,MAX(R264:S264)/(J264*0.8*K264)))</f>
        <v/>
      </c>
      <c r="BD264" s="171" t="str">
        <f>IF(C264="","",0.18/$Y$11)</f>
        <v/>
      </c>
      <c r="BE264" s="172" t="str">
        <f>IF(C264="","",0.035*BB264^(3/2)*$F$9^(1/2))</f>
        <v/>
      </c>
      <c r="BF264" s="172" t="str">
        <f>IF(C264="","",0.6*(1-$F$9/250))</f>
        <v/>
      </c>
      <c r="BG264" s="171" t="str">
        <f>IF(C264="","",0.9*AK264)</f>
        <v/>
      </c>
      <c r="BH264" s="172" t="str">
        <f>+IF(C264="","",(BD264*BB264*(100*BC264*$F$9)^(1/3)+0.15*U264)*J264*0.8*K264/1000)</f>
        <v/>
      </c>
      <c r="BI264" s="172" t="str">
        <f>IF(C264="","",(BE264+0.15*U264)*J264*0.8*K264/1000)</f>
        <v/>
      </c>
      <c r="BJ264" s="172" t="str">
        <f>IF(C264="","",$AF$12*J264*1000)</f>
        <v/>
      </c>
      <c r="BK264" s="172" t="str">
        <f>+IF(C264="","",T264*1000/(BG264*$Q$10*Z264)*1000)</f>
        <v/>
      </c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5"/>
      <c r="DJ264" s="25"/>
      <c r="DK264" s="25"/>
      <c r="DL264" s="25"/>
      <c r="DM264" s="25"/>
      <c r="DN264" s="25"/>
    </row>
    <row r="265" spans="1:118" ht="15.95" customHeight="1" x14ac:dyDescent="0.25">
      <c r="A265" s="181" t="str">
        <f t="shared" si="85"/>
        <v/>
      </c>
      <c r="B265" s="182" t="str">
        <f t="shared" si="84"/>
        <v/>
      </c>
      <c r="C265" s="151"/>
      <c r="D265" s="152"/>
      <c r="E265" s="153"/>
      <c r="F265" s="152"/>
      <c r="G265" s="151"/>
      <c r="H265" s="151"/>
      <c r="I265" s="151"/>
      <c r="J265" s="151"/>
      <c r="K265" s="152"/>
      <c r="L265" s="151" t="str">
        <f t="shared" si="65"/>
        <v/>
      </c>
      <c r="M265" s="151" t="str">
        <f t="shared" si="66"/>
        <v/>
      </c>
      <c r="N265" s="151" t="str">
        <f t="shared" si="67"/>
        <v/>
      </c>
      <c r="O265" s="151" t="str">
        <f t="shared" si="68"/>
        <v/>
      </c>
      <c r="P265" s="272"/>
      <c r="Q265" s="272"/>
      <c r="R265" s="180"/>
      <c r="S265" s="180"/>
      <c r="T265" s="174"/>
      <c r="U265" s="174"/>
      <c r="V265" s="174"/>
      <c r="W265" s="174"/>
      <c r="X265" s="174"/>
      <c r="Y265" s="174"/>
      <c r="Z265" s="174"/>
      <c r="AA265" s="175"/>
      <c r="AB265" s="175"/>
      <c r="AC265" s="175"/>
      <c r="AD265" s="175"/>
      <c r="AE265" s="176"/>
      <c r="AF265" s="175"/>
      <c r="AG265" s="122"/>
      <c r="AH265" s="177"/>
      <c r="AI265" s="177"/>
      <c r="AK265" s="164" t="str">
        <f t="shared" si="69"/>
        <v/>
      </c>
      <c r="AL265" s="165" t="str">
        <f t="shared" si="70"/>
        <v/>
      </c>
      <c r="AM265" s="164" t="str">
        <f t="shared" si="71"/>
        <v/>
      </c>
      <c r="AN265" s="164" t="str">
        <f t="shared" si="72"/>
        <v/>
      </c>
      <c r="AO265" s="166" t="str">
        <f t="shared" si="73"/>
        <v/>
      </c>
      <c r="AP265" s="167" t="str">
        <f t="shared" si="74"/>
        <v/>
      </c>
      <c r="AQ265" s="167" t="str">
        <f t="shared" si="75"/>
        <v/>
      </c>
      <c r="AR265" s="167" t="str">
        <f t="shared" si="76"/>
        <v/>
      </c>
      <c r="AS265" s="164" t="str">
        <f t="shared" si="77"/>
        <v/>
      </c>
      <c r="AT265" s="168" t="str">
        <f t="shared" si="78"/>
        <v/>
      </c>
      <c r="AU265" s="168" t="str">
        <f t="shared" si="79"/>
        <v/>
      </c>
      <c r="AV265" s="168" t="str">
        <f t="shared" si="80"/>
        <v/>
      </c>
      <c r="AW265" s="168" t="str">
        <f t="shared" si="81"/>
        <v/>
      </c>
      <c r="AX265" s="168" t="str">
        <f t="shared" si="82"/>
        <v/>
      </c>
      <c r="AY265" s="168" t="str">
        <f t="shared" si="83"/>
        <v/>
      </c>
      <c r="AZ265" s="178"/>
      <c r="BA265" s="178"/>
      <c r="BB265" s="179"/>
      <c r="BC265" s="179"/>
      <c r="BD265" s="179"/>
      <c r="BE265" s="179"/>
      <c r="BF265" s="179"/>
      <c r="BG265" s="179"/>
      <c r="BH265" s="179"/>
      <c r="BI265" s="179"/>
      <c r="BJ265" s="179"/>
      <c r="BK265" s="179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5"/>
      <c r="DJ265" s="25"/>
      <c r="DK265" s="25"/>
      <c r="DL265" s="25"/>
      <c r="DM265" s="25"/>
      <c r="DN265" s="25"/>
    </row>
    <row r="266" spans="1:118" ht="15.95" customHeight="1" x14ac:dyDescent="0.2">
      <c r="A266" s="181" t="str">
        <f t="shared" si="85"/>
        <v/>
      </c>
      <c r="B266" s="182" t="str">
        <f t="shared" si="84"/>
        <v/>
      </c>
      <c r="C266" s="151"/>
      <c r="D266" s="152"/>
      <c r="E266" s="153"/>
      <c r="F266" s="152"/>
      <c r="G266" s="151"/>
      <c r="H266" s="151"/>
      <c r="I266" s="151"/>
      <c r="J266" s="151"/>
      <c r="K266" s="151"/>
      <c r="L266" s="151" t="str">
        <f t="shared" si="65"/>
        <v/>
      </c>
      <c r="M266" s="151" t="str">
        <f t="shared" si="66"/>
        <v/>
      </c>
      <c r="N266" s="151" t="str">
        <f t="shared" si="67"/>
        <v/>
      </c>
      <c r="O266" s="151" t="str">
        <f t="shared" si="68"/>
        <v/>
      </c>
      <c r="P266" s="155"/>
      <c r="Q266" s="155"/>
      <c r="R266" s="154" t="str">
        <f>IF(C266="","",MAX(N266:N267))</f>
        <v/>
      </c>
      <c r="S266" s="154" t="str">
        <f>IF(D266="","",MAX(O266:O267))</f>
        <v/>
      </c>
      <c r="T266" s="155" t="str">
        <f>IF(C266="","",MAX(ABS(H266),ABS(H267)))</f>
        <v/>
      </c>
      <c r="U266" s="156" t="str">
        <f>+IF(C266="","",MIN(MAX(ABS(G266),ABS(G267))*1000/(J266*K266),0.2*$F$10))</f>
        <v/>
      </c>
      <c r="V266" s="155" t="str">
        <f>IF(C266="","",MAX(BH266:BI266))</f>
        <v/>
      </c>
      <c r="W266" s="155" t="str">
        <f>IF(C266="","",$AA$9*$J266*$BG266*$BF266*$F$10/2.9/1000)</f>
        <v/>
      </c>
      <c r="X266" s="155" t="str">
        <f>IF(C266="","",$AA$9*$J266*$BG266*$BF266*$F$10/2/1000)</f>
        <v/>
      </c>
      <c r="Y266" s="157" t="str">
        <f>IF(C266="","",IF(MAX(ABS(H266),ABS(H267))&lt;V266,"Cấu tạo",IF(MAX(ABS(H266),ABS(H267))&gt;X266,"O/S","Tínhthép")))</f>
        <v/>
      </c>
      <c r="Z266" s="158" t="str">
        <f>IF(C266="","",IF(Y266="Tínhthép",IF(T266&lt;W266,2.5,_xlfn.COT(0.5*ASIN(2*T266*1000/($AA$9*J266*BG266*BF266*$F$10)))),""))</f>
        <v/>
      </c>
      <c r="AA266" s="159" t="str">
        <f>IF(C266="","",MAX(BJ266:BK266))</f>
        <v/>
      </c>
      <c r="AB266" s="160" t="str">
        <f>IF($C266="","",AH266)</f>
        <v/>
      </c>
      <c r="AC266" s="160" t="str">
        <f>IF($C266="","",AI266)</f>
        <v/>
      </c>
      <c r="AD266" s="160"/>
      <c r="AE266" s="159" t="str">
        <f>IF(C266="","",2*3.14*AB266^2/4/AC266*1000)</f>
        <v/>
      </c>
      <c r="AF266" s="161" t="str">
        <f>IF(C266="","",IF(AE266&gt;AA266,"OK","NOT OK"))</f>
        <v/>
      </c>
      <c r="AG266" s="17">
        <v>63</v>
      </c>
      <c r="AH266" s="162">
        <v>10</v>
      </c>
      <c r="AI266" s="163">
        <v>200</v>
      </c>
      <c r="AK266" s="164" t="str">
        <f t="shared" si="69"/>
        <v/>
      </c>
      <c r="AL266" s="165" t="str">
        <f t="shared" si="70"/>
        <v/>
      </c>
      <c r="AM266" s="164" t="str">
        <f t="shared" si="71"/>
        <v/>
      </c>
      <c r="AN266" s="164" t="str">
        <f t="shared" si="72"/>
        <v/>
      </c>
      <c r="AO266" s="166" t="str">
        <f t="shared" si="73"/>
        <v/>
      </c>
      <c r="AP266" s="167" t="str">
        <f t="shared" si="74"/>
        <v/>
      </c>
      <c r="AQ266" s="167" t="str">
        <f t="shared" si="75"/>
        <v/>
      </c>
      <c r="AR266" s="167" t="str">
        <f t="shared" si="76"/>
        <v/>
      </c>
      <c r="AS266" s="164" t="str">
        <f t="shared" si="77"/>
        <v/>
      </c>
      <c r="AT266" s="168" t="str">
        <f t="shared" si="78"/>
        <v/>
      </c>
      <c r="AU266" s="168" t="str">
        <f t="shared" si="79"/>
        <v/>
      </c>
      <c r="AV266" s="168" t="str">
        <f t="shared" si="80"/>
        <v/>
      </c>
      <c r="AW266" s="168" t="str">
        <f t="shared" si="81"/>
        <v/>
      </c>
      <c r="AX266" s="168" t="str">
        <f t="shared" si="82"/>
        <v/>
      </c>
      <c r="AY266" s="168" t="str">
        <f t="shared" si="83"/>
        <v/>
      </c>
      <c r="AZ266" s="169" t="str">
        <f>IF(C266="","",MAX(R266:R267))</f>
        <v/>
      </c>
      <c r="BA266" s="169" t="str">
        <f>IF(C266="","",MAX(S266:S267))</f>
        <v/>
      </c>
      <c r="BB266" s="170" t="str">
        <f>IF(C266="","",MIN(2,1+SQRT(200/(0.8*K266))))</f>
        <v/>
      </c>
      <c r="BC266" s="170" t="str">
        <f>IF(C266="","",MIN(0.02,MAX(R266:S266)/(J266*0.8*K266)))</f>
        <v/>
      </c>
      <c r="BD266" s="171" t="str">
        <f>IF(C266="","",0.18/$Y$11)</f>
        <v/>
      </c>
      <c r="BE266" s="172" t="str">
        <f>IF(C266="","",0.035*BB266^(3/2)*$F$9^(1/2))</f>
        <v/>
      </c>
      <c r="BF266" s="172" t="str">
        <f>IF(C266="","",0.6*(1-$F$9/250))</f>
        <v/>
      </c>
      <c r="BG266" s="171" t="str">
        <f>IF(C266="","",0.9*AK266)</f>
        <v/>
      </c>
      <c r="BH266" s="172" t="str">
        <f>+IF(C266="","",(BD266*BB266*(100*BC266*$F$9)^(1/3)+0.15*U266)*J266*0.8*K266/1000)</f>
        <v/>
      </c>
      <c r="BI266" s="172" t="str">
        <f>IF(C266="","",(BE266+0.15*U266)*J266*0.8*K266/1000)</f>
        <v/>
      </c>
      <c r="BJ266" s="172" t="str">
        <f>IF(C266="","",$AF$12*J266*1000)</f>
        <v/>
      </c>
      <c r="BK266" s="172" t="str">
        <f>+IF(C266="","",T266*1000/(BG266*$Q$10*Z266)*1000)</f>
        <v/>
      </c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27"/>
      <c r="CH266" s="27"/>
      <c r="CI266" s="27"/>
      <c r="CJ266" s="27"/>
      <c r="CK266" s="27"/>
      <c r="CL266" s="27"/>
      <c r="CM266" s="27"/>
      <c r="CN266" s="27"/>
      <c r="CO266" s="27"/>
      <c r="CP266" s="27"/>
      <c r="CQ266" s="27"/>
      <c r="CR266" s="27"/>
      <c r="CS266" s="27"/>
      <c r="CT266" s="27"/>
      <c r="CU266" s="27"/>
      <c r="CV266" s="27"/>
      <c r="CW266" s="27"/>
      <c r="CX266" s="27"/>
      <c r="CY266" s="27"/>
      <c r="CZ266" s="27"/>
      <c r="DA266" s="27"/>
      <c r="DB266" s="27"/>
      <c r="DC266" s="27"/>
      <c r="DD266" s="27"/>
      <c r="DE266" s="27"/>
      <c r="DF266" s="27"/>
      <c r="DG266" s="27"/>
      <c r="DH266" s="27"/>
      <c r="DI266" s="25"/>
      <c r="DJ266" s="25"/>
      <c r="DK266" s="25"/>
      <c r="DL266" s="25"/>
      <c r="DM266" s="25"/>
      <c r="DN266" s="25"/>
    </row>
    <row r="267" spans="1:118" ht="15.95" customHeight="1" x14ac:dyDescent="0.25">
      <c r="A267" s="181" t="str">
        <f t="shared" si="85"/>
        <v/>
      </c>
      <c r="B267" s="182" t="str">
        <f t="shared" si="84"/>
        <v/>
      </c>
      <c r="C267" s="151"/>
      <c r="D267" s="152"/>
      <c r="E267" s="153"/>
      <c r="F267" s="152"/>
      <c r="G267" s="151"/>
      <c r="H267" s="151"/>
      <c r="I267" s="151"/>
      <c r="J267" s="151"/>
      <c r="K267" s="152"/>
      <c r="L267" s="151" t="str">
        <f t="shared" si="65"/>
        <v/>
      </c>
      <c r="M267" s="151" t="str">
        <f t="shared" si="66"/>
        <v/>
      </c>
      <c r="N267" s="151" t="str">
        <f t="shared" si="67"/>
        <v/>
      </c>
      <c r="O267" s="151" t="str">
        <f t="shared" si="68"/>
        <v/>
      </c>
      <c r="P267" s="272"/>
      <c r="Q267" s="272"/>
      <c r="R267" s="173"/>
      <c r="S267" s="173"/>
      <c r="T267" s="174"/>
      <c r="U267" s="174"/>
      <c r="V267" s="174"/>
      <c r="W267" s="174"/>
      <c r="X267" s="174"/>
      <c r="Y267" s="174"/>
      <c r="Z267" s="174"/>
      <c r="AA267" s="175"/>
      <c r="AB267" s="175"/>
      <c r="AC267" s="175"/>
      <c r="AD267" s="175"/>
      <c r="AE267" s="176"/>
      <c r="AF267" s="175"/>
      <c r="AG267" s="122"/>
      <c r="AH267" s="177"/>
      <c r="AI267" s="177"/>
      <c r="AK267" s="164" t="str">
        <f t="shared" si="69"/>
        <v/>
      </c>
      <c r="AL267" s="165" t="str">
        <f t="shared" si="70"/>
        <v/>
      </c>
      <c r="AM267" s="164" t="str">
        <f t="shared" si="71"/>
        <v/>
      </c>
      <c r="AN267" s="164" t="str">
        <f t="shared" si="72"/>
        <v/>
      </c>
      <c r="AO267" s="166" t="str">
        <f t="shared" si="73"/>
        <v/>
      </c>
      <c r="AP267" s="167" t="str">
        <f t="shared" si="74"/>
        <v/>
      </c>
      <c r="AQ267" s="167" t="str">
        <f t="shared" si="75"/>
        <v/>
      </c>
      <c r="AR267" s="167" t="str">
        <f t="shared" si="76"/>
        <v/>
      </c>
      <c r="AS267" s="164" t="str">
        <f t="shared" si="77"/>
        <v/>
      </c>
      <c r="AT267" s="168" t="str">
        <f t="shared" si="78"/>
        <v/>
      </c>
      <c r="AU267" s="168" t="str">
        <f t="shared" si="79"/>
        <v/>
      </c>
      <c r="AV267" s="168" t="str">
        <f t="shared" si="80"/>
        <v/>
      </c>
      <c r="AW267" s="168" t="str">
        <f t="shared" si="81"/>
        <v/>
      </c>
      <c r="AX267" s="168" t="str">
        <f t="shared" si="82"/>
        <v/>
      </c>
      <c r="AY267" s="168" t="str">
        <f t="shared" si="83"/>
        <v/>
      </c>
      <c r="AZ267" s="178"/>
      <c r="BA267" s="178"/>
      <c r="BB267" s="179"/>
      <c r="BC267" s="179"/>
      <c r="BD267" s="179"/>
      <c r="BE267" s="179"/>
      <c r="BF267" s="179"/>
      <c r="BG267" s="179"/>
      <c r="BH267" s="179"/>
      <c r="BI267" s="179"/>
      <c r="BJ267" s="179"/>
      <c r="BK267" s="179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27"/>
      <c r="CH267" s="27"/>
      <c r="CI267" s="27"/>
      <c r="CJ267" s="27"/>
      <c r="CK267" s="27"/>
      <c r="CL267" s="27"/>
      <c r="CM267" s="27"/>
      <c r="CN267" s="27"/>
      <c r="CO267" s="27"/>
      <c r="CP267" s="27"/>
      <c r="CQ267" s="27"/>
      <c r="CR267" s="27"/>
      <c r="CS267" s="27"/>
      <c r="CT267" s="27"/>
      <c r="CU267" s="27"/>
      <c r="CV267" s="27"/>
      <c r="CW267" s="27"/>
      <c r="CX267" s="27"/>
      <c r="CY267" s="27"/>
      <c r="CZ267" s="27"/>
      <c r="DA267" s="27"/>
      <c r="DB267" s="27"/>
      <c r="DC267" s="27"/>
      <c r="DD267" s="27"/>
      <c r="DE267" s="27"/>
      <c r="DF267" s="27"/>
      <c r="DG267" s="27"/>
      <c r="DH267" s="27"/>
      <c r="DI267" s="25"/>
      <c r="DJ267" s="25"/>
      <c r="DK267" s="25"/>
      <c r="DL267" s="25"/>
      <c r="DM267" s="25"/>
      <c r="DN267" s="25"/>
    </row>
    <row r="268" spans="1:118" ht="15.95" customHeight="1" x14ac:dyDescent="0.2">
      <c r="A268" s="181" t="str">
        <f t="shared" si="85"/>
        <v/>
      </c>
      <c r="B268" s="182" t="str">
        <f t="shared" si="84"/>
        <v/>
      </c>
      <c r="C268" s="151"/>
      <c r="D268" s="152"/>
      <c r="E268" s="153"/>
      <c r="F268" s="152"/>
      <c r="G268" s="151"/>
      <c r="H268" s="151"/>
      <c r="I268" s="151"/>
      <c r="J268" s="151"/>
      <c r="K268" s="152"/>
      <c r="L268" s="151" t="str">
        <f t="shared" si="65"/>
        <v/>
      </c>
      <c r="M268" s="151" t="str">
        <f t="shared" si="66"/>
        <v/>
      </c>
      <c r="N268" s="151" t="str">
        <f t="shared" si="67"/>
        <v/>
      </c>
      <c r="O268" s="151" t="str">
        <f t="shared" si="68"/>
        <v/>
      </c>
      <c r="P268" s="155"/>
      <c r="Q268" s="155"/>
      <c r="R268" s="154" t="str">
        <f>IF(C268="","",MAX(N268:N269))</f>
        <v/>
      </c>
      <c r="S268" s="154" t="str">
        <f>IF(D268="","",MAX(O268:O269))</f>
        <v/>
      </c>
      <c r="T268" s="155" t="str">
        <f>IF(C268="","",MAX(ABS(H268),ABS(H269)))</f>
        <v/>
      </c>
      <c r="U268" s="156" t="str">
        <f>+IF(C268="","",MIN(MAX(ABS(G268),ABS(G269))*1000/(J268*K268),0.2*$F$10))</f>
        <v/>
      </c>
      <c r="V268" s="155" t="str">
        <f>IF(C268="","",MAX(BH268:BI268))</f>
        <v/>
      </c>
      <c r="W268" s="155" t="str">
        <f>IF(C268="","",$AA$9*$J268*$BG268*$BF268*$F$10/2.9/1000)</f>
        <v/>
      </c>
      <c r="X268" s="155" t="str">
        <f>IF(C268="","",$AA$9*$J268*$BG268*$BF268*$F$10/2/1000)</f>
        <v/>
      </c>
      <c r="Y268" s="157" t="str">
        <f>IF(C268="","",IF(MAX(ABS(H268),ABS(H269))&lt;V268,"Cấu tạo",IF(MAX(ABS(H268),ABS(H269))&gt;X268,"O/S","Tínhthép")))</f>
        <v/>
      </c>
      <c r="Z268" s="158" t="str">
        <f>IF(C268="","",IF(Y268="Tínhthép",IF(T268&lt;W268,2.5,_xlfn.COT(0.5*ASIN(2*T268*1000/($AA$9*J268*BG268*BF268*$F$10)))),""))</f>
        <v/>
      </c>
      <c r="AA268" s="159" t="str">
        <f>IF(C268="","",MAX(BJ268:BK268))</f>
        <v/>
      </c>
      <c r="AB268" s="160" t="str">
        <f>IF($C268="","",AH268)</f>
        <v/>
      </c>
      <c r="AC268" s="160" t="str">
        <f>IF($C268="","",AI268)</f>
        <v/>
      </c>
      <c r="AD268" s="160"/>
      <c r="AE268" s="159" t="str">
        <f>IF(C268="","",2*3.14*AB268^2/4/AC268*1000)</f>
        <v/>
      </c>
      <c r="AF268" s="161" t="str">
        <f>IF(C268="","",IF(AE268&gt;AA268,"OK","NOT OK"))</f>
        <v/>
      </c>
      <c r="AH268" s="162">
        <v>10</v>
      </c>
      <c r="AI268" s="163">
        <v>200</v>
      </c>
      <c r="AK268" s="164" t="str">
        <f t="shared" si="69"/>
        <v/>
      </c>
      <c r="AL268" s="165" t="str">
        <f t="shared" si="70"/>
        <v/>
      </c>
      <c r="AM268" s="164" t="str">
        <f t="shared" si="71"/>
        <v/>
      </c>
      <c r="AN268" s="164" t="str">
        <f t="shared" si="72"/>
        <v/>
      </c>
      <c r="AO268" s="166" t="str">
        <f t="shared" si="73"/>
        <v/>
      </c>
      <c r="AP268" s="167" t="str">
        <f t="shared" si="74"/>
        <v/>
      </c>
      <c r="AQ268" s="167" t="str">
        <f t="shared" si="75"/>
        <v/>
      </c>
      <c r="AR268" s="167" t="str">
        <f t="shared" si="76"/>
        <v/>
      </c>
      <c r="AS268" s="164" t="str">
        <f t="shared" si="77"/>
        <v/>
      </c>
      <c r="AT268" s="168" t="str">
        <f t="shared" si="78"/>
        <v/>
      </c>
      <c r="AU268" s="168" t="str">
        <f t="shared" si="79"/>
        <v/>
      </c>
      <c r="AV268" s="168" t="str">
        <f t="shared" si="80"/>
        <v/>
      </c>
      <c r="AW268" s="168" t="str">
        <f t="shared" si="81"/>
        <v/>
      </c>
      <c r="AX268" s="168" t="str">
        <f t="shared" si="82"/>
        <v/>
      </c>
      <c r="AY268" s="168" t="str">
        <f t="shared" si="83"/>
        <v/>
      </c>
      <c r="AZ268" s="169" t="str">
        <f>IF(C268="","",MAX(R268:R269))</f>
        <v/>
      </c>
      <c r="BA268" s="169" t="str">
        <f>IF(C268="","",MAX(S268:S269))</f>
        <v/>
      </c>
      <c r="BB268" s="170" t="str">
        <f>IF(C268="","",MIN(2,1+SQRT(200/(0.8*K268))))</f>
        <v/>
      </c>
      <c r="BC268" s="170" t="str">
        <f>IF(C268="","",MIN(0.02,MAX(R268:S268)/(J268*0.8*K268)))</f>
        <v/>
      </c>
      <c r="BD268" s="171" t="str">
        <f>IF(C268="","",0.18/$Y$11)</f>
        <v/>
      </c>
      <c r="BE268" s="172" t="str">
        <f>IF(C268="","",0.035*BB268^(3/2)*$F$9^(1/2))</f>
        <v/>
      </c>
      <c r="BF268" s="172" t="str">
        <f>IF(C268="","",0.6*(1-$F$9/250))</f>
        <v/>
      </c>
      <c r="BG268" s="171" t="str">
        <f>IF(C268="","",0.9*AK268)</f>
        <v/>
      </c>
      <c r="BH268" s="172" t="str">
        <f>+IF(C268="","",(BD268*BB268*(100*BC268*$F$9)^(1/3)+0.15*U268)*J268*0.8*K268/1000)</f>
        <v/>
      </c>
      <c r="BI268" s="172" t="str">
        <f>IF(C268="","",(BE268+0.15*U268)*J268*0.8*K268/1000)</f>
        <v/>
      </c>
      <c r="BJ268" s="172" t="str">
        <f>IF(C268="","",$AF$12*J268*1000)</f>
        <v/>
      </c>
      <c r="BK268" s="172" t="str">
        <f>+IF(C268="","",T268*1000/(BG268*$Q$10*Z268)*1000)</f>
        <v/>
      </c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27"/>
      <c r="CH268" s="27"/>
      <c r="CI268" s="27"/>
      <c r="CJ268" s="27"/>
      <c r="CK268" s="27"/>
      <c r="CL268" s="27"/>
      <c r="CM268" s="27"/>
      <c r="CN268" s="27"/>
      <c r="CO268" s="27"/>
      <c r="CP268" s="27"/>
      <c r="CQ268" s="27"/>
      <c r="CR268" s="27"/>
      <c r="CS268" s="27"/>
      <c r="CT268" s="27"/>
      <c r="CU268" s="27"/>
      <c r="CV268" s="27"/>
      <c r="CW268" s="27"/>
      <c r="CX268" s="27"/>
      <c r="CY268" s="27"/>
      <c r="CZ268" s="27"/>
      <c r="DA268" s="27"/>
      <c r="DB268" s="27"/>
      <c r="DC268" s="27"/>
      <c r="DD268" s="27"/>
      <c r="DE268" s="27"/>
      <c r="DF268" s="27"/>
      <c r="DG268" s="27"/>
      <c r="DH268" s="27"/>
      <c r="DI268" s="25"/>
      <c r="DJ268" s="25"/>
      <c r="DK268" s="25"/>
      <c r="DL268" s="25"/>
      <c r="DM268" s="25"/>
      <c r="DN268" s="25"/>
    </row>
    <row r="269" spans="1:118" ht="15.95" customHeight="1" x14ac:dyDescent="0.25">
      <c r="A269" s="181" t="str">
        <f t="shared" si="85"/>
        <v/>
      </c>
      <c r="B269" s="182" t="str">
        <f t="shared" si="84"/>
        <v/>
      </c>
      <c r="C269" s="151"/>
      <c r="D269" s="152"/>
      <c r="E269" s="153"/>
      <c r="F269" s="152"/>
      <c r="G269" s="151"/>
      <c r="H269" s="151"/>
      <c r="I269" s="151"/>
      <c r="J269" s="151"/>
      <c r="K269" s="152"/>
      <c r="L269" s="151" t="str">
        <f t="shared" si="65"/>
        <v/>
      </c>
      <c r="M269" s="151" t="str">
        <f t="shared" si="66"/>
        <v/>
      </c>
      <c r="N269" s="151" t="str">
        <f t="shared" si="67"/>
        <v/>
      </c>
      <c r="O269" s="151" t="str">
        <f t="shared" si="68"/>
        <v/>
      </c>
      <c r="P269" s="272"/>
      <c r="Q269" s="272"/>
      <c r="R269" s="173"/>
      <c r="S269" s="173"/>
      <c r="T269" s="174"/>
      <c r="U269" s="174"/>
      <c r="V269" s="174"/>
      <c r="W269" s="174"/>
      <c r="X269" s="174"/>
      <c r="Y269" s="174"/>
      <c r="Z269" s="174"/>
      <c r="AA269" s="175"/>
      <c r="AB269" s="175"/>
      <c r="AC269" s="175"/>
      <c r="AD269" s="175"/>
      <c r="AE269" s="176"/>
      <c r="AF269" s="175"/>
      <c r="AG269" s="122"/>
      <c r="AH269" s="177"/>
      <c r="AI269" s="177"/>
      <c r="AK269" s="164" t="str">
        <f t="shared" si="69"/>
        <v/>
      </c>
      <c r="AL269" s="165" t="str">
        <f t="shared" si="70"/>
        <v/>
      </c>
      <c r="AM269" s="164" t="str">
        <f t="shared" si="71"/>
        <v/>
      </c>
      <c r="AN269" s="164" t="str">
        <f t="shared" si="72"/>
        <v/>
      </c>
      <c r="AO269" s="166" t="str">
        <f t="shared" si="73"/>
        <v/>
      </c>
      <c r="AP269" s="167" t="str">
        <f t="shared" si="74"/>
        <v/>
      </c>
      <c r="AQ269" s="167" t="str">
        <f t="shared" si="75"/>
        <v/>
      </c>
      <c r="AR269" s="167" t="str">
        <f t="shared" si="76"/>
        <v/>
      </c>
      <c r="AS269" s="164" t="str">
        <f t="shared" si="77"/>
        <v/>
      </c>
      <c r="AT269" s="168" t="str">
        <f t="shared" si="78"/>
        <v/>
      </c>
      <c r="AU269" s="168" t="str">
        <f t="shared" si="79"/>
        <v/>
      </c>
      <c r="AV269" s="168" t="str">
        <f t="shared" si="80"/>
        <v/>
      </c>
      <c r="AW269" s="168" t="str">
        <f t="shared" si="81"/>
        <v/>
      </c>
      <c r="AX269" s="168" t="str">
        <f t="shared" si="82"/>
        <v/>
      </c>
      <c r="AY269" s="168" t="str">
        <f t="shared" si="83"/>
        <v/>
      </c>
      <c r="AZ269" s="178"/>
      <c r="BA269" s="178"/>
      <c r="BB269" s="179"/>
      <c r="BC269" s="179"/>
      <c r="BD269" s="179"/>
      <c r="BE269" s="179"/>
      <c r="BF269" s="179"/>
      <c r="BG269" s="179"/>
      <c r="BH269" s="179"/>
      <c r="BI269" s="179"/>
      <c r="BJ269" s="179"/>
      <c r="BK269" s="179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27"/>
      <c r="CH269" s="27"/>
      <c r="CI269" s="27"/>
      <c r="CJ269" s="27"/>
      <c r="CK269" s="27"/>
      <c r="CL269" s="27"/>
      <c r="CM269" s="27"/>
      <c r="CN269" s="27"/>
      <c r="CO269" s="27"/>
      <c r="CP269" s="27"/>
      <c r="CQ269" s="27"/>
      <c r="CR269" s="27"/>
      <c r="CS269" s="27"/>
      <c r="CT269" s="27"/>
      <c r="CU269" s="27"/>
      <c r="CV269" s="27"/>
      <c r="CW269" s="27"/>
      <c r="CX269" s="27"/>
      <c r="CY269" s="27"/>
      <c r="CZ269" s="27"/>
      <c r="DA269" s="27"/>
      <c r="DB269" s="27"/>
      <c r="DC269" s="27"/>
      <c r="DD269" s="27"/>
      <c r="DE269" s="27"/>
      <c r="DF269" s="27"/>
      <c r="DG269" s="27"/>
      <c r="DH269" s="27"/>
      <c r="DI269" s="25"/>
      <c r="DJ269" s="25"/>
      <c r="DK269" s="25"/>
      <c r="DL269" s="25"/>
      <c r="DM269" s="25"/>
      <c r="DN269" s="25"/>
    </row>
    <row r="270" spans="1:118" ht="15.95" customHeight="1" x14ac:dyDescent="0.2">
      <c r="A270" s="181" t="str">
        <f t="shared" si="85"/>
        <v/>
      </c>
      <c r="B270" s="182" t="str">
        <f t="shared" si="84"/>
        <v/>
      </c>
      <c r="C270" s="151"/>
      <c r="D270" s="152"/>
      <c r="E270" s="153"/>
      <c r="F270" s="152"/>
      <c r="G270" s="151"/>
      <c r="H270" s="151"/>
      <c r="I270" s="151"/>
      <c r="J270" s="151"/>
      <c r="K270" s="151"/>
      <c r="L270" s="151" t="str">
        <f t="shared" si="65"/>
        <v/>
      </c>
      <c r="M270" s="151" t="str">
        <f t="shared" si="66"/>
        <v/>
      </c>
      <c r="N270" s="151" t="str">
        <f t="shared" si="67"/>
        <v/>
      </c>
      <c r="O270" s="151" t="str">
        <f t="shared" si="68"/>
        <v/>
      </c>
      <c r="P270" s="155"/>
      <c r="Q270" s="155"/>
      <c r="R270" s="154" t="str">
        <f>IF(C270="","",MAX(N270:N271))</f>
        <v/>
      </c>
      <c r="S270" s="154" t="str">
        <f>IF(D270="","",MAX(O270:O271))</f>
        <v/>
      </c>
      <c r="T270" s="155" t="str">
        <f>IF(C270="","",MAX(ABS(H270),ABS(H271)))</f>
        <v/>
      </c>
      <c r="U270" s="156" t="str">
        <f>+IF(C270="","",MIN(MAX(ABS(G270),ABS(G271))*1000/(J270*K270),0.2*$F$10))</f>
        <v/>
      </c>
      <c r="V270" s="155" t="str">
        <f>IF(C270="","",MAX(BH270:BI270))</f>
        <v/>
      </c>
      <c r="W270" s="155" t="str">
        <f>IF(C270="","",$AA$9*$J270*$BG270*$BF270*$F$10/2.9/1000)</f>
        <v/>
      </c>
      <c r="X270" s="155" t="str">
        <f>IF(C270="","",$AA$9*$J270*$BG270*$BF270*$F$10/2/1000)</f>
        <v/>
      </c>
      <c r="Y270" s="157" t="str">
        <f>IF(C270="","",IF(MAX(ABS(H270),ABS(H271))&lt;V270,"Cấu tạo",IF(MAX(ABS(H270),ABS(H271))&gt;X270,"O/S","Tínhthép")))</f>
        <v/>
      </c>
      <c r="Z270" s="158" t="str">
        <f>IF(C270="","",IF(Y270="Tínhthép",IF(T270&lt;W270,2.5,_xlfn.COT(0.5*ASIN(2*T270*1000/($AA$9*J270*BG270*BF270*$F$10)))),""))</f>
        <v/>
      </c>
      <c r="AA270" s="159" t="str">
        <f>IF(C270="","",MAX(BJ270:BK270))</f>
        <v/>
      </c>
      <c r="AB270" s="160" t="str">
        <f>IF($C270="","",AH270)</f>
        <v/>
      </c>
      <c r="AC270" s="160" t="str">
        <f>IF($C270="","",AI270)</f>
        <v/>
      </c>
      <c r="AD270" s="160"/>
      <c r="AE270" s="159" t="str">
        <f>IF(C270="","",2*3.14*AB270^2/4/AC270*1000)</f>
        <v/>
      </c>
      <c r="AF270" s="161" t="str">
        <f>IF(C270="","",IF(AE270&gt;AA270,"OK","NOT OK"))</f>
        <v/>
      </c>
      <c r="AG270" s="17">
        <v>64</v>
      </c>
      <c r="AH270" s="162">
        <v>10</v>
      </c>
      <c r="AI270" s="163">
        <v>200</v>
      </c>
      <c r="AK270" s="164" t="str">
        <f t="shared" si="69"/>
        <v/>
      </c>
      <c r="AL270" s="165" t="str">
        <f t="shared" si="70"/>
        <v/>
      </c>
      <c r="AM270" s="164" t="str">
        <f t="shared" si="71"/>
        <v/>
      </c>
      <c r="AN270" s="164" t="str">
        <f t="shared" si="72"/>
        <v/>
      </c>
      <c r="AO270" s="166" t="str">
        <f t="shared" si="73"/>
        <v/>
      </c>
      <c r="AP270" s="167" t="str">
        <f t="shared" si="74"/>
        <v/>
      </c>
      <c r="AQ270" s="167" t="str">
        <f t="shared" si="75"/>
        <v/>
      </c>
      <c r="AR270" s="167" t="str">
        <f t="shared" si="76"/>
        <v/>
      </c>
      <c r="AS270" s="164" t="str">
        <f t="shared" si="77"/>
        <v/>
      </c>
      <c r="AT270" s="168" t="str">
        <f t="shared" si="78"/>
        <v/>
      </c>
      <c r="AU270" s="168" t="str">
        <f t="shared" si="79"/>
        <v/>
      </c>
      <c r="AV270" s="168" t="str">
        <f t="shared" si="80"/>
        <v/>
      </c>
      <c r="AW270" s="168" t="str">
        <f t="shared" si="81"/>
        <v/>
      </c>
      <c r="AX270" s="168" t="str">
        <f t="shared" si="82"/>
        <v/>
      </c>
      <c r="AY270" s="168" t="str">
        <f t="shared" si="83"/>
        <v/>
      </c>
      <c r="AZ270" s="169" t="str">
        <f>IF(C270="","",MAX(R270:R271))</f>
        <v/>
      </c>
      <c r="BA270" s="169" t="str">
        <f>IF(C270="","",MAX(S270:S271))</f>
        <v/>
      </c>
      <c r="BB270" s="170" t="str">
        <f>IF(C270="","",MIN(2,1+SQRT(200/(0.8*K270))))</f>
        <v/>
      </c>
      <c r="BC270" s="170" t="str">
        <f>IF(C270="","",MIN(0.02,MAX(R270:S270)/(J270*0.8*K270)))</f>
        <v/>
      </c>
      <c r="BD270" s="171" t="str">
        <f>IF(C270="","",0.18/$Y$11)</f>
        <v/>
      </c>
      <c r="BE270" s="172" t="str">
        <f>IF(C270="","",0.035*BB270^(3/2)*$F$9^(1/2))</f>
        <v/>
      </c>
      <c r="BF270" s="172" t="str">
        <f>IF(C270="","",0.6*(1-$F$9/250))</f>
        <v/>
      </c>
      <c r="BG270" s="171" t="str">
        <f>IF(C270="","",0.9*AK270)</f>
        <v/>
      </c>
      <c r="BH270" s="172" t="str">
        <f>+IF(C270="","",(BD270*BB270*(100*BC270*$F$9)^(1/3)+0.15*U270)*J270*0.8*K270/1000)</f>
        <v/>
      </c>
      <c r="BI270" s="172" t="str">
        <f>IF(C270="","",(BE270+0.15*U270)*J270*0.8*K270/1000)</f>
        <v/>
      </c>
      <c r="BJ270" s="172" t="str">
        <f>IF(C270="","",$AF$12*J270*1000)</f>
        <v/>
      </c>
      <c r="BK270" s="172" t="str">
        <f>+IF(C270="","",T270*1000/(BG270*$Q$10*Z270)*1000)</f>
        <v/>
      </c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27"/>
      <c r="CH270" s="27"/>
      <c r="CI270" s="27"/>
      <c r="CJ270" s="27"/>
      <c r="CK270" s="27"/>
      <c r="CL270" s="27"/>
      <c r="CM270" s="27"/>
      <c r="CN270" s="27"/>
      <c r="CO270" s="27"/>
      <c r="CP270" s="27"/>
      <c r="CQ270" s="27"/>
      <c r="CR270" s="27"/>
      <c r="CS270" s="27"/>
      <c r="CT270" s="27"/>
      <c r="CU270" s="27"/>
      <c r="CV270" s="27"/>
      <c r="CW270" s="27"/>
      <c r="CX270" s="27"/>
      <c r="CY270" s="27"/>
      <c r="CZ270" s="27"/>
      <c r="DA270" s="27"/>
      <c r="DB270" s="27"/>
      <c r="DC270" s="27"/>
      <c r="DD270" s="27"/>
      <c r="DE270" s="27"/>
      <c r="DF270" s="27"/>
      <c r="DG270" s="27"/>
      <c r="DH270" s="27"/>
      <c r="DI270" s="25"/>
      <c r="DJ270" s="25"/>
      <c r="DK270" s="25"/>
      <c r="DL270" s="25"/>
      <c r="DM270" s="25"/>
      <c r="DN270" s="25"/>
    </row>
    <row r="271" spans="1:118" ht="15.95" customHeight="1" x14ac:dyDescent="0.25">
      <c r="A271" s="181" t="str">
        <f t="shared" si="85"/>
        <v/>
      </c>
      <c r="B271" s="182" t="str">
        <f t="shared" si="84"/>
        <v/>
      </c>
      <c r="C271" s="151"/>
      <c r="D271" s="152"/>
      <c r="E271" s="153"/>
      <c r="F271" s="152"/>
      <c r="G271" s="151"/>
      <c r="H271" s="151"/>
      <c r="I271" s="151"/>
      <c r="J271" s="151"/>
      <c r="K271" s="152"/>
      <c r="L271" s="151" t="str">
        <f t="shared" si="65"/>
        <v/>
      </c>
      <c r="M271" s="151" t="str">
        <f t="shared" si="66"/>
        <v/>
      </c>
      <c r="N271" s="151" t="str">
        <f t="shared" si="67"/>
        <v/>
      </c>
      <c r="O271" s="151" t="str">
        <f t="shared" si="68"/>
        <v/>
      </c>
      <c r="P271" s="272"/>
      <c r="Q271" s="272"/>
      <c r="R271" s="180"/>
      <c r="S271" s="180"/>
      <c r="T271" s="174"/>
      <c r="U271" s="174"/>
      <c r="V271" s="174"/>
      <c r="W271" s="174"/>
      <c r="X271" s="174"/>
      <c r="Y271" s="174"/>
      <c r="Z271" s="174"/>
      <c r="AA271" s="175"/>
      <c r="AB271" s="175"/>
      <c r="AC271" s="175"/>
      <c r="AD271" s="175"/>
      <c r="AE271" s="176"/>
      <c r="AF271" s="175"/>
      <c r="AG271" s="122"/>
      <c r="AH271" s="177"/>
      <c r="AI271" s="177"/>
      <c r="AK271" s="164" t="str">
        <f t="shared" si="69"/>
        <v/>
      </c>
      <c r="AL271" s="165" t="str">
        <f t="shared" si="70"/>
        <v/>
      </c>
      <c r="AM271" s="164" t="str">
        <f t="shared" si="71"/>
        <v/>
      </c>
      <c r="AN271" s="164" t="str">
        <f t="shared" si="72"/>
        <v/>
      </c>
      <c r="AO271" s="166" t="str">
        <f t="shared" si="73"/>
        <v/>
      </c>
      <c r="AP271" s="167" t="str">
        <f t="shared" si="74"/>
        <v/>
      </c>
      <c r="AQ271" s="167" t="str">
        <f t="shared" si="75"/>
        <v/>
      </c>
      <c r="AR271" s="167" t="str">
        <f t="shared" si="76"/>
        <v/>
      </c>
      <c r="AS271" s="164" t="str">
        <f t="shared" si="77"/>
        <v/>
      </c>
      <c r="AT271" s="168" t="str">
        <f t="shared" si="78"/>
        <v/>
      </c>
      <c r="AU271" s="168" t="str">
        <f t="shared" si="79"/>
        <v/>
      </c>
      <c r="AV271" s="168" t="str">
        <f t="shared" si="80"/>
        <v/>
      </c>
      <c r="AW271" s="168" t="str">
        <f t="shared" si="81"/>
        <v/>
      </c>
      <c r="AX271" s="168" t="str">
        <f t="shared" si="82"/>
        <v/>
      </c>
      <c r="AY271" s="168" t="str">
        <f t="shared" si="83"/>
        <v/>
      </c>
      <c r="AZ271" s="178"/>
      <c r="BA271" s="178"/>
      <c r="BB271" s="179"/>
      <c r="BC271" s="179"/>
      <c r="BD271" s="179"/>
      <c r="BE271" s="179"/>
      <c r="BF271" s="179"/>
      <c r="BG271" s="179"/>
      <c r="BH271" s="179"/>
      <c r="BI271" s="179"/>
      <c r="BJ271" s="179"/>
      <c r="BK271" s="179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27"/>
      <c r="CH271" s="27"/>
      <c r="CI271" s="27"/>
      <c r="CJ271" s="27"/>
      <c r="CK271" s="27"/>
      <c r="CL271" s="27"/>
      <c r="CM271" s="27"/>
      <c r="CN271" s="27"/>
      <c r="CO271" s="27"/>
      <c r="CP271" s="27"/>
      <c r="CQ271" s="27"/>
      <c r="CR271" s="27"/>
      <c r="CS271" s="27"/>
      <c r="CT271" s="27"/>
      <c r="CU271" s="27"/>
      <c r="CV271" s="27"/>
      <c r="CW271" s="27"/>
      <c r="CX271" s="27"/>
      <c r="CY271" s="27"/>
      <c r="CZ271" s="27"/>
      <c r="DA271" s="27"/>
      <c r="DB271" s="27"/>
      <c r="DC271" s="27"/>
      <c r="DD271" s="27"/>
      <c r="DE271" s="27"/>
      <c r="DF271" s="27"/>
      <c r="DG271" s="27"/>
      <c r="DH271" s="27"/>
      <c r="DI271" s="25"/>
      <c r="DJ271" s="25"/>
      <c r="DK271" s="25"/>
      <c r="DL271" s="25"/>
      <c r="DM271" s="25"/>
      <c r="DN271" s="25"/>
    </row>
    <row r="272" spans="1:118" ht="15.95" customHeight="1" x14ac:dyDescent="0.2">
      <c r="A272" s="181" t="str">
        <f t="shared" si="85"/>
        <v/>
      </c>
      <c r="B272" s="182" t="str">
        <f t="shared" si="84"/>
        <v/>
      </c>
      <c r="C272" s="151"/>
      <c r="D272" s="152"/>
      <c r="E272" s="153"/>
      <c r="F272" s="152"/>
      <c r="G272" s="151"/>
      <c r="H272" s="151"/>
      <c r="I272" s="151"/>
      <c r="J272" s="151"/>
      <c r="K272" s="152"/>
      <c r="L272" s="151" t="str">
        <f t="shared" si="65"/>
        <v/>
      </c>
      <c r="M272" s="151" t="str">
        <f t="shared" si="66"/>
        <v/>
      </c>
      <c r="N272" s="151" t="str">
        <f t="shared" si="67"/>
        <v/>
      </c>
      <c r="O272" s="151" t="str">
        <f t="shared" si="68"/>
        <v/>
      </c>
      <c r="P272" s="155"/>
      <c r="Q272" s="155"/>
      <c r="R272" s="154" t="str">
        <f>IF(C272="","",MAX(N272:N273))</f>
        <v/>
      </c>
      <c r="S272" s="154" t="str">
        <f>IF(D272="","",MAX(O272:O273))</f>
        <v/>
      </c>
      <c r="T272" s="155" t="str">
        <f>IF(C272="","",MAX(ABS(H272),ABS(H273)))</f>
        <v/>
      </c>
      <c r="U272" s="156" t="str">
        <f>+IF(C272="","",MIN(MAX(ABS(G272),ABS(G273))*1000/(J272*K272),0.2*$F$10))</f>
        <v/>
      </c>
      <c r="V272" s="155" t="str">
        <f>IF(C272="","",MAX(BH272:BI272))</f>
        <v/>
      </c>
      <c r="W272" s="155" t="str">
        <f>IF(C272="","",$AA$9*$J272*$BG272*$BF272*$F$10/2.9/1000)</f>
        <v/>
      </c>
      <c r="X272" s="155" t="str">
        <f>IF(C272="","",$AA$9*$J272*$BG272*$BF272*$F$10/2/1000)</f>
        <v/>
      </c>
      <c r="Y272" s="157" t="str">
        <f>IF(C272="","",IF(MAX(ABS(H272),ABS(H273))&lt;V272,"Cấu tạo",IF(MAX(ABS(H272),ABS(H273))&gt;X272,"O/S","Tínhthép")))</f>
        <v/>
      </c>
      <c r="Z272" s="158" t="str">
        <f>IF(C272="","",IF(Y272="Tínhthép",IF(T272&lt;W272,2.5,_xlfn.COT(0.5*ASIN(2*T272*1000/($AA$9*J272*BG272*BF272*$F$10)))),""))</f>
        <v/>
      </c>
      <c r="AA272" s="159" t="str">
        <f>IF(C272="","",MAX(BJ272:BK272))</f>
        <v/>
      </c>
      <c r="AB272" s="160" t="str">
        <f>IF($C272="","",AH272)</f>
        <v/>
      </c>
      <c r="AC272" s="160" t="str">
        <f>IF($C272="","",AI272)</f>
        <v/>
      </c>
      <c r="AD272" s="160"/>
      <c r="AE272" s="159" t="str">
        <f>IF(C272="","",2*3.14*AB272^2/4/AC272*1000)</f>
        <v/>
      </c>
      <c r="AF272" s="161" t="str">
        <f>IF(C272="","",IF(AE272&gt;AA272,"OK","NOT OK"))</f>
        <v/>
      </c>
      <c r="AH272" s="162">
        <v>10</v>
      </c>
      <c r="AI272" s="163">
        <v>200</v>
      </c>
      <c r="AK272" s="164" t="str">
        <f t="shared" si="69"/>
        <v/>
      </c>
      <c r="AL272" s="165" t="str">
        <f t="shared" si="70"/>
        <v/>
      </c>
      <c r="AM272" s="164" t="str">
        <f t="shared" si="71"/>
        <v/>
      </c>
      <c r="AN272" s="164" t="str">
        <f t="shared" si="72"/>
        <v/>
      </c>
      <c r="AO272" s="166" t="str">
        <f t="shared" si="73"/>
        <v/>
      </c>
      <c r="AP272" s="167" t="str">
        <f t="shared" si="74"/>
        <v/>
      </c>
      <c r="AQ272" s="167" t="str">
        <f t="shared" si="75"/>
        <v/>
      </c>
      <c r="AR272" s="167" t="str">
        <f t="shared" si="76"/>
        <v/>
      </c>
      <c r="AS272" s="164" t="str">
        <f t="shared" si="77"/>
        <v/>
      </c>
      <c r="AT272" s="168" t="str">
        <f t="shared" si="78"/>
        <v/>
      </c>
      <c r="AU272" s="168" t="str">
        <f t="shared" si="79"/>
        <v/>
      </c>
      <c r="AV272" s="168" t="str">
        <f t="shared" si="80"/>
        <v/>
      </c>
      <c r="AW272" s="168" t="str">
        <f t="shared" si="81"/>
        <v/>
      </c>
      <c r="AX272" s="168" t="str">
        <f t="shared" si="82"/>
        <v/>
      </c>
      <c r="AY272" s="168" t="str">
        <f t="shared" si="83"/>
        <v/>
      </c>
      <c r="AZ272" s="169" t="str">
        <f>IF(C272="","",MAX(R272:R273))</f>
        <v/>
      </c>
      <c r="BA272" s="169" t="str">
        <f>IF(C272="","",MAX(S272:S273))</f>
        <v/>
      </c>
      <c r="BB272" s="170" t="str">
        <f>IF(C272="","",MIN(2,1+SQRT(200/(0.8*K272))))</f>
        <v/>
      </c>
      <c r="BC272" s="170" t="str">
        <f>IF(C272="","",MIN(0.02,MAX(R272:S272)/(J272*0.8*K272)))</f>
        <v/>
      </c>
      <c r="BD272" s="171" t="str">
        <f>IF(C272="","",0.18/$Y$11)</f>
        <v/>
      </c>
      <c r="BE272" s="172" t="str">
        <f>IF(C272="","",0.035*BB272^(3/2)*$F$9^(1/2))</f>
        <v/>
      </c>
      <c r="BF272" s="172" t="str">
        <f>IF(C272="","",0.6*(1-$F$9/250))</f>
        <v/>
      </c>
      <c r="BG272" s="171" t="str">
        <f>IF(C272="","",0.9*AK272)</f>
        <v/>
      </c>
      <c r="BH272" s="172" t="str">
        <f>+IF(C272="","",(BD272*BB272*(100*BC272*$F$9)^(1/3)+0.15*U272)*J272*0.8*K272/1000)</f>
        <v/>
      </c>
      <c r="BI272" s="172" t="str">
        <f>IF(C272="","",(BE272+0.15*U272)*J272*0.8*K272/1000)</f>
        <v/>
      </c>
      <c r="BJ272" s="172" t="str">
        <f>IF(C272="","",$AF$12*J272*1000)</f>
        <v/>
      </c>
      <c r="BK272" s="172" t="str">
        <f>+IF(C272="","",T272*1000/(BG272*$Q$10*Z272)*1000)</f>
        <v/>
      </c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27"/>
      <c r="CH272" s="27"/>
      <c r="CI272" s="27"/>
      <c r="CJ272" s="27"/>
      <c r="CK272" s="27"/>
      <c r="CL272" s="27"/>
      <c r="CM272" s="27"/>
      <c r="CN272" s="27"/>
      <c r="CO272" s="27"/>
      <c r="CP272" s="27"/>
      <c r="CQ272" s="27"/>
      <c r="CR272" s="27"/>
      <c r="CS272" s="27"/>
      <c r="CT272" s="27"/>
      <c r="CU272" s="27"/>
      <c r="CV272" s="27"/>
      <c r="CW272" s="27"/>
      <c r="CX272" s="27"/>
      <c r="CY272" s="27"/>
      <c r="CZ272" s="27"/>
      <c r="DA272" s="27"/>
      <c r="DB272" s="27"/>
      <c r="DC272" s="27"/>
      <c r="DD272" s="27"/>
      <c r="DE272" s="27"/>
      <c r="DF272" s="27"/>
      <c r="DG272" s="27"/>
      <c r="DH272" s="27"/>
      <c r="DI272" s="25"/>
      <c r="DJ272" s="25"/>
      <c r="DK272" s="25"/>
      <c r="DL272" s="25"/>
      <c r="DM272" s="25"/>
      <c r="DN272" s="25"/>
    </row>
    <row r="273" spans="1:118" ht="15.95" customHeight="1" x14ac:dyDescent="0.25">
      <c r="A273" s="181" t="str">
        <f t="shared" si="85"/>
        <v/>
      </c>
      <c r="B273" s="182" t="str">
        <f t="shared" si="84"/>
        <v/>
      </c>
      <c r="C273" s="151"/>
      <c r="D273" s="152"/>
      <c r="E273" s="153"/>
      <c r="F273" s="152"/>
      <c r="G273" s="151"/>
      <c r="H273" s="151"/>
      <c r="I273" s="151"/>
      <c r="J273" s="151"/>
      <c r="K273" s="152"/>
      <c r="L273" s="151" t="str">
        <f t="shared" si="65"/>
        <v/>
      </c>
      <c r="M273" s="151" t="str">
        <f t="shared" si="66"/>
        <v/>
      </c>
      <c r="N273" s="151" t="str">
        <f t="shared" si="67"/>
        <v/>
      </c>
      <c r="O273" s="151" t="str">
        <f t="shared" si="68"/>
        <v/>
      </c>
      <c r="P273" s="272"/>
      <c r="Q273" s="272"/>
      <c r="R273" s="180"/>
      <c r="S273" s="180"/>
      <c r="T273" s="174"/>
      <c r="U273" s="174"/>
      <c r="V273" s="174"/>
      <c r="W273" s="174"/>
      <c r="X273" s="174"/>
      <c r="Y273" s="174"/>
      <c r="Z273" s="174"/>
      <c r="AA273" s="175"/>
      <c r="AB273" s="175"/>
      <c r="AC273" s="175"/>
      <c r="AD273" s="175"/>
      <c r="AE273" s="176"/>
      <c r="AF273" s="175"/>
      <c r="AG273" s="122"/>
      <c r="AH273" s="177"/>
      <c r="AI273" s="177"/>
      <c r="AK273" s="164" t="str">
        <f t="shared" si="69"/>
        <v/>
      </c>
      <c r="AL273" s="165" t="str">
        <f t="shared" si="70"/>
        <v/>
      </c>
      <c r="AM273" s="164" t="str">
        <f t="shared" si="71"/>
        <v/>
      </c>
      <c r="AN273" s="164" t="str">
        <f t="shared" si="72"/>
        <v/>
      </c>
      <c r="AO273" s="166" t="str">
        <f t="shared" si="73"/>
        <v/>
      </c>
      <c r="AP273" s="167" t="str">
        <f t="shared" si="74"/>
        <v/>
      </c>
      <c r="AQ273" s="167" t="str">
        <f t="shared" si="75"/>
        <v/>
      </c>
      <c r="AR273" s="167" t="str">
        <f t="shared" si="76"/>
        <v/>
      </c>
      <c r="AS273" s="164" t="str">
        <f t="shared" si="77"/>
        <v/>
      </c>
      <c r="AT273" s="168" t="str">
        <f t="shared" si="78"/>
        <v/>
      </c>
      <c r="AU273" s="168" t="str">
        <f t="shared" si="79"/>
        <v/>
      </c>
      <c r="AV273" s="168" t="str">
        <f t="shared" si="80"/>
        <v/>
      </c>
      <c r="AW273" s="168" t="str">
        <f t="shared" si="81"/>
        <v/>
      </c>
      <c r="AX273" s="168" t="str">
        <f t="shared" si="82"/>
        <v/>
      </c>
      <c r="AY273" s="168" t="str">
        <f t="shared" si="83"/>
        <v/>
      </c>
      <c r="AZ273" s="178"/>
      <c r="BA273" s="178"/>
      <c r="BB273" s="179"/>
      <c r="BC273" s="179"/>
      <c r="BD273" s="179"/>
      <c r="BE273" s="179"/>
      <c r="BF273" s="179"/>
      <c r="BG273" s="179"/>
      <c r="BH273" s="179"/>
      <c r="BI273" s="179"/>
      <c r="BJ273" s="179"/>
      <c r="BK273" s="179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27"/>
      <c r="CH273" s="27"/>
      <c r="CI273" s="27"/>
      <c r="CJ273" s="27"/>
      <c r="CK273" s="27"/>
      <c r="CL273" s="27"/>
      <c r="CM273" s="27"/>
      <c r="CN273" s="27"/>
      <c r="CO273" s="27"/>
      <c r="CP273" s="27"/>
      <c r="CQ273" s="27"/>
      <c r="CR273" s="27"/>
      <c r="CS273" s="27"/>
      <c r="CT273" s="27"/>
      <c r="CU273" s="27"/>
      <c r="CV273" s="27"/>
      <c r="CW273" s="27"/>
      <c r="CX273" s="27"/>
      <c r="CY273" s="27"/>
      <c r="CZ273" s="27"/>
      <c r="DA273" s="27"/>
      <c r="DB273" s="27"/>
      <c r="DC273" s="27"/>
      <c r="DD273" s="27"/>
      <c r="DE273" s="27"/>
      <c r="DF273" s="27"/>
      <c r="DG273" s="27"/>
      <c r="DH273" s="27"/>
      <c r="DI273" s="25"/>
      <c r="DJ273" s="25"/>
      <c r="DK273" s="25"/>
      <c r="DL273" s="25"/>
      <c r="DM273" s="25"/>
      <c r="DN273" s="25"/>
    </row>
    <row r="274" spans="1:118" ht="15.95" customHeight="1" x14ac:dyDescent="0.2">
      <c r="A274" s="181" t="str">
        <f t="shared" si="85"/>
        <v/>
      </c>
      <c r="B274" s="182" t="str">
        <f t="shared" si="84"/>
        <v/>
      </c>
      <c r="C274" s="151"/>
      <c r="D274" s="152"/>
      <c r="E274" s="153"/>
      <c r="F274" s="152"/>
      <c r="G274" s="151"/>
      <c r="H274" s="151"/>
      <c r="I274" s="151"/>
      <c r="J274" s="151"/>
      <c r="K274" s="151"/>
      <c r="L274" s="151" t="str">
        <f t="shared" ref="L274:L317" si="86">IF(C274="","",IF($F$9&lt;50,AK274*($Q$11-$AC$8)/$AF$8,AK274*($Q$11-$AC$9)/$AF$9))</f>
        <v/>
      </c>
      <c r="M274" s="151" t="str">
        <f t="shared" ref="M274:M317" si="87">IF(C274="","",AK274-SQRT(AK274^2-2*ABS(I274)*10^6/($AA$11*$F$10*J274)))</f>
        <v/>
      </c>
      <c r="N274" s="151" t="str">
        <f t="shared" ref="N274:N317" si="88">IF($C274="","",MAX($AF$11*J274*K274,IF(I274&lt;=0,AO274*$AM274+AY274*$AN274,AV274)))</f>
        <v/>
      </c>
      <c r="O274" s="151" t="str">
        <f t="shared" ref="O274:O317" si="89">IF(C274="","",MAX($AF$11*J274*K274,IF(I274&lt;=0,AV274,AO274*AM274+AY274*AN274)))</f>
        <v/>
      </c>
      <c r="P274" s="155"/>
      <c r="Q274" s="155"/>
      <c r="R274" s="154" t="str">
        <f>IF(C274="","",MAX(N274:N275))</f>
        <v/>
      </c>
      <c r="S274" s="154" t="str">
        <f>IF(D274="","",MAX(O274:O275))</f>
        <v/>
      </c>
      <c r="T274" s="155" t="str">
        <f>IF(C274="","",MAX(ABS(H274),ABS(H275)))</f>
        <v/>
      </c>
      <c r="U274" s="156" t="str">
        <f>+IF(C274="","",MIN(MAX(ABS(G274),ABS(G275))*1000/(J274*K274),0.2*$F$10))</f>
        <v/>
      </c>
      <c r="V274" s="155" t="str">
        <f>IF(C274="","",MAX(BH274:BI274))</f>
        <v/>
      </c>
      <c r="W274" s="155" t="str">
        <f>IF(C274="","",$AA$9*$J274*$BG274*$BF274*$F$10/2.9/1000)</f>
        <v/>
      </c>
      <c r="X274" s="155" t="str">
        <f>IF(C274="","",$AA$9*$J274*$BG274*$BF274*$F$10/2/1000)</f>
        <v/>
      </c>
      <c r="Y274" s="157" t="str">
        <f>IF(C274="","",IF(MAX(ABS(H274),ABS(H275))&lt;V274,"Cấu tạo",IF(MAX(ABS(H274),ABS(H275))&gt;X274,"O/S","Tínhthép")))</f>
        <v/>
      </c>
      <c r="Z274" s="158" t="str">
        <f>IF(C274="","",IF(Y274="Tínhthép",IF(T274&lt;W274,2.5,_xlfn.COT(0.5*ASIN(2*T274*1000/($AA$9*J274*BG274*BF274*$F$10)))),""))</f>
        <v/>
      </c>
      <c r="AA274" s="159" t="str">
        <f>IF(C274="","",MAX(BJ274:BK274))</f>
        <v/>
      </c>
      <c r="AB274" s="160" t="str">
        <f>IF($C274="","",AH274)</f>
        <v/>
      </c>
      <c r="AC274" s="160" t="str">
        <f>IF($C274="","",AI274)</f>
        <v/>
      </c>
      <c r="AD274" s="160"/>
      <c r="AE274" s="159" t="str">
        <f>IF(C274="","",2*3.14*AB274^2/4/AC274*1000)</f>
        <v/>
      </c>
      <c r="AF274" s="161" t="str">
        <f>IF(C274="","",IF(AE274&gt;AA274,"OK","NOT OK"))</f>
        <v/>
      </c>
      <c r="AG274" s="17">
        <v>65</v>
      </c>
      <c r="AH274" s="162">
        <v>10</v>
      </c>
      <c r="AI274" s="163">
        <v>200</v>
      </c>
      <c r="AK274" s="164" t="str">
        <f t="shared" ref="AK274:AK317" si="90">+IF(C274="","",IF(I274&gt;=0,K274-$Y$9,K274-$Y$8))</f>
        <v/>
      </c>
      <c r="AL274" s="165" t="str">
        <f t="shared" si="70"/>
        <v/>
      </c>
      <c r="AM274" s="164" t="str">
        <f t="shared" ref="AM274:AM317" si="91">IF(C274="","",IF(M274&lt;$AA$10*L274,1,0))</f>
        <v/>
      </c>
      <c r="AN274" s="164" t="str">
        <f t="shared" ref="AN274:AN317" si="92">IF(C274="","",IF(M274&lt;$AA$10*L274,0,1))</f>
        <v/>
      </c>
      <c r="AO274" s="166" t="str">
        <f t="shared" ref="AO274:AO317" si="93">+IF(C274="","",ABS(I274)*1000/($J$10*(AK274-M274/2))*1000)</f>
        <v/>
      </c>
      <c r="AP274" s="167" t="str">
        <f t="shared" ref="AP274:AP317" si="94">IF(C274="","",$AA$11*$F$10*$AA$10*$L274*$J274/1000)</f>
        <v/>
      </c>
      <c r="AQ274" s="167" t="str">
        <f t="shared" ref="AQ274:AQ317" si="95">IF(C274="","",AP274*(AK274-$AA$10*L274)/10^3)</f>
        <v/>
      </c>
      <c r="AR274" s="167" t="str">
        <f t="shared" ref="AR274:AR317" si="96">IF(C274="","",IF(ABS(I274)-AQ274&lt;=0,0,ABS(I274)-AQ274))</f>
        <v/>
      </c>
      <c r="AS274" s="164" t="str">
        <f t="shared" ref="AS274:AS317" si="97">IF(C274="","",$F$12*(L274-$Y$8)/L274)</f>
        <v/>
      </c>
      <c r="AT274" s="168" t="str">
        <f t="shared" ref="AT274:AT317" si="98">+IF(C274="","",AR274/(K274-$Y$8-$Y$9)*1000)</f>
        <v/>
      </c>
      <c r="AU274" s="168" t="str">
        <f t="shared" ref="AU274:AU317" si="99">IF(C274="","",MIN(+AS274*$J$11,$J$10))</f>
        <v/>
      </c>
      <c r="AV274" s="168" t="str">
        <f t="shared" ref="AV274:AV317" si="100">+IF(C274="","",AT274/(AU274-$AA$11*$F$10)*1000)</f>
        <v/>
      </c>
      <c r="AW274" s="168" t="str">
        <f t="shared" ref="AW274:AW317" si="101">+IF(C274="","",AQ274*10^6/($J$10*(AK274-$AA$10*L274/2)))</f>
        <v/>
      </c>
      <c r="AX274" s="168" t="str">
        <f t="shared" ref="AX274:AX317" si="102">+IF(C274="","",AR274*10^6/($J$10*(K274-$Y$8-$Y$9)))</f>
        <v/>
      </c>
      <c r="AY274" s="168" t="str">
        <f t="shared" ref="AY274:AY317" si="103">+IF(C274="","",AW274+AX274)</f>
        <v/>
      </c>
      <c r="AZ274" s="169" t="str">
        <f>IF(C274="","",MAX(R274:R275))</f>
        <v/>
      </c>
      <c r="BA274" s="169" t="str">
        <f>IF(C274="","",MAX(S274:S275))</f>
        <v/>
      </c>
      <c r="BB274" s="170" t="str">
        <f>IF(C274="","",MIN(2,1+SQRT(200/(0.8*K274))))</f>
        <v/>
      </c>
      <c r="BC274" s="170" t="str">
        <f>IF(C274="","",MIN(0.02,MAX(R274:S274)/(J274*0.8*K274)))</f>
        <v/>
      </c>
      <c r="BD274" s="171" t="str">
        <f>IF(C274="","",0.18/$Y$11)</f>
        <v/>
      </c>
      <c r="BE274" s="172" t="str">
        <f>IF(C274="","",0.035*BB274^(3/2)*$F$9^(1/2))</f>
        <v/>
      </c>
      <c r="BF274" s="172" t="str">
        <f>IF(C274="","",0.6*(1-$F$9/250))</f>
        <v/>
      </c>
      <c r="BG274" s="171" t="str">
        <f>IF(C274="","",0.9*AK274)</f>
        <v/>
      </c>
      <c r="BH274" s="172" t="str">
        <f>+IF(C274="","",(BD274*BB274*(100*BC274*$F$9)^(1/3)+0.15*U274)*J274*0.8*K274/1000)</f>
        <v/>
      </c>
      <c r="BI274" s="172" t="str">
        <f>IF(C274="","",(BE274+0.15*U274)*J274*0.8*K274/1000)</f>
        <v/>
      </c>
      <c r="BJ274" s="172" t="str">
        <f>IF(C274="","",$AF$12*J274*1000)</f>
        <v/>
      </c>
      <c r="BK274" s="172" t="str">
        <f>+IF(C274="","",T274*1000/(BG274*$Q$10*Z274)*1000)</f>
        <v/>
      </c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27"/>
      <c r="CH274" s="27"/>
      <c r="CI274" s="27"/>
      <c r="CJ274" s="27"/>
      <c r="CK274" s="27"/>
      <c r="CL274" s="27"/>
      <c r="CM274" s="27"/>
      <c r="CN274" s="27"/>
      <c r="CO274" s="27"/>
      <c r="CP274" s="27"/>
      <c r="CQ274" s="27"/>
      <c r="CR274" s="27"/>
      <c r="CS274" s="27"/>
      <c r="CT274" s="27"/>
      <c r="CU274" s="27"/>
      <c r="CV274" s="27"/>
      <c r="CW274" s="27"/>
      <c r="CX274" s="27"/>
      <c r="CY274" s="27"/>
      <c r="CZ274" s="27"/>
      <c r="DA274" s="27"/>
      <c r="DB274" s="27"/>
      <c r="DC274" s="27"/>
      <c r="DD274" s="27"/>
      <c r="DE274" s="27"/>
      <c r="DF274" s="27"/>
      <c r="DG274" s="27"/>
      <c r="DH274" s="27"/>
      <c r="DI274" s="25"/>
      <c r="DJ274" s="25"/>
      <c r="DK274" s="25"/>
      <c r="DL274" s="25"/>
      <c r="DM274" s="25"/>
      <c r="DN274" s="25"/>
    </row>
    <row r="275" spans="1:118" ht="15.95" customHeight="1" x14ac:dyDescent="0.25">
      <c r="A275" s="181" t="str">
        <f t="shared" si="85"/>
        <v/>
      </c>
      <c r="B275" s="182" t="str">
        <f t="shared" ref="B275:B317" si="104">IF(C275="","",A275/2-INT(A275/2))</f>
        <v/>
      </c>
      <c r="C275" s="151"/>
      <c r="D275" s="152"/>
      <c r="E275" s="153"/>
      <c r="F275" s="152"/>
      <c r="G275" s="151"/>
      <c r="H275" s="151"/>
      <c r="I275" s="151"/>
      <c r="J275" s="151"/>
      <c r="K275" s="152"/>
      <c r="L275" s="151" t="str">
        <f t="shared" si="86"/>
        <v/>
      </c>
      <c r="M275" s="151" t="str">
        <f t="shared" si="87"/>
        <v/>
      </c>
      <c r="N275" s="151" t="str">
        <f t="shared" si="88"/>
        <v/>
      </c>
      <c r="O275" s="151" t="str">
        <f t="shared" si="89"/>
        <v/>
      </c>
      <c r="P275" s="272"/>
      <c r="Q275" s="272"/>
      <c r="R275" s="173"/>
      <c r="S275" s="173"/>
      <c r="T275" s="174"/>
      <c r="U275" s="174"/>
      <c r="V275" s="174"/>
      <c r="W275" s="174"/>
      <c r="X275" s="174"/>
      <c r="Y275" s="174"/>
      <c r="Z275" s="174"/>
      <c r="AA275" s="175"/>
      <c r="AB275" s="175"/>
      <c r="AC275" s="175"/>
      <c r="AD275" s="175"/>
      <c r="AE275" s="176"/>
      <c r="AF275" s="175"/>
      <c r="AG275" s="122"/>
      <c r="AH275" s="177"/>
      <c r="AI275" s="177"/>
      <c r="AK275" s="164" t="str">
        <f t="shared" si="90"/>
        <v/>
      </c>
      <c r="AL275" s="165" t="str">
        <f t="shared" si="70"/>
        <v/>
      </c>
      <c r="AM275" s="164" t="str">
        <f t="shared" si="91"/>
        <v/>
      </c>
      <c r="AN275" s="164" t="str">
        <f t="shared" si="92"/>
        <v/>
      </c>
      <c r="AO275" s="166" t="str">
        <f t="shared" si="93"/>
        <v/>
      </c>
      <c r="AP275" s="167" t="str">
        <f t="shared" si="94"/>
        <v/>
      </c>
      <c r="AQ275" s="167" t="str">
        <f t="shared" si="95"/>
        <v/>
      </c>
      <c r="AR275" s="167" t="str">
        <f t="shared" si="96"/>
        <v/>
      </c>
      <c r="AS275" s="164" t="str">
        <f t="shared" si="97"/>
        <v/>
      </c>
      <c r="AT275" s="168" t="str">
        <f t="shared" si="98"/>
        <v/>
      </c>
      <c r="AU275" s="168" t="str">
        <f t="shared" si="99"/>
        <v/>
      </c>
      <c r="AV275" s="168" t="str">
        <f t="shared" si="100"/>
        <v/>
      </c>
      <c r="AW275" s="168" t="str">
        <f t="shared" si="101"/>
        <v/>
      </c>
      <c r="AX275" s="168" t="str">
        <f t="shared" si="102"/>
        <v/>
      </c>
      <c r="AY275" s="168" t="str">
        <f t="shared" si="103"/>
        <v/>
      </c>
      <c r="AZ275" s="178"/>
      <c r="BA275" s="178"/>
      <c r="BB275" s="179"/>
      <c r="BC275" s="179"/>
      <c r="BD275" s="179"/>
      <c r="BE275" s="179"/>
      <c r="BF275" s="179"/>
      <c r="BG275" s="179"/>
      <c r="BH275" s="179"/>
      <c r="BI275" s="179"/>
      <c r="BJ275" s="179"/>
      <c r="BK275" s="179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27"/>
      <c r="CH275" s="27"/>
      <c r="CI275" s="27"/>
      <c r="CJ275" s="27"/>
      <c r="CK275" s="27"/>
      <c r="CL275" s="27"/>
      <c r="CM275" s="27"/>
      <c r="CN275" s="27"/>
      <c r="CO275" s="27"/>
      <c r="CP275" s="27"/>
      <c r="CQ275" s="27"/>
      <c r="CR275" s="27"/>
      <c r="CS275" s="27"/>
      <c r="CT275" s="27"/>
      <c r="CU275" s="27"/>
      <c r="CV275" s="27"/>
      <c r="CW275" s="27"/>
      <c r="CX275" s="27"/>
      <c r="CY275" s="27"/>
      <c r="CZ275" s="27"/>
      <c r="DA275" s="27"/>
      <c r="DB275" s="27"/>
      <c r="DC275" s="27"/>
      <c r="DD275" s="27"/>
      <c r="DE275" s="27"/>
      <c r="DF275" s="27"/>
      <c r="DG275" s="27"/>
      <c r="DH275" s="27"/>
      <c r="DI275" s="25"/>
      <c r="DJ275" s="25"/>
      <c r="DK275" s="25"/>
      <c r="DL275" s="25"/>
      <c r="DM275" s="25"/>
      <c r="DN275" s="25"/>
    </row>
    <row r="276" spans="1:118" ht="15.95" customHeight="1" x14ac:dyDescent="0.2">
      <c r="A276" s="181" t="str">
        <f t="shared" ref="A276:A317" si="105">IF(C276="","",IF(C276=C275,A275,A275+1))</f>
        <v/>
      </c>
      <c r="B276" s="182" t="str">
        <f t="shared" si="104"/>
        <v/>
      </c>
      <c r="C276" s="151"/>
      <c r="D276" s="152"/>
      <c r="E276" s="153"/>
      <c r="F276" s="152"/>
      <c r="G276" s="151"/>
      <c r="H276" s="151"/>
      <c r="I276" s="151"/>
      <c r="J276" s="151"/>
      <c r="K276" s="152"/>
      <c r="L276" s="151" t="str">
        <f t="shared" si="86"/>
        <v/>
      </c>
      <c r="M276" s="151" t="str">
        <f t="shared" si="87"/>
        <v/>
      </c>
      <c r="N276" s="151" t="str">
        <f t="shared" si="88"/>
        <v/>
      </c>
      <c r="O276" s="151" t="str">
        <f t="shared" si="89"/>
        <v/>
      </c>
      <c r="P276" s="155"/>
      <c r="Q276" s="155"/>
      <c r="R276" s="154" t="str">
        <f>IF(C276="","",MAX(N276:N277))</f>
        <v/>
      </c>
      <c r="S276" s="154" t="str">
        <f>IF(D276="","",MAX(O276:O277))</f>
        <v/>
      </c>
      <c r="T276" s="155" t="str">
        <f>IF(C276="","",MAX(ABS(H276),ABS(H277)))</f>
        <v/>
      </c>
      <c r="U276" s="156" t="str">
        <f>+IF(C276="","",MIN(MAX(ABS(G276),ABS(G277))*1000/(J276*K276),0.2*$F$10))</f>
        <v/>
      </c>
      <c r="V276" s="155" t="str">
        <f>IF(C276="","",MAX(BH276:BI276))</f>
        <v/>
      </c>
      <c r="W276" s="155" t="str">
        <f>IF(C276="","",$AA$9*$J276*$BG276*$BF276*$F$10/2.9/1000)</f>
        <v/>
      </c>
      <c r="X276" s="155" t="str">
        <f>IF(C276="","",$AA$9*$J276*$BG276*$BF276*$F$10/2/1000)</f>
        <v/>
      </c>
      <c r="Y276" s="157" t="str">
        <f>IF(C276="","",IF(MAX(ABS(H276),ABS(H277))&lt;V276,"Cấu tạo",IF(MAX(ABS(H276),ABS(H277))&gt;X276,"O/S","Tínhthép")))</f>
        <v/>
      </c>
      <c r="Z276" s="158" t="str">
        <f>IF(C276="","",IF(Y276="Tínhthép",IF(T276&lt;W276,2.5,_xlfn.COT(0.5*ASIN(2*T276*1000/($AA$9*J276*BG276*BF276*$F$10)))),""))</f>
        <v/>
      </c>
      <c r="AA276" s="159" t="str">
        <f>IF(C276="","",MAX(BJ276:BK276))</f>
        <v/>
      </c>
      <c r="AB276" s="160" t="str">
        <f>IF($C276="","",AH276)</f>
        <v/>
      </c>
      <c r="AC276" s="160" t="str">
        <f>IF($C276="","",AI276)</f>
        <v/>
      </c>
      <c r="AD276" s="160"/>
      <c r="AE276" s="159" t="str">
        <f>IF(C276="","",2*3.14*AB276^2/4/AC276*1000)</f>
        <v/>
      </c>
      <c r="AF276" s="161" t="str">
        <f>IF(C276="","",IF(AE276&gt;AA276,"OK","NOT OK"))</f>
        <v/>
      </c>
      <c r="AH276" s="162">
        <v>10</v>
      </c>
      <c r="AI276" s="163">
        <v>200</v>
      </c>
      <c r="AK276" s="164" t="str">
        <f t="shared" si="90"/>
        <v/>
      </c>
      <c r="AL276" s="165" t="str">
        <f t="shared" ref="AL276:AL317" si="106">IF(C276="","",$AA$10*L276)</f>
        <v/>
      </c>
      <c r="AM276" s="164" t="str">
        <f t="shared" si="91"/>
        <v/>
      </c>
      <c r="AN276" s="164" t="str">
        <f t="shared" si="92"/>
        <v/>
      </c>
      <c r="AO276" s="166" t="str">
        <f t="shared" si="93"/>
        <v/>
      </c>
      <c r="AP276" s="167" t="str">
        <f t="shared" si="94"/>
        <v/>
      </c>
      <c r="AQ276" s="167" t="str">
        <f t="shared" si="95"/>
        <v/>
      </c>
      <c r="AR276" s="167" t="str">
        <f t="shared" si="96"/>
        <v/>
      </c>
      <c r="AS276" s="164" t="str">
        <f t="shared" si="97"/>
        <v/>
      </c>
      <c r="AT276" s="168" t="str">
        <f t="shared" si="98"/>
        <v/>
      </c>
      <c r="AU276" s="168" t="str">
        <f t="shared" si="99"/>
        <v/>
      </c>
      <c r="AV276" s="168" t="str">
        <f t="shared" si="100"/>
        <v/>
      </c>
      <c r="AW276" s="168" t="str">
        <f t="shared" si="101"/>
        <v/>
      </c>
      <c r="AX276" s="168" t="str">
        <f t="shared" si="102"/>
        <v/>
      </c>
      <c r="AY276" s="168" t="str">
        <f t="shared" si="103"/>
        <v/>
      </c>
      <c r="AZ276" s="169" t="str">
        <f>IF(C276="","",MAX(R276:R277))</f>
        <v/>
      </c>
      <c r="BA276" s="169" t="str">
        <f>IF(C276="","",MAX(S276:S277))</f>
        <v/>
      </c>
      <c r="BB276" s="170" t="str">
        <f>IF(C276="","",MIN(2,1+SQRT(200/(0.8*K276))))</f>
        <v/>
      </c>
      <c r="BC276" s="170" t="str">
        <f>IF(C276="","",MIN(0.02,MAX(R276:S276)/(J276*0.8*K276)))</f>
        <v/>
      </c>
      <c r="BD276" s="171" t="str">
        <f>IF(C276="","",0.18/$Y$11)</f>
        <v/>
      </c>
      <c r="BE276" s="172" t="str">
        <f>IF(C276="","",0.035*BB276^(3/2)*$F$9^(1/2))</f>
        <v/>
      </c>
      <c r="BF276" s="172" t="str">
        <f>IF(C276="","",0.6*(1-$F$9/250))</f>
        <v/>
      </c>
      <c r="BG276" s="171" t="str">
        <f>IF(C276="","",0.9*AK276)</f>
        <v/>
      </c>
      <c r="BH276" s="172" t="str">
        <f>+IF(C276="","",(BD276*BB276*(100*BC276*$F$9)^(1/3)+0.15*U276)*J276*0.8*K276/1000)</f>
        <v/>
      </c>
      <c r="BI276" s="172" t="str">
        <f>IF(C276="","",(BE276+0.15*U276)*J276*0.8*K276/1000)</f>
        <v/>
      </c>
      <c r="BJ276" s="172" t="str">
        <f>IF(C276="","",$AF$12*J276*1000)</f>
        <v/>
      </c>
      <c r="BK276" s="172" t="str">
        <f>+IF(C276="","",T276*1000/(BG276*$Q$10*Z276)*1000)</f>
        <v/>
      </c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27"/>
      <c r="CH276" s="27"/>
      <c r="CI276" s="27"/>
      <c r="CJ276" s="27"/>
      <c r="CK276" s="27"/>
      <c r="CL276" s="27"/>
      <c r="CM276" s="27"/>
      <c r="CN276" s="27"/>
      <c r="CO276" s="27"/>
      <c r="CP276" s="27"/>
      <c r="CQ276" s="27"/>
      <c r="CR276" s="27"/>
      <c r="CS276" s="27"/>
      <c r="CT276" s="27"/>
      <c r="CU276" s="27"/>
      <c r="CV276" s="27"/>
      <c r="CW276" s="27"/>
      <c r="CX276" s="27"/>
      <c r="CY276" s="27"/>
      <c r="CZ276" s="27"/>
      <c r="DA276" s="27"/>
      <c r="DB276" s="27"/>
      <c r="DC276" s="27"/>
      <c r="DD276" s="27"/>
      <c r="DE276" s="27"/>
      <c r="DF276" s="27"/>
      <c r="DG276" s="27"/>
      <c r="DH276" s="27"/>
      <c r="DI276" s="25"/>
      <c r="DJ276" s="25"/>
      <c r="DK276" s="25"/>
      <c r="DL276" s="25"/>
      <c r="DM276" s="25"/>
      <c r="DN276" s="25"/>
    </row>
    <row r="277" spans="1:118" ht="15.95" customHeight="1" x14ac:dyDescent="0.25">
      <c r="A277" s="181" t="str">
        <f t="shared" si="105"/>
        <v/>
      </c>
      <c r="B277" s="182" t="str">
        <f t="shared" si="104"/>
        <v/>
      </c>
      <c r="C277" s="151"/>
      <c r="D277" s="152"/>
      <c r="E277" s="153"/>
      <c r="F277" s="152"/>
      <c r="G277" s="151"/>
      <c r="H277" s="151"/>
      <c r="I277" s="151"/>
      <c r="J277" s="151"/>
      <c r="K277" s="152"/>
      <c r="L277" s="151" t="str">
        <f t="shared" si="86"/>
        <v/>
      </c>
      <c r="M277" s="151" t="str">
        <f t="shared" si="87"/>
        <v/>
      </c>
      <c r="N277" s="151" t="str">
        <f t="shared" si="88"/>
        <v/>
      </c>
      <c r="O277" s="151" t="str">
        <f t="shared" si="89"/>
        <v/>
      </c>
      <c r="P277" s="272"/>
      <c r="Q277" s="272"/>
      <c r="R277" s="173"/>
      <c r="S277" s="173"/>
      <c r="T277" s="174"/>
      <c r="U277" s="174"/>
      <c r="V277" s="174"/>
      <c r="W277" s="174"/>
      <c r="X277" s="174"/>
      <c r="Y277" s="174"/>
      <c r="Z277" s="174"/>
      <c r="AA277" s="175"/>
      <c r="AB277" s="175"/>
      <c r="AC277" s="175"/>
      <c r="AD277" s="175"/>
      <c r="AE277" s="176"/>
      <c r="AF277" s="175"/>
      <c r="AG277" s="122"/>
      <c r="AH277" s="177"/>
      <c r="AI277" s="177"/>
      <c r="AK277" s="164" t="str">
        <f t="shared" si="90"/>
        <v/>
      </c>
      <c r="AL277" s="165" t="str">
        <f t="shared" si="106"/>
        <v/>
      </c>
      <c r="AM277" s="164" t="str">
        <f t="shared" si="91"/>
        <v/>
      </c>
      <c r="AN277" s="164" t="str">
        <f t="shared" si="92"/>
        <v/>
      </c>
      <c r="AO277" s="166" t="str">
        <f t="shared" si="93"/>
        <v/>
      </c>
      <c r="AP277" s="167" t="str">
        <f t="shared" si="94"/>
        <v/>
      </c>
      <c r="AQ277" s="167" t="str">
        <f t="shared" si="95"/>
        <v/>
      </c>
      <c r="AR277" s="167" t="str">
        <f t="shared" si="96"/>
        <v/>
      </c>
      <c r="AS277" s="164" t="str">
        <f t="shared" si="97"/>
        <v/>
      </c>
      <c r="AT277" s="168" t="str">
        <f t="shared" si="98"/>
        <v/>
      </c>
      <c r="AU277" s="168" t="str">
        <f t="shared" si="99"/>
        <v/>
      </c>
      <c r="AV277" s="168" t="str">
        <f t="shared" si="100"/>
        <v/>
      </c>
      <c r="AW277" s="168" t="str">
        <f t="shared" si="101"/>
        <v/>
      </c>
      <c r="AX277" s="168" t="str">
        <f t="shared" si="102"/>
        <v/>
      </c>
      <c r="AY277" s="168" t="str">
        <f t="shared" si="103"/>
        <v/>
      </c>
      <c r="AZ277" s="178"/>
      <c r="BA277" s="178"/>
      <c r="BB277" s="179"/>
      <c r="BC277" s="179"/>
      <c r="BD277" s="179"/>
      <c r="BE277" s="179"/>
      <c r="BF277" s="179"/>
      <c r="BG277" s="179"/>
      <c r="BH277" s="179"/>
      <c r="BI277" s="179"/>
      <c r="BJ277" s="179"/>
      <c r="BK277" s="179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27"/>
      <c r="CH277" s="27"/>
      <c r="CI277" s="27"/>
      <c r="CJ277" s="27"/>
      <c r="CK277" s="27"/>
      <c r="CL277" s="27"/>
      <c r="CM277" s="27"/>
      <c r="CN277" s="27"/>
      <c r="CO277" s="27"/>
      <c r="CP277" s="27"/>
      <c r="CQ277" s="27"/>
      <c r="CR277" s="27"/>
      <c r="CS277" s="27"/>
      <c r="CT277" s="27"/>
      <c r="CU277" s="27"/>
      <c r="CV277" s="27"/>
      <c r="CW277" s="27"/>
      <c r="CX277" s="27"/>
      <c r="CY277" s="27"/>
      <c r="CZ277" s="27"/>
      <c r="DA277" s="27"/>
      <c r="DB277" s="27"/>
      <c r="DC277" s="27"/>
      <c r="DD277" s="27"/>
      <c r="DE277" s="27"/>
      <c r="DF277" s="27"/>
      <c r="DG277" s="27"/>
      <c r="DH277" s="27"/>
      <c r="DI277" s="25"/>
      <c r="DJ277" s="25"/>
      <c r="DK277" s="25"/>
      <c r="DL277" s="25"/>
      <c r="DM277" s="25"/>
      <c r="DN277" s="25"/>
    </row>
    <row r="278" spans="1:118" ht="15.95" customHeight="1" x14ac:dyDescent="0.2">
      <c r="A278" s="181" t="str">
        <f t="shared" si="105"/>
        <v/>
      </c>
      <c r="B278" s="182" t="str">
        <f t="shared" si="104"/>
        <v/>
      </c>
      <c r="C278" s="151"/>
      <c r="D278" s="152"/>
      <c r="E278" s="153"/>
      <c r="F278" s="152"/>
      <c r="G278" s="151"/>
      <c r="H278" s="151"/>
      <c r="I278" s="151"/>
      <c r="J278" s="151"/>
      <c r="K278" s="151"/>
      <c r="L278" s="151" t="str">
        <f t="shared" si="86"/>
        <v/>
      </c>
      <c r="M278" s="151" t="str">
        <f t="shared" si="87"/>
        <v/>
      </c>
      <c r="N278" s="151" t="str">
        <f t="shared" si="88"/>
        <v/>
      </c>
      <c r="O278" s="151" t="str">
        <f t="shared" si="89"/>
        <v/>
      </c>
      <c r="P278" s="155"/>
      <c r="Q278" s="155"/>
      <c r="R278" s="154" t="str">
        <f>IF(C278="","",MAX(N278:N279))</f>
        <v/>
      </c>
      <c r="S278" s="154" t="str">
        <f>IF(D278="","",MAX(O278:O279))</f>
        <v/>
      </c>
      <c r="T278" s="155" t="str">
        <f>IF(C278="","",MAX(ABS(H278),ABS(H279)))</f>
        <v/>
      </c>
      <c r="U278" s="156" t="str">
        <f>+IF(C278="","",MIN(MAX(ABS(G278),ABS(G279))*1000/(J278*K278),0.2*$F$10))</f>
        <v/>
      </c>
      <c r="V278" s="155" t="str">
        <f>IF(C278="","",MAX(BH278:BI278))</f>
        <v/>
      </c>
      <c r="W278" s="155" t="str">
        <f>IF(C278="","",$AA$9*$J278*$BG278*$BF278*$F$10/2.9/1000)</f>
        <v/>
      </c>
      <c r="X278" s="155" t="str">
        <f>IF(C278="","",$AA$9*$J278*$BG278*$BF278*$F$10/2/1000)</f>
        <v/>
      </c>
      <c r="Y278" s="157" t="str">
        <f>IF(C278="","",IF(MAX(ABS(H278),ABS(H279))&lt;V278,"Cấu tạo",IF(MAX(ABS(H278),ABS(H279))&gt;X278,"O/S","Tínhthép")))</f>
        <v/>
      </c>
      <c r="Z278" s="158" t="str">
        <f>IF(C278="","",IF(Y278="Tínhthép",IF(T278&lt;W278,2.5,_xlfn.COT(0.5*ASIN(2*T278*1000/($AA$9*J278*BG278*BF278*$F$10)))),""))</f>
        <v/>
      </c>
      <c r="AA278" s="159" t="str">
        <f>IF(C278="","",MAX(BJ278:BK278))</f>
        <v/>
      </c>
      <c r="AB278" s="160" t="str">
        <f>IF($C278="","",AH278)</f>
        <v/>
      </c>
      <c r="AC278" s="160" t="str">
        <f>IF($C278="","",AI278)</f>
        <v/>
      </c>
      <c r="AD278" s="160"/>
      <c r="AE278" s="159" t="str">
        <f>IF(C278="","",2*3.14*AB278^2/4/AC278*1000)</f>
        <v/>
      </c>
      <c r="AF278" s="161" t="str">
        <f>IF(C278="","",IF(AE278&gt;AA278,"OK","NOT OK"))</f>
        <v/>
      </c>
      <c r="AG278" s="17">
        <v>66</v>
      </c>
      <c r="AH278" s="162">
        <v>10</v>
      </c>
      <c r="AI278" s="163">
        <v>200</v>
      </c>
      <c r="AK278" s="164" t="str">
        <f t="shared" si="90"/>
        <v/>
      </c>
      <c r="AL278" s="165" t="str">
        <f t="shared" si="106"/>
        <v/>
      </c>
      <c r="AM278" s="164" t="str">
        <f t="shared" si="91"/>
        <v/>
      </c>
      <c r="AN278" s="164" t="str">
        <f t="shared" si="92"/>
        <v/>
      </c>
      <c r="AO278" s="166" t="str">
        <f t="shared" si="93"/>
        <v/>
      </c>
      <c r="AP278" s="167" t="str">
        <f t="shared" si="94"/>
        <v/>
      </c>
      <c r="AQ278" s="167" t="str">
        <f t="shared" si="95"/>
        <v/>
      </c>
      <c r="AR278" s="167" t="str">
        <f t="shared" si="96"/>
        <v/>
      </c>
      <c r="AS278" s="164" t="str">
        <f t="shared" si="97"/>
        <v/>
      </c>
      <c r="AT278" s="168" t="str">
        <f t="shared" si="98"/>
        <v/>
      </c>
      <c r="AU278" s="168" t="str">
        <f t="shared" si="99"/>
        <v/>
      </c>
      <c r="AV278" s="168" t="str">
        <f t="shared" si="100"/>
        <v/>
      </c>
      <c r="AW278" s="168" t="str">
        <f t="shared" si="101"/>
        <v/>
      </c>
      <c r="AX278" s="168" t="str">
        <f t="shared" si="102"/>
        <v/>
      </c>
      <c r="AY278" s="168" t="str">
        <f t="shared" si="103"/>
        <v/>
      </c>
      <c r="AZ278" s="169" t="str">
        <f>IF(C278="","",MAX(R278:R279))</f>
        <v/>
      </c>
      <c r="BA278" s="169" t="str">
        <f>IF(C278="","",MAX(S278:S279))</f>
        <v/>
      </c>
      <c r="BB278" s="170" t="str">
        <f>IF(C278="","",MIN(2,1+SQRT(200/(0.8*K278))))</f>
        <v/>
      </c>
      <c r="BC278" s="170" t="str">
        <f>IF(C278="","",MIN(0.02,MAX(R278:S278)/(J278*0.8*K278)))</f>
        <v/>
      </c>
      <c r="BD278" s="171" t="str">
        <f>IF(C278="","",0.18/$Y$11)</f>
        <v/>
      </c>
      <c r="BE278" s="172" t="str">
        <f>IF(C278="","",0.035*BB278^(3/2)*$F$9^(1/2))</f>
        <v/>
      </c>
      <c r="BF278" s="172" t="str">
        <f>IF(C278="","",0.6*(1-$F$9/250))</f>
        <v/>
      </c>
      <c r="BG278" s="171" t="str">
        <f>IF(C278="","",0.9*AK278)</f>
        <v/>
      </c>
      <c r="BH278" s="172" t="str">
        <f>+IF(C278="","",(BD278*BB278*(100*BC278*$F$9)^(1/3)+0.15*U278)*J278*0.8*K278/1000)</f>
        <v/>
      </c>
      <c r="BI278" s="172" t="str">
        <f>IF(C278="","",(BE278+0.15*U278)*J278*0.8*K278/1000)</f>
        <v/>
      </c>
      <c r="BJ278" s="172" t="str">
        <f>IF(C278="","",$AF$12*J278*1000)</f>
        <v/>
      </c>
      <c r="BK278" s="172" t="str">
        <f>+IF(C278="","",T278*1000/(BG278*$Q$10*Z278)*1000)</f>
        <v/>
      </c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27"/>
      <c r="CH278" s="27"/>
      <c r="CI278" s="27"/>
      <c r="CJ278" s="27"/>
      <c r="CK278" s="27"/>
      <c r="CL278" s="27"/>
      <c r="CM278" s="27"/>
      <c r="CN278" s="27"/>
      <c r="CO278" s="27"/>
      <c r="CP278" s="27"/>
      <c r="CQ278" s="27"/>
      <c r="CR278" s="27"/>
      <c r="CS278" s="27"/>
      <c r="CT278" s="27"/>
      <c r="CU278" s="27"/>
      <c r="CV278" s="27"/>
      <c r="CW278" s="27"/>
      <c r="CX278" s="27"/>
      <c r="CY278" s="27"/>
      <c r="CZ278" s="27"/>
      <c r="DA278" s="27"/>
      <c r="DB278" s="27"/>
      <c r="DC278" s="27"/>
      <c r="DD278" s="27"/>
      <c r="DE278" s="27"/>
      <c r="DF278" s="27"/>
      <c r="DG278" s="27"/>
      <c r="DH278" s="27"/>
      <c r="DI278" s="25"/>
      <c r="DJ278" s="25"/>
      <c r="DK278" s="25"/>
      <c r="DL278" s="25"/>
      <c r="DM278" s="25"/>
      <c r="DN278" s="25"/>
    </row>
    <row r="279" spans="1:118" ht="15.95" customHeight="1" x14ac:dyDescent="0.25">
      <c r="A279" s="181" t="str">
        <f t="shared" si="105"/>
        <v/>
      </c>
      <c r="B279" s="182" t="str">
        <f t="shared" si="104"/>
        <v/>
      </c>
      <c r="C279" s="151"/>
      <c r="D279" s="152"/>
      <c r="E279" s="153"/>
      <c r="F279" s="152"/>
      <c r="G279" s="151"/>
      <c r="H279" s="151"/>
      <c r="I279" s="151"/>
      <c r="J279" s="151"/>
      <c r="K279" s="152"/>
      <c r="L279" s="151" t="str">
        <f t="shared" si="86"/>
        <v/>
      </c>
      <c r="M279" s="151" t="str">
        <f t="shared" si="87"/>
        <v/>
      </c>
      <c r="N279" s="151" t="str">
        <f t="shared" si="88"/>
        <v/>
      </c>
      <c r="O279" s="151" t="str">
        <f t="shared" si="89"/>
        <v/>
      </c>
      <c r="P279" s="272"/>
      <c r="Q279" s="272"/>
      <c r="R279" s="180"/>
      <c r="S279" s="180"/>
      <c r="T279" s="174"/>
      <c r="U279" s="174"/>
      <c r="V279" s="174"/>
      <c r="W279" s="174"/>
      <c r="X279" s="174"/>
      <c r="Y279" s="174"/>
      <c r="Z279" s="174"/>
      <c r="AA279" s="175"/>
      <c r="AB279" s="175"/>
      <c r="AC279" s="175"/>
      <c r="AD279" s="175"/>
      <c r="AE279" s="176"/>
      <c r="AF279" s="175"/>
      <c r="AG279" s="122"/>
      <c r="AH279" s="177"/>
      <c r="AI279" s="177"/>
      <c r="AK279" s="164" t="str">
        <f t="shared" si="90"/>
        <v/>
      </c>
      <c r="AL279" s="165" t="str">
        <f t="shared" si="106"/>
        <v/>
      </c>
      <c r="AM279" s="164" t="str">
        <f t="shared" si="91"/>
        <v/>
      </c>
      <c r="AN279" s="164" t="str">
        <f t="shared" si="92"/>
        <v/>
      </c>
      <c r="AO279" s="166" t="str">
        <f t="shared" si="93"/>
        <v/>
      </c>
      <c r="AP279" s="167" t="str">
        <f t="shared" si="94"/>
        <v/>
      </c>
      <c r="AQ279" s="167" t="str">
        <f t="shared" si="95"/>
        <v/>
      </c>
      <c r="AR279" s="167" t="str">
        <f t="shared" si="96"/>
        <v/>
      </c>
      <c r="AS279" s="164" t="str">
        <f t="shared" si="97"/>
        <v/>
      </c>
      <c r="AT279" s="168" t="str">
        <f t="shared" si="98"/>
        <v/>
      </c>
      <c r="AU279" s="168" t="str">
        <f t="shared" si="99"/>
        <v/>
      </c>
      <c r="AV279" s="168" t="str">
        <f t="shared" si="100"/>
        <v/>
      </c>
      <c r="AW279" s="168" t="str">
        <f t="shared" si="101"/>
        <v/>
      </c>
      <c r="AX279" s="168" t="str">
        <f t="shared" si="102"/>
        <v/>
      </c>
      <c r="AY279" s="168" t="str">
        <f t="shared" si="103"/>
        <v/>
      </c>
      <c r="AZ279" s="178"/>
      <c r="BA279" s="178"/>
      <c r="BB279" s="179"/>
      <c r="BC279" s="179"/>
      <c r="BD279" s="179"/>
      <c r="BE279" s="179"/>
      <c r="BF279" s="179"/>
      <c r="BG279" s="179"/>
      <c r="BH279" s="179"/>
      <c r="BI279" s="179"/>
      <c r="BJ279" s="179"/>
      <c r="BK279" s="179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27"/>
      <c r="CH279" s="27"/>
      <c r="CI279" s="27"/>
      <c r="CJ279" s="27"/>
      <c r="CK279" s="27"/>
      <c r="CL279" s="27"/>
      <c r="CM279" s="27"/>
      <c r="CN279" s="27"/>
      <c r="CO279" s="27"/>
      <c r="CP279" s="27"/>
      <c r="CQ279" s="27"/>
      <c r="CR279" s="27"/>
      <c r="CS279" s="27"/>
      <c r="CT279" s="27"/>
      <c r="CU279" s="27"/>
      <c r="CV279" s="27"/>
      <c r="CW279" s="27"/>
      <c r="CX279" s="27"/>
      <c r="CY279" s="27"/>
      <c r="CZ279" s="27"/>
      <c r="DA279" s="27"/>
      <c r="DB279" s="27"/>
      <c r="DC279" s="27"/>
      <c r="DD279" s="27"/>
      <c r="DE279" s="27"/>
      <c r="DF279" s="27"/>
      <c r="DG279" s="27"/>
      <c r="DH279" s="27"/>
      <c r="DI279" s="25"/>
      <c r="DJ279" s="25"/>
      <c r="DK279" s="25"/>
      <c r="DL279" s="25"/>
      <c r="DM279" s="25"/>
      <c r="DN279" s="25"/>
    </row>
    <row r="280" spans="1:118" ht="15.95" customHeight="1" x14ac:dyDescent="0.2">
      <c r="A280" s="181" t="str">
        <f t="shared" si="105"/>
        <v/>
      </c>
      <c r="B280" s="182" t="str">
        <f t="shared" si="104"/>
        <v/>
      </c>
      <c r="C280" s="151"/>
      <c r="D280" s="152"/>
      <c r="E280" s="153"/>
      <c r="F280" s="152"/>
      <c r="G280" s="151"/>
      <c r="H280" s="151"/>
      <c r="I280" s="151"/>
      <c r="J280" s="151"/>
      <c r="K280" s="152"/>
      <c r="L280" s="151" t="str">
        <f t="shared" si="86"/>
        <v/>
      </c>
      <c r="M280" s="151" t="str">
        <f t="shared" si="87"/>
        <v/>
      </c>
      <c r="N280" s="151" t="str">
        <f t="shared" si="88"/>
        <v/>
      </c>
      <c r="O280" s="151" t="str">
        <f t="shared" si="89"/>
        <v/>
      </c>
      <c r="P280" s="155"/>
      <c r="Q280" s="155"/>
      <c r="R280" s="154" t="str">
        <f>IF(C280="","",MAX(N280:N281))</f>
        <v/>
      </c>
      <c r="S280" s="154" t="str">
        <f>IF(D280="","",MAX(O280:O281))</f>
        <v/>
      </c>
      <c r="T280" s="155" t="str">
        <f>IF(C280="","",MAX(ABS(H280),ABS(H281)))</f>
        <v/>
      </c>
      <c r="U280" s="156" t="str">
        <f>+IF(C280="","",MIN(MAX(ABS(G280),ABS(G281))*1000/(J280*K280),0.2*$F$10))</f>
        <v/>
      </c>
      <c r="V280" s="155" t="str">
        <f>IF(C280="","",MAX(BH280:BI280))</f>
        <v/>
      </c>
      <c r="W280" s="155" t="str">
        <f>IF(C280="","",$AA$9*$J280*$BG280*$BF280*$F$10/2.9/1000)</f>
        <v/>
      </c>
      <c r="X280" s="155" t="str">
        <f>IF(C280="","",$AA$9*$J280*$BG280*$BF280*$F$10/2/1000)</f>
        <v/>
      </c>
      <c r="Y280" s="157" t="str">
        <f>IF(C280="","",IF(MAX(ABS(H280),ABS(H281))&lt;V280,"Cấu tạo",IF(MAX(ABS(H280),ABS(H281))&gt;X280,"O/S","Tínhthép")))</f>
        <v/>
      </c>
      <c r="Z280" s="158" t="str">
        <f>IF(C280="","",IF(Y280="Tínhthép",IF(T280&lt;W280,2.5,_xlfn.COT(0.5*ASIN(2*T280*1000/($AA$9*J280*BG280*BF280*$F$10)))),""))</f>
        <v/>
      </c>
      <c r="AA280" s="159" t="str">
        <f>IF(C280="","",MAX(BJ280:BK280))</f>
        <v/>
      </c>
      <c r="AB280" s="160" t="str">
        <f>IF($C280="","",AH280)</f>
        <v/>
      </c>
      <c r="AC280" s="160" t="str">
        <f>IF($C280="","",AI280)</f>
        <v/>
      </c>
      <c r="AD280" s="160"/>
      <c r="AE280" s="159" t="str">
        <f>IF(C280="","",2*3.14*AB280^2/4/AC280*1000)</f>
        <v/>
      </c>
      <c r="AF280" s="161" t="str">
        <f>IF(C280="","",IF(AE280&gt;AA280,"OK","NOT OK"))</f>
        <v/>
      </c>
      <c r="AH280" s="162">
        <v>10</v>
      </c>
      <c r="AI280" s="163">
        <v>200</v>
      </c>
      <c r="AK280" s="164" t="str">
        <f t="shared" si="90"/>
        <v/>
      </c>
      <c r="AL280" s="165" t="str">
        <f t="shared" si="106"/>
        <v/>
      </c>
      <c r="AM280" s="164" t="str">
        <f t="shared" si="91"/>
        <v/>
      </c>
      <c r="AN280" s="164" t="str">
        <f t="shared" si="92"/>
        <v/>
      </c>
      <c r="AO280" s="166" t="str">
        <f t="shared" si="93"/>
        <v/>
      </c>
      <c r="AP280" s="167" t="str">
        <f t="shared" si="94"/>
        <v/>
      </c>
      <c r="AQ280" s="167" t="str">
        <f t="shared" si="95"/>
        <v/>
      </c>
      <c r="AR280" s="167" t="str">
        <f t="shared" si="96"/>
        <v/>
      </c>
      <c r="AS280" s="164" t="str">
        <f t="shared" si="97"/>
        <v/>
      </c>
      <c r="AT280" s="168" t="str">
        <f t="shared" si="98"/>
        <v/>
      </c>
      <c r="AU280" s="168" t="str">
        <f t="shared" si="99"/>
        <v/>
      </c>
      <c r="AV280" s="168" t="str">
        <f t="shared" si="100"/>
        <v/>
      </c>
      <c r="AW280" s="168" t="str">
        <f t="shared" si="101"/>
        <v/>
      </c>
      <c r="AX280" s="168" t="str">
        <f t="shared" si="102"/>
        <v/>
      </c>
      <c r="AY280" s="168" t="str">
        <f t="shared" si="103"/>
        <v/>
      </c>
      <c r="AZ280" s="169" t="str">
        <f>IF(C280="","",MAX(R280:R281))</f>
        <v/>
      </c>
      <c r="BA280" s="169" t="str">
        <f>IF(C280="","",MAX(S280:S281))</f>
        <v/>
      </c>
      <c r="BB280" s="170" t="str">
        <f>IF(C280="","",MIN(2,1+SQRT(200/(0.8*K280))))</f>
        <v/>
      </c>
      <c r="BC280" s="170" t="str">
        <f>IF(C280="","",MIN(0.02,MAX(R280:S280)/(J280*0.8*K280)))</f>
        <v/>
      </c>
      <c r="BD280" s="171" t="str">
        <f>IF(C280="","",0.18/$Y$11)</f>
        <v/>
      </c>
      <c r="BE280" s="172" t="str">
        <f>IF(C280="","",0.035*BB280^(3/2)*$F$9^(1/2))</f>
        <v/>
      </c>
      <c r="BF280" s="172" t="str">
        <f>IF(C280="","",0.6*(1-$F$9/250))</f>
        <v/>
      </c>
      <c r="BG280" s="171" t="str">
        <f>IF(C280="","",0.9*AK280)</f>
        <v/>
      </c>
      <c r="BH280" s="172" t="str">
        <f>+IF(C280="","",(BD280*BB280*(100*BC280*$F$9)^(1/3)+0.15*U280)*J280*0.8*K280/1000)</f>
        <v/>
      </c>
      <c r="BI280" s="172" t="str">
        <f>IF(C280="","",(BE280+0.15*U280)*J280*0.8*K280/1000)</f>
        <v/>
      </c>
      <c r="BJ280" s="172" t="str">
        <f>IF(C280="","",$AF$12*J280*1000)</f>
        <v/>
      </c>
      <c r="BK280" s="172" t="str">
        <f>+IF(C280="","",T280*1000/(BG280*$Q$10*Z280)*1000)</f>
        <v/>
      </c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27"/>
      <c r="CH280" s="27"/>
      <c r="CI280" s="27"/>
      <c r="CJ280" s="27"/>
      <c r="CK280" s="27"/>
      <c r="CL280" s="27"/>
      <c r="CM280" s="27"/>
      <c r="CN280" s="27"/>
      <c r="CO280" s="27"/>
      <c r="CP280" s="27"/>
      <c r="CQ280" s="27"/>
      <c r="CR280" s="27"/>
      <c r="CS280" s="27"/>
      <c r="CT280" s="27"/>
      <c r="CU280" s="27"/>
      <c r="CV280" s="27"/>
      <c r="CW280" s="27"/>
      <c r="CX280" s="27"/>
      <c r="CY280" s="27"/>
      <c r="CZ280" s="27"/>
      <c r="DA280" s="27"/>
      <c r="DB280" s="27"/>
      <c r="DC280" s="27"/>
      <c r="DD280" s="27"/>
      <c r="DE280" s="27"/>
      <c r="DF280" s="27"/>
      <c r="DG280" s="27"/>
      <c r="DH280" s="27"/>
      <c r="DI280" s="25"/>
      <c r="DJ280" s="25"/>
      <c r="DK280" s="25"/>
      <c r="DL280" s="25"/>
      <c r="DM280" s="25"/>
      <c r="DN280" s="25"/>
    </row>
    <row r="281" spans="1:118" ht="15.95" customHeight="1" x14ac:dyDescent="0.25">
      <c r="A281" s="181" t="str">
        <f t="shared" si="105"/>
        <v/>
      </c>
      <c r="B281" s="182" t="str">
        <f t="shared" si="104"/>
        <v/>
      </c>
      <c r="C281" s="151"/>
      <c r="D281" s="152"/>
      <c r="E281" s="153"/>
      <c r="F281" s="152"/>
      <c r="G281" s="151"/>
      <c r="H281" s="151"/>
      <c r="I281" s="151"/>
      <c r="J281" s="151"/>
      <c r="K281" s="152"/>
      <c r="L281" s="151" t="str">
        <f t="shared" si="86"/>
        <v/>
      </c>
      <c r="M281" s="151" t="str">
        <f t="shared" si="87"/>
        <v/>
      </c>
      <c r="N281" s="151" t="str">
        <f t="shared" si="88"/>
        <v/>
      </c>
      <c r="O281" s="151" t="str">
        <f t="shared" si="89"/>
        <v/>
      </c>
      <c r="P281" s="272"/>
      <c r="Q281" s="272"/>
      <c r="R281" s="180"/>
      <c r="S281" s="180"/>
      <c r="T281" s="174"/>
      <c r="U281" s="174"/>
      <c r="V281" s="174"/>
      <c r="W281" s="174"/>
      <c r="X281" s="174"/>
      <c r="Y281" s="174"/>
      <c r="Z281" s="174"/>
      <c r="AA281" s="175"/>
      <c r="AB281" s="175"/>
      <c r="AC281" s="175"/>
      <c r="AD281" s="175"/>
      <c r="AE281" s="176"/>
      <c r="AF281" s="175"/>
      <c r="AG281" s="122"/>
      <c r="AH281" s="177"/>
      <c r="AI281" s="177"/>
      <c r="AK281" s="164" t="str">
        <f t="shared" si="90"/>
        <v/>
      </c>
      <c r="AL281" s="165" t="str">
        <f t="shared" si="106"/>
        <v/>
      </c>
      <c r="AM281" s="164" t="str">
        <f t="shared" si="91"/>
        <v/>
      </c>
      <c r="AN281" s="164" t="str">
        <f t="shared" si="92"/>
        <v/>
      </c>
      <c r="AO281" s="166" t="str">
        <f t="shared" si="93"/>
        <v/>
      </c>
      <c r="AP281" s="167" t="str">
        <f t="shared" si="94"/>
        <v/>
      </c>
      <c r="AQ281" s="167" t="str">
        <f t="shared" si="95"/>
        <v/>
      </c>
      <c r="AR281" s="167" t="str">
        <f t="shared" si="96"/>
        <v/>
      </c>
      <c r="AS281" s="164" t="str">
        <f t="shared" si="97"/>
        <v/>
      </c>
      <c r="AT281" s="168" t="str">
        <f t="shared" si="98"/>
        <v/>
      </c>
      <c r="AU281" s="168" t="str">
        <f t="shared" si="99"/>
        <v/>
      </c>
      <c r="AV281" s="168" t="str">
        <f t="shared" si="100"/>
        <v/>
      </c>
      <c r="AW281" s="168" t="str">
        <f t="shared" si="101"/>
        <v/>
      </c>
      <c r="AX281" s="168" t="str">
        <f t="shared" si="102"/>
        <v/>
      </c>
      <c r="AY281" s="168" t="str">
        <f t="shared" si="103"/>
        <v/>
      </c>
      <c r="AZ281" s="178"/>
      <c r="BA281" s="178"/>
      <c r="BB281" s="179"/>
      <c r="BC281" s="179"/>
      <c r="BD281" s="179"/>
      <c r="BE281" s="179"/>
      <c r="BF281" s="179"/>
      <c r="BG281" s="179"/>
      <c r="BH281" s="179"/>
      <c r="BI281" s="179"/>
      <c r="BJ281" s="179"/>
      <c r="BK281" s="179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27"/>
      <c r="CH281" s="27"/>
      <c r="CI281" s="27"/>
      <c r="CJ281" s="27"/>
      <c r="CK281" s="27"/>
      <c r="CL281" s="27"/>
      <c r="CM281" s="27"/>
      <c r="CN281" s="27"/>
      <c r="CO281" s="27"/>
      <c r="CP281" s="27"/>
      <c r="CQ281" s="27"/>
      <c r="CR281" s="27"/>
      <c r="CS281" s="27"/>
      <c r="CT281" s="27"/>
      <c r="CU281" s="27"/>
      <c r="CV281" s="27"/>
      <c r="CW281" s="27"/>
      <c r="CX281" s="27"/>
      <c r="CY281" s="27"/>
      <c r="CZ281" s="27"/>
      <c r="DA281" s="27"/>
      <c r="DB281" s="27"/>
      <c r="DC281" s="27"/>
      <c r="DD281" s="27"/>
      <c r="DE281" s="27"/>
      <c r="DF281" s="27"/>
      <c r="DG281" s="27"/>
      <c r="DH281" s="27"/>
      <c r="DI281" s="25"/>
      <c r="DJ281" s="25"/>
      <c r="DK281" s="25"/>
      <c r="DL281" s="25"/>
      <c r="DM281" s="25"/>
      <c r="DN281" s="25"/>
    </row>
    <row r="282" spans="1:118" ht="15.95" customHeight="1" x14ac:dyDescent="0.2">
      <c r="A282" s="181" t="str">
        <f t="shared" si="105"/>
        <v/>
      </c>
      <c r="B282" s="182" t="str">
        <f t="shared" si="104"/>
        <v/>
      </c>
      <c r="C282" s="151"/>
      <c r="D282" s="152"/>
      <c r="E282" s="153"/>
      <c r="F282" s="152"/>
      <c r="G282" s="151"/>
      <c r="H282" s="151"/>
      <c r="I282" s="151"/>
      <c r="J282" s="151"/>
      <c r="K282" s="151"/>
      <c r="L282" s="151" t="str">
        <f t="shared" si="86"/>
        <v/>
      </c>
      <c r="M282" s="151" t="str">
        <f t="shared" si="87"/>
        <v/>
      </c>
      <c r="N282" s="151" t="str">
        <f t="shared" si="88"/>
        <v/>
      </c>
      <c r="O282" s="151" t="str">
        <f t="shared" si="89"/>
        <v/>
      </c>
      <c r="P282" s="155"/>
      <c r="Q282" s="155"/>
      <c r="R282" s="154" t="str">
        <f>IF(C282="","",MAX(N282:N283))</f>
        <v/>
      </c>
      <c r="S282" s="154" t="str">
        <f>IF(D282="","",MAX(O282:O283))</f>
        <v/>
      </c>
      <c r="T282" s="155" t="str">
        <f>IF(C282="","",MAX(ABS(H282),ABS(H283)))</f>
        <v/>
      </c>
      <c r="U282" s="156" t="str">
        <f>+IF(C282="","",MIN(MAX(ABS(G282),ABS(G283))*1000/(J282*K282),0.2*$F$10))</f>
        <v/>
      </c>
      <c r="V282" s="155" t="str">
        <f>IF(C282="","",MAX(BH282:BI282))</f>
        <v/>
      </c>
      <c r="W282" s="155" t="str">
        <f>IF(C282="","",$AA$9*$J282*$BG282*$BF282*$F$10/2.9/1000)</f>
        <v/>
      </c>
      <c r="X282" s="155" t="str">
        <f>IF(C282="","",$AA$9*$J282*$BG282*$BF282*$F$10/2/1000)</f>
        <v/>
      </c>
      <c r="Y282" s="157" t="str">
        <f>IF(C282="","",IF(MAX(ABS(H282),ABS(H283))&lt;V282,"Cấu tạo",IF(MAX(ABS(H282),ABS(H283))&gt;X282,"O/S","Tínhthép")))</f>
        <v/>
      </c>
      <c r="Z282" s="158" t="str">
        <f>IF(C282="","",IF(Y282="Tínhthép",IF(T282&lt;W282,2.5,_xlfn.COT(0.5*ASIN(2*T282*1000/($AA$9*J282*BG282*BF282*$F$10)))),""))</f>
        <v/>
      </c>
      <c r="AA282" s="159" t="str">
        <f>IF(C282="","",MAX(BJ282:BK282))</f>
        <v/>
      </c>
      <c r="AB282" s="160" t="str">
        <f>IF($C282="","",AH282)</f>
        <v/>
      </c>
      <c r="AC282" s="160" t="str">
        <f>IF($C282="","",AI282)</f>
        <v/>
      </c>
      <c r="AD282" s="160"/>
      <c r="AE282" s="159" t="str">
        <f>IF(C282="","",2*3.14*AB282^2/4/AC282*1000)</f>
        <v/>
      </c>
      <c r="AF282" s="161" t="str">
        <f>IF(C282="","",IF(AE282&gt;AA282,"OK","NOT OK"))</f>
        <v/>
      </c>
      <c r="AG282" s="17">
        <v>67</v>
      </c>
      <c r="AH282" s="162">
        <v>10</v>
      </c>
      <c r="AI282" s="163">
        <v>200</v>
      </c>
      <c r="AK282" s="164" t="str">
        <f t="shared" si="90"/>
        <v/>
      </c>
      <c r="AL282" s="165" t="str">
        <f t="shared" si="106"/>
        <v/>
      </c>
      <c r="AM282" s="164" t="str">
        <f t="shared" si="91"/>
        <v/>
      </c>
      <c r="AN282" s="164" t="str">
        <f t="shared" si="92"/>
        <v/>
      </c>
      <c r="AO282" s="166" t="str">
        <f t="shared" si="93"/>
        <v/>
      </c>
      <c r="AP282" s="167" t="str">
        <f t="shared" si="94"/>
        <v/>
      </c>
      <c r="AQ282" s="167" t="str">
        <f t="shared" si="95"/>
        <v/>
      </c>
      <c r="AR282" s="167" t="str">
        <f t="shared" si="96"/>
        <v/>
      </c>
      <c r="AS282" s="164" t="str">
        <f t="shared" si="97"/>
        <v/>
      </c>
      <c r="AT282" s="168" t="str">
        <f t="shared" si="98"/>
        <v/>
      </c>
      <c r="AU282" s="168" t="str">
        <f t="shared" si="99"/>
        <v/>
      </c>
      <c r="AV282" s="168" t="str">
        <f t="shared" si="100"/>
        <v/>
      </c>
      <c r="AW282" s="168" t="str">
        <f t="shared" si="101"/>
        <v/>
      </c>
      <c r="AX282" s="168" t="str">
        <f t="shared" si="102"/>
        <v/>
      </c>
      <c r="AY282" s="168" t="str">
        <f t="shared" si="103"/>
        <v/>
      </c>
      <c r="AZ282" s="169" t="str">
        <f>IF(C282="","",MAX(R282:R283))</f>
        <v/>
      </c>
      <c r="BA282" s="169" t="str">
        <f>IF(C282="","",MAX(S282:S283))</f>
        <v/>
      </c>
      <c r="BB282" s="170" t="str">
        <f>IF(C282="","",MIN(2,1+SQRT(200/(0.8*K282))))</f>
        <v/>
      </c>
      <c r="BC282" s="170" t="str">
        <f>IF(C282="","",MIN(0.02,MAX(R282:S282)/(J282*0.8*K282)))</f>
        <v/>
      </c>
      <c r="BD282" s="171" t="str">
        <f>IF(C282="","",0.18/$Y$11)</f>
        <v/>
      </c>
      <c r="BE282" s="172" t="str">
        <f>IF(C282="","",0.035*BB282^(3/2)*$F$9^(1/2))</f>
        <v/>
      </c>
      <c r="BF282" s="172" t="str">
        <f>IF(C282="","",0.6*(1-$F$9/250))</f>
        <v/>
      </c>
      <c r="BG282" s="171" t="str">
        <f>IF(C282="","",0.9*AK282)</f>
        <v/>
      </c>
      <c r="BH282" s="172" t="str">
        <f>+IF(C282="","",(BD282*BB282*(100*BC282*$F$9)^(1/3)+0.15*U282)*J282*0.8*K282/1000)</f>
        <v/>
      </c>
      <c r="BI282" s="172" t="str">
        <f>IF(C282="","",(BE282+0.15*U282)*J282*0.8*K282/1000)</f>
        <v/>
      </c>
      <c r="BJ282" s="172" t="str">
        <f>IF(C282="","",$AF$12*J282*1000)</f>
        <v/>
      </c>
      <c r="BK282" s="172" t="str">
        <f>+IF(C282="","",T282*1000/(BG282*$Q$10*Z282)*1000)</f>
        <v/>
      </c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27"/>
      <c r="CH282" s="27"/>
      <c r="CI282" s="27"/>
      <c r="CJ282" s="27"/>
      <c r="CK282" s="27"/>
      <c r="CL282" s="27"/>
      <c r="CM282" s="27"/>
      <c r="CN282" s="27"/>
      <c r="CO282" s="27"/>
      <c r="CP282" s="27"/>
      <c r="CQ282" s="27"/>
      <c r="CR282" s="27"/>
      <c r="CS282" s="27"/>
      <c r="CT282" s="27"/>
      <c r="CU282" s="27"/>
      <c r="CV282" s="27"/>
      <c r="CW282" s="27"/>
      <c r="CX282" s="27"/>
      <c r="CY282" s="27"/>
      <c r="CZ282" s="27"/>
      <c r="DA282" s="27"/>
      <c r="DB282" s="27"/>
      <c r="DC282" s="27"/>
      <c r="DD282" s="27"/>
      <c r="DE282" s="27"/>
      <c r="DF282" s="27"/>
      <c r="DG282" s="27"/>
      <c r="DH282" s="27"/>
      <c r="DI282" s="25"/>
      <c r="DJ282" s="25"/>
      <c r="DK282" s="25"/>
      <c r="DL282" s="25"/>
      <c r="DM282" s="25"/>
      <c r="DN282" s="25"/>
    </row>
    <row r="283" spans="1:118" ht="15.95" customHeight="1" x14ac:dyDescent="0.25">
      <c r="A283" s="181" t="str">
        <f t="shared" si="105"/>
        <v/>
      </c>
      <c r="B283" s="182" t="str">
        <f t="shared" si="104"/>
        <v/>
      </c>
      <c r="C283" s="151"/>
      <c r="D283" s="152"/>
      <c r="E283" s="153"/>
      <c r="F283" s="152"/>
      <c r="G283" s="151"/>
      <c r="H283" s="151"/>
      <c r="I283" s="151"/>
      <c r="J283" s="151"/>
      <c r="K283" s="152"/>
      <c r="L283" s="151" t="str">
        <f t="shared" si="86"/>
        <v/>
      </c>
      <c r="M283" s="151" t="str">
        <f t="shared" si="87"/>
        <v/>
      </c>
      <c r="N283" s="151" t="str">
        <f t="shared" si="88"/>
        <v/>
      </c>
      <c r="O283" s="151" t="str">
        <f t="shared" si="89"/>
        <v/>
      </c>
      <c r="P283" s="272"/>
      <c r="Q283" s="272"/>
      <c r="R283" s="173"/>
      <c r="S283" s="173"/>
      <c r="T283" s="174"/>
      <c r="U283" s="174"/>
      <c r="V283" s="174"/>
      <c r="W283" s="174"/>
      <c r="X283" s="174"/>
      <c r="Y283" s="174"/>
      <c r="Z283" s="174"/>
      <c r="AA283" s="175"/>
      <c r="AB283" s="175"/>
      <c r="AC283" s="175"/>
      <c r="AD283" s="175"/>
      <c r="AE283" s="176"/>
      <c r="AF283" s="175"/>
      <c r="AG283" s="122"/>
      <c r="AH283" s="177"/>
      <c r="AI283" s="177"/>
      <c r="AK283" s="164" t="str">
        <f t="shared" si="90"/>
        <v/>
      </c>
      <c r="AL283" s="165" t="str">
        <f t="shared" si="106"/>
        <v/>
      </c>
      <c r="AM283" s="164" t="str">
        <f t="shared" si="91"/>
        <v/>
      </c>
      <c r="AN283" s="164" t="str">
        <f t="shared" si="92"/>
        <v/>
      </c>
      <c r="AO283" s="166" t="str">
        <f t="shared" si="93"/>
        <v/>
      </c>
      <c r="AP283" s="167" t="str">
        <f t="shared" si="94"/>
        <v/>
      </c>
      <c r="AQ283" s="167" t="str">
        <f t="shared" si="95"/>
        <v/>
      </c>
      <c r="AR283" s="167" t="str">
        <f t="shared" si="96"/>
        <v/>
      </c>
      <c r="AS283" s="164" t="str">
        <f t="shared" si="97"/>
        <v/>
      </c>
      <c r="AT283" s="168" t="str">
        <f t="shared" si="98"/>
        <v/>
      </c>
      <c r="AU283" s="168" t="str">
        <f t="shared" si="99"/>
        <v/>
      </c>
      <c r="AV283" s="168" t="str">
        <f t="shared" si="100"/>
        <v/>
      </c>
      <c r="AW283" s="168" t="str">
        <f t="shared" si="101"/>
        <v/>
      </c>
      <c r="AX283" s="168" t="str">
        <f t="shared" si="102"/>
        <v/>
      </c>
      <c r="AY283" s="168" t="str">
        <f t="shared" si="103"/>
        <v/>
      </c>
      <c r="AZ283" s="178"/>
      <c r="BA283" s="178"/>
      <c r="BB283" s="179"/>
      <c r="BC283" s="179"/>
      <c r="BD283" s="179"/>
      <c r="BE283" s="179"/>
      <c r="BF283" s="179"/>
      <c r="BG283" s="179"/>
      <c r="BH283" s="179"/>
      <c r="BI283" s="179"/>
      <c r="BJ283" s="179"/>
      <c r="BK283" s="179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27"/>
      <c r="CH283" s="27"/>
      <c r="CI283" s="27"/>
      <c r="CJ283" s="27"/>
      <c r="CK283" s="27"/>
      <c r="CL283" s="27"/>
      <c r="CM283" s="27"/>
      <c r="CN283" s="27"/>
      <c r="CO283" s="27"/>
      <c r="CP283" s="27"/>
      <c r="CQ283" s="27"/>
      <c r="CR283" s="27"/>
      <c r="CS283" s="27"/>
      <c r="CT283" s="27"/>
      <c r="CU283" s="27"/>
      <c r="CV283" s="27"/>
      <c r="CW283" s="27"/>
      <c r="CX283" s="27"/>
      <c r="CY283" s="27"/>
      <c r="CZ283" s="27"/>
      <c r="DA283" s="27"/>
      <c r="DB283" s="27"/>
      <c r="DC283" s="27"/>
      <c r="DD283" s="27"/>
      <c r="DE283" s="27"/>
      <c r="DF283" s="27"/>
      <c r="DG283" s="27"/>
      <c r="DH283" s="27"/>
      <c r="DI283" s="25"/>
      <c r="DJ283" s="25"/>
      <c r="DK283" s="25"/>
      <c r="DL283" s="25"/>
      <c r="DM283" s="25"/>
      <c r="DN283" s="25"/>
    </row>
    <row r="284" spans="1:118" ht="15.95" customHeight="1" x14ac:dyDescent="0.2">
      <c r="A284" s="181" t="str">
        <f t="shared" si="105"/>
        <v/>
      </c>
      <c r="B284" s="182" t="str">
        <f t="shared" si="104"/>
        <v/>
      </c>
      <c r="C284" s="151"/>
      <c r="D284" s="152"/>
      <c r="E284" s="153"/>
      <c r="F284" s="152"/>
      <c r="G284" s="151"/>
      <c r="H284" s="151"/>
      <c r="I284" s="151"/>
      <c r="J284" s="151"/>
      <c r="K284" s="152"/>
      <c r="L284" s="151" t="str">
        <f t="shared" si="86"/>
        <v/>
      </c>
      <c r="M284" s="151" t="str">
        <f t="shared" si="87"/>
        <v/>
      </c>
      <c r="N284" s="151" t="str">
        <f t="shared" si="88"/>
        <v/>
      </c>
      <c r="O284" s="151" t="str">
        <f t="shared" si="89"/>
        <v/>
      </c>
      <c r="P284" s="155"/>
      <c r="Q284" s="155"/>
      <c r="R284" s="154" t="str">
        <f>IF(C284="","",MAX(N284:N285))</f>
        <v/>
      </c>
      <c r="S284" s="154" t="str">
        <f>IF(D284="","",MAX(O284:O285))</f>
        <v/>
      </c>
      <c r="T284" s="155" t="str">
        <f>IF(C284="","",MAX(ABS(H284),ABS(H285)))</f>
        <v/>
      </c>
      <c r="U284" s="156" t="str">
        <f>+IF(C284="","",MIN(MAX(ABS(G284),ABS(G285))*1000/(J284*K284),0.2*$F$10))</f>
        <v/>
      </c>
      <c r="V284" s="155" t="str">
        <f>IF(C284="","",MAX(BH284:BI284))</f>
        <v/>
      </c>
      <c r="W284" s="155" t="str">
        <f>IF(C284="","",$AA$9*$J284*$BG284*$BF284*$F$10/2.9/1000)</f>
        <v/>
      </c>
      <c r="X284" s="155" t="str">
        <f>IF(C284="","",$AA$9*$J284*$BG284*$BF284*$F$10/2/1000)</f>
        <v/>
      </c>
      <c r="Y284" s="157" t="str">
        <f>IF(C284="","",IF(MAX(ABS(H284),ABS(H285))&lt;V284,"Cấu tạo",IF(MAX(ABS(H284),ABS(H285))&gt;X284,"O/S","Tínhthép")))</f>
        <v/>
      </c>
      <c r="Z284" s="158" t="str">
        <f>IF(C284="","",IF(Y284="Tínhthép",IF(T284&lt;W284,2.5,_xlfn.COT(0.5*ASIN(2*T284*1000/($AA$9*J284*BG284*BF284*$F$10)))),""))</f>
        <v/>
      </c>
      <c r="AA284" s="159" t="str">
        <f>IF(C284="","",MAX(BJ284:BK284))</f>
        <v/>
      </c>
      <c r="AB284" s="160" t="str">
        <f>IF($C284="","",AH284)</f>
        <v/>
      </c>
      <c r="AC284" s="160" t="str">
        <f>IF($C284="","",AI284)</f>
        <v/>
      </c>
      <c r="AD284" s="160"/>
      <c r="AE284" s="159" t="str">
        <f>IF(C284="","",2*3.14*AB284^2/4/AC284*1000)</f>
        <v/>
      </c>
      <c r="AF284" s="161" t="str">
        <f>IF(C284="","",IF(AE284&gt;AA284,"OK","NOT OK"))</f>
        <v/>
      </c>
      <c r="AH284" s="162">
        <v>10</v>
      </c>
      <c r="AI284" s="163">
        <v>200</v>
      </c>
      <c r="AK284" s="164" t="str">
        <f t="shared" si="90"/>
        <v/>
      </c>
      <c r="AL284" s="165" t="str">
        <f t="shared" si="106"/>
        <v/>
      </c>
      <c r="AM284" s="164" t="str">
        <f t="shared" si="91"/>
        <v/>
      </c>
      <c r="AN284" s="164" t="str">
        <f t="shared" si="92"/>
        <v/>
      </c>
      <c r="AO284" s="166" t="str">
        <f t="shared" si="93"/>
        <v/>
      </c>
      <c r="AP284" s="167" t="str">
        <f t="shared" si="94"/>
        <v/>
      </c>
      <c r="AQ284" s="167" t="str">
        <f t="shared" si="95"/>
        <v/>
      </c>
      <c r="AR284" s="167" t="str">
        <f t="shared" si="96"/>
        <v/>
      </c>
      <c r="AS284" s="164" t="str">
        <f t="shared" si="97"/>
        <v/>
      </c>
      <c r="AT284" s="168" t="str">
        <f t="shared" si="98"/>
        <v/>
      </c>
      <c r="AU284" s="168" t="str">
        <f t="shared" si="99"/>
        <v/>
      </c>
      <c r="AV284" s="168" t="str">
        <f t="shared" si="100"/>
        <v/>
      </c>
      <c r="AW284" s="168" t="str">
        <f t="shared" si="101"/>
        <v/>
      </c>
      <c r="AX284" s="168" t="str">
        <f t="shared" si="102"/>
        <v/>
      </c>
      <c r="AY284" s="168" t="str">
        <f t="shared" si="103"/>
        <v/>
      </c>
      <c r="AZ284" s="169" t="str">
        <f>IF(C284="","",MAX(R284:R285))</f>
        <v/>
      </c>
      <c r="BA284" s="169" t="str">
        <f>IF(C284="","",MAX(S284:S285))</f>
        <v/>
      </c>
      <c r="BB284" s="170" t="str">
        <f>IF(C284="","",MIN(2,1+SQRT(200/(0.8*K284))))</f>
        <v/>
      </c>
      <c r="BC284" s="170" t="str">
        <f>IF(C284="","",MIN(0.02,MAX(R284:S284)/(J284*0.8*K284)))</f>
        <v/>
      </c>
      <c r="BD284" s="171" t="str">
        <f>IF(C284="","",0.18/$Y$11)</f>
        <v/>
      </c>
      <c r="BE284" s="172" t="str">
        <f>IF(C284="","",0.035*BB284^(3/2)*$F$9^(1/2))</f>
        <v/>
      </c>
      <c r="BF284" s="172" t="str">
        <f>IF(C284="","",0.6*(1-$F$9/250))</f>
        <v/>
      </c>
      <c r="BG284" s="171" t="str">
        <f>IF(C284="","",0.9*AK284)</f>
        <v/>
      </c>
      <c r="BH284" s="172" t="str">
        <f>+IF(C284="","",(BD284*BB284*(100*BC284*$F$9)^(1/3)+0.15*U284)*J284*0.8*K284/1000)</f>
        <v/>
      </c>
      <c r="BI284" s="172" t="str">
        <f>IF(C284="","",(BE284+0.15*U284)*J284*0.8*K284/1000)</f>
        <v/>
      </c>
      <c r="BJ284" s="172" t="str">
        <f>IF(C284="","",$AF$12*J284*1000)</f>
        <v/>
      </c>
      <c r="BK284" s="172" t="str">
        <f>+IF(C284="","",T284*1000/(BG284*$Q$10*Z284)*1000)</f>
        <v/>
      </c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27"/>
      <c r="CH284" s="27"/>
      <c r="CI284" s="27"/>
      <c r="CJ284" s="27"/>
      <c r="CK284" s="27"/>
      <c r="CL284" s="27"/>
      <c r="CM284" s="27"/>
      <c r="CN284" s="27"/>
      <c r="CO284" s="27"/>
      <c r="CP284" s="27"/>
      <c r="CQ284" s="27"/>
      <c r="CR284" s="27"/>
      <c r="CS284" s="27"/>
      <c r="CT284" s="27"/>
      <c r="CU284" s="27"/>
      <c r="CV284" s="27"/>
      <c r="CW284" s="27"/>
      <c r="CX284" s="27"/>
      <c r="CY284" s="27"/>
      <c r="CZ284" s="27"/>
      <c r="DA284" s="27"/>
      <c r="DB284" s="27"/>
      <c r="DC284" s="27"/>
      <c r="DD284" s="27"/>
      <c r="DE284" s="27"/>
      <c r="DF284" s="27"/>
      <c r="DG284" s="27"/>
      <c r="DH284" s="27"/>
      <c r="DI284" s="25"/>
      <c r="DJ284" s="25"/>
      <c r="DK284" s="25"/>
      <c r="DL284" s="25"/>
      <c r="DM284" s="25"/>
      <c r="DN284" s="25"/>
    </row>
    <row r="285" spans="1:118" ht="15.95" customHeight="1" x14ac:dyDescent="0.25">
      <c r="A285" s="181" t="str">
        <f t="shared" si="105"/>
        <v/>
      </c>
      <c r="B285" s="182" t="str">
        <f t="shared" si="104"/>
        <v/>
      </c>
      <c r="C285" s="151"/>
      <c r="D285" s="152"/>
      <c r="E285" s="153"/>
      <c r="F285" s="152"/>
      <c r="G285" s="151"/>
      <c r="H285" s="151"/>
      <c r="I285" s="151"/>
      <c r="J285" s="151"/>
      <c r="K285" s="152"/>
      <c r="L285" s="151" t="str">
        <f t="shared" si="86"/>
        <v/>
      </c>
      <c r="M285" s="151" t="str">
        <f t="shared" si="87"/>
        <v/>
      </c>
      <c r="N285" s="151" t="str">
        <f t="shared" si="88"/>
        <v/>
      </c>
      <c r="O285" s="151" t="str">
        <f t="shared" si="89"/>
        <v/>
      </c>
      <c r="P285" s="272"/>
      <c r="Q285" s="272"/>
      <c r="R285" s="173"/>
      <c r="S285" s="173"/>
      <c r="T285" s="174"/>
      <c r="U285" s="174"/>
      <c r="V285" s="174"/>
      <c r="W285" s="174"/>
      <c r="X285" s="174"/>
      <c r="Y285" s="174"/>
      <c r="Z285" s="174"/>
      <c r="AA285" s="175"/>
      <c r="AB285" s="175"/>
      <c r="AC285" s="175"/>
      <c r="AD285" s="175"/>
      <c r="AE285" s="176"/>
      <c r="AF285" s="175"/>
      <c r="AG285" s="122"/>
      <c r="AH285" s="177"/>
      <c r="AI285" s="177"/>
      <c r="AK285" s="164" t="str">
        <f t="shared" si="90"/>
        <v/>
      </c>
      <c r="AL285" s="165" t="str">
        <f t="shared" si="106"/>
        <v/>
      </c>
      <c r="AM285" s="164" t="str">
        <f t="shared" si="91"/>
        <v/>
      </c>
      <c r="AN285" s="164" t="str">
        <f t="shared" si="92"/>
        <v/>
      </c>
      <c r="AO285" s="166" t="str">
        <f t="shared" si="93"/>
        <v/>
      </c>
      <c r="AP285" s="167" t="str">
        <f t="shared" si="94"/>
        <v/>
      </c>
      <c r="AQ285" s="167" t="str">
        <f t="shared" si="95"/>
        <v/>
      </c>
      <c r="AR285" s="167" t="str">
        <f t="shared" si="96"/>
        <v/>
      </c>
      <c r="AS285" s="164" t="str">
        <f t="shared" si="97"/>
        <v/>
      </c>
      <c r="AT285" s="168" t="str">
        <f t="shared" si="98"/>
        <v/>
      </c>
      <c r="AU285" s="168" t="str">
        <f t="shared" si="99"/>
        <v/>
      </c>
      <c r="AV285" s="168" t="str">
        <f t="shared" si="100"/>
        <v/>
      </c>
      <c r="AW285" s="168" t="str">
        <f t="shared" si="101"/>
        <v/>
      </c>
      <c r="AX285" s="168" t="str">
        <f t="shared" si="102"/>
        <v/>
      </c>
      <c r="AY285" s="168" t="str">
        <f t="shared" si="103"/>
        <v/>
      </c>
      <c r="AZ285" s="178"/>
      <c r="BA285" s="178"/>
      <c r="BB285" s="179"/>
      <c r="BC285" s="179"/>
      <c r="BD285" s="179"/>
      <c r="BE285" s="179"/>
      <c r="BF285" s="179"/>
      <c r="BG285" s="179"/>
      <c r="BH285" s="179"/>
      <c r="BI285" s="179"/>
      <c r="BJ285" s="179"/>
      <c r="BK285" s="179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27"/>
      <c r="CH285" s="27"/>
      <c r="CI285" s="27"/>
      <c r="CJ285" s="27"/>
      <c r="CK285" s="27"/>
      <c r="CL285" s="27"/>
      <c r="CM285" s="27"/>
      <c r="CN285" s="27"/>
      <c r="CO285" s="27"/>
      <c r="CP285" s="27"/>
      <c r="CQ285" s="27"/>
      <c r="CR285" s="27"/>
      <c r="CS285" s="27"/>
      <c r="CT285" s="27"/>
      <c r="CU285" s="27"/>
      <c r="CV285" s="27"/>
      <c r="CW285" s="27"/>
      <c r="CX285" s="27"/>
      <c r="CY285" s="27"/>
      <c r="CZ285" s="27"/>
      <c r="DA285" s="27"/>
      <c r="DB285" s="27"/>
      <c r="DC285" s="27"/>
      <c r="DD285" s="27"/>
      <c r="DE285" s="27"/>
      <c r="DF285" s="27"/>
      <c r="DG285" s="27"/>
      <c r="DH285" s="27"/>
      <c r="DI285" s="25"/>
      <c r="DJ285" s="25"/>
      <c r="DK285" s="25"/>
      <c r="DL285" s="25"/>
      <c r="DM285" s="25"/>
      <c r="DN285" s="25"/>
    </row>
    <row r="286" spans="1:118" ht="15.95" customHeight="1" x14ac:dyDescent="0.2">
      <c r="A286" s="181" t="str">
        <f t="shared" si="105"/>
        <v/>
      </c>
      <c r="B286" s="182" t="str">
        <f t="shared" si="104"/>
        <v/>
      </c>
      <c r="C286" s="151"/>
      <c r="D286" s="152"/>
      <c r="E286" s="153"/>
      <c r="F286" s="152"/>
      <c r="G286" s="151"/>
      <c r="H286" s="151"/>
      <c r="I286" s="151"/>
      <c r="J286" s="151"/>
      <c r="K286" s="151"/>
      <c r="L286" s="151" t="str">
        <f t="shared" si="86"/>
        <v/>
      </c>
      <c r="M286" s="151" t="str">
        <f t="shared" si="87"/>
        <v/>
      </c>
      <c r="N286" s="151" t="str">
        <f t="shared" si="88"/>
        <v/>
      </c>
      <c r="O286" s="151" t="str">
        <f t="shared" si="89"/>
        <v/>
      </c>
      <c r="P286" s="155"/>
      <c r="Q286" s="155"/>
      <c r="R286" s="154" t="str">
        <f>IF(C286="","",MAX(N286:N287))</f>
        <v/>
      </c>
      <c r="S286" s="154" t="str">
        <f>IF(D286="","",MAX(O286:O287))</f>
        <v/>
      </c>
      <c r="T286" s="155" t="str">
        <f>IF(C286="","",MAX(ABS(H286),ABS(H287)))</f>
        <v/>
      </c>
      <c r="U286" s="156" t="str">
        <f>+IF(C286="","",MIN(MAX(ABS(G286),ABS(G287))*1000/(J286*K286),0.2*$F$10))</f>
        <v/>
      </c>
      <c r="V286" s="155" t="str">
        <f>IF(C286="","",MAX(BH286:BI286))</f>
        <v/>
      </c>
      <c r="W286" s="155" t="str">
        <f>IF(C286="","",$AA$9*$J286*$BG286*$BF286*$F$10/2.9/1000)</f>
        <v/>
      </c>
      <c r="X286" s="155" t="str">
        <f>IF(C286="","",$AA$9*$J286*$BG286*$BF286*$F$10/2/1000)</f>
        <v/>
      </c>
      <c r="Y286" s="157" t="str">
        <f>IF(C286="","",IF(MAX(ABS(H286),ABS(H287))&lt;V286,"Cấu tạo",IF(MAX(ABS(H286),ABS(H287))&gt;X286,"O/S","Tínhthép")))</f>
        <v/>
      </c>
      <c r="Z286" s="158" t="str">
        <f>IF(C286="","",IF(Y286="Tínhthép",IF(T286&lt;W286,2.5,_xlfn.COT(0.5*ASIN(2*T286*1000/($AA$9*J286*BG286*BF286*$F$10)))),""))</f>
        <v/>
      </c>
      <c r="AA286" s="159" t="str">
        <f>IF(C286="","",MAX(BJ286:BK286))</f>
        <v/>
      </c>
      <c r="AB286" s="160" t="str">
        <f>IF($C286="","",AH286)</f>
        <v/>
      </c>
      <c r="AC286" s="160" t="str">
        <f>IF($C286="","",AI286)</f>
        <v/>
      </c>
      <c r="AD286" s="160"/>
      <c r="AE286" s="159" t="str">
        <f>IF(C286="","",2*3.14*AB286^2/4/AC286*1000)</f>
        <v/>
      </c>
      <c r="AF286" s="161" t="str">
        <f>IF(C286="","",IF(AE286&gt;AA286,"OK","NOT OK"))</f>
        <v/>
      </c>
      <c r="AG286" s="17">
        <v>68</v>
      </c>
      <c r="AH286" s="162">
        <v>10</v>
      </c>
      <c r="AI286" s="163">
        <v>200</v>
      </c>
      <c r="AK286" s="164" t="str">
        <f t="shared" si="90"/>
        <v/>
      </c>
      <c r="AL286" s="165" t="str">
        <f t="shared" si="106"/>
        <v/>
      </c>
      <c r="AM286" s="164" t="str">
        <f t="shared" si="91"/>
        <v/>
      </c>
      <c r="AN286" s="164" t="str">
        <f t="shared" si="92"/>
        <v/>
      </c>
      <c r="AO286" s="166" t="str">
        <f t="shared" si="93"/>
        <v/>
      </c>
      <c r="AP286" s="167" t="str">
        <f t="shared" si="94"/>
        <v/>
      </c>
      <c r="AQ286" s="167" t="str">
        <f t="shared" si="95"/>
        <v/>
      </c>
      <c r="AR286" s="167" t="str">
        <f t="shared" si="96"/>
        <v/>
      </c>
      <c r="AS286" s="164" t="str">
        <f t="shared" si="97"/>
        <v/>
      </c>
      <c r="AT286" s="168" t="str">
        <f t="shared" si="98"/>
        <v/>
      </c>
      <c r="AU286" s="168" t="str">
        <f t="shared" si="99"/>
        <v/>
      </c>
      <c r="AV286" s="168" t="str">
        <f t="shared" si="100"/>
        <v/>
      </c>
      <c r="AW286" s="168" t="str">
        <f t="shared" si="101"/>
        <v/>
      </c>
      <c r="AX286" s="168" t="str">
        <f t="shared" si="102"/>
        <v/>
      </c>
      <c r="AY286" s="168" t="str">
        <f t="shared" si="103"/>
        <v/>
      </c>
      <c r="AZ286" s="169" t="str">
        <f>IF(C286="","",MAX(R286:R287))</f>
        <v/>
      </c>
      <c r="BA286" s="169" t="str">
        <f>IF(C286="","",MAX(S286:S287))</f>
        <v/>
      </c>
      <c r="BB286" s="170" t="str">
        <f>IF(C286="","",MIN(2,1+SQRT(200/(0.8*K286))))</f>
        <v/>
      </c>
      <c r="BC286" s="170" t="str">
        <f>IF(C286="","",MIN(0.02,MAX(R286:S286)/(J286*0.8*K286)))</f>
        <v/>
      </c>
      <c r="BD286" s="171" t="str">
        <f>IF(C286="","",0.18/$Y$11)</f>
        <v/>
      </c>
      <c r="BE286" s="172" t="str">
        <f>IF(C286="","",0.035*BB286^(3/2)*$F$9^(1/2))</f>
        <v/>
      </c>
      <c r="BF286" s="172" t="str">
        <f>IF(C286="","",0.6*(1-$F$9/250))</f>
        <v/>
      </c>
      <c r="BG286" s="171" t="str">
        <f>IF(C286="","",0.9*AK286)</f>
        <v/>
      </c>
      <c r="BH286" s="172" t="str">
        <f>+IF(C286="","",(BD286*BB286*(100*BC286*$F$9)^(1/3)+0.15*U286)*J286*0.8*K286/1000)</f>
        <v/>
      </c>
      <c r="BI286" s="172" t="str">
        <f>IF(C286="","",(BE286+0.15*U286)*J286*0.8*K286/1000)</f>
        <v/>
      </c>
      <c r="BJ286" s="172" t="str">
        <f>IF(C286="","",$AF$12*J286*1000)</f>
        <v/>
      </c>
      <c r="BK286" s="172" t="str">
        <f>+IF(C286="","",T286*1000/(BG286*$Q$10*Z286)*1000)</f>
        <v/>
      </c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27"/>
      <c r="CH286" s="27"/>
      <c r="CI286" s="27"/>
      <c r="CJ286" s="27"/>
      <c r="CK286" s="27"/>
      <c r="CL286" s="27"/>
      <c r="CM286" s="27"/>
      <c r="CN286" s="27"/>
      <c r="CO286" s="27"/>
      <c r="CP286" s="27"/>
      <c r="CQ286" s="27"/>
      <c r="CR286" s="27"/>
      <c r="CS286" s="27"/>
      <c r="CT286" s="27"/>
      <c r="CU286" s="27"/>
      <c r="CV286" s="27"/>
      <c r="CW286" s="27"/>
      <c r="CX286" s="27"/>
      <c r="CY286" s="27"/>
      <c r="CZ286" s="27"/>
      <c r="DA286" s="27"/>
      <c r="DB286" s="27"/>
      <c r="DC286" s="27"/>
      <c r="DD286" s="27"/>
      <c r="DE286" s="27"/>
      <c r="DF286" s="27"/>
      <c r="DG286" s="27"/>
      <c r="DH286" s="27"/>
      <c r="DI286" s="25"/>
      <c r="DJ286" s="25"/>
      <c r="DK286" s="25"/>
      <c r="DL286" s="25"/>
      <c r="DM286" s="25"/>
      <c r="DN286" s="25"/>
    </row>
    <row r="287" spans="1:118" ht="15.95" customHeight="1" x14ac:dyDescent="0.25">
      <c r="A287" s="181" t="str">
        <f t="shared" si="105"/>
        <v/>
      </c>
      <c r="B287" s="182" t="str">
        <f t="shared" si="104"/>
        <v/>
      </c>
      <c r="C287" s="151"/>
      <c r="D287" s="152"/>
      <c r="E287" s="153"/>
      <c r="F287" s="152"/>
      <c r="G287" s="151"/>
      <c r="H287" s="151"/>
      <c r="I287" s="151"/>
      <c r="J287" s="151"/>
      <c r="K287" s="152"/>
      <c r="L287" s="151" t="str">
        <f t="shared" si="86"/>
        <v/>
      </c>
      <c r="M287" s="151" t="str">
        <f t="shared" si="87"/>
        <v/>
      </c>
      <c r="N287" s="151" t="str">
        <f t="shared" si="88"/>
        <v/>
      </c>
      <c r="O287" s="151" t="str">
        <f t="shared" si="89"/>
        <v/>
      </c>
      <c r="P287" s="272"/>
      <c r="Q287" s="272"/>
      <c r="R287" s="180"/>
      <c r="S287" s="180"/>
      <c r="T287" s="174"/>
      <c r="U287" s="174"/>
      <c r="V287" s="174"/>
      <c r="W287" s="174"/>
      <c r="X287" s="174"/>
      <c r="Y287" s="174"/>
      <c r="Z287" s="174"/>
      <c r="AA287" s="175"/>
      <c r="AB287" s="175"/>
      <c r="AC287" s="175"/>
      <c r="AD287" s="175"/>
      <c r="AE287" s="176"/>
      <c r="AF287" s="175"/>
      <c r="AG287" s="122"/>
      <c r="AH287" s="177"/>
      <c r="AI287" s="177"/>
      <c r="AK287" s="164" t="str">
        <f t="shared" si="90"/>
        <v/>
      </c>
      <c r="AL287" s="165" t="str">
        <f t="shared" si="106"/>
        <v/>
      </c>
      <c r="AM287" s="164" t="str">
        <f t="shared" si="91"/>
        <v/>
      </c>
      <c r="AN287" s="164" t="str">
        <f t="shared" si="92"/>
        <v/>
      </c>
      <c r="AO287" s="166" t="str">
        <f t="shared" si="93"/>
        <v/>
      </c>
      <c r="AP287" s="167" t="str">
        <f t="shared" si="94"/>
        <v/>
      </c>
      <c r="AQ287" s="167" t="str">
        <f t="shared" si="95"/>
        <v/>
      </c>
      <c r="AR287" s="167" t="str">
        <f t="shared" si="96"/>
        <v/>
      </c>
      <c r="AS287" s="164" t="str">
        <f t="shared" si="97"/>
        <v/>
      </c>
      <c r="AT287" s="168" t="str">
        <f t="shared" si="98"/>
        <v/>
      </c>
      <c r="AU287" s="168" t="str">
        <f t="shared" si="99"/>
        <v/>
      </c>
      <c r="AV287" s="168" t="str">
        <f t="shared" si="100"/>
        <v/>
      </c>
      <c r="AW287" s="168" t="str">
        <f t="shared" si="101"/>
        <v/>
      </c>
      <c r="AX287" s="168" t="str">
        <f t="shared" si="102"/>
        <v/>
      </c>
      <c r="AY287" s="168" t="str">
        <f t="shared" si="103"/>
        <v/>
      </c>
      <c r="AZ287" s="178"/>
      <c r="BA287" s="178"/>
      <c r="BB287" s="179"/>
      <c r="BC287" s="179"/>
      <c r="BD287" s="179"/>
      <c r="BE287" s="179"/>
      <c r="BF287" s="179"/>
      <c r="BG287" s="179"/>
      <c r="BH287" s="179"/>
      <c r="BI287" s="179"/>
      <c r="BJ287" s="179"/>
      <c r="BK287" s="179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27"/>
      <c r="CH287" s="27"/>
      <c r="CI287" s="27"/>
      <c r="CJ287" s="27"/>
      <c r="CK287" s="27"/>
      <c r="CL287" s="27"/>
      <c r="CM287" s="27"/>
      <c r="CN287" s="27"/>
      <c r="CO287" s="27"/>
      <c r="CP287" s="27"/>
      <c r="CQ287" s="27"/>
      <c r="CR287" s="27"/>
      <c r="CS287" s="27"/>
      <c r="CT287" s="27"/>
      <c r="CU287" s="27"/>
      <c r="CV287" s="27"/>
      <c r="CW287" s="27"/>
      <c r="CX287" s="27"/>
      <c r="CY287" s="27"/>
      <c r="CZ287" s="27"/>
      <c r="DA287" s="27"/>
      <c r="DB287" s="27"/>
      <c r="DC287" s="27"/>
      <c r="DD287" s="27"/>
      <c r="DE287" s="27"/>
      <c r="DF287" s="27"/>
      <c r="DG287" s="27"/>
      <c r="DH287" s="27"/>
      <c r="DI287" s="25"/>
      <c r="DJ287" s="25"/>
      <c r="DK287" s="25"/>
      <c r="DL287" s="25"/>
      <c r="DM287" s="25"/>
      <c r="DN287" s="25"/>
    </row>
    <row r="288" spans="1:118" ht="15.95" customHeight="1" x14ac:dyDescent="0.2">
      <c r="A288" s="181" t="str">
        <f t="shared" si="105"/>
        <v/>
      </c>
      <c r="B288" s="182" t="str">
        <f t="shared" si="104"/>
        <v/>
      </c>
      <c r="C288" s="151"/>
      <c r="D288" s="152"/>
      <c r="E288" s="153"/>
      <c r="F288" s="152"/>
      <c r="G288" s="151"/>
      <c r="H288" s="151"/>
      <c r="I288" s="151"/>
      <c r="J288" s="151"/>
      <c r="K288" s="152"/>
      <c r="L288" s="151" t="str">
        <f t="shared" si="86"/>
        <v/>
      </c>
      <c r="M288" s="151" t="str">
        <f t="shared" si="87"/>
        <v/>
      </c>
      <c r="N288" s="151" t="str">
        <f t="shared" si="88"/>
        <v/>
      </c>
      <c r="O288" s="151" t="str">
        <f t="shared" si="89"/>
        <v/>
      </c>
      <c r="P288" s="155"/>
      <c r="Q288" s="155"/>
      <c r="R288" s="154" t="str">
        <f>IF(C288="","",MAX(N288:N289))</f>
        <v/>
      </c>
      <c r="S288" s="154" t="str">
        <f>IF(D288="","",MAX(O288:O289))</f>
        <v/>
      </c>
      <c r="T288" s="155" t="str">
        <f>IF(C288="","",MAX(ABS(H288),ABS(H289)))</f>
        <v/>
      </c>
      <c r="U288" s="156" t="str">
        <f>+IF(C288="","",MIN(MAX(ABS(G288),ABS(G289))*1000/(J288*K288),0.2*$F$10))</f>
        <v/>
      </c>
      <c r="V288" s="155" t="str">
        <f>IF(C288="","",MAX(BH288:BI288))</f>
        <v/>
      </c>
      <c r="W288" s="155" t="str">
        <f>IF(C288="","",$AA$9*$J288*$BG288*$BF288*$F$10/2.9/1000)</f>
        <v/>
      </c>
      <c r="X288" s="155" t="str">
        <f>IF(C288="","",$AA$9*$J288*$BG288*$BF288*$F$10/2/1000)</f>
        <v/>
      </c>
      <c r="Y288" s="157" t="str">
        <f>IF(C288="","",IF(MAX(ABS(H288),ABS(H289))&lt;V288,"Cấu tạo",IF(MAX(ABS(H288),ABS(H289))&gt;X288,"O/S","Tínhthép")))</f>
        <v/>
      </c>
      <c r="Z288" s="158" t="str">
        <f>IF(C288="","",IF(Y288="Tínhthép",IF(T288&lt;W288,2.5,_xlfn.COT(0.5*ASIN(2*T288*1000/($AA$9*J288*BG288*BF288*$F$10)))),""))</f>
        <v/>
      </c>
      <c r="AA288" s="159" t="str">
        <f>IF(C288="","",MAX(BJ288:BK288))</f>
        <v/>
      </c>
      <c r="AB288" s="160" t="str">
        <f>IF($C288="","",AH288)</f>
        <v/>
      </c>
      <c r="AC288" s="160" t="str">
        <f>IF($C288="","",AI288)</f>
        <v/>
      </c>
      <c r="AD288" s="160"/>
      <c r="AE288" s="159" t="str">
        <f>IF(C288="","",2*3.14*AB288^2/4/AC288*1000)</f>
        <v/>
      </c>
      <c r="AF288" s="161" t="str">
        <f>IF(C288="","",IF(AE288&gt;AA288,"OK","NOT OK"))</f>
        <v/>
      </c>
      <c r="AH288" s="162">
        <v>10</v>
      </c>
      <c r="AI288" s="163">
        <v>200</v>
      </c>
      <c r="AK288" s="164" t="str">
        <f t="shared" si="90"/>
        <v/>
      </c>
      <c r="AL288" s="165" t="str">
        <f t="shared" si="106"/>
        <v/>
      </c>
      <c r="AM288" s="164" t="str">
        <f t="shared" si="91"/>
        <v/>
      </c>
      <c r="AN288" s="164" t="str">
        <f t="shared" si="92"/>
        <v/>
      </c>
      <c r="AO288" s="166" t="str">
        <f t="shared" si="93"/>
        <v/>
      </c>
      <c r="AP288" s="167" t="str">
        <f t="shared" si="94"/>
        <v/>
      </c>
      <c r="AQ288" s="167" t="str">
        <f t="shared" si="95"/>
        <v/>
      </c>
      <c r="AR288" s="167" t="str">
        <f t="shared" si="96"/>
        <v/>
      </c>
      <c r="AS288" s="164" t="str">
        <f t="shared" si="97"/>
        <v/>
      </c>
      <c r="AT288" s="168" t="str">
        <f t="shared" si="98"/>
        <v/>
      </c>
      <c r="AU288" s="168" t="str">
        <f t="shared" si="99"/>
        <v/>
      </c>
      <c r="AV288" s="168" t="str">
        <f t="shared" si="100"/>
        <v/>
      </c>
      <c r="AW288" s="168" t="str">
        <f t="shared" si="101"/>
        <v/>
      </c>
      <c r="AX288" s="168" t="str">
        <f t="shared" si="102"/>
        <v/>
      </c>
      <c r="AY288" s="168" t="str">
        <f t="shared" si="103"/>
        <v/>
      </c>
      <c r="AZ288" s="169" t="str">
        <f>IF(C288="","",MAX(R288:R289))</f>
        <v/>
      </c>
      <c r="BA288" s="169" t="str">
        <f>IF(C288="","",MAX(S288:S289))</f>
        <v/>
      </c>
      <c r="BB288" s="170" t="str">
        <f>IF(C288="","",MIN(2,1+SQRT(200/(0.8*K288))))</f>
        <v/>
      </c>
      <c r="BC288" s="170" t="str">
        <f>IF(C288="","",MIN(0.02,MAX(R288:S288)/(J288*0.8*K288)))</f>
        <v/>
      </c>
      <c r="BD288" s="171" t="str">
        <f>IF(C288="","",0.18/$Y$11)</f>
        <v/>
      </c>
      <c r="BE288" s="172" t="str">
        <f>IF(C288="","",0.035*BB288^(3/2)*$F$9^(1/2))</f>
        <v/>
      </c>
      <c r="BF288" s="172" t="str">
        <f>IF(C288="","",0.6*(1-$F$9/250))</f>
        <v/>
      </c>
      <c r="BG288" s="171" t="str">
        <f>IF(C288="","",0.9*AK288)</f>
        <v/>
      </c>
      <c r="BH288" s="172" t="str">
        <f>+IF(C288="","",(BD288*BB288*(100*BC288*$F$9)^(1/3)+0.15*U288)*J288*0.8*K288/1000)</f>
        <v/>
      </c>
      <c r="BI288" s="172" t="str">
        <f>IF(C288="","",(BE288+0.15*U288)*J288*0.8*K288/1000)</f>
        <v/>
      </c>
      <c r="BJ288" s="172" t="str">
        <f>IF(C288="","",$AF$12*J288*1000)</f>
        <v/>
      </c>
      <c r="BK288" s="172" t="str">
        <f>+IF(C288="","",T288*1000/(BG288*$Q$10*Z288)*1000)</f>
        <v/>
      </c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  <c r="CO288" s="27"/>
      <c r="CP288" s="27"/>
      <c r="CQ288" s="27"/>
      <c r="CR288" s="27"/>
      <c r="CS288" s="27"/>
      <c r="CT288" s="27"/>
      <c r="CU288" s="27"/>
      <c r="CV288" s="27"/>
      <c r="CW288" s="27"/>
      <c r="CX288" s="27"/>
      <c r="CY288" s="27"/>
      <c r="CZ288" s="27"/>
      <c r="DA288" s="27"/>
      <c r="DB288" s="27"/>
      <c r="DC288" s="27"/>
      <c r="DD288" s="27"/>
      <c r="DE288" s="27"/>
      <c r="DF288" s="27"/>
      <c r="DG288" s="27"/>
      <c r="DH288" s="27"/>
      <c r="DI288" s="25"/>
      <c r="DJ288" s="25"/>
      <c r="DK288" s="25"/>
      <c r="DL288" s="25"/>
      <c r="DM288" s="25"/>
      <c r="DN288" s="25"/>
    </row>
    <row r="289" spans="1:118" ht="15.95" customHeight="1" x14ac:dyDescent="0.25">
      <c r="A289" s="181" t="str">
        <f t="shared" si="105"/>
        <v/>
      </c>
      <c r="B289" s="182" t="str">
        <f t="shared" si="104"/>
        <v/>
      </c>
      <c r="C289" s="151"/>
      <c r="D289" s="152"/>
      <c r="E289" s="153"/>
      <c r="F289" s="152"/>
      <c r="G289" s="151"/>
      <c r="H289" s="151"/>
      <c r="I289" s="151"/>
      <c r="J289" s="151"/>
      <c r="K289" s="152"/>
      <c r="L289" s="151" t="str">
        <f t="shared" si="86"/>
        <v/>
      </c>
      <c r="M289" s="151" t="str">
        <f t="shared" si="87"/>
        <v/>
      </c>
      <c r="N289" s="151" t="str">
        <f t="shared" si="88"/>
        <v/>
      </c>
      <c r="O289" s="151" t="str">
        <f t="shared" si="89"/>
        <v/>
      </c>
      <c r="P289" s="272"/>
      <c r="Q289" s="272"/>
      <c r="R289" s="180"/>
      <c r="S289" s="180"/>
      <c r="T289" s="174"/>
      <c r="U289" s="174"/>
      <c r="V289" s="174"/>
      <c r="W289" s="174"/>
      <c r="X289" s="174"/>
      <c r="Y289" s="174"/>
      <c r="Z289" s="174"/>
      <c r="AA289" s="175"/>
      <c r="AB289" s="175"/>
      <c r="AC289" s="175"/>
      <c r="AD289" s="175"/>
      <c r="AE289" s="176"/>
      <c r="AF289" s="175"/>
      <c r="AG289" s="122"/>
      <c r="AH289" s="177"/>
      <c r="AI289" s="177"/>
      <c r="AK289" s="164" t="str">
        <f t="shared" si="90"/>
        <v/>
      </c>
      <c r="AL289" s="165" t="str">
        <f t="shared" si="106"/>
        <v/>
      </c>
      <c r="AM289" s="164" t="str">
        <f t="shared" si="91"/>
        <v/>
      </c>
      <c r="AN289" s="164" t="str">
        <f t="shared" si="92"/>
        <v/>
      </c>
      <c r="AO289" s="166" t="str">
        <f t="shared" si="93"/>
        <v/>
      </c>
      <c r="AP289" s="167" t="str">
        <f t="shared" si="94"/>
        <v/>
      </c>
      <c r="AQ289" s="167" t="str">
        <f t="shared" si="95"/>
        <v/>
      </c>
      <c r="AR289" s="167" t="str">
        <f t="shared" si="96"/>
        <v/>
      </c>
      <c r="AS289" s="164" t="str">
        <f t="shared" si="97"/>
        <v/>
      </c>
      <c r="AT289" s="168" t="str">
        <f t="shared" si="98"/>
        <v/>
      </c>
      <c r="AU289" s="168" t="str">
        <f t="shared" si="99"/>
        <v/>
      </c>
      <c r="AV289" s="168" t="str">
        <f t="shared" si="100"/>
        <v/>
      </c>
      <c r="AW289" s="168" t="str">
        <f t="shared" si="101"/>
        <v/>
      </c>
      <c r="AX289" s="168" t="str">
        <f t="shared" si="102"/>
        <v/>
      </c>
      <c r="AY289" s="168" t="str">
        <f t="shared" si="103"/>
        <v/>
      </c>
      <c r="AZ289" s="178"/>
      <c r="BA289" s="178"/>
      <c r="BB289" s="179"/>
      <c r="BC289" s="179"/>
      <c r="BD289" s="179"/>
      <c r="BE289" s="179"/>
      <c r="BF289" s="179"/>
      <c r="BG289" s="179"/>
      <c r="BH289" s="179"/>
      <c r="BI289" s="179"/>
      <c r="BJ289" s="179"/>
      <c r="BK289" s="179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27"/>
      <c r="CH289" s="27"/>
      <c r="CI289" s="27"/>
      <c r="CJ289" s="27"/>
      <c r="CK289" s="27"/>
      <c r="CL289" s="27"/>
      <c r="CM289" s="27"/>
      <c r="CN289" s="27"/>
      <c r="CO289" s="27"/>
      <c r="CP289" s="27"/>
      <c r="CQ289" s="27"/>
      <c r="CR289" s="27"/>
      <c r="CS289" s="27"/>
      <c r="CT289" s="27"/>
      <c r="CU289" s="27"/>
      <c r="CV289" s="27"/>
      <c r="CW289" s="27"/>
      <c r="CX289" s="27"/>
      <c r="CY289" s="27"/>
      <c r="CZ289" s="27"/>
      <c r="DA289" s="27"/>
      <c r="DB289" s="27"/>
      <c r="DC289" s="27"/>
      <c r="DD289" s="27"/>
      <c r="DE289" s="27"/>
      <c r="DF289" s="27"/>
      <c r="DG289" s="27"/>
      <c r="DH289" s="27"/>
      <c r="DI289" s="25"/>
      <c r="DJ289" s="25"/>
      <c r="DK289" s="25"/>
      <c r="DL289" s="25"/>
      <c r="DM289" s="25"/>
      <c r="DN289" s="25"/>
    </row>
    <row r="290" spans="1:118" ht="15.95" customHeight="1" x14ac:dyDescent="0.2">
      <c r="A290" s="181" t="str">
        <f t="shared" si="105"/>
        <v/>
      </c>
      <c r="B290" s="182" t="str">
        <f t="shared" si="104"/>
        <v/>
      </c>
      <c r="C290" s="151"/>
      <c r="D290" s="152"/>
      <c r="E290" s="153"/>
      <c r="F290" s="152"/>
      <c r="G290" s="151"/>
      <c r="H290" s="151"/>
      <c r="I290" s="151"/>
      <c r="J290" s="151"/>
      <c r="K290" s="151"/>
      <c r="L290" s="151" t="str">
        <f t="shared" si="86"/>
        <v/>
      </c>
      <c r="M290" s="151" t="str">
        <f t="shared" si="87"/>
        <v/>
      </c>
      <c r="N290" s="151" t="str">
        <f t="shared" si="88"/>
        <v/>
      </c>
      <c r="O290" s="151" t="str">
        <f t="shared" si="89"/>
        <v/>
      </c>
      <c r="P290" s="155"/>
      <c r="Q290" s="155"/>
      <c r="R290" s="154" t="str">
        <f>IF(C290="","",MAX(N290:N291))</f>
        <v/>
      </c>
      <c r="S290" s="154" t="str">
        <f>IF(D290="","",MAX(O290:O291))</f>
        <v/>
      </c>
      <c r="T290" s="155" t="str">
        <f>IF(C290="","",MAX(ABS(H290),ABS(H291)))</f>
        <v/>
      </c>
      <c r="U290" s="156" t="str">
        <f>+IF(C290="","",MIN(MAX(ABS(G290),ABS(G291))*1000/(J290*K290),0.2*$F$10))</f>
        <v/>
      </c>
      <c r="V290" s="155" t="str">
        <f>IF(C290="","",MAX(BH290:BI290))</f>
        <v/>
      </c>
      <c r="W290" s="155" t="str">
        <f>IF(C290="","",$AA$9*$J290*$BG290*$BF290*$F$10/2.9/1000)</f>
        <v/>
      </c>
      <c r="X290" s="155" t="str">
        <f>IF(C290="","",$AA$9*$J290*$BG290*$BF290*$F$10/2/1000)</f>
        <v/>
      </c>
      <c r="Y290" s="157" t="str">
        <f>IF(C290="","",IF(MAX(ABS(H290),ABS(H291))&lt;V290,"Cấu tạo",IF(MAX(ABS(H290),ABS(H291))&gt;X290,"O/S","Tínhthép")))</f>
        <v/>
      </c>
      <c r="Z290" s="158" t="str">
        <f>IF(C290="","",IF(Y290="Tínhthép",IF(T290&lt;W290,2.5,_xlfn.COT(0.5*ASIN(2*T290*1000/($AA$9*J290*BG290*BF290*$F$10)))),""))</f>
        <v/>
      </c>
      <c r="AA290" s="159" t="str">
        <f>IF(C290="","",MAX(BJ290:BK290))</f>
        <v/>
      </c>
      <c r="AB290" s="160" t="str">
        <f>IF($C290="","",AH290)</f>
        <v/>
      </c>
      <c r="AC290" s="160" t="str">
        <f>IF($C290="","",AI290)</f>
        <v/>
      </c>
      <c r="AD290" s="160"/>
      <c r="AE290" s="159" t="str">
        <f>IF(C290="","",2*3.14*AB290^2/4/AC290*1000)</f>
        <v/>
      </c>
      <c r="AF290" s="161" t="str">
        <f>IF(C290="","",IF(AE290&gt;AA290,"OK","NOT OK"))</f>
        <v/>
      </c>
      <c r="AG290" s="17">
        <v>69</v>
      </c>
      <c r="AH290" s="162">
        <v>10</v>
      </c>
      <c r="AI290" s="163">
        <v>200</v>
      </c>
      <c r="AK290" s="164" t="str">
        <f t="shared" si="90"/>
        <v/>
      </c>
      <c r="AL290" s="165" t="str">
        <f t="shared" si="106"/>
        <v/>
      </c>
      <c r="AM290" s="164" t="str">
        <f t="shared" si="91"/>
        <v/>
      </c>
      <c r="AN290" s="164" t="str">
        <f t="shared" si="92"/>
        <v/>
      </c>
      <c r="AO290" s="166" t="str">
        <f t="shared" si="93"/>
        <v/>
      </c>
      <c r="AP290" s="167" t="str">
        <f t="shared" si="94"/>
        <v/>
      </c>
      <c r="AQ290" s="167" t="str">
        <f t="shared" si="95"/>
        <v/>
      </c>
      <c r="AR290" s="167" t="str">
        <f t="shared" si="96"/>
        <v/>
      </c>
      <c r="AS290" s="164" t="str">
        <f t="shared" si="97"/>
        <v/>
      </c>
      <c r="AT290" s="168" t="str">
        <f t="shared" si="98"/>
        <v/>
      </c>
      <c r="AU290" s="168" t="str">
        <f t="shared" si="99"/>
        <v/>
      </c>
      <c r="AV290" s="168" t="str">
        <f t="shared" si="100"/>
        <v/>
      </c>
      <c r="AW290" s="168" t="str">
        <f t="shared" si="101"/>
        <v/>
      </c>
      <c r="AX290" s="168" t="str">
        <f t="shared" si="102"/>
        <v/>
      </c>
      <c r="AY290" s="168" t="str">
        <f t="shared" si="103"/>
        <v/>
      </c>
      <c r="AZ290" s="169" t="str">
        <f>IF(C290="","",MAX(R290:R291))</f>
        <v/>
      </c>
      <c r="BA290" s="169" t="str">
        <f>IF(C290="","",MAX(S290:S291))</f>
        <v/>
      </c>
      <c r="BB290" s="170" t="str">
        <f>IF(C290="","",MIN(2,1+SQRT(200/(0.8*K290))))</f>
        <v/>
      </c>
      <c r="BC290" s="170" t="str">
        <f>IF(C290="","",MIN(0.02,MAX(R290:S290)/(J290*0.8*K290)))</f>
        <v/>
      </c>
      <c r="BD290" s="171" t="str">
        <f>IF(C290="","",0.18/$Y$11)</f>
        <v/>
      </c>
      <c r="BE290" s="172" t="str">
        <f>IF(C290="","",0.035*BB290^(3/2)*$F$9^(1/2))</f>
        <v/>
      </c>
      <c r="BF290" s="172" t="str">
        <f>IF(C290="","",0.6*(1-$F$9/250))</f>
        <v/>
      </c>
      <c r="BG290" s="171" t="str">
        <f>IF(C290="","",0.9*AK290)</f>
        <v/>
      </c>
      <c r="BH290" s="172" t="str">
        <f>+IF(C290="","",(BD290*BB290*(100*BC290*$F$9)^(1/3)+0.15*U290)*J290*0.8*K290/1000)</f>
        <v/>
      </c>
      <c r="BI290" s="172" t="str">
        <f>IF(C290="","",(BE290+0.15*U290)*J290*0.8*K290/1000)</f>
        <v/>
      </c>
      <c r="BJ290" s="172" t="str">
        <f>IF(C290="","",$AF$12*J290*1000)</f>
        <v/>
      </c>
      <c r="BK290" s="172" t="str">
        <f>+IF(C290="","",T290*1000/(BG290*$Q$10*Z290)*1000)</f>
        <v/>
      </c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27"/>
      <c r="CH290" s="27"/>
      <c r="CI290" s="27"/>
      <c r="CJ290" s="27"/>
      <c r="CK290" s="27"/>
      <c r="CL290" s="27"/>
      <c r="CM290" s="27"/>
      <c r="CN290" s="27"/>
      <c r="CO290" s="27"/>
      <c r="CP290" s="27"/>
      <c r="CQ290" s="27"/>
      <c r="CR290" s="27"/>
      <c r="CS290" s="27"/>
      <c r="CT290" s="27"/>
      <c r="CU290" s="27"/>
      <c r="CV290" s="27"/>
      <c r="CW290" s="27"/>
      <c r="CX290" s="27"/>
      <c r="CY290" s="27"/>
      <c r="CZ290" s="27"/>
      <c r="DA290" s="27"/>
      <c r="DB290" s="27"/>
      <c r="DC290" s="27"/>
      <c r="DD290" s="27"/>
      <c r="DE290" s="27"/>
      <c r="DF290" s="27"/>
      <c r="DG290" s="27"/>
      <c r="DH290" s="27"/>
      <c r="DI290" s="25"/>
      <c r="DJ290" s="25"/>
      <c r="DK290" s="25"/>
      <c r="DL290" s="25"/>
      <c r="DM290" s="25"/>
      <c r="DN290" s="25"/>
    </row>
    <row r="291" spans="1:118" ht="15.95" customHeight="1" x14ac:dyDescent="0.25">
      <c r="A291" s="181" t="str">
        <f t="shared" si="105"/>
        <v/>
      </c>
      <c r="B291" s="182" t="str">
        <f t="shared" si="104"/>
        <v/>
      </c>
      <c r="C291" s="151"/>
      <c r="D291" s="152"/>
      <c r="E291" s="153"/>
      <c r="F291" s="152"/>
      <c r="G291" s="151"/>
      <c r="H291" s="151"/>
      <c r="I291" s="151"/>
      <c r="J291" s="151"/>
      <c r="K291" s="152"/>
      <c r="L291" s="151" t="str">
        <f t="shared" si="86"/>
        <v/>
      </c>
      <c r="M291" s="151" t="str">
        <f t="shared" si="87"/>
        <v/>
      </c>
      <c r="N291" s="151" t="str">
        <f t="shared" si="88"/>
        <v/>
      </c>
      <c r="O291" s="151" t="str">
        <f t="shared" si="89"/>
        <v/>
      </c>
      <c r="P291" s="272"/>
      <c r="Q291" s="272"/>
      <c r="R291" s="173"/>
      <c r="S291" s="173"/>
      <c r="T291" s="174"/>
      <c r="U291" s="174"/>
      <c r="V291" s="174"/>
      <c r="W291" s="174"/>
      <c r="X291" s="174"/>
      <c r="Y291" s="174"/>
      <c r="Z291" s="174"/>
      <c r="AA291" s="175"/>
      <c r="AB291" s="175"/>
      <c r="AC291" s="175"/>
      <c r="AD291" s="175"/>
      <c r="AE291" s="176"/>
      <c r="AF291" s="175"/>
      <c r="AG291" s="122"/>
      <c r="AH291" s="177"/>
      <c r="AI291" s="177"/>
      <c r="AK291" s="164" t="str">
        <f t="shared" si="90"/>
        <v/>
      </c>
      <c r="AL291" s="165" t="str">
        <f t="shared" si="106"/>
        <v/>
      </c>
      <c r="AM291" s="164" t="str">
        <f t="shared" si="91"/>
        <v/>
      </c>
      <c r="AN291" s="164" t="str">
        <f t="shared" si="92"/>
        <v/>
      </c>
      <c r="AO291" s="166" t="str">
        <f t="shared" si="93"/>
        <v/>
      </c>
      <c r="AP291" s="167" t="str">
        <f t="shared" si="94"/>
        <v/>
      </c>
      <c r="AQ291" s="167" t="str">
        <f t="shared" si="95"/>
        <v/>
      </c>
      <c r="AR291" s="167" t="str">
        <f t="shared" si="96"/>
        <v/>
      </c>
      <c r="AS291" s="164" t="str">
        <f t="shared" si="97"/>
        <v/>
      </c>
      <c r="AT291" s="168" t="str">
        <f t="shared" si="98"/>
        <v/>
      </c>
      <c r="AU291" s="168" t="str">
        <f t="shared" si="99"/>
        <v/>
      </c>
      <c r="AV291" s="168" t="str">
        <f t="shared" si="100"/>
        <v/>
      </c>
      <c r="AW291" s="168" t="str">
        <f t="shared" si="101"/>
        <v/>
      </c>
      <c r="AX291" s="168" t="str">
        <f t="shared" si="102"/>
        <v/>
      </c>
      <c r="AY291" s="168" t="str">
        <f t="shared" si="103"/>
        <v/>
      </c>
      <c r="AZ291" s="178"/>
      <c r="BA291" s="178"/>
      <c r="BB291" s="179"/>
      <c r="BC291" s="179"/>
      <c r="BD291" s="179"/>
      <c r="BE291" s="179"/>
      <c r="BF291" s="179"/>
      <c r="BG291" s="179"/>
      <c r="BH291" s="179"/>
      <c r="BI291" s="179"/>
      <c r="BJ291" s="179"/>
      <c r="BK291" s="179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27"/>
      <c r="CH291" s="27"/>
      <c r="CI291" s="27"/>
      <c r="CJ291" s="27"/>
      <c r="CK291" s="27"/>
      <c r="CL291" s="27"/>
      <c r="CM291" s="27"/>
      <c r="CN291" s="27"/>
      <c r="CO291" s="27"/>
      <c r="CP291" s="27"/>
      <c r="CQ291" s="27"/>
      <c r="CR291" s="27"/>
      <c r="CS291" s="27"/>
      <c r="CT291" s="27"/>
      <c r="CU291" s="27"/>
      <c r="CV291" s="27"/>
      <c r="CW291" s="27"/>
      <c r="CX291" s="27"/>
      <c r="CY291" s="27"/>
      <c r="CZ291" s="27"/>
      <c r="DA291" s="27"/>
      <c r="DB291" s="27"/>
      <c r="DC291" s="27"/>
      <c r="DD291" s="27"/>
      <c r="DE291" s="27"/>
      <c r="DF291" s="27"/>
      <c r="DG291" s="27"/>
      <c r="DH291" s="27"/>
      <c r="DI291" s="25"/>
      <c r="DJ291" s="25"/>
      <c r="DK291" s="25"/>
      <c r="DL291" s="25"/>
      <c r="DM291" s="25"/>
      <c r="DN291" s="25"/>
    </row>
    <row r="292" spans="1:118" ht="15.95" customHeight="1" x14ac:dyDescent="0.2">
      <c r="A292" s="181" t="str">
        <f t="shared" si="105"/>
        <v/>
      </c>
      <c r="B292" s="182" t="str">
        <f t="shared" si="104"/>
        <v/>
      </c>
      <c r="C292" s="151"/>
      <c r="D292" s="152"/>
      <c r="E292" s="153"/>
      <c r="F292" s="152"/>
      <c r="G292" s="151"/>
      <c r="H292" s="151"/>
      <c r="I292" s="151"/>
      <c r="J292" s="151"/>
      <c r="K292" s="152"/>
      <c r="L292" s="151" t="str">
        <f t="shared" si="86"/>
        <v/>
      </c>
      <c r="M292" s="151" t="str">
        <f t="shared" si="87"/>
        <v/>
      </c>
      <c r="N292" s="151" t="str">
        <f t="shared" si="88"/>
        <v/>
      </c>
      <c r="O292" s="151" t="str">
        <f t="shared" si="89"/>
        <v/>
      </c>
      <c r="P292" s="155"/>
      <c r="Q292" s="155"/>
      <c r="R292" s="154" t="str">
        <f>IF(C292="","",MAX(N292:N293))</f>
        <v/>
      </c>
      <c r="S292" s="154" t="str">
        <f>IF(D292="","",MAX(O292:O293))</f>
        <v/>
      </c>
      <c r="T292" s="155" t="str">
        <f>IF(C292="","",MAX(ABS(H292),ABS(H293)))</f>
        <v/>
      </c>
      <c r="U292" s="156" t="str">
        <f>+IF(C292="","",MIN(MAX(ABS(G292),ABS(G293))*1000/(J292*K292),0.2*$F$10))</f>
        <v/>
      </c>
      <c r="V292" s="155" t="str">
        <f>IF(C292="","",MAX(BH292:BI292))</f>
        <v/>
      </c>
      <c r="W292" s="155" t="str">
        <f>IF(C292="","",$AA$9*$J292*$BG292*$BF292*$F$10/2.9/1000)</f>
        <v/>
      </c>
      <c r="X292" s="155" t="str">
        <f>IF(C292="","",$AA$9*$J292*$BG292*$BF292*$F$10/2/1000)</f>
        <v/>
      </c>
      <c r="Y292" s="157" t="str">
        <f>IF(C292="","",IF(MAX(ABS(H292),ABS(H293))&lt;V292,"Cấu tạo",IF(MAX(ABS(H292),ABS(H293))&gt;X292,"O/S","Tínhthép")))</f>
        <v/>
      </c>
      <c r="Z292" s="158" t="str">
        <f>IF(C292="","",IF(Y292="Tínhthép",IF(T292&lt;W292,2.5,_xlfn.COT(0.5*ASIN(2*T292*1000/($AA$9*J292*BG292*BF292*$F$10)))),""))</f>
        <v/>
      </c>
      <c r="AA292" s="159" t="str">
        <f>IF(C292="","",MAX(BJ292:BK292))</f>
        <v/>
      </c>
      <c r="AB292" s="160" t="str">
        <f>IF($C292="","",AH292)</f>
        <v/>
      </c>
      <c r="AC292" s="160" t="str">
        <f>IF($C292="","",AI292)</f>
        <v/>
      </c>
      <c r="AD292" s="160"/>
      <c r="AE292" s="159" t="str">
        <f>IF(C292="","",2*3.14*AB292^2/4/AC292*1000)</f>
        <v/>
      </c>
      <c r="AF292" s="161" t="str">
        <f>IF(C292="","",IF(AE292&gt;AA292,"OK","NOT OK"))</f>
        <v/>
      </c>
      <c r="AH292" s="162">
        <v>10</v>
      </c>
      <c r="AI292" s="163">
        <v>200</v>
      </c>
      <c r="AK292" s="164" t="str">
        <f t="shared" si="90"/>
        <v/>
      </c>
      <c r="AL292" s="165" t="str">
        <f t="shared" si="106"/>
        <v/>
      </c>
      <c r="AM292" s="164" t="str">
        <f t="shared" si="91"/>
        <v/>
      </c>
      <c r="AN292" s="164" t="str">
        <f t="shared" si="92"/>
        <v/>
      </c>
      <c r="AO292" s="166" t="str">
        <f t="shared" si="93"/>
        <v/>
      </c>
      <c r="AP292" s="167" t="str">
        <f t="shared" si="94"/>
        <v/>
      </c>
      <c r="AQ292" s="167" t="str">
        <f t="shared" si="95"/>
        <v/>
      </c>
      <c r="AR292" s="167" t="str">
        <f t="shared" si="96"/>
        <v/>
      </c>
      <c r="AS292" s="164" t="str">
        <f t="shared" si="97"/>
        <v/>
      </c>
      <c r="AT292" s="168" t="str">
        <f t="shared" si="98"/>
        <v/>
      </c>
      <c r="AU292" s="168" t="str">
        <f t="shared" si="99"/>
        <v/>
      </c>
      <c r="AV292" s="168" t="str">
        <f t="shared" si="100"/>
        <v/>
      </c>
      <c r="AW292" s="168" t="str">
        <f t="shared" si="101"/>
        <v/>
      </c>
      <c r="AX292" s="168" t="str">
        <f t="shared" si="102"/>
        <v/>
      </c>
      <c r="AY292" s="168" t="str">
        <f t="shared" si="103"/>
        <v/>
      </c>
      <c r="AZ292" s="169" t="str">
        <f>IF(C292="","",MAX(R292:R293))</f>
        <v/>
      </c>
      <c r="BA292" s="169" t="str">
        <f>IF(C292="","",MAX(S292:S293))</f>
        <v/>
      </c>
      <c r="BB292" s="170" t="str">
        <f>IF(C292="","",MIN(2,1+SQRT(200/(0.8*K292))))</f>
        <v/>
      </c>
      <c r="BC292" s="170" t="str">
        <f>IF(C292="","",MIN(0.02,MAX(R292:S292)/(J292*0.8*K292)))</f>
        <v/>
      </c>
      <c r="BD292" s="171" t="str">
        <f>IF(C292="","",0.18/$Y$11)</f>
        <v/>
      </c>
      <c r="BE292" s="172" t="str">
        <f>IF(C292="","",0.035*BB292^(3/2)*$F$9^(1/2))</f>
        <v/>
      </c>
      <c r="BF292" s="172" t="str">
        <f>IF(C292="","",0.6*(1-$F$9/250))</f>
        <v/>
      </c>
      <c r="BG292" s="171" t="str">
        <f>IF(C292="","",0.9*AK292)</f>
        <v/>
      </c>
      <c r="BH292" s="172" t="str">
        <f>+IF(C292="","",(BD292*BB292*(100*BC292*$F$9)^(1/3)+0.15*U292)*J292*0.8*K292/1000)</f>
        <v/>
      </c>
      <c r="BI292" s="172" t="str">
        <f>IF(C292="","",(BE292+0.15*U292)*J292*0.8*K292/1000)</f>
        <v/>
      </c>
      <c r="BJ292" s="172" t="str">
        <f>IF(C292="","",$AF$12*J292*1000)</f>
        <v/>
      </c>
      <c r="BK292" s="172" t="str">
        <f>+IF(C292="","",T292*1000/(BG292*$Q$10*Z292)*1000)</f>
        <v/>
      </c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27"/>
      <c r="CH292" s="27"/>
      <c r="CI292" s="27"/>
      <c r="CJ292" s="27"/>
      <c r="CK292" s="27"/>
      <c r="CL292" s="27"/>
      <c r="CM292" s="27"/>
      <c r="CN292" s="27"/>
      <c r="CO292" s="27"/>
      <c r="CP292" s="27"/>
      <c r="CQ292" s="27"/>
      <c r="CR292" s="27"/>
      <c r="CS292" s="27"/>
      <c r="CT292" s="27"/>
      <c r="CU292" s="27"/>
      <c r="CV292" s="27"/>
      <c r="CW292" s="27"/>
      <c r="CX292" s="27"/>
      <c r="CY292" s="27"/>
      <c r="CZ292" s="27"/>
      <c r="DA292" s="27"/>
      <c r="DB292" s="27"/>
      <c r="DC292" s="27"/>
      <c r="DD292" s="27"/>
      <c r="DE292" s="27"/>
      <c r="DF292" s="27"/>
      <c r="DG292" s="27"/>
      <c r="DH292" s="27"/>
      <c r="DI292" s="25"/>
      <c r="DJ292" s="25"/>
      <c r="DK292" s="25"/>
      <c r="DL292" s="25"/>
      <c r="DM292" s="25"/>
      <c r="DN292" s="25"/>
    </row>
    <row r="293" spans="1:118" ht="15.95" customHeight="1" x14ac:dyDescent="0.25">
      <c r="A293" s="181" t="str">
        <f t="shared" si="105"/>
        <v/>
      </c>
      <c r="B293" s="182" t="str">
        <f t="shared" si="104"/>
        <v/>
      </c>
      <c r="C293" s="151"/>
      <c r="D293" s="152"/>
      <c r="E293" s="153"/>
      <c r="F293" s="152"/>
      <c r="G293" s="151"/>
      <c r="H293" s="151"/>
      <c r="I293" s="151"/>
      <c r="J293" s="151"/>
      <c r="K293" s="152"/>
      <c r="L293" s="151" t="str">
        <f t="shared" si="86"/>
        <v/>
      </c>
      <c r="M293" s="151" t="str">
        <f t="shared" si="87"/>
        <v/>
      </c>
      <c r="N293" s="151" t="str">
        <f t="shared" si="88"/>
        <v/>
      </c>
      <c r="O293" s="151" t="str">
        <f t="shared" si="89"/>
        <v/>
      </c>
      <c r="P293" s="272"/>
      <c r="Q293" s="272"/>
      <c r="R293" s="173"/>
      <c r="S293" s="173"/>
      <c r="T293" s="174"/>
      <c r="U293" s="174"/>
      <c r="V293" s="174"/>
      <c r="W293" s="174"/>
      <c r="X293" s="174"/>
      <c r="Y293" s="174"/>
      <c r="Z293" s="174"/>
      <c r="AA293" s="175"/>
      <c r="AB293" s="175"/>
      <c r="AC293" s="175"/>
      <c r="AD293" s="175"/>
      <c r="AE293" s="176"/>
      <c r="AF293" s="175"/>
      <c r="AG293" s="122"/>
      <c r="AH293" s="177"/>
      <c r="AI293" s="177"/>
      <c r="AK293" s="164" t="str">
        <f t="shared" si="90"/>
        <v/>
      </c>
      <c r="AL293" s="165" t="str">
        <f t="shared" si="106"/>
        <v/>
      </c>
      <c r="AM293" s="164" t="str">
        <f t="shared" si="91"/>
        <v/>
      </c>
      <c r="AN293" s="164" t="str">
        <f t="shared" si="92"/>
        <v/>
      </c>
      <c r="AO293" s="166" t="str">
        <f t="shared" si="93"/>
        <v/>
      </c>
      <c r="AP293" s="167" t="str">
        <f t="shared" si="94"/>
        <v/>
      </c>
      <c r="AQ293" s="167" t="str">
        <f t="shared" si="95"/>
        <v/>
      </c>
      <c r="AR293" s="167" t="str">
        <f t="shared" si="96"/>
        <v/>
      </c>
      <c r="AS293" s="164" t="str">
        <f t="shared" si="97"/>
        <v/>
      </c>
      <c r="AT293" s="168" t="str">
        <f t="shared" si="98"/>
        <v/>
      </c>
      <c r="AU293" s="168" t="str">
        <f t="shared" si="99"/>
        <v/>
      </c>
      <c r="AV293" s="168" t="str">
        <f t="shared" si="100"/>
        <v/>
      </c>
      <c r="AW293" s="168" t="str">
        <f t="shared" si="101"/>
        <v/>
      </c>
      <c r="AX293" s="168" t="str">
        <f t="shared" si="102"/>
        <v/>
      </c>
      <c r="AY293" s="168" t="str">
        <f t="shared" si="103"/>
        <v/>
      </c>
      <c r="AZ293" s="178"/>
      <c r="BA293" s="178"/>
      <c r="BB293" s="179"/>
      <c r="BC293" s="179"/>
      <c r="BD293" s="179"/>
      <c r="BE293" s="179"/>
      <c r="BF293" s="179"/>
      <c r="BG293" s="179"/>
      <c r="BH293" s="179"/>
      <c r="BI293" s="179"/>
      <c r="BJ293" s="179"/>
      <c r="BK293" s="179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27"/>
      <c r="CH293" s="27"/>
      <c r="CI293" s="27"/>
      <c r="CJ293" s="27"/>
      <c r="CK293" s="27"/>
      <c r="CL293" s="27"/>
      <c r="CM293" s="27"/>
      <c r="CN293" s="27"/>
      <c r="CO293" s="27"/>
      <c r="CP293" s="27"/>
      <c r="CQ293" s="27"/>
      <c r="CR293" s="27"/>
      <c r="CS293" s="27"/>
      <c r="CT293" s="27"/>
      <c r="CU293" s="27"/>
      <c r="CV293" s="27"/>
      <c r="CW293" s="27"/>
      <c r="CX293" s="27"/>
      <c r="CY293" s="27"/>
      <c r="CZ293" s="27"/>
      <c r="DA293" s="27"/>
      <c r="DB293" s="27"/>
      <c r="DC293" s="27"/>
      <c r="DD293" s="27"/>
      <c r="DE293" s="27"/>
      <c r="DF293" s="27"/>
      <c r="DG293" s="27"/>
      <c r="DH293" s="27"/>
      <c r="DI293" s="25"/>
      <c r="DJ293" s="25"/>
      <c r="DK293" s="25"/>
      <c r="DL293" s="25"/>
      <c r="DM293" s="25"/>
      <c r="DN293" s="25"/>
    </row>
    <row r="294" spans="1:118" ht="15.95" customHeight="1" x14ac:dyDescent="0.2">
      <c r="A294" s="181" t="str">
        <f t="shared" si="105"/>
        <v/>
      </c>
      <c r="B294" s="182" t="str">
        <f t="shared" si="104"/>
        <v/>
      </c>
      <c r="C294" s="151"/>
      <c r="D294" s="152"/>
      <c r="E294" s="153"/>
      <c r="F294" s="152"/>
      <c r="G294" s="151"/>
      <c r="H294" s="151"/>
      <c r="I294" s="151"/>
      <c r="J294" s="151"/>
      <c r="K294" s="151"/>
      <c r="L294" s="151" t="str">
        <f t="shared" si="86"/>
        <v/>
      </c>
      <c r="M294" s="151" t="str">
        <f t="shared" si="87"/>
        <v/>
      </c>
      <c r="N294" s="151" t="str">
        <f t="shared" si="88"/>
        <v/>
      </c>
      <c r="O294" s="151" t="str">
        <f t="shared" si="89"/>
        <v/>
      </c>
      <c r="P294" s="155"/>
      <c r="Q294" s="155"/>
      <c r="R294" s="154" t="str">
        <f>IF(C294="","",MAX(N294:N295))</f>
        <v/>
      </c>
      <c r="S294" s="154" t="str">
        <f>IF(D294="","",MAX(O294:O295))</f>
        <v/>
      </c>
      <c r="T294" s="155" t="str">
        <f>IF(C294="","",MAX(ABS(H294),ABS(H295)))</f>
        <v/>
      </c>
      <c r="U294" s="156" t="str">
        <f>+IF(C294="","",MIN(MAX(ABS(G294),ABS(G295))*1000/(J294*K294),0.2*$F$10))</f>
        <v/>
      </c>
      <c r="V294" s="155" t="str">
        <f>IF(C294="","",MAX(BH294:BI294))</f>
        <v/>
      </c>
      <c r="W294" s="155" t="str">
        <f>IF(C294="","",$AA$9*$J294*$BG294*$BF294*$F$10/2.9/1000)</f>
        <v/>
      </c>
      <c r="X294" s="155" t="str">
        <f>IF(C294="","",$AA$9*$J294*$BG294*$BF294*$F$10/2/1000)</f>
        <v/>
      </c>
      <c r="Y294" s="157" t="str">
        <f>IF(C294="","",IF(MAX(ABS(H294),ABS(H295))&lt;V294,"Cấu tạo",IF(MAX(ABS(H294),ABS(H295))&gt;X294,"O/S","Tínhthép")))</f>
        <v/>
      </c>
      <c r="Z294" s="158" t="str">
        <f>IF(C294="","",IF(Y294="Tínhthép",IF(T294&lt;W294,2.5,_xlfn.COT(0.5*ASIN(2*T294*1000/($AA$9*J294*BG294*BF294*$F$10)))),""))</f>
        <v/>
      </c>
      <c r="AA294" s="159" t="str">
        <f>IF(C294="","",MAX(BJ294:BK294))</f>
        <v/>
      </c>
      <c r="AB294" s="160" t="str">
        <f>IF($C294="","",AH294)</f>
        <v/>
      </c>
      <c r="AC294" s="160" t="str">
        <f>IF($C294="","",AI294)</f>
        <v/>
      </c>
      <c r="AD294" s="160"/>
      <c r="AE294" s="159" t="str">
        <f>IF(C294="","",2*3.14*AB294^2/4/AC294*1000)</f>
        <v/>
      </c>
      <c r="AF294" s="161" t="str">
        <f>IF(C294="","",IF(AE294&gt;AA294,"OK","NOT OK"))</f>
        <v/>
      </c>
      <c r="AG294" s="17">
        <v>70</v>
      </c>
      <c r="AH294" s="162">
        <v>10</v>
      </c>
      <c r="AI294" s="163">
        <v>200</v>
      </c>
      <c r="AK294" s="164" t="str">
        <f t="shared" si="90"/>
        <v/>
      </c>
      <c r="AL294" s="165" t="str">
        <f t="shared" si="106"/>
        <v/>
      </c>
      <c r="AM294" s="164" t="str">
        <f t="shared" si="91"/>
        <v/>
      </c>
      <c r="AN294" s="164" t="str">
        <f t="shared" si="92"/>
        <v/>
      </c>
      <c r="AO294" s="166" t="str">
        <f t="shared" si="93"/>
        <v/>
      </c>
      <c r="AP294" s="167" t="str">
        <f t="shared" si="94"/>
        <v/>
      </c>
      <c r="AQ294" s="167" t="str">
        <f t="shared" si="95"/>
        <v/>
      </c>
      <c r="AR294" s="167" t="str">
        <f t="shared" si="96"/>
        <v/>
      </c>
      <c r="AS294" s="164" t="str">
        <f t="shared" si="97"/>
        <v/>
      </c>
      <c r="AT294" s="168" t="str">
        <f t="shared" si="98"/>
        <v/>
      </c>
      <c r="AU294" s="168" t="str">
        <f t="shared" si="99"/>
        <v/>
      </c>
      <c r="AV294" s="168" t="str">
        <f t="shared" si="100"/>
        <v/>
      </c>
      <c r="AW294" s="168" t="str">
        <f t="shared" si="101"/>
        <v/>
      </c>
      <c r="AX294" s="168" t="str">
        <f t="shared" si="102"/>
        <v/>
      </c>
      <c r="AY294" s="168" t="str">
        <f t="shared" si="103"/>
        <v/>
      </c>
      <c r="AZ294" s="169" t="str">
        <f>IF(C294="","",MAX(R294:R295))</f>
        <v/>
      </c>
      <c r="BA294" s="169" t="str">
        <f>IF(C294="","",MAX(S294:S295))</f>
        <v/>
      </c>
      <c r="BB294" s="170" t="str">
        <f>IF(C294="","",MIN(2,1+SQRT(200/(0.8*K294))))</f>
        <v/>
      </c>
      <c r="BC294" s="170" t="str">
        <f>IF(C294="","",MIN(0.02,MAX(R294:S294)/(J294*0.8*K294)))</f>
        <v/>
      </c>
      <c r="BD294" s="171" t="str">
        <f>IF(C294="","",0.18/$Y$11)</f>
        <v/>
      </c>
      <c r="BE294" s="172" t="str">
        <f>IF(C294="","",0.035*BB294^(3/2)*$F$9^(1/2))</f>
        <v/>
      </c>
      <c r="BF294" s="172" t="str">
        <f>IF(C294="","",0.6*(1-$F$9/250))</f>
        <v/>
      </c>
      <c r="BG294" s="171" t="str">
        <f>IF(C294="","",0.9*AK294)</f>
        <v/>
      </c>
      <c r="BH294" s="172" t="str">
        <f>+IF(C294="","",(BD294*BB294*(100*BC294*$F$9)^(1/3)+0.15*U294)*J294*0.8*K294/1000)</f>
        <v/>
      </c>
      <c r="BI294" s="172" t="str">
        <f>IF(C294="","",(BE294+0.15*U294)*J294*0.8*K294/1000)</f>
        <v/>
      </c>
      <c r="BJ294" s="172" t="str">
        <f>IF(C294="","",$AF$12*J294*1000)</f>
        <v/>
      </c>
      <c r="BK294" s="172" t="str">
        <f>+IF(C294="","",T294*1000/(BG294*$Q$10*Z294)*1000)</f>
        <v/>
      </c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27"/>
      <c r="CH294" s="27"/>
      <c r="CI294" s="27"/>
      <c r="CJ294" s="27"/>
      <c r="CK294" s="27"/>
      <c r="CL294" s="27"/>
      <c r="CM294" s="27"/>
      <c r="CN294" s="27"/>
      <c r="CO294" s="27"/>
      <c r="CP294" s="27"/>
      <c r="CQ294" s="27"/>
      <c r="CR294" s="27"/>
      <c r="CS294" s="27"/>
      <c r="CT294" s="27"/>
      <c r="CU294" s="27"/>
      <c r="CV294" s="27"/>
      <c r="CW294" s="27"/>
      <c r="CX294" s="27"/>
      <c r="CY294" s="27"/>
      <c r="CZ294" s="27"/>
      <c r="DA294" s="27"/>
      <c r="DB294" s="27"/>
      <c r="DC294" s="27"/>
      <c r="DD294" s="27"/>
      <c r="DE294" s="27"/>
      <c r="DF294" s="27"/>
      <c r="DG294" s="27"/>
      <c r="DH294" s="27"/>
      <c r="DI294" s="25"/>
      <c r="DJ294" s="25"/>
      <c r="DK294" s="25"/>
      <c r="DL294" s="25"/>
      <c r="DM294" s="25"/>
      <c r="DN294" s="25"/>
    </row>
    <row r="295" spans="1:118" ht="15.95" customHeight="1" x14ac:dyDescent="0.25">
      <c r="A295" s="181" t="str">
        <f t="shared" si="105"/>
        <v/>
      </c>
      <c r="B295" s="182" t="str">
        <f t="shared" si="104"/>
        <v/>
      </c>
      <c r="C295" s="151"/>
      <c r="D295" s="152"/>
      <c r="E295" s="153"/>
      <c r="F295" s="152"/>
      <c r="G295" s="151"/>
      <c r="H295" s="151"/>
      <c r="I295" s="151"/>
      <c r="J295" s="151"/>
      <c r="K295" s="152"/>
      <c r="L295" s="151" t="str">
        <f t="shared" si="86"/>
        <v/>
      </c>
      <c r="M295" s="151" t="str">
        <f t="shared" si="87"/>
        <v/>
      </c>
      <c r="N295" s="151" t="str">
        <f t="shared" si="88"/>
        <v/>
      </c>
      <c r="O295" s="151" t="str">
        <f t="shared" si="89"/>
        <v/>
      </c>
      <c r="P295" s="272"/>
      <c r="Q295" s="272"/>
      <c r="R295" s="180"/>
      <c r="S295" s="180"/>
      <c r="T295" s="174"/>
      <c r="U295" s="174"/>
      <c r="V295" s="174"/>
      <c r="W295" s="174"/>
      <c r="X295" s="174"/>
      <c r="Y295" s="174"/>
      <c r="Z295" s="174"/>
      <c r="AA295" s="175"/>
      <c r="AB295" s="175"/>
      <c r="AC295" s="175"/>
      <c r="AD295" s="175"/>
      <c r="AE295" s="176"/>
      <c r="AF295" s="175"/>
      <c r="AG295" s="122"/>
      <c r="AH295" s="177"/>
      <c r="AI295" s="177"/>
      <c r="AK295" s="164" t="str">
        <f t="shared" si="90"/>
        <v/>
      </c>
      <c r="AL295" s="165" t="str">
        <f t="shared" si="106"/>
        <v/>
      </c>
      <c r="AM295" s="164" t="str">
        <f t="shared" si="91"/>
        <v/>
      </c>
      <c r="AN295" s="164" t="str">
        <f t="shared" si="92"/>
        <v/>
      </c>
      <c r="AO295" s="166" t="str">
        <f t="shared" si="93"/>
        <v/>
      </c>
      <c r="AP295" s="167" t="str">
        <f t="shared" si="94"/>
        <v/>
      </c>
      <c r="AQ295" s="167" t="str">
        <f t="shared" si="95"/>
        <v/>
      </c>
      <c r="AR295" s="167" t="str">
        <f t="shared" si="96"/>
        <v/>
      </c>
      <c r="AS295" s="164" t="str">
        <f t="shared" si="97"/>
        <v/>
      </c>
      <c r="AT295" s="168" t="str">
        <f t="shared" si="98"/>
        <v/>
      </c>
      <c r="AU295" s="168" t="str">
        <f t="shared" si="99"/>
        <v/>
      </c>
      <c r="AV295" s="168" t="str">
        <f t="shared" si="100"/>
        <v/>
      </c>
      <c r="AW295" s="168" t="str">
        <f t="shared" si="101"/>
        <v/>
      </c>
      <c r="AX295" s="168" t="str">
        <f t="shared" si="102"/>
        <v/>
      </c>
      <c r="AY295" s="168" t="str">
        <f t="shared" si="103"/>
        <v/>
      </c>
      <c r="AZ295" s="178"/>
      <c r="BA295" s="178"/>
      <c r="BB295" s="179"/>
      <c r="BC295" s="179"/>
      <c r="BD295" s="179"/>
      <c r="BE295" s="179"/>
      <c r="BF295" s="179"/>
      <c r="BG295" s="179"/>
      <c r="BH295" s="179"/>
      <c r="BI295" s="179"/>
      <c r="BJ295" s="179"/>
      <c r="BK295" s="179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27"/>
      <c r="CH295" s="27"/>
      <c r="CI295" s="27"/>
      <c r="CJ295" s="27"/>
      <c r="CK295" s="27"/>
      <c r="CL295" s="27"/>
      <c r="CM295" s="27"/>
      <c r="CN295" s="27"/>
      <c r="CO295" s="27"/>
      <c r="CP295" s="27"/>
      <c r="CQ295" s="27"/>
      <c r="CR295" s="27"/>
      <c r="CS295" s="27"/>
      <c r="CT295" s="27"/>
      <c r="CU295" s="27"/>
      <c r="CV295" s="27"/>
      <c r="CW295" s="27"/>
      <c r="CX295" s="27"/>
      <c r="CY295" s="27"/>
      <c r="CZ295" s="27"/>
      <c r="DA295" s="27"/>
      <c r="DB295" s="27"/>
      <c r="DC295" s="27"/>
      <c r="DD295" s="27"/>
      <c r="DE295" s="27"/>
      <c r="DF295" s="27"/>
      <c r="DG295" s="27"/>
      <c r="DH295" s="27"/>
      <c r="DI295" s="25"/>
      <c r="DJ295" s="25"/>
      <c r="DK295" s="25"/>
      <c r="DL295" s="25"/>
      <c r="DM295" s="25"/>
      <c r="DN295" s="25"/>
    </row>
    <row r="296" spans="1:118" ht="15.95" customHeight="1" x14ac:dyDescent="0.2">
      <c r="A296" s="181" t="str">
        <f t="shared" si="105"/>
        <v/>
      </c>
      <c r="B296" s="182" t="str">
        <f t="shared" si="104"/>
        <v/>
      </c>
      <c r="C296" s="151"/>
      <c r="D296" s="152"/>
      <c r="E296" s="153"/>
      <c r="F296" s="152"/>
      <c r="G296" s="151"/>
      <c r="H296" s="151"/>
      <c r="I296" s="151"/>
      <c r="J296" s="151"/>
      <c r="K296" s="152"/>
      <c r="L296" s="151" t="str">
        <f t="shared" si="86"/>
        <v/>
      </c>
      <c r="M296" s="151" t="str">
        <f t="shared" si="87"/>
        <v/>
      </c>
      <c r="N296" s="151" t="str">
        <f t="shared" si="88"/>
        <v/>
      </c>
      <c r="O296" s="151" t="str">
        <f t="shared" si="89"/>
        <v/>
      </c>
      <c r="P296" s="155"/>
      <c r="Q296" s="155"/>
      <c r="R296" s="154" t="str">
        <f>IF(C296="","",MAX(N296:N297))</f>
        <v/>
      </c>
      <c r="S296" s="154" t="str">
        <f>IF(D296="","",MAX(O296:O297))</f>
        <v/>
      </c>
      <c r="T296" s="155" t="str">
        <f>IF(C296="","",MAX(ABS(H296),ABS(H297)))</f>
        <v/>
      </c>
      <c r="U296" s="156" t="str">
        <f>+IF(C296="","",MIN(MAX(ABS(G296),ABS(G297))*1000/(J296*K296),0.2*$F$10))</f>
        <v/>
      </c>
      <c r="V296" s="155" t="str">
        <f>IF(C296="","",MAX(BH296:BI296))</f>
        <v/>
      </c>
      <c r="W296" s="155" t="str">
        <f>IF(C296="","",$AA$9*$J296*$BG296*$BF296*$F$10/2.9/1000)</f>
        <v/>
      </c>
      <c r="X296" s="155" t="str">
        <f>IF(C296="","",$AA$9*$J296*$BG296*$BF296*$F$10/2/1000)</f>
        <v/>
      </c>
      <c r="Y296" s="157" t="str">
        <f>IF(C296="","",IF(MAX(ABS(H296),ABS(H297))&lt;V296,"Cấu tạo",IF(MAX(ABS(H296),ABS(H297))&gt;X296,"O/S","Tínhthép")))</f>
        <v/>
      </c>
      <c r="Z296" s="158" t="str">
        <f>IF(C296="","",IF(Y296="Tínhthép",IF(T296&lt;W296,2.5,_xlfn.COT(0.5*ASIN(2*T296*1000/($AA$9*J296*BG296*BF296*$F$10)))),""))</f>
        <v/>
      </c>
      <c r="AA296" s="159" t="str">
        <f>IF(C296="","",MAX(BJ296:BK296))</f>
        <v/>
      </c>
      <c r="AB296" s="160" t="str">
        <f>IF($C296="","",AH296)</f>
        <v/>
      </c>
      <c r="AC296" s="160" t="str">
        <f>IF($C296="","",AI296)</f>
        <v/>
      </c>
      <c r="AD296" s="160"/>
      <c r="AE296" s="159" t="str">
        <f>IF(C296="","",2*3.14*AB296^2/4/AC296*1000)</f>
        <v/>
      </c>
      <c r="AF296" s="161" t="str">
        <f>IF(C296="","",IF(AE296&gt;AA296,"OK","NOT OK"))</f>
        <v/>
      </c>
      <c r="AH296" s="162">
        <v>10</v>
      </c>
      <c r="AI296" s="163">
        <v>200</v>
      </c>
      <c r="AK296" s="164" t="str">
        <f t="shared" si="90"/>
        <v/>
      </c>
      <c r="AL296" s="165" t="str">
        <f t="shared" si="106"/>
        <v/>
      </c>
      <c r="AM296" s="164" t="str">
        <f t="shared" si="91"/>
        <v/>
      </c>
      <c r="AN296" s="164" t="str">
        <f t="shared" si="92"/>
        <v/>
      </c>
      <c r="AO296" s="166" t="str">
        <f t="shared" si="93"/>
        <v/>
      </c>
      <c r="AP296" s="167" t="str">
        <f t="shared" si="94"/>
        <v/>
      </c>
      <c r="AQ296" s="167" t="str">
        <f t="shared" si="95"/>
        <v/>
      </c>
      <c r="AR296" s="167" t="str">
        <f t="shared" si="96"/>
        <v/>
      </c>
      <c r="AS296" s="164" t="str">
        <f t="shared" si="97"/>
        <v/>
      </c>
      <c r="AT296" s="168" t="str">
        <f t="shared" si="98"/>
        <v/>
      </c>
      <c r="AU296" s="168" t="str">
        <f t="shared" si="99"/>
        <v/>
      </c>
      <c r="AV296" s="168" t="str">
        <f t="shared" si="100"/>
        <v/>
      </c>
      <c r="AW296" s="168" t="str">
        <f t="shared" si="101"/>
        <v/>
      </c>
      <c r="AX296" s="168" t="str">
        <f t="shared" si="102"/>
        <v/>
      </c>
      <c r="AY296" s="168" t="str">
        <f t="shared" si="103"/>
        <v/>
      </c>
      <c r="AZ296" s="169" t="str">
        <f>IF(C296="","",MAX(R296:R297))</f>
        <v/>
      </c>
      <c r="BA296" s="169" t="str">
        <f>IF(C296="","",MAX(S296:S297))</f>
        <v/>
      </c>
      <c r="BB296" s="170" t="str">
        <f>IF(C296="","",MIN(2,1+SQRT(200/(0.8*K296))))</f>
        <v/>
      </c>
      <c r="BC296" s="170" t="str">
        <f>IF(C296="","",MIN(0.02,MAX(R296:S296)/(J296*0.8*K296)))</f>
        <v/>
      </c>
      <c r="BD296" s="171" t="str">
        <f>IF(C296="","",0.18/$Y$11)</f>
        <v/>
      </c>
      <c r="BE296" s="172" t="str">
        <f>IF(C296="","",0.035*BB296^(3/2)*$F$9^(1/2))</f>
        <v/>
      </c>
      <c r="BF296" s="172" t="str">
        <f>IF(C296="","",0.6*(1-$F$9/250))</f>
        <v/>
      </c>
      <c r="BG296" s="171" t="str">
        <f>IF(C296="","",0.9*AK296)</f>
        <v/>
      </c>
      <c r="BH296" s="172" t="str">
        <f>+IF(C296="","",(BD296*BB296*(100*BC296*$F$9)^(1/3)+0.15*U296)*J296*0.8*K296/1000)</f>
        <v/>
      </c>
      <c r="BI296" s="172" t="str">
        <f>IF(C296="","",(BE296+0.15*U296)*J296*0.8*K296/1000)</f>
        <v/>
      </c>
      <c r="BJ296" s="172" t="str">
        <f>IF(C296="","",$AF$12*J296*1000)</f>
        <v/>
      </c>
      <c r="BK296" s="172" t="str">
        <f>+IF(C296="","",T296*1000/(BG296*$Q$10*Z296)*1000)</f>
        <v/>
      </c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  <c r="CO296" s="27"/>
      <c r="CP296" s="27"/>
      <c r="CQ296" s="27"/>
      <c r="CR296" s="27"/>
      <c r="CS296" s="27"/>
      <c r="CT296" s="27"/>
      <c r="CU296" s="27"/>
      <c r="CV296" s="27"/>
      <c r="CW296" s="27"/>
      <c r="CX296" s="27"/>
      <c r="CY296" s="27"/>
      <c r="CZ296" s="27"/>
      <c r="DA296" s="27"/>
      <c r="DB296" s="27"/>
      <c r="DC296" s="27"/>
      <c r="DD296" s="27"/>
      <c r="DE296" s="27"/>
      <c r="DF296" s="27"/>
      <c r="DG296" s="27"/>
      <c r="DH296" s="27"/>
      <c r="DI296" s="25"/>
      <c r="DJ296" s="25"/>
      <c r="DK296" s="25"/>
      <c r="DL296" s="25"/>
      <c r="DM296" s="25"/>
      <c r="DN296" s="25"/>
    </row>
    <row r="297" spans="1:118" ht="15.95" customHeight="1" x14ac:dyDescent="0.25">
      <c r="A297" s="181" t="str">
        <f t="shared" si="105"/>
        <v/>
      </c>
      <c r="B297" s="182" t="str">
        <f t="shared" si="104"/>
        <v/>
      </c>
      <c r="C297" s="151"/>
      <c r="D297" s="152"/>
      <c r="E297" s="153"/>
      <c r="F297" s="152"/>
      <c r="G297" s="151"/>
      <c r="H297" s="151"/>
      <c r="I297" s="151"/>
      <c r="J297" s="151"/>
      <c r="K297" s="152"/>
      <c r="L297" s="151" t="str">
        <f t="shared" si="86"/>
        <v/>
      </c>
      <c r="M297" s="151" t="str">
        <f t="shared" si="87"/>
        <v/>
      </c>
      <c r="N297" s="151" t="str">
        <f t="shared" si="88"/>
        <v/>
      </c>
      <c r="O297" s="151" t="str">
        <f t="shared" si="89"/>
        <v/>
      </c>
      <c r="P297" s="272"/>
      <c r="Q297" s="272"/>
      <c r="R297" s="180"/>
      <c r="S297" s="180"/>
      <c r="T297" s="174"/>
      <c r="U297" s="174"/>
      <c r="V297" s="174"/>
      <c r="W297" s="174"/>
      <c r="X297" s="174"/>
      <c r="Y297" s="174"/>
      <c r="Z297" s="174"/>
      <c r="AA297" s="175"/>
      <c r="AB297" s="175"/>
      <c r="AC297" s="175"/>
      <c r="AD297" s="175"/>
      <c r="AE297" s="176"/>
      <c r="AF297" s="175"/>
      <c r="AG297" s="122"/>
      <c r="AH297" s="177"/>
      <c r="AI297" s="177"/>
      <c r="AK297" s="164" t="str">
        <f t="shared" si="90"/>
        <v/>
      </c>
      <c r="AL297" s="165" t="str">
        <f t="shared" si="106"/>
        <v/>
      </c>
      <c r="AM297" s="164" t="str">
        <f t="shared" si="91"/>
        <v/>
      </c>
      <c r="AN297" s="164" t="str">
        <f t="shared" si="92"/>
        <v/>
      </c>
      <c r="AO297" s="166" t="str">
        <f t="shared" si="93"/>
        <v/>
      </c>
      <c r="AP297" s="167" t="str">
        <f t="shared" si="94"/>
        <v/>
      </c>
      <c r="AQ297" s="167" t="str">
        <f t="shared" si="95"/>
        <v/>
      </c>
      <c r="AR297" s="167" t="str">
        <f t="shared" si="96"/>
        <v/>
      </c>
      <c r="AS297" s="164" t="str">
        <f t="shared" si="97"/>
        <v/>
      </c>
      <c r="AT297" s="168" t="str">
        <f t="shared" si="98"/>
        <v/>
      </c>
      <c r="AU297" s="168" t="str">
        <f t="shared" si="99"/>
        <v/>
      </c>
      <c r="AV297" s="168" t="str">
        <f t="shared" si="100"/>
        <v/>
      </c>
      <c r="AW297" s="168" t="str">
        <f t="shared" si="101"/>
        <v/>
      </c>
      <c r="AX297" s="168" t="str">
        <f t="shared" si="102"/>
        <v/>
      </c>
      <c r="AY297" s="168" t="str">
        <f t="shared" si="103"/>
        <v/>
      </c>
      <c r="AZ297" s="178"/>
      <c r="BA297" s="178"/>
      <c r="BB297" s="179"/>
      <c r="BC297" s="179"/>
      <c r="BD297" s="179"/>
      <c r="BE297" s="179"/>
      <c r="BF297" s="179"/>
      <c r="BG297" s="179"/>
      <c r="BH297" s="179"/>
      <c r="BI297" s="179"/>
      <c r="BJ297" s="179"/>
      <c r="BK297" s="179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  <c r="CO297" s="27"/>
      <c r="CP297" s="27"/>
      <c r="CQ297" s="27"/>
      <c r="CR297" s="27"/>
      <c r="CS297" s="27"/>
      <c r="CT297" s="27"/>
      <c r="CU297" s="27"/>
      <c r="CV297" s="27"/>
      <c r="CW297" s="27"/>
      <c r="CX297" s="27"/>
      <c r="CY297" s="27"/>
      <c r="CZ297" s="27"/>
      <c r="DA297" s="27"/>
      <c r="DB297" s="27"/>
      <c r="DC297" s="27"/>
      <c r="DD297" s="27"/>
      <c r="DE297" s="27"/>
      <c r="DF297" s="27"/>
      <c r="DG297" s="27"/>
      <c r="DH297" s="27"/>
      <c r="DI297" s="25"/>
      <c r="DJ297" s="25"/>
      <c r="DK297" s="25"/>
      <c r="DL297" s="25"/>
      <c r="DM297" s="25"/>
      <c r="DN297" s="25"/>
    </row>
    <row r="298" spans="1:118" ht="15.95" customHeight="1" x14ac:dyDescent="0.2">
      <c r="A298" s="181" t="str">
        <f t="shared" si="105"/>
        <v/>
      </c>
      <c r="B298" s="182" t="str">
        <f t="shared" si="104"/>
        <v/>
      </c>
      <c r="C298" s="151"/>
      <c r="D298" s="152"/>
      <c r="E298" s="153"/>
      <c r="F298" s="152"/>
      <c r="G298" s="151"/>
      <c r="H298" s="151"/>
      <c r="I298" s="151"/>
      <c r="J298" s="151"/>
      <c r="K298" s="151"/>
      <c r="L298" s="151" t="str">
        <f t="shared" si="86"/>
        <v/>
      </c>
      <c r="M298" s="151" t="str">
        <f t="shared" si="87"/>
        <v/>
      </c>
      <c r="N298" s="151" t="str">
        <f t="shared" si="88"/>
        <v/>
      </c>
      <c r="O298" s="151" t="str">
        <f t="shared" si="89"/>
        <v/>
      </c>
      <c r="P298" s="155"/>
      <c r="Q298" s="155"/>
      <c r="R298" s="154" t="str">
        <f>IF(C298="","",MAX(N298:N299))</f>
        <v/>
      </c>
      <c r="S298" s="154" t="str">
        <f>IF(D298="","",MAX(O298:O299))</f>
        <v/>
      </c>
      <c r="T298" s="155" t="str">
        <f>IF(C298="","",MAX(ABS(H298),ABS(H299)))</f>
        <v/>
      </c>
      <c r="U298" s="156" t="str">
        <f>+IF(C298="","",MIN(MAX(ABS(G298),ABS(G299))*1000/(J298*K298),0.2*$F$10))</f>
        <v/>
      </c>
      <c r="V298" s="155" t="str">
        <f>IF(C298="","",MAX(BH298:BI298))</f>
        <v/>
      </c>
      <c r="W298" s="155" t="str">
        <f>IF(C298="","",$AA$9*$J298*$BG298*$BF298*$F$10/2.9/1000)</f>
        <v/>
      </c>
      <c r="X298" s="155" t="str">
        <f>IF(C298="","",$AA$9*$J298*$BG298*$BF298*$F$10/2/1000)</f>
        <v/>
      </c>
      <c r="Y298" s="157" t="str">
        <f>IF(C298="","",IF(MAX(ABS(H298),ABS(H299))&lt;V298,"Cấu tạo",IF(MAX(ABS(H298),ABS(H299))&gt;X298,"O/S","Tínhthép")))</f>
        <v/>
      </c>
      <c r="Z298" s="158" t="str">
        <f>IF(C298="","",IF(Y298="Tínhthép",IF(T298&lt;W298,2.5,_xlfn.COT(0.5*ASIN(2*T298*1000/($AA$9*J298*BG298*BF298*$F$10)))),""))</f>
        <v/>
      </c>
      <c r="AA298" s="159" t="str">
        <f>IF(C298="","",MAX(BJ298:BK298))</f>
        <v/>
      </c>
      <c r="AB298" s="160" t="str">
        <f>IF($C298="","",AH298)</f>
        <v/>
      </c>
      <c r="AC298" s="160" t="str">
        <f>IF($C298="","",AI298)</f>
        <v/>
      </c>
      <c r="AD298" s="160"/>
      <c r="AE298" s="159" t="str">
        <f>IF(C298="","",2*3.14*AB298^2/4/AC298*1000)</f>
        <v/>
      </c>
      <c r="AF298" s="161" t="str">
        <f>IF(C298="","",IF(AE298&gt;AA298,"OK","NOT OK"))</f>
        <v/>
      </c>
      <c r="AG298" s="17">
        <v>71</v>
      </c>
      <c r="AH298" s="162">
        <v>10</v>
      </c>
      <c r="AI298" s="163">
        <v>200</v>
      </c>
      <c r="AK298" s="164" t="str">
        <f t="shared" si="90"/>
        <v/>
      </c>
      <c r="AL298" s="165" t="str">
        <f t="shared" si="106"/>
        <v/>
      </c>
      <c r="AM298" s="164" t="str">
        <f t="shared" si="91"/>
        <v/>
      </c>
      <c r="AN298" s="164" t="str">
        <f t="shared" si="92"/>
        <v/>
      </c>
      <c r="AO298" s="166" t="str">
        <f t="shared" si="93"/>
        <v/>
      </c>
      <c r="AP298" s="167" t="str">
        <f t="shared" si="94"/>
        <v/>
      </c>
      <c r="AQ298" s="167" t="str">
        <f t="shared" si="95"/>
        <v/>
      </c>
      <c r="AR298" s="167" t="str">
        <f t="shared" si="96"/>
        <v/>
      </c>
      <c r="AS298" s="164" t="str">
        <f t="shared" si="97"/>
        <v/>
      </c>
      <c r="AT298" s="168" t="str">
        <f t="shared" si="98"/>
        <v/>
      </c>
      <c r="AU298" s="168" t="str">
        <f t="shared" si="99"/>
        <v/>
      </c>
      <c r="AV298" s="168" t="str">
        <f t="shared" si="100"/>
        <v/>
      </c>
      <c r="AW298" s="168" t="str">
        <f t="shared" si="101"/>
        <v/>
      </c>
      <c r="AX298" s="168" t="str">
        <f t="shared" si="102"/>
        <v/>
      </c>
      <c r="AY298" s="168" t="str">
        <f t="shared" si="103"/>
        <v/>
      </c>
      <c r="AZ298" s="169" t="str">
        <f>IF(C298="","",MAX(R298:R299))</f>
        <v/>
      </c>
      <c r="BA298" s="169" t="str">
        <f>IF(C298="","",MAX(S298:S299))</f>
        <v/>
      </c>
      <c r="BB298" s="170" t="str">
        <f>IF(C298="","",MIN(2,1+SQRT(200/(0.8*K298))))</f>
        <v/>
      </c>
      <c r="BC298" s="170" t="str">
        <f>IF(C298="","",MIN(0.02,MAX(R298:S298)/(J298*0.8*K298)))</f>
        <v/>
      </c>
      <c r="BD298" s="171" t="str">
        <f>IF(C298="","",0.18/$Y$11)</f>
        <v/>
      </c>
      <c r="BE298" s="172" t="str">
        <f>IF(C298="","",0.035*BB298^(3/2)*$F$9^(1/2))</f>
        <v/>
      </c>
      <c r="BF298" s="172" t="str">
        <f>IF(C298="","",0.6*(1-$F$9/250))</f>
        <v/>
      </c>
      <c r="BG298" s="171" t="str">
        <f>IF(C298="","",0.9*AK298)</f>
        <v/>
      </c>
      <c r="BH298" s="172" t="str">
        <f>+IF(C298="","",(BD298*BB298*(100*BC298*$F$9)^(1/3)+0.15*U298)*J298*0.8*K298/1000)</f>
        <v/>
      </c>
      <c r="BI298" s="172" t="str">
        <f>IF(C298="","",(BE298+0.15*U298)*J298*0.8*K298/1000)</f>
        <v/>
      </c>
      <c r="BJ298" s="172" t="str">
        <f>IF(C298="","",$AF$12*J298*1000)</f>
        <v/>
      </c>
      <c r="BK298" s="172" t="str">
        <f>+IF(C298="","",T298*1000/(BG298*$Q$10*Z298)*1000)</f>
        <v/>
      </c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27"/>
      <c r="CH298" s="27"/>
      <c r="CI298" s="27"/>
      <c r="CJ298" s="27"/>
      <c r="CK298" s="27"/>
      <c r="CL298" s="27"/>
      <c r="CM298" s="27"/>
      <c r="CN298" s="27"/>
      <c r="CO298" s="27"/>
      <c r="CP298" s="27"/>
      <c r="CQ298" s="27"/>
      <c r="CR298" s="27"/>
      <c r="CS298" s="27"/>
      <c r="CT298" s="27"/>
      <c r="CU298" s="27"/>
      <c r="CV298" s="27"/>
      <c r="CW298" s="27"/>
      <c r="CX298" s="27"/>
      <c r="CY298" s="27"/>
      <c r="CZ298" s="27"/>
      <c r="DA298" s="27"/>
      <c r="DB298" s="27"/>
      <c r="DC298" s="27"/>
      <c r="DD298" s="27"/>
      <c r="DE298" s="27"/>
      <c r="DF298" s="27"/>
      <c r="DG298" s="27"/>
      <c r="DH298" s="27"/>
      <c r="DI298" s="25"/>
      <c r="DJ298" s="25"/>
      <c r="DK298" s="25"/>
      <c r="DL298" s="25"/>
      <c r="DM298" s="25"/>
      <c r="DN298" s="25"/>
    </row>
    <row r="299" spans="1:118" ht="15.95" customHeight="1" x14ac:dyDescent="0.25">
      <c r="A299" s="181" t="str">
        <f t="shared" si="105"/>
        <v/>
      </c>
      <c r="B299" s="182" t="str">
        <f t="shared" si="104"/>
        <v/>
      </c>
      <c r="C299" s="151"/>
      <c r="D299" s="152"/>
      <c r="E299" s="153"/>
      <c r="F299" s="152"/>
      <c r="G299" s="151"/>
      <c r="H299" s="151"/>
      <c r="I299" s="151"/>
      <c r="J299" s="151"/>
      <c r="K299" s="152"/>
      <c r="L299" s="151" t="str">
        <f t="shared" si="86"/>
        <v/>
      </c>
      <c r="M299" s="151" t="str">
        <f t="shared" si="87"/>
        <v/>
      </c>
      <c r="N299" s="151" t="str">
        <f t="shared" si="88"/>
        <v/>
      </c>
      <c r="O299" s="151" t="str">
        <f t="shared" si="89"/>
        <v/>
      </c>
      <c r="P299" s="272"/>
      <c r="Q299" s="272"/>
      <c r="R299" s="173"/>
      <c r="S299" s="173"/>
      <c r="T299" s="174"/>
      <c r="U299" s="174"/>
      <c r="V299" s="174"/>
      <c r="W299" s="174"/>
      <c r="X299" s="174"/>
      <c r="Y299" s="174"/>
      <c r="Z299" s="174"/>
      <c r="AA299" s="175"/>
      <c r="AB299" s="175"/>
      <c r="AC299" s="175"/>
      <c r="AD299" s="175"/>
      <c r="AE299" s="176"/>
      <c r="AF299" s="175"/>
      <c r="AG299" s="122"/>
      <c r="AH299" s="177"/>
      <c r="AI299" s="177"/>
      <c r="AK299" s="164" t="str">
        <f t="shared" si="90"/>
        <v/>
      </c>
      <c r="AL299" s="165" t="str">
        <f t="shared" si="106"/>
        <v/>
      </c>
      <c r="AM299" s="164" t="str">
        <f t="shared" si="91"/>
        <v/>
      </c>
      <c r="AN299" s="164" t="str">
        <f t="shared" si="92"/>
        <v/>
      </c>
      <c r="AO299" s="166" t="str">
        <f t="shared" si="93"/>
        <v/>
      </c>
      <c r="AP299" s="167" t="str">
        <f t="shared" si="94"/>
        <v/>
      </c>
      <c r="AQ299" s="167" t="str">
        <f t="shared" si="95"/>
        <v/>
      </c>
      <c r="AR299" s="167" t="str">
        <f t="shared" si="96"/>
        <v/>
      </c>
      <c r="AS299" s="164" t="str">
        <f t="shared" si="97"/>
        <v/>
      </c>
      <c r="AT299" s="168" t="str">
        <f t="shared" si="98"/>
        <v/>
      </c>
      <c r="AU299" s="168" t="str">
        <f t="shared" si="99"/>
        <v/>
      </c>
      <c r="AV299" s="168" t="str">
        <f t="shared" si="100"/>
        <v/>
      </c>
      <c r="AW299" s="168" t="str">
        <f t="shared" si="101"/>
        <v/>
      </c>
      <c r="AX299" s="168" t="str">
        <f t="shared" si="102"/>
        <v/>
      </c>
      <c r="AY299" s="168" t="str">
        <f t="shared" si="103"/>
        <v/>
      </c>
      <c r="AZ299" s="178"/>
      <c r="BA299" s="178"/>
      <c r="BB299" s="179"/>
      <c r="BC299" s="179"/>
      <c r="BD299" s="179"/>
      <c r="BE299" s="179"/>
      <c r="BF299" s="179"/>
      <c r="BG299" s="179"/>
      <c r="BH299" s="179"/>
      <c r="BI299" s="179"/>
      <c r="BJ299" s="179"/>
      <c r="BK299" s="179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  <c r="CO299" s="27"/>
      <c r="CP299" s="27"/>
      <c r="CQ299" s="27"/>
      <c r="CR299" s="27"/>
      <c r="CS299" s="27"/>
      <c r="CT299" s="27"/>
      <c r="CU299" s="27"/>
      <c r="CV299" s="27"/>
      <c r="CW299" s="27"/>
      <c r="CX299" s="27"/>
      <c r="CY299" s="27"/>
      <c r="CZ299" s="27"/>
      <c r="DA299" s="27"/>
      <c r="DB299" s="27"/>
      <c r="DC299" s="27"/>
      <c r="DD299" s="27"/>
      <c r="DE299" s="27"/>
      <c r="DF299" s="27"/>
      <c r="DG299" s="27"/>
      <c r="DH299" s="27"/>
      <c r="DI299" s="25"/>
      <c r="DJ299" s="25"/>
      <c r="DK299" s="25"/>
      <c r="DL299" s="25"/>
      <c r="DM299" s="25"/>
      <c r="DN299" s="25"/>
    </row>
    <row r="300" spans="1:118" ht="15.95" customHeight="1" x14ac:dyDescent="0.2">
      <c r="A300" s="181" t="str">
        <f t="shared" si="105"/>
        <v/>
      </c>
      <c r="B300" s="182" t="str">
        <f t="shared" si="104"/>
        <v/>
      </c>
      <c r="C300" s="151"/>
      <c r="D300" s="152"/>
      <c r="E300" s="153"/>
      <c r="F300" s="152"/>
      <c r="G300" s="151"/>
      <c r="H300" s="151"/>
      <c r="I300" s="151"/>
      <c r="J300" s="151"/>
      <c r="K300" s="152"/>
      <c r="L300" s="151" t="str">
        <f t="shared" si="86"/>
        <v/>
      </c>
      <c r="M300" s="151" t="str">
        <f t="shared" si="87"/>
        <v/>
      </c>
      <c r="N300" s="151" t="str">
        <f t="shared" si="88"/>
        <v/>
      </c>
      <c r="O300" s="151" t="str">
        <f t="shared" si="89"/>
        <v/>
      </c>
      <c r="P300" s="155"/>
      <c r="Q300" s="155"/>
      <c r="R300" s="154" t="str">
        <f>IF(C300="","",MAX(N300:N301))</f>
        <v/>
      </c>
      <c r="S300" s="154" t="str">
        <f>IF(D300="","",MAX(O300:O301))</f>
        <v/>
      </c>
      <c r="T300" s="155" t="str">
        <f>IF(C300="","",MAX(ABS(H300),ABS(H301)))</f>
        <v/>
      </c>
      <c r="U300" s="156" t="str">
        <f>+IF(C300="","",MIN(MAX(ABS(G300),ABS(G301))*1000/(J300*K300),0.2*$F$10))</f>
        <v/>
      </c>
      <c r="V300" s="155" t="str">
        <f>IF(C300="","",MAX(BH300:BI300))</f>
        <v/>
      </c>
      <c r="W300" s="155" t="str">
        <f>IF(C300="","",$AA$9*$J300*$BG300*$BF300*$F$10/2.9/1000)</f>
        <v/>
      </c>
      <c r="X300" s="155" t="str">
        <f>IF(C300="","",$AA$9*$J300*$BG300*$BF300*$F$10/2/1000)</f>
        <v/>
      </c>
      <c r="Y300" s="157" t="str">
        <f>IF(C300="","",IF(MAX(ABS(H300),ABS(H301))&lt;V300,"Cấu tạo",IF(MAX(ABS(H300),ABS(H301))&gt;X300,"O/S","Tínhthép")))</f>
        <v/>
      </c>
      <c r="Z300" s="158" t="str">
        <f>IF(C300="","",IF(Y300="Tínhthép",IF(T300&lt;W300,2.5,_xlfn.COT(0.5*ASIN(2*T300*1000/($AA$9*J300*BG300*BF300*$F$10)))),""))</f>
        <v/>
      </c>
      <c r="AA300" s="159" t="str">
        <f>IF(C300="","",MAX(BJ300:BK300))</f>
        <v/>
      </c>
      <c r="AB300" s="160" t="str">
        <f>IF($C300="","",AH300)</f>
        <v/>
      </c>
      <c r="AC300" s="160" t="str">
        <f>IF($C300="","",AI300)</f>
        <v/>
      </c>
      <c r="AD300" s="160"/>
      <c r="AE300" s="159" t="str">
        <f>IF(C300="","",2*3.14*AB300^2/4/AC300*1000)</f>
        <v/>
      </c>
      <c r="AF300" s="161" t="str">
        <f>IF(C300="","",IF(AE300&gt;AA300,"OK","NOT OK"))</f>
        <v/>
      </c>
      <c r="AH300" s="162">
        <v>10</v>
      </c>
      <c r="AI300" s="163">
        <v>200</v>
      </c>
      <c r="AK300" s="164" t="str">
        <f t="shared" si="90"/>
        <v/>
      </c>
      <c r="AL300" s="165" t="str">
        <f t="shared" si="106"/>
        <v/>
      </c>
      <c r="AM300" s="164" t="str">
        <f t="shared" si="91"/>
        <v/>
      </c>
      <c r="AN300" s="164" t="str">
        <f t="shared" si="92"/>
        <v/>
      </c>
      <c r="AO300" s="166" t="str">
        <f t="shared" si="93"/>
        <v/>
      </c>
      <c r="AP300" s="167" t="str">
        <f t="shared" si="94"/>
        <v/>
      </c>
      <c r="AQ300" s="167" t="str">
        <f t="shared" si="95"/>
        <v/>
      </c>
      <c r="AR300" s="167" t="str">
        <f t="shared" si="96"/>
        <v/>
      </c>
      <c r="AS300" s="164" t="str">
        <f t="shared" si="97"/>
        <v/>
      </c>
      <c r="AT300" s="168" t="str">
        <f t="shared" si="98"/>
        <v/>
      </c>
      <c r="AU300" s="168" t="str">
        <f t="shared" si="99"/>
        <v/>
      </c>
      <c r="AV300" s="168" t="str">
        <f t="shared" si="100"/>
        <v/>
      </c>
      <c r="AW300" s="168" t="str">
        <f t="shared" si="101"/>
        <v/>
      </c>
      <c r="AX300" s="168" t="str">
        <f t="shared" si="102"/>
        <v/>
      </c>
      <c r="AY300" s="168" t="str">
        <f t="shared" si="103"/>
        <v/>
      </c>
      <c r="AZ300" s="169" t="str">
        <f>IF(C300="","",MAX(R300:R301))</f>
        <v/>
      </c>
      <c r="BA300" s="169" t="str">
        <f>IF(C300="","",MAX(S300:S301))</f>
        <v/>
      </c>
      <c r="BB300" s="170" t="str">
        <f>IF(C300="","",MIN(2,1+SQRT(200/(0.8*K300))))</f>
        <v/>
      </c>
      <c r="BC300" s="170" t="str">
        <f>IF(C300="","",MIN(0.02,MAX(R300:S300)/(J300*0.8*K300)))</f>
        <v/>
      </c>
      <c r="BD300" s="171" t="str">
        <f>IF(C300="","",0.18/$Y$11)</f>
        <v/>
      </c>
      <c r="BE300" s="172" t="str">
        <f>IF(C300="","",0.035*BB300^(3/2)*$F$9^(1/2))</f>
        <v/>
      </c>
      <c r="BF300" s="172" t="str">
        <f>IF(C300="","",0.6*(1-$F$9/250))</f>
        <v/>
      </c>
      <c r="BG300" s="171" t="str">
        <f>IF(C300="","",0.9*AK300)</f>
        <v/>
      </c>
      <c r="BH300" s="172" t="str">
        <f>+IF(C300="","",(BD300*BB300*(100*BC300*$F$9)^(1/3)+0.15*U300)*J300*0.8*K300/1000)</f>
        <v/>
      </c>
      <c r="BI300" s="172" t="str">
        <f>IF(C300="","",(BE300+0.15*U300)*J300*0.8*K300/1000)</f>
        <v/>
      </c>
      <c r="BJ300" s="172" t="str">
        <f>IF(C300="","",$AF$12*J300*1000)</f>
        <v/>
      </c>
      <c r="BK300" s="172" t="str">
        <f>+IF(C300="","",T300*1000/(BG300*$Q$10*Z300)*1000)</f>
        <v/>
      </c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27"/>
      <c r="CH300" s="27"/>
      <c r="CI300" s="27"/>
      <c r="CJ300" s="27"/>
      <c r="CK300" s="27"/>
      <c r="CL300" s="27"/>
      <c r="CM300" s="27"/>
      <c r="CN300" s="27"/>
      <c r="CO300" s="27"/>
      <c r="CP300" s="27"/>
      <c r="CQ300" s="27"/>
      <c r="CR300" s="27"/>
      <c r="CS300" s="27"/>
      <c r="CT300" s="27"/>
      <c r="CU300" s="27"/>
      <c r="CV300" s="27"/>
      <c r="CW300" s="27"/>
      <c r="CX300" s="27"/>
      <c r="CY300" s="27"/>
      <c r="CZ300" s="27"/>
      <c r="DA300" s="27"/>
      <c r="DB300" s="27"/>
      <c r="DC300" s="27"/>
      <c r="DD300" s="27"/>
      <c r="DE300" s="27"/>
      <c r="DF300" s="27"/>
      <c r="DG300" s="27"/>
      <c r="DH300" s="27"/>
      <c r="DI300" s="25"/>
      <c r="DJ300" s="25"/>
      <c r="DK300" s="25"/>
      <c r="DL300" s="25"/>
      <c r="DM300" s="25"/>
      <c r="DN300" s="25"/>
    </row>
    <row r="301" spans="1:118" ht="15.95" customHeight="1" x14ac:dyDescent="0.25">
      <c r="A301" s="181" t="str">
        <f t="shared" si="105"/>
        <v/>
      </c>
      <c r="B301" s="182" t="str">
        <f t="shared" si="104"/>
        <v/>
      </c>
      <c r="C301" s="151"/>
      <c r="D301" s="152"/>
      <c r="E301" s="153"/>
      <c r="F301" s="152"/>
      <c r="G301" s="151"/>
      <c r="H301" s="151"/>
      <c r="I301" s="151"/>
      <c r="J301" s="151"/>
      <c r="K301" s="152"/>
      <c r="L301" s="151" t="str">
        <f t="shared" si="86"/>
        <v/>
      </c>
      <c r="M301" s="151" t="str">
        <f t="shared" si="87"/>
        <v/>
      </c>
      <c r="N301" s="151" t="str">
        <f t="shared" si="88"/>
        <v/>
      </c>
      <c r="O301" s="151" t="str">
        <f t="shared" si="89"/>
        <v/>
      </c>
      <c r="P301" s="272"/>
      <c r="Q301" s="272"/>
      <c r="R301" s="173"/>
      <c r="S301" s="173"/>
      <c r="T301" s="174"/>
      <c r="U301" s="174"/>
      <c r="V301" s="174"/>
      <c r="W301" s="174"/>
      <c r="X301" s="174"/>
      <c r="Y301" s="174"/>
      <c r="Z301" s="174"/>
      <c r="AA301" s="175"/>
      <c r="AB301" s="175"/>
      <c r="AC301" s="175"/>
      <c r="AD301" s="175"/>
      <c r="AE301" s="176"/>
      <c r="AF301" s="175"/>
      <c r="AG301" s="122"/>
      <c r="AH301" s="177"/>
      <c r="AI301" s="177"/>
      <c r="AK301" s="164" t="str">
        <f t="shared" si="90"/>
        <v/>
      </c>
      <c r="AL301" s="165" t="str">
        <f t="shared" si="106"/>
        <v/>
      </c>
      <c r="AM301" s="164" t="str">
        <f t="shared" si="91"/>
        <v/>
      </c>
      <c r="AN301" s="164" t="str">
        <f t="shared" si="92"/>
        <v/>
      </c>
      <c r="AO301" s="166" t="str">
        <f t="shared" si="93"/>
        <v/>
      </c>
      <c r="AP301" s="167" t="str">
        <f t="shared" si="94"/>
        <v/>
      </c>
      <c r="AQ301" s="167" t="str">
        <f t="shared" si="95"/>
        <v/>
      </c>
      <c r="AR301" s="167" t="str">
        <f t="shared" si="96"/>
        <v/>
      </c>
      <c r="AS301" s="164" t="str">
        <f t="shared" si="97"/>
        <v/>
      </c>
      <c r="AT301" s="168" t="str">
        <f t="shared" si="98"/>
        <v/>
      </c>
      <c r="AU301" s="168" t="str">
        <f t="shared" si="99"/>
        <v/>
      </c>
      <c r="AV301" s="168" t="str">
        <f t="shared" si="100"/>
        <v/>
      </c>
      <c r="AW301" s="168" t="str">
        <f t="shared" si="101"/>
        <v/>
      </c>
      <c r="AX301" s="168" t="str">
        <f t="shared" si="102"/>
        <v/>
      </c>
      <c r="AY301" s="168" t="str">
        <f t="shared" si="103"/>
        <v/>
      </c>
      <c r="AZ301" s="178"/>
      <c r="BA301" s="178"/>
      <c r="BB301" s="179"/>
      <c r="BC301" s="179"/>
      <c r="BD301" s="179"/>
      <c r="BE301" s="179"/>
      <c r="BF301" s="179"/>
      <c r="BG301" s="179"/>
      <c r="BH301" s="179"/>
      <c r="BI301" s="179"/>
      <c r="BJ301" s="179"/>
      <c r="BK301" s="179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27"/>
      <c r="CH301" s="27"/>
      <c r="CI301" s="27"/>
      <c r="CJ301" s="27"/>
      <c r="CK301" s="27"/>
      <c r="CL301" s="27"/>
      <c r="CM301" s="27"/>
      <c r="CN301" s="27"/>
      <c r="CO301" s="27"/>
      <c r="CP301" s="27"/>
      <c r="CQ301" s="27"/>
      <c r="CR301" s="27"/>
      <c r="CS301" s="27"/>
      <c r="CT301" s="27"/>
      <c r="CU301" s="27"/>
      <c r="CV301" s="27"/>
      <c r="CW301" s="27"/>
      <c r="CX301" s="27"/>
      <c r="CY301" s="27"/>
      <c r="CZ301" s="27"/>
      <c r="DA301" s="27"/>
      <c r="DB301" s="27"/>
      <c r="DC301" s="27"/>
      <c r="DD301" s="27"/>
      <c r="DE301" s="27"/>
      <c r="DF301" s="27"/>
      <c r="DG301" s="27"/>
      <c r="DH301" s="27"/>
      <c r="DI301" s="25"/>
      <c r="DJ301" s="25"/>
      <c r="DK301" s="25"/>
      <c r="DL301" s="25"/>
      <c r="DM301" s="25"/>
      <c r="DN301" s="25"/>
    </row>
    <row r="302" spans="1:118" ht="15.95" customHeight="1" x14ac:dyDescent="0.2">
      <c r="A302" s="181" t="str">
        <f t="shared" si="105"/>
        <v/>
      </c>
      <c r="B302" s="182" t="str">
        <f t="shared" si="104"/>
        <v/>
      </c>
      <c r="C302" s="151"/>
      <c r="D302" s="152"/>
      <c r="E302" s="153"/>
      <c r="F302" s="152"/>
      <c r="G302" s="151"/>
      <c r="H302" s="151"/>
      <c r="I302" s="151"/>
      <c r="J302" s="151"/>
      <c r="K302" s="151"/>
      <c r="L302" s="151" t="str">
        <f t="shared" si="86"/>
        <v/>
      </c>
      <c r="M302" s="151" t="str">
        <f t="shared" si="87"/>
        <v/>
      </c>
      <c r="N302" s="151" t="str">
        <f t="shared" si="88"/>
        <v/>
      </c>
      <c r="O302" s="151" t="str">
        <f t="shared" si="89"/>
        <v/>
      </c>
      <c r="P302" s="155"/>
      <c r="Q302" s="155"/>
      <c r="R302" s="154" t="str">
        <f>IF(C302="","",MAX(N302:N303))</f>
        <v/>
      </c>
      <c r="S302" s="154" t="str">
        <f>IF(D302="","",MAX(O302:O303))</f>
        <v/>
      </c>
      <c r="T302" s="155" t="str">
        <f>IF(C302="","",MAX(ABS(H302),ABS(H303)))</f>
        <v/>
      </c>
      <c r="U302" s="156" t="str">
        <f>+IF(C302="","",MIN(MAX(ABS(G302),ABS(G303))*1000/(J302*K302),0.2*$F$10))</f>
        <v/>
      </c>
      <c r="V302" s="155" t="str">
        <f>IF(C302="","",MAX(BH302:BI302))</f>
        <v/>
      </c>
      <c r="W302" s="155" t="str">
        <f>IF(C302="","",$AA$9*$J302*$BG302*$BF302*$F$10/2.9/1000)</f>
        <v/>
      </c>
      <c r="X302" s="155" t="str">
        <f>IF(C302="","",$AA$9*$J302*$BG302*$BF302*$F$10/2/1000)</f>
        <v/>
      </c>
      <c r="Y302" s="157" t="str">
        <f>IF(C302="","",IF(MAX(ABS(H302),ABS(H303))&lt;V302,"Cấu tạo",IF(MAX(ABS(H302),ABS(H303))&gt;X302,"O/S","Tínhthép")))</f>
        <v/>
      </c>
      <c r="Z302" s="158" t="str">
        <f>IF(C302="","",IF(Y302="Tínhthép",IF(T302&lt;W302,2.5,_xlfn.COT(0.5*ASIN(2*T302*1000/($AA$9*J302*BG302*BF302*$F$10)))),""))</f>
        <v/>
      </c>
      <c r="AA302" s="159" t="str">
        <f>IF(C302="","",MAX(BJ302:BK302))</f>
        <v/>
      </c>
      <c r="AB302" s="160" t="str">
        <f>IF($C302="","",AH302)</f>
        <v/>
      </c>
      <c r="AC302" s="160" t="str">
        <f>IF($C302="","",AI302)</f>
        <v/>
      </c>
      <c r="AD302" s="160"/>
      <c r="AE302" s="159" t="str">
        <f>IF(C302="","",2*3.14*AB302^2/4/AC302*1000)</f>
        <v/>
      </c>
      <c r="AF302" s="161" t="str">
        <f>IF(C302="","",IF(AE302&gt;AA302,"OK","NOT OK"))</f>
        <v/>
      </c>
      <c r="AG302" s="17">
        <v>72</v>
      </c>
      <c r="AH302" s="162">
        <v>10</v>
      </c>
      <c r="AI302" s="163">
        <v>200</v>
      </c>
      <c r="AK302" s="164" t="str">
        <f t="shared" si="90"/>
        <v/>
      </c>
      <c r="AL302" s="165" t="str">
        <f t="shared" si="106"/>
        <v/>
      </c>
      <c r="AM302" s="164" t="str">
        <f t="shared" si="91"/>
        <v/>
      </c>
      <c r="AN302" s="164" t="str">
        <f t="shared" si="92"/>
        <v/>
      </c>
      <c r="AO302" s="166" t="str">
        <f t="shared" si="93"/>
        <v/>
      </c>
      <c r="AP302" s="167" t="str">
        <f t="shared" si="94"/>
        <v/>
      </c>
      <c r="AQ302" s="167" t="str">
        <f t="shared" si="95"/>
        <v/>
      </c>
      <c r="AR302" s="167" t="str">
        <f t="shared" si="96"/>
        <v/>
      </c>
      <c r="AS302" s="164" t="str">
        <f t="shared" si="97"/>
        <v/>
      </c>
      <c r="AT302" s="168" t="str">
        <f t="shared" si="98"/>
        <v/>
      </c>
      <c r="AU302" s="168" t="str">
        <f t="shared" si="99"/>
        <v/>
      </c>
      <c r="AV302" s="168" t="str">
        <f t="shared" si="100"/>
        <v/>
      </c>
      <c r="AW302" s="168" t="str">
        <f t="shared" si="101"/>
        <v/>
      </c>
      <c r="AX302" s="168" t="str">
        <f t="shared" si="102"/>
        <v/>
      </c>
      <c r="AY302" s="168" t="str">
        <f t="shared" si="103"/>
        <v/>
      </c>
      <c r="AZ302" s="169" t="str">
        <f>IF(C302="","",MAX(R302:R303))</f>
        <v/>
      </c>
      <c r="BA302" s="169" t="str">
        <f>IF(C302="","",MAX(S302:S303))</f>
        <v/>
      </c>
      <c r="BB302" s="170" t="str">
        <f>IF(C302="","",MIN(2,1+SQRT(200/(0.8*K302))))</f>
        <v/>
      </c>
      <c r="BC302" s="170" t="str">
        <f>IF(C302="","",MIN(0.02,MAX(R302:S302)/(J302*0.8*K302)))</f>
        <v/>
      </c>
      <c r="BD302" s="171" t="str">
        <f>IF(C302="","",0.18/$Y$11)</f>
        <v/>
      </c>
      <c r="BE302" s="172" t="str">
        <f>IF(C302="","",0.035*BB302^(3/2)*$F$9^(1/2))</f>
        <v/>
      </c>
      <c r="BF302" s="172" t="str">
        <f>IF(C302="","",0.6*(1-$F$9/250))</f>
        <v/>
      </c>
      <c r="BG302" s="171" t="str">
        <f>IF(C302="","",0.9*AK302)</f>
        <v/>
      </c>
      <c r="BH302" s="172" t="str">
        <f>+IF(C302="","",(BD302*BB302*(100*BC302*$F$9)^(1/3)+0.15*U302)*J302*0.8*K302/1000)</f>
        <v/>
      </c>
      <c r="BI302" s="172" t="str">
        <f>IF(C302="","",(BE302+0.15*U302)*J302*0.8*K302/1000)</f>
        <v/>
      </c>
      <c r="BJ302" s="172" t="str">
        <f>IF(C302="","",$AF$12*J302*1000)</f>
        <v/>
      </c>
      <c r="BK302" s="172" t="str">
        <f>+IF(C302="","",T302*1000/(BG302*$Q$10*Z302)*1000)</f>
        <v/>
      </c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  <c r="CO302" s="27"/>
      <c r="CP302" s="27"/>
      <c r="CQ302" s="27"/>
      <c r="CR302" s="27"/>
      <c r="CS302" s="27"/>
      <c r="CT302" s="27"/>
      <c r="CU302" s="27"/>
      <c r="CV302" s="27"/>
      <c r="CW302" s="27"/>
      <c r="CX302" s="27"/>
      <c r="CY302" s="27"/>
      <c r="CZ302" s="27"/>
      <c r="DA302" s="27"/>
      <c r="DB302" s="27"/>
      <c r="DC302" s="27"/>
      <c r="DD302" s="27"/>
      <c r="DE302" s="27"/>
      <c r="DF302" s="27"/>
      <c r="DG302" s="27"/>
      <c r="DH302" s="27"/>
      <c r="DI302" s="25"/>
      <c r="DJ302" s="25"/>
      <c r="DK302" s="25"/>
      <c r="DL302" s="25"/>
      <c r="DM302" s="25"/>
      <c r="DN302" s="25"/>
    </row>
    <row r="303" spans="1:118" ht="15.95" customHeight="1" x14ac:dyDescent="0.25">
      <c r="A303" s="181" t="str">
        <f t="shared" si="105"/>
        <v/>
      </c>
      <c r="B303" s="182" t="str">
        <f t="shared" si="104"/>
        <v/>
      </c>
      <c r="C303" s="151"/>
      <c r="D303" s="152"/>
      <c r="E303" s="153"/>
      <c r="F303" s="152"/>
      <c r="G303" s="151"/>
      <c r="H303" s="151"/>
      <c r="I303" s="151"/>
      <c r="J303" s="151"/>
      <c r="K303" s="152"/>
      <c r="L303" s="151" t="str">
        <f t="shared" si="86"/>
        <v/>
      </c>
      <c r="M303" s="151" t="str">
        <f t="shared" si="87"/>
        <v/>
      </c>
      <c r="N303" s="151" t="str">
        <f t="shared" si="88"/>
        <v/>
      </c>
      <c r="O303" s="151" t="str">
        <f t="shared" si="89"/>
        <v/>
      </c>
      <c r="P303" s="272"/>
      <c r="Q303" s="272"/>
      <c r="R303" s="180"/>
      <c r="S303" s="180"/>
      <c r="T303" s="174"/>
      <c r="U303" s="174"/>
      <c r="V303" s="174"/>
      <c r="W303" s="174"/>
      <c r="X303" s="174"/>
      <c r="Y303" s="174"/>
      <c r="Z303" s="174"/>
      <c r="AA303" s="175"/>
      <c r="AB303" s="175"/>
      <c r="AC303" s="175"/>
      <c r="AD303" s="175"/>
      <c r="AE303" s="176"/>
      <c r="AF303" s="175"/>
      <c r="AG303" s="122"/>
      <c r="AH303" s="177"/>
      <c r="AI303" s="177"/>
      <c r="AK303" s="164" t="str">
        <f t="shared" si="90"/>
        <v/>
      </c>
      <c r="AL303" s="165" t="str">
        <f t="shared" si="106"/>
        <v/>
      </c>
      <c r="AM303" s="164" t="str">
        <f t="shared" si="91"/>
        <v/>
      </c>
      <c r="AN303" s="164" t="str">
        <f t="shared" si="92"/>
        <v/>
      </c>
      <c r="AO303" s="166" t="str">
        <f t="shared" si="93"/>
        <v/>
      </c>
      <c r="AP303" s="167" t="str">
        <f t="shared" si="94"/>
        <v/>
      </c>
      <c r="AQ303" s="167" t="str">
        <f t="shared" si="95"/>
        <v/>
      </c>
      <c r="AR303" s="167" t="str">
        <f t="shared" si="96"/>
        <v/>
      </c>
      <c r="AS303" s="164" t="str">
        <f t="shared" si="97"/>
        <v/>
      </c>
      <c r="AT303" s="168" t="str">
        <f t="shared" si="98"/>
        <v/>
      </c>
      <c r="AU303" s="168" t="str">
        <f t="shared" si="99"/>
        <v/>
      </c>
      <c r="AV303" s="168" t="str">
        <f t="shared" si="100"/>
        <v/>
      </c>
      <c r="AW303" s="168" t="str">
        <f t="shared" si="101"/>
        <v/>
      </c>
      <c r="AX303" s="168" t="str">
        <f t="shared" si="102"/>
        <v/>
      </c>
      <c r="AY303" s="168" t="str">
        <f t="shared" si="103"/>
        <v/>
      </c>
      <c r="AZ303" s="178"/>
      <c r="BA303" s="178"/>
      <c r="BB303" s="179"/>
      <c r="BC303" s="179"/>
      <c r="BD303" s="179"/>
      <c r="BE303" s="179"/>
      <c r="BF303" s="179"/>
      <c r="BG303" s="179"/>
      <c r="BH303" s="179"/>
      <c r="BI303" s="179"/>
      <c r="BJ303" s="179"/>
      <c r="BK303" s="179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27"/>
      <c r="CH303" s="27"/>
      <c r="CI303" s="27"/>
      <c r="CJ303" s="27"/>
      <c r="CK303" s="27"/>
      <c r="CL303" s="27"/>
      <c r="CM303" s="27"/>
      <c r="CN303" s="27"/>
      <c r="CO303" s="27"/>
      <c r="CP303" s="27"/>
      <c r="CQ303" s="27"/>
      <c r="CR303" s="27"/>
      <c r="CS303" s="27"/>
      <c r="CT303" s="27"/>
      <c r="CU303" s="27"/>
      <c r="CV303" s="27"/>
      <c r="CW303" s="27"/>
      <c r="CX303" s="27"/>
      <c r="CY303" s="27"/>
      <c r="CZ303" s="27"/>
      <c r="DA303" s="27"/>
      <c r="DB303" s="27"/>
      <c r="DC303" s="27"/>
      <c r="DD303" s="27"/>
      <c r="DE303" s="27"/>
      <c r="DF303" s="27"/>
      <c r="DG303" s="27"/>
      <c r="DH303" s="27"/>
      <c r="DI303" s="25"/>
      <c r="DJ303" s="25"/>
      <c r="DK303" s="25"/>
      <c r="DL303" s="25"/>
      <c r="DM303" s="25"/>
      <c r="DN303" s="25"/>
    </row>
    <row r="304" spans="1:118" ht="15.95" customHeight="1" x14ac:dyDescent="0.2">
      <c r="A304" s="181" t="str">
        <f t="shared" si="105"/>
        <v/>
      </c>
      <c r="B304" s="182" t="str">
        <f t="shared" si="104"/>
        <v/>
      </c>
      <c r="C304" s="151"/>
      <c r="D304" s="152"/>
      <c r="E304" s="153"/>
      <c r="F304" s="152"/>
      <c r="G304" s="151"/>
      <c r="H304" s="151"/>
      <c r="I304" s="151"/>
      <c r="J304" s="151"/>
      <c r="K304" s="152"/>
      <c r="L304" s="151" t="str">
        <f t="shared" si="86"/>
        <v/>
      </c>
      <c r="M304" s="151" t="str">
        <f t="shared" si="87"/>
        <v/>
      </c>
      <c r="N304" s="151" t="str">
        <f t="shared" si="88"/>
        <v/>
      </c>
      <c r="O304" s="151" t="str">
        <f t="shared" si="89"/>
        <v/>
      </c>
      <c r="P304" s="155"/>
      <c r="Q304" s="155"/>
      <c r="R304" s="154" t="str">
        <f>IF(C304="","",MAX(N304:N305))</f>
        <v/>
      </c>
      <c r="S304" s="154" t="str">
        <f>IF(D304="","",MAX(O304:O305))</f>
        <v/>
      </c>
      <c r="T304" s="155" t="str">
        <f>IF(C304="","",MAX(ABS(H304),ABS(H305)))</f>
        <v/>
      </c>
      <c r="U304" s="156" t="str">
        <f>+IF(C304="","",MIN(MAX(ABS(G304),ABS(G305))*1000/(J304*K304),0.2*$F$10))</f>
        <v/>
      </c>
      <c r="V304" s="155" t="str">
        <f>IF(C304="","",MAX(BH304:BI304))</f>
        <v/>
      </c>
      <c r="W304" s="155" t="str">
        <f>IF(C304="","",$AA$9*$J304*$BG304*$BF304*$F$10/2.9/1000)</f>
        <v/>
      </c>
      <c r="X304" s="155" t="str">
        <f>IF(C304="","",$AA$9*$J304*$BG304*$BF304*$F$10/2/1000)</f>
        <v/>
      </c>
      <c r="Y304" s="157" t="str">
        <f>IF(C304="","",IF(MAX(ABS(H304),ABS(H305))&lt;V304,"Cấu tạo",IF(MAX(ABS(H304),ABS(H305))&gt;X304,"O/S","Tínhthép")))</f>
        <v/>
      </c>
      <c r="Z304" s="158" t="str">
        <f>IF(C304="","",IF(Y304="Tínhthép",IF(T304&lt;W304,2.5,_xlfn.COT(0.5*ASIN(2*T304*1000/($AA$9*J304*BG304*BF304*$F$10)))),""))</f>
        <v/>
      </c>
      <c r="AA304" s="159" t="str">
        <f>IF(C304="","",MAX(BJ304:BK304))</f>
        <v/>
      </c>
      <c r="AB304" s="160" t="str">
        <f>IF($C304="","",AH304)</f>
        <v/>
      </c>
      <c r="AC304" s="160" t="str">
        <f>IF($C304="","",AI304)</f>
        <v/>
      </c>
      <c r="AD304" s="160"/>
      <c r="AE304" s="159" t="str">
        <f>IF(C304="","",2*3.14*AB304^2/4/AC304*1000)</f>
        <v/>
      </c>
      <c r="AF304" s="161" t="str">
        <f>IF(C304="","",IF(AE304&gt;AA304,"OK","NOT OK"))</f>
        <v/>
      </c>
      <c r="AH304" s="162">
        <v>10</v>
      </c>
      <c r="AI304" s="163">
        <v>200</v>
      </c>
      <c r="AK304" s="164" t="str">
        <f t="shared" si="90"/>
        <v/>
      </c>
      <c r="AL304" s="165" t="str">
        <f t="shared" si="106"/>
        <v/>
      </c>
      <c r="AM304" s="164" t="str">
        <f t="shared" si="91"/>
        <v/>
      </c>
      <c r="AN304" s="164" t="str">
        <f t="shared" si="92"/>
        <v/>
      </c>
      <c r="AO304" s="166" t="str">
        <f t="shared" si="93"/>
        <v/>
      </c>
      <c r="AP304" s="167" t="str">
        <f t="shared" si="94"/>
        <v/>
      </c>
      <c r="AQ304" s="167" t="str">
        <f t="shared" si="95"/>
        <v/>
      </c>
      <c r="AR304" s="167" t="str">
        <f t="shared" si="96"/>
        <v/>
      </c>
      <c r="AS304" s="164" t="str">
        <f t="shared" si="97"/>
        <v/>
      </c>
      <c r="AT304" s="168" t="str">
        <f t="shared" si="98"/>
        <v/>
      </c>
      <c r="AU304" s="168" t="str">
        <f t="shared" si="99"/>
        <v/>
      </c>
      <c r="AV304" s="168" t="str">
        <f t="shared" si="100"/>
        <v/>
      </c>
      <c r="AW304" s="168" t="str">
        <f t="shared" si="101"/>
        <v/>
      </c>
      <c r="AX304" s="168" t="str">
        <f t="shared" si="102"/>
        <v/>
      </c>
      <c r="AY304" s="168" t="str">
        <f t="shared" si="103"/>
        <v/>
      </c>
      <c r="AZ304" s="169" t="str">
        <f>IF(C304="","",MAX(R304:R305))</f>
        <v/>
      </c>
      <c r="BA304" s="169" t="str">
        <f>IF(C304="","",MAX(S304:S305))</f>
        <v/>
      </c>
      <c r="BB304" s="170" t="str">
        <f>IF(C304="","",MIN(2,1+SQRT(200/(0.8*K304))))</f>
        <v/>
      </c>
      <c r="BC304" s="170" t="str">
        <f>IF(C304="","",MIN(0.02,MAX(R304:S304)/(J304*0.8*K304)))</f>
        <v/>
      </c>
      <c r="BD304" s="171" t="str">
        <f>IF(C304="","",0.18/$Y$11)</f>
        <v/>
      </c>
      <c r="BE304" s="172" t="str">
        <f>IF(C304="","",0.035*BB304^(3/2)*$F$9^(1/2))</f>
        <v/>
      </c>
      <c r="BF304" s="172" t="str">
        <f>IF(C304="","",0.6*(1-$F$9/250))</f>
        <v/>
      </c>
      <c r="BG304" s="171" t="str">
        <f>IF(C304="","",0.9*AK304)</f>
        <v/>
      </c>
      <c r="BH304" s="172" t="str">
        <f>+IF(C304="","",(BD304*BB304*(100*BC304*$F$9)^(1/3)+0.15*U304)*J304*0.8*K304/1000)</f>
        <v/>
      </c>
      <c r="BI304" s="172" t="str">
        <f>IF(C304="","",(BE304+0.15*U304)*J304*0.8*K304/1000)</f>
        <v/>
      </c>
      <c r="BJ304" s="172" t="str">
        <f>IF(C304="","",$AF$12*J304*1000)</f>
        <v/>
      </c>
      <c r="BK304" s="172" t="str">
        <f>+IF(C304="","",T304*1000/(BG304*$Q$10*Z304)*1000)</f>
        <v/>
      </c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  <c r="CO304" s="27"/>
      <c r="CP304" s="27"/>
      <c r="CQ304" s="27"/>
      <c r="CR304" s="27"/>
      <c r="CS304" s="27"/>
      <c r="CT304" s="27"/>
      <c r="CU304" s="27"/>
      <c r="CV304" s="27"/>
      <c r="CW304" s="27"/>
      <c r="CX304" s="27"/>
      <c r="CY304" s="27"/>
      <c r="CZ304" s="27"/>
      <c r="DA304" s="27"/>
      <c r="DB304" s="27"/>
      <c r="DC304" s="27"/>
      <c r="DD304" s="27"/>
      <c r="DE304" s="27"/>
      <c r="DF304" s="27"/>
      <c r="DG304" s="27"/>
      <c r="DH304" s="27"/>
      <c r="DI304" s="25"/>
      <c r="DJ304" s="25"/>
      <c r="DK304" s="25"/>
      <c r="DL304" s="25"/>
      <c r="DM304" s="25"/>
      <c r="DN304" s="25"/>
    </row>
    <row r="305" spans="1:118" ht="15.95" customHeight="1" x14ac:dyDescent="0.25">
      <c r="A305" s="181" t="str">
        <f t="shared" si="105"/>
        <v/>
      </c>
      <c r="B305" s="182" t="str">
        <f t="shared" si="104"/>
        <v/>
      </c>
      <c r="C305" s="151"/>
      <c r="D305" s="152"/>
      <c r="E305" s="153"/>
      <c r="F305" s="152"/>
      <c r="G305" s="151"/>
      <c r="H305" s="151"/>
      <c r="I305" s="151"/>
      <c r="J305" s="151"/>
      <c r="K305" s="152"/>
      <c r="L305" s="151" t="str">
        <f t="shared" si="86"/>
        <v/>
      </c>
      <c r="M305" s="151" t="str">
        <f t="shared" si="87"/>
        <v/>
      </c>
      <c r="N305" s="151" t="str">
        <f t="shared" si="88"/>
        <v/>
      </c>
      <c r="O305" s="151" t="str">
        <f t="shared" si="89"/>
        <v/>
      </c>
      <c r="P305" s="272"/>
      <c r="Q305" s="272"/>
      <c r="R305" s="180"/>
      <c r="S305" s="180"/>
      <c r="T305" s="174"/>
      <c r="U305" s="174"/>
      <c r="V305" s="174"/>
      <c r="W305" s="174"/>
      <c r="X305" s="174"/>
      <c r="Y305" s="174"/>
      <c r="Z305" s="174"/>
      <c r="AA305" s="175"/>
      <c r="AB305" s="175"/>
      <c r="AC305" s="175"/>
      <c r="AD305" s="175"/>
      <c r="AE305" s="176"/>
      <c r="AF305" s="175"/>
      <c r="AG305" s="122"/>
      <c r="AH305" s="177"/>
      <c r="AI305" s="177"/>
      <c r="AK305" s="164" t="str">
        <f t="shared" si="90"/>
        <v/>
      </c>
      <c r="AL305" s="165" t="str">
        <f t="shared" si="106"/>
        <v/>
      </c>
      <c r="AM305" s="164" t="str">
        <f t="shared" si="91"/>
        <v/>
      </c>
      <c r="AN305" s="164" t="str">
        <f t="shared" si="92"/>
        <v/>
      </c>
      <c r="AO305" s="166" t="str">
        <f t="shared" si="93"/>
        <v/>
      </c>
      <c r="AP305" s="167" t="str">
        <f t="shared" si="94"/>
        <v/>
      </c>
      <c r="AQ305" s="167" t="str">
        <f t="shared" si="95"/>
        <v/>
      </c>
      <c r="AR305" s="167" t="str">
        <f t="shared" si="96"/>
        <v/>
      </c>
      <c r="AS305" s="164" t="str">
        <f t="shared" si="97"/>
        <v/>
      </c>
      <c r="AT305" s="168" t="str">
        <f t="shared" si="98"/>
        <v/>
      </c>
      <c r="AU305" s="168" t="str">
        <f t="shared" si="99"/>
        <v/>
      </c>
      <c r="AV305" s="168" t="str">
        <f t="shared" si="100"/>
        <v/>
      </c>
      <c r="AW305" s="168" t="str">
        <f t="shared" si="101"/>
        <v/>
      </c>
      <c r="AX305" s="168" t="str">
        <f t="shared" si="102"/>
        <v/>
      </c>
      <c r="AY305" s="168" t="str">
        <f t="shared" si="103"/>
        <v/>
      </c>
      <c r="AZ305" s="178"/>
      <c r="BA305" s="178"/>
      <c r="BB305" s="179"/>
      <c r="BC305" s="179"/>
      <c r="BD305" s="179"/>
      <c r="BE305" s="179"/>
      <c r="BF305" s="179"/>
      <c r="BG305" s="179"/>
      <c r="BH305" s="179"/>
      <c r="BI305" s="179"/>
      <c r="BJ305" s="179"/>
      <c r="BK305" s="179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  <c r="CO305" s="27"/>
      <c r="CP305" s="27"/>
      <c r="CQ305" s="27"/>
      <c r="CR305" s="27"/>
      <c r="CS305" s="27"/>
      <c r="CT305" s="27"/>
      <c r="CU305" s="27"/>
      <c r="CV305" s="27"/>
      <c r="CW305" s="27"/>
      <c r="CX305" s="27"/>
      <c r="CY305" s="27"/>
      <c r="CZ305" s="27"/>
      <c r="DA305" s="27"/>
      <c r="DB305" s="27"/>
      <c r="DC305" s="27"/>
      <c r="DD305" s="27"/>
      <c r="DE305" s="27"/>
      <c r="DF305" s="27"/>
      <c r="DG305" s="27"/>
      <c r="DH305" s="27"/>
      <c r="DI305" s="25"/>
      <c r="DJ305" s="25"/>
      <c r="DK305" s="25"/>
      <c r="DL305" s="25"/>
      <c r="DM305" s="25"/>
      <c r="DN305" s="25"/>
    </row>
    <row r="306" spans="1:118" ht="15.95" customHeight="1" x14ac:dyDescent="0.2">
      <c r="A306" s="181" t="str">
        <f t="shared" si="105"/>
        <v/>
      </c>
      <c r="B306" s="182" t="str">
        <f t="shared" si="104"/>
        <v/>
      </c>
      <c r="C306" s="151"/>
      <c r="D306" s="152"/>
      <c r="E306" s="153"/>
      <c r="F306" s="152"/>
      <c r="G306" s="151"/>
      <c r="H306" s="151"/>
      <c r="I306" s="151"/>
      <c r="J306" s="151"/>
      <c r="K306" s="151"/>
      <c r="L306" s="151" t="str">
        <f t="shared" si="86"/>
        <v/>
      </c>
      <c r="M306" s="151" t="str">
        <f t="shared" si="87"/>
        <v/>
      </c>
      <c r="N306" s="151" t="str">
        <f t="shared" si="88"/>
        <v/>
      </c>
      <c r="O306" s="151" t="str">
        <f t="shared" si="89"/>
        <v/>
      </c>
      <c r="P306" s="155"/>
      <c r="Q306" s="155"/>
      <c r="R306" s="154" t="str">
        <f>IF(C306="","",MAX(N306:N307))</f>
        <v/>
      </c>
      <c r="S306" s="154" t="str">
        <f>IF(D306="","",MAX(O306:O307))</f>
        <v/>
      </c>
      <c r="T306" s="155" t="str">
        <f>IF(C306="","",MAX(ABS(H306),ABS(H307)))</f>
        <v/>
      </c>
      <c r="U306" s="156" t="str">
        <f>+IF(C306="","",MIN(MAX(ABS(G306),ABS(G307))*1000/(J306*K306),0.2*$F$10))</f>
        <v/>
      </c>
      <c r="V306" s="155" t="str">
        <f>IF(C306="","",MAX(BH306:BI306))</f>
        <v/>
      </c>
      <c r="W306" s="155" t="str">
        <f>IF(C306="","",$AA$9*$J306*$BG306*$BF306*$F$10/2.9/1000)</f>
        <v/>
      </c>
      <c r="X306" s="155" t="str">
        <f>IF(C306="","",$AA$9*$J306*$BG306*$BF306*$F$10/2/1000)</f>
        <v/>
      </c>
      <c r="Y306" s="157" t="str">
        <f>IF(C306="","",IF(MAX(ABS(H306),ABS(H307))&lt;V306,"Cấu tạo",IF(MAX(ABS(H306),ABS(H307))&gt;X306,"O/S","Tínhthép")))</f>
        <v/>
      </c>
      <c r="Z306" s="158" t="str">
        <f>IF(C306="","",IF(Y306="Tínhthép",IF(T306&lt;W306,2.5,_xlfn.COT(0.5*ASIN(2*T306*1000/($AA$9*J306*BG306*BF306*$F$10)))),""))</f>
        <v/>
      </c>
      <c r="AA306" s="159" t="str">
        <f>IF(C306="","",MAX(BJ306:BK306))</f>
        <v/>
      </c>
      <c r="AB306" s="160" t="str">
        <f>IF($C306="","",AH306)</f>
        <v/>
      </c>
      <c r="AC306" s="160" t="str">
        <f>IF($C306="","",AI306)</f>
        <v/>
      </c>
      <c r="AD306" s="160"/>
      <c r="AE306" s="159" t="str">
        <f>IF(C306="","",2*3.14*AB306^2/4/AC306*1000)</f>
        <v/>
      </c>
      <c r="AF306" s="161" t="str">
        <f>IF(C306="","",IF(AE306&gt;AA306,"OK","NOT OK"))</f>
        <v/>
      </c>
      <c r="AG306" s="17">
        <v>73</v>
      </c>
      <c r="AH306" s="162">
        <v>10</v>
      </c>
      <c r="AI306" s="163">
        <v>200</v>
      </c>
      <c r="AK306" s="164" t="str">
        <f t="shared" si="90"/>
        <v/>
      </c>
      <c r="AL306" s="165" t="str">
        <f t="shared" si="106"/>
        <v/>
      </c>
      <c r="AM306" s="164" t="str">
        <f t="shared" si="91"/>
        <v/>
      </c>
      <c r="AN306" s="164" t="str">
        <f t="shared" si="92"/>
        <v/>
      </c>
      <c r="AO306" s="166" t="str">
        <f t="shared" si="93"/>
        <v/>
      </c>
      <c r="AP306" s="167" t="str">
        <f t="shared" si="94"/>
        <v/>
      </c>
      <c r="AQ306" s="167" t="str">
        <f t="shared" si="95"/>
        <v/>
      </c>
      <c r="AR306" s="167" t="str">
        <f t="shared" si="96"/>
        <v/>
      </c>
      <c r="AS306" s="164" t="str">
        <f t="shared" si="97"/>
        <v/>
      </c>
      <c r="AT306" s="168" t="str">
        <f t="shared" si="98"/>
        <v/>
      </c>
      <c r="AU306" s="168" t="str">
        <f t="shared" si="99"/>
        <v/>
      </c>
      <c r="AV306" s="168" t="str">
        <f t="shared" si="100"/>
        <v/>
      </c>
      <c r="AW306" s="168" t="str">
        <f t="shared" si="101"/>
        <v/>
      </c>
      <c r="AX306" s="168" t="str">
        <f t="shared" si="102"/>
        <v/>
      </c>
      <c r="AY306" s="168" t="str">
        <f t="shared" si="103"/>
        <v/>
      </c>
      <c r="AZ306" s="169" t="str">
        <f>IF(C306="","",MAX(R306:R307))</f>
        <v/>
      </c>
      <c r="BA306" s="169" t="str">
        <f>IF(C306="","",MAX(S306:S307))</f>
        <v/>
      </c>
      <c r="BB306" s="170" t="str">
        <f>IF(C306="","",MIN(2,1+SQRT(200/(0.8*K306))))</f>
        <v/>
      </c>
      <c r="BC306" s="170" t="str">
        <f>IF(C306="","",MIN(0.02,MAX(R306:S306)/(J306*0.8*K306)))</f>
        <v/>
      </c>
      <c r="BD306" s="171" t="str">
        <f>IF(C306="","",0.18/$Y$11)</f>
        <v/>
      </c>
      <c r="BE306" s="172" t="str">
        <f>IF(C306="","",0.035*BB306^(3/2)*$F$9^(1/2))</f>
        <v/>
      </c>
      <c r="BF306" s="172" t="str">
        <f>IF(C306="","",0.6*(1-$F$9/250))</f>
        <v/>
      </c>
      <c r="BG306" s="171" t="str">
        <f>IF(C306="","",0.9*AK306)</f>
        <v/>
      </c>
      <c r="BH306" s="172" t="str">
        <f>+IF(C306="","",(BD306*BB306*(100*BC306*$F$9)^(1/3)+0.15*U306)*J306*0.8*K306/1000)</f>
        <v/>
      </c>
      <c r="BI306" s="172" t="str">
        <f>IF(C306="","",(BE306+0.15*U306)*J306*0.8*K306/1000)</f>
        <v/>
      </c>
      <c r="BJ306" s="172" t="str">
        <f>IF(C306="","",$AF$12*J306*1000)</f>
        <v/>
      </c>
      <c r="BK306" s="172" t="str">
        <f>+IF(C306="","",T306*1000/(BG306*$Q$10*Z306)*1000)</f>
        <v/>
      </c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  <c r="CO306" s="27"/>
      <c r="CP306" s="27"/>
      <c r="CQ306" s="27"/>
      <c r="CR306" s="27"/>
      <c r="CS306" s="27"/>
      <c r="CT306" s="27"/>
      <c r="CU306" s="27"/>
      <c r="CV306" s="27"/>
      <c r="CW306" s="27"/>
      <c r="CX306" s="27"/>
      <c r="CY306" s="27"/>
      <c r="CZ306" s="27"/>
      <c r="DA306" s="27"/>
      <c r="DB306" s="27"/>
      <c r="DC306" s="27"/>
      <c r="DD306" s="27"/>
      <c r="DE306" s="27"/>
      <c r="DF306" s="27"/>
      <c r="DG306" s="27"/>
      <c r="DH306" s="27"/>
      <c r="DI306" s="25"/>
      <c r="DJ306" s="25"/>
      <c r="DK306" s="25"/>
      <c r="DL306" s="25"/>
      <c r="DM306" s="25"/>
      <c r="DN306" s="25"/>
    </row>
    <row r="307" spans="1:118" ht="15.95" customHeight="1" x14ac:dyDescent="0.25">
      <c r="A307" s="181" t="str">
        <f t="shared" si="105"/>
        <v/>
      </c>
      <c r="B307" s="182" t="str">
        <f t="shared" si="104"/>
        <v/>
      </c>
      <c r="C307" s="151"/>
      <c r="D307" s="152"/>
      <c r="E307" s="153"/>
      <c r="F307" s="152"/>
      <c r="G307" s="151"/>
      <c r="H307" s="151"/>
      <c r="I307" s="151"/>
      <c r="J307" s="151"/>
      <c r="K307" s="152"/>
      <c r="L307" s="151" t="str">
        <f t="shared" si="86"/>
        <v/>
      </c>
      <c r="M307" s="151" t="str">
        <f t="shared" si="87"/>
        <v/>
      </c>
      <c r="N307" s="151" t="str">
        <f t="shared" si="88"/>
        <v/>
      </c>
      <c r="O307" s="151" t="str">
        <f t="shared" si="89"/>
        <v/>
      </c>
      <c r="P307" s="272"/>
      <c r="Q307" s="272"/>
      <c r="R307" s="173"/>
      <c r="S307" s="173"/>
      <c r="T307" s="174"/>
      <c r="U307" s="174"/>
      <c r="V307" s="174"/>
      <c r="W307" s="174"/>
      <c r="X307" s="174"/>
      <c r="Y307" s="174"/>
      <c r="Z307" s="174"/>
      <c r="AA307" s="175"/>
      <c r="AB307" s="175"/>
      <c r="AC307" s="175"/>
      <c r="AD307" s="175"/>
      <c r="AE307" s="176"/>
      <c r="AF307" s="175"/>
      <c r="AG307" s="122"/>
      <c r="AH307" s="177"/>
      <c r="AI307" s="177"/>
      <c r="AK307" s="164" t="str">
        <f t="shared" si="90"/>
        <v/>
      </c>
      <c r="AL307" s="165" t="str">
        <f t="shared" si="106"/>
        <v/>
      </c>
      <c r="AM307" s="164" t="str">
        <f t="shared" si="91"/>
        <v/>
      </c>
      <c r="AN307" s="164" t="str">
        <f t="shared" si="92"/>
        <v/>
      </c>
      <c r="AO307" s="166" t="str">
        <f t="shared" si="93"/>
        <v/>
      </c>
      <c r="AP307" s="167" t="str">
        <f t="shared" si="94"/>
        <v/>
      </c>
      <c r="AQ307" s="167" t="str">
        <f t="shared" si="95"/>
        <v/>
      </c>
      <c r="AR307" s="167" t="str">
        <f t="shared" si="96"/>
        <v/>
      </c>
      <c r="AS307" s="164" t="str">
        <f t="shared" si="97"/>
        <v/>
      </c>
      <c r="AT307" s="168" t="str">
        <f t="shared" si="98"/>
        <v/>
      </c>
      <c r="AU307" s="168" t="str">
        <f t="shared" si="99"/>
        <v/>
      </c>
      <c r="AV307" s="168" t="str">
        <f t="shared" si="100"/>
        <v/>
      </c>
      <c r="AW307" s="168" t="str">
        <f t="shared" si="101"/>
        <v/>
      </c>
      <c r="AX307" s="168" t="str">
        <f t="shared" si="102"/>
        <v/>
      </c>
      <c r="AY307" s="168" t="str">
        <f t="shared" si="103"/>
        <v/>
      </c>
      <c r="AZ307" s="178"/>
      <c r="BA307" s="178"/>
      <c r="BB307" s="179"/>
      <c r="BC307" s="179"/>
      <c r="BD307" s="179"/>
      <c r="BE307" s="179"/>
      <c r="BF307" s="179"/>
      <c r="BG307" s="179"/>
      <c r="BH307" s="179"/>
      <c r="BI307" s="179"/>
      <c r="BJ307" s="179"/>
      <c r="BK307" s="179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27"/>
      <c r="CH307" s="27"/>
      <c r="CI307" s="27"/>
      <c r="CJ307" s="27"/>
      <c r="CK307" s="27"/>
      <c r="CL307" s="27"/>
      <c r="CM307" s="27"/>
      <c r="CN307" s="27"/>
      <c r="CO307" s="27"/>
      <c r="CP307" s="27"/>
      <c r="CQ307" s="27"/>
      <c r="CR307" s="27"/>
      <c r="CS307" s="27"/>
      <c r="CT307" s="27"/>
      <c r="CU307" s="27"/>
      <c r="CV307" s="27"/>
      <c r="CW307" s="27"/>
      <c r="CX307" s="27"/>
      <c r="CY307" s="27"/>
      <c r="CZ307" s="27"/>
      <c r="DA307" s="27"/>
      <c r="DB307" s="27"/>
      <c r="DC307" s="27"/>
      <c r="DD307" s="27"/>
      <c r="DE307" s="27"/>
      <c r="DF307" s="27"/>
      <c r="DG307" s="27"/>
      <c r="DH307" s="27"/>
      <c r="DI307" s="25"/>
      <c r="DJ307" s="25"/>
      <c r="DK307" s="25"/>
      <c r="DL307" s="25"/>
      <c r="DM307" s="25"/>
      <c r="DN307" s="25"/>
    </row>
    <row r="308" spans="1:118" ht="15.95" customHeight="1" x14ac:dyDescent="0.2">
      <c r="A308" s="181" t="str">
        <f t="shared" si="105"/>
        <v/>
      </c>
      <c r="B308" s="182" t="str">
        <f t="shared" si="104"/>
        <v/>
      </c>
      <c r="C308" s="151"/>
      <c r="D308" s="152"/>
      <c r="E308" s="153"/>
      <c r="F308" s="152"/>
      <c r="G308" s="151"/>
      <c r="H308" s="151"/>
      <c r="I308" s="151"/>
      <c r="J308" s="151"/>
      <c r="K308" s="152"/>
      <c r="L308" s="151" t="str">
        <f t="shared" si="86"/>
        <v/>
      </c>
      <c r="M308" s="151" t="str">
        <f t="shared" si="87"/>
        <v/>
      </c>
      <c r="N308" s="151" t="str">
        <f t="shared" si="88"/>
        <v/>
      </c>
      <c r="O308" s="151" t="str">
        <f t="shared" si="89"/>
        <v/>
      </c>
      <c r="P308" s="155"/>
      <c r="Q308" s="155"/>
      <c r="R308" s="154" t="str">
        <f>IF(C308="","",MAX(N308:N309))</f>
        <v/>
      </c>
      <c r="S308" s="154" t="str">
        <f>IF(D308="","",MAX(O308:O309))</f>
        <v/>
      </c>
      <c r="T308" s="155" t="str">
        <f>IF(C308="","",MAX(ABS(H308),ABS(H309)))</f>
        <v/>
      </c>
      <c r="U308" s="156" t="str">
        <f>+IF(C308="","",MIN(MAX(ABS(G308),ABS(G309))*1000/(J308*K308),0.2*$F$10))</f>
        <v/>
      </c>
      <c r="V308" s="155" t="str">
        <f>IF(C308="","",MAX(BH308:BI308))</f>
        <v/>
      </c>
      <c r="W308" s="155" t="str">
        <f>IF(C308="","",$AA$9*$J308*$BG308*$BF308*$F$10/2.9/1000)</f>
        <v/>
      </c>
      <c r="X308" s="155" t="str">
        <f>IF(C308="","",$AA$9*$J308*$BG308*$BF308*$F$10/2/1000)</f>
        <v/>
      </c>
      <c r="Y308" s="157" t="str">
        <f>IF(C308="","",IF(MAX(ABS(H308),ABS(H309))&lt;V308,"Cấu tạo",IF(MAX(ABS(H308),ABS(H309))&gt;X308,"O/S","Tínhthép")))</f>
        <v/>
      </c>
      <c r="Z308" s="158" t="str">
        <f>IF(C308="","",IF(Y308="Tínhthép",IF(T308&lt;W308,2.5,_xlfn.COT(0.5*ASIN(2*T308*1000/($AA$9*J308*BG308*BF308*$F$10)))),""))</f>
        <v/>
      </c>
      <c r="AA308" s="159" t="str">
        <f>IF(C308="","",MAX(BJ308:BK308))</f>
        <v/>
      </c>
      <c r="AB308" s="160" t="str">
        <f>IF($C308="","",AH308)</f>
        <v/>
      </c>
      <c r="AC308" s="160" t="str">
        <f>IF($C308="","",AI308)</f>
        <v/>
      </c>
      <c r="AD308" s="160"/>
      <c r="AE308" s="159" t="str">
        <f>IF(C308="","",2*3.14*AB308^2/4/AC308*1000)</f>
        <v/>
      </c>
      <c r="AF308" s="161" t="str">
        <f>IF(C308="","",IF(AE308&gt;AA308,"OK","NOT OK"))</f>
        <v/>
      </c>
      <c r="AH308" s="162">
        <v>10</v>
      </c>
      <c r="AI308" s="163">
        <v>200</v>
      </c>
      <c r="AK308" s="164" t="str">
        <f t="shared" si="90"/>
        <v/>
      </c>
      <c r="AL308" s="165" t="str">
        <f t="shared" si="106"/>
        <v/>
      </c>
      <c r="AM308" s="164" t="str">
        <f t="shared" si="91"/>
        <v/>
      </c>
      <c r="AN308" s="164" t="str">
        <f t="shared" si="92"/>
        <v/>
      </c>
      <c r="AO308" s="166" t="str">
        <f t="shared" si="93"/>
        <v/>
      </c>
      <c r="AP308" s="167" t="str">
        <f t="shared" si="94"/>
        <v/>
      </c>
      <c r="AQ308" s="167" t="str">
        <f t="shared" si="95"/>
        <v/>
      </c>
      <c r="AR308" s="167" t="str">
        <f t="shared" si="96"/>
        <v/>
      </c>
      <c r="AS308" s="164" t="str">
        <f t="shared" si="97"/>
        <v/>
      </c>
      <c r="AT308" s="168" t="str">
        <f t="shared" si="98"/>
        <v/>
      </c>
      <c r="AU308" s="168" t="str">
        <f t="shared" si="99"/>
        <v/>
      </c>
      <c r="AV308" s="168" t="str">
        <f t="shared" si="100"/>
        <v/>
      </c>
      <c r="AW308" s="168" t="str">
        <f t="shared" si="101"/>
        <v/>
      </c>
      <c r="AX308" s="168" t="str">
        <f t="shared" si="102"/>
        <v/>
      </c>
      <c r="AY308" s="168" t="str">
        <f t="shared" si="103"/>
        <v/>
      </c>
      <c r="AZ308" s="169" t="str">
        <f>IF(C308="","",MAX(R308:R309))</f>
        <v/>
      </c>
      <c r="BA308" s="169" t="str">
        <f>IF(C308="","",MAX(S308:S309))</f>
        <v/>
      </c>
      <c r="BB308" s="170" t="str">
        <f>IF(C308="","",MIN(2,1+SQRT(200/(0.8*K308))))</f>
        <v/>
      </c>
      <c r="BC308" s="170" t="str">
        <f>IF(C308="","",MIN(0.02,MAX(R308:S308)/(J308*0.8*K308)))</f>
        <v/>
      </c>
      <c r="BD308" s="171" t="str">
        <f>IF(C308="","",0.18/$Y$11)</f>
        <v/>
      </c>
      <c r="BE308" s="172" t="str">
        <f>IF(C308="","",0.035*BB308^(3/2)*$F$9^(1/2))</f>
        <v/>
      </c>
      <c r="BF308" s="172" t="str">
        <f>IF(C308="","",0.6*(1-$F$9/250))</f>
        <v/>
      </c>
      <c r="BG308" s="171" t="str">
        <f>IF(C308="","",0.9*AK308)</f>
        <v/>
      </c>
      <c r="BH308" s="172" t="str">
        <f>+IF(C308="","",(BD308*BB308*(100*BC308*$F$9)^(1/3)+0.15*U308)*J308*0.8*K308/1000)</f>
        <v/>
      </c>
      <c r="BI308" s="172" t="str">
        <f>IF(C308="","",(BE308+0.15*U308)*J308*0.8*K308/1000)</f>
        <v/>
      </c>
      <c r="BJ308" s="172" t="str">
        <f>IF(C308="","",$AF$12*J308*1000)</f>
        <v/>
      </c>
      <c r="BK308" s="172" t="str">
        <f>+IF(C308="","",T308*1000/(BG308*$Q$10*Z308)*1000)</f>
        <v/>
      </c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27"/>
      <c r="CH308" s="27"/>
      <c r="CI308" s="27"/>
      <c r="CJ308" s="27"/>
      <c r="CK308" s="27"/>
      <c r="CL308" s="27"/>
      <c r="CM308" s="27"/>
      <c r="CN308" s="27"/>
      <c r="CO308" s="27"/>
      <c r="CP308" s="27"/>
      <c r="CQ308" s="27"/>
      <c r="CR308" s="27"/>
      <c r="CS308" s="27"/>
      <c r="CT308" s="27"/>
      <c r="CU308" s="27"/>
      <c r="CV308" s="27"/>
      <c r="CW308" s="27"/>
      <c r="CX308" s="27"/>
      <c r="CY308" s="27"/>
      <c r="CZ308" s="27"/>
      <c r="DA308" s="27"/>
      <c r="DB308" s="27"/>
      <c r="DC308" s="27"/>
      <c r="DD308" s="27"/>
      <c r="DE308" s="27"/>
      <c r="DF308" s="27"/>
      <c r="DG308" s="27"/>
      <c r="DH308" s="27"/>
      <c r="DI308" s="25"/>
      <c r="DJ308" s="25"/>
      <c r="DK308" s="25"/>
      <c r="DL308" s="25"/>
      <c r="DM308" s="25"/>
      <c r="DN308" s="25"/>
    </row>
    <row r="309" spans="1:118" ht="15.95" customHeight="1" x14ac:dyDescent="0.25">
      <c r="A309" s="181" t="str">
        <f t="shared" si="105"/>
        <v/>
      </c>
      <c r="B309" s="182" t="str">
        <f t="shared" si="104"/>
        <v/>
      </c>
      <c r="C309" s="151"/>
      <c r="D309" s="152"/>
      <c r="E309" s="153"/>
      <c r="F309" s="152"/>
      <c r="G309" s="151"/>
      <c r="H309" s="151"/>
      <c r="I309" s="151"/>
      <c r="J309" s="151"/>
      <c r="K309" s="152"/>
      <c r="L309" s="151" t="str">
        <f t="shared" si="86"/>
        <v/>
      </c>
      <c r="M309" s="151" t="str">
        <f t="shared" si="87"/>
        <v/>
      </c>
      <c r="N309" s="151" t="str">
        <f t="shared" si="88"/>
        <v/>
      </c>
      <c r="O309" s="151" t="str">
        <f t="shared" si="89"/>
        <v/>
      </c>
      <c r="P309" s="272"/>
      <c r="Q309" s="272"/>
      <c r="R309" s="173"/>
      <c r="S309" s="173"/>
      <c r="T309" s="174"/>
      <c r="U309" s="174"/>
      <c r="V309" s="174"/>
      <c r="W309" s="174"/>
      <c r="X309" s="174"/>
      <c r="Y309" s="174"/>
      <c r="Z309" s="174"/>
      <c r="AA309" s="175"/>
      <c r="AB309" s="175"/>
      <c r="AC309" s="175"/>
      <c r="AD309" s="175"/>
      <c r="AE309" s="176"/>
      <c r="AF309" s="175"/>
      <c r="AG309" s="122"/>
      <c r="AH309" s="177"/>
      <c r="AI309" s="177"/>
      <c r="AK309" s="164" t="str">
        <f t="shared" si="90"/>
        <v/>
      </c>
      <c r="AL309" s="165" t="str">
        <f t="shared" si="106"/>
        <v/>
      </c>
      <c r="AM309" s="164" t="str">
        <f t="shared" si="91"/>
        <v/>
      </c>
      <c r="AN309" s="164" t="str">
        <f t="shared" si="92"/>
        <v/>
      </c>
      <c r="AO309" s="166" t="str">
        <f t="shared" si="93"/>
        <v/>
      </c>
      <c r="AP309" s="167" t="str">
        <f t="shared" si="94"/>
        <v/>
      </c>
      <c r="AQ309" s="167" t="str">
        <f t="shared" si="95"/>
        <v/>
      </c>
      <c r="AR309" s="167" t="str">
        <f t="shared" si="96"/>
        <v/>
      </c>
      <c r="AS309" s="164" t="str">
        <f t="shared" si="97"/>
        <v/>
      </c>
      <c r="AT309" s="168" t="str">
        <f t="shared" si="98"/>
        <v/>
      </c>
      <c r="AU309" s="168" t="str">
        <f t="shared" si="99"/>
        <v/>
      </c>
      <c r="AV309" s="168" t="str">
        <f t="shared" si="100"/>
        <v/>
      </c>
      <c r="AW309" s="168" t="str">
        <f t="shared" si="101"/>
        <v/>
      </c>
      <c r="AX309" s="168" t="str">
        <f t="shared" si="102"/>
        <v/>
      </c>
      <c r="AY309" s="168" t="str">
        <f t="shared" si="103"/>
        <v/>
      </c>
      <c r="AZ309" s="178"/>
      <c r="BA309" s="178"/>
      <c r="BB309" s="179"/>
      <c r="BC309" s="179"/>
      <c r="BD309" s="179"/>
      <c r="BE309" s="179"/>
      <c r="BF309" s="179"/>
      <c r="BG309" s="179"/>
      <c r="BH309" s="179"/>
      <c r="BI309" s="179"/>
      <c r="BJ309" s="179"/>
      <c r="BK309" s="179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27"/>
      <c r="CH309" s="27"/>
      <c r="CI309" s="27"/>
      <c r="CJ309" s="27"/>
      <c r="CK309" s="27"/>
      <c r="CL309" s="27"/>
      <c r="CM309" s="27"/>
      <c r="CN309" s="27"/>
      <c r="CO309" s="27"/>
      <c r="CP309" s="27"/>
      <c r="CQ309" s="27"/>
      <c r="CR309" s="27"/>
      <c r="CS309" s="27"/>
      <c r="CT309" s="27"/>
      <c r="CU309" s="27"/>
      <c r="CV309" s="27"/>
      <c r="CW309" s="27"/>
      <c r="CX309" s="27"/>
      <c r="CY309" s="27"/>
      <c r="CZ309" s="27"/>
      <c r="DA309" s="27"/>
      <c r="DB309" s="27"/>
      <c r="DC309" s="27"/>
      <c r="DD309" s="27"/>
      <c r="DE309" s="27"/>
      <c r="DF309" s="27"/>
      <c r="DG309" s="27"/>
      <c r="DH309" s="27"/>
      <c r="DI309" s="25"/>
      <c r="DJ309" s="25"/>
      <c r="DK309" s="25"/>
      <c r="DL309" s="25"/>
      <c r="DM309" s="25"/>
      <c r="DN309" s="25"/>
    </row>
    <row r="310" spans="1:118" ht="15.95" customHeight="1" x14ac:dyDescent="0.2">
      <c r="A310" s="181" t="str">
        <f t="shared" si="105"/>
        <v/>
      </c>
      <c r="B310" s="182" t="str">
        <f t="shared" si="104"/>
        <v/>
      </c>
      <c r="C310" s="151"/>
      <c r="D310" s="152"/>
      <c r="E310" s="153"/>
      <c r="F310" s="152"/>
      <c r="G310" s="151"/>
      <c r="H310" s="151"/>
      <c r="I310" s="151"/>
      <c r="J310" s="151"/>
      <c r="K310" s="151"/>
      <c r="L310" s="151" t="str">
        <f t="shared" si="86"/>
        <v/>
      </c>
      <c r="M310" s="151" t="str">
        <f t="shared" si="87"/>
        <v/>
      </c>
      <c r="N310" s="151" t="str">
        <f t="shared" si="88"/>
        <v/>
      </c>
      <c r="O310" s="151" t="str">
        <f t="shared" si="89"/>
        <v/>
      </c>
      <c r="P310" s="155"/>
      <c r="Q310" s="155"/>
      <c r="R310" s="154" t="str">
        <f>IF(C310="","",MAX(N310:N311))</f>
        <v/>
      </c>
      <c r="S310" s="154" t="str">
        <f>IF(D310="","",MAX(O310:O311))</f>
        <v/>
      </c>
      <c r="T310" s="155" t="str">
        <f>IF(C310="","",MAX(ABS(H310),ABS(H311)))</f>
        <v/>
      </c>
      <c r="U310" s="156" t="str">
        <f>+IF(C310="","",MIN(MAX(ABS(G310),ABS(G311))*1000/(J310*K310),0.2*$F$10))</f>
        <v/>
      </c>
      <c r="V310" s="155" t="str">
        <f>IF(C310="","",MAX(BH310:BI310))</f>
        <v/>
      </c>
      <c r="W310" s="155" t="str">
        <f>IF(C310="","",$AA$9*$J310*$BG310*$BF310*$F$10/2.9/1000)</f>
        <v/>
      </c>
      <c r="X310" s="155" t="str">
        <f>IF(C310="","",$AA$9*$J310*$BG310*$BF310*$F$10/2/1000)</f>
        <v/>
      </c>
      <c r="Y310" s="157" t="str">
        <f>IF(C310="","",IF(MAX(ABS(H310),ABS(H311))&lt;V310,"Cấu tạo",IF(MAX(ABS(H310),ABS(H311))&gt;X310,"O/S","Tínhthép")))</f>
        <v/>
      </c>
      <c r="Z310" s="158" t="str">
        <f>IF(C310="","",IF(Y310="Tínhthép",IF(T310&lt;W310,2.5,_xlfn.COT(0.5*ASIN(2*T310*1000/($AA$9*J310*BG310*BF310*$F$10)))),""))</f>
        <v/>
      </c>
      <c r="AA310" s="159" t="str">
        <f>IF(C310="","",MAX(BJ310:BK310))</f>
        <v/>
      </c>
      <c r="AB310" s="160" t="str">
        <f>IF($C310="","",AH310)</f>
        <v/>
      </c>
      <c r="AC310" s="160" t="str">
        <f>IF($C310="","",AI310)</f>
        <v/>
      </c>
      <c r="AD310" s="160"/>
      <c r="AE310" s="159" t="str">
        <f>IF(C310="","",2*3.14*AB310^2/4/AC310*1000)</f>
        <v/>
      </c>
      <c r="AF310" s="161" t="str">
        <f>IF(C310="","",IF(AE310&gt;AA310,"OK","NOT OK"))</f>
        <v/>
      </c>
      <c r="AG310" s="17">
        <v>74</v>
      </c>
      <c r="AH310" s="162">
        <v>10</v>
      </c>
      <c r="AI310" s="163">
        <v>200</v>
      </c>
      <c r="AK310" s="164" t="str">
        <f t="shared" si="90"/>
        <v/>
      </c>
      <c r="AL310" s="165" t="str">
        <f t="shared" si="106"/>
        <v/>
      </c>
      <c r="AM310" s="164" t="str">
        <f t="shared" si="91"/>
        <v/>
      </c>
      <c r="AN310" s="164" t="str">
        <f t="shared" si="92"/>
        <v/>
      </c>
      <c r="AO310" s="166" t="str">
        <f t="shared" si="93"/>
        <v/>
      </c>
      <c r="AP310" s="167" t="str">
        <f t="shared" si="94"/>
        <v/>
      </c>
      <c r="AQ310" s="167" t="str">
        <f t="shared" si="95"/>
        <v/>
      </c>
      <c r="AR310" s="167" t="str">
        <f t="shared" si="96"/>
        <v/>
      </c>
      <c r="AS310" s="164" t="str">
        <f t="shared" si="97"/>
        <v/>
      </c>
      <c r="AT310" s="168" t="str">
        <f t="shared" si="98"/>
        <v/>
      </c>
      <c r="AU310" s="168" t="str">
        <f t="shared" si="99"/>
        <v/>
      </c>
      <c r="AV310" s="168" t="str">
        <f t="shared" si="100"/>
        <v/>
      </c>
      <c r="AW310" s="168" t="str">
        <f t="shared" si="101"/>
        <v/>
      </c>
      <c r="AX310" s="168" t="str">
        <f t="shared" si="102"/>
        <v/>
      </c>
      <c r="AY310" s="168" t="str">
        <f t="shared" si="103"/>
        <v/>
      </c>
      <c r="AZ310" s="169" t="str">
        <f>IF(C310="","",MAX(R310:R311))</f>
        <v/>
      </c>
      <c r="BA310" s="169" t="str">
        <f>IF(C310="","",MAX(S310:S311))</f>
        <v/>
      </c>
      <c r="BB310" s="170" t="str">
        <f>IF(C310="","",MIN(2,1+SQRT(200/(0.8*K310))))</f>
        <v/>
      </c>
      <c r="BC310" s="170" t="str">
        <f>IF(C310="","",MIN(0.02,MAX(R310:S310)/(J310*0.8*K310)))</f>
        <v/>
      </c>
      <c r="BD310" s="171" t="str">
        <f>IF(C310="","",0.18/$Y$11)</f>
        <v/>
      </c>
      <c r="BE310" s="172" t="str">
        <f>IF(C310="","",0.035*BB310^(3/2)*$F$9^(1/2))</f>
        <v/>
      </c>
      <c r="BF310" s="172" t="str">
        <f>IF(C310="","",0.6*(1-$F$9/250))</f>
        <v/>
      </c>
      <c r="BG310" s="171" t="str">
        <f>IF(C310="","",0.9*AK310)</f>
        <v/>
      </c>
      <c r="BH310" s="172" t="str">
        <f>+IF(C310="","",(BD310*BB310*(100*BC310*$F$9)^(1/3)+0.15*U310)*J310*0.8*K310/1000)</f>
        <v/>
      </c>
      <c r="BI310" s="172" t="str">
        <f>IF(C310="","",(BE310+0.15*U310)*J310*0.8*K310/1000)</f>
        <v/>
      </c>
      <c r="BJ310" s="172" t="str">
        <f>IF(C310="","",$AF$12*J310*1000)</f>
        <v/>
      </c>
      <c r="BK310" s="172" t="str">
        <f>+IF(C310="","",T310*1000/(BG310*$Q$10*Z310)*1000)</f>
        <v/>
      </c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27"/>
      <c r="CH310" s="27"/>
      <c r="CI310" s="27"/>
      <c r="CJ310" s="27"/>
      <c r="CK310" s="27"/>
      <c r="CL310" s="27"/>
      <c r="CM310" s="27"/>
      <c r="CN310" s="27"/>
      <c r="CO310" s="27"/>
      <c r="CP310" s="27"/>
      <c r="CQ310" s="27"/>
      <c r="CR310" s="27"/>
      <c r="CS310" s="27"/>
      <c r="CT310" s="27"/>
      <c r="CU310" s="27"/>
      <c r="CV310" s="27"/>
      <c r="CW310" s="27"/>
      <c r="CX310" s="27"/>
      <c r="CY310" s="27"/>
      <c r="CZ310" s="27"/>
      <c r="DA310" s="27"/>
      <c r="DB310" s="27"/>
      <c r="DC310" s="27"/>
      <c r="DD310" s="27"/>
      <c r="DE310" s="27"/>
      <c r="DF310" s="27"/>
      <c r="DG310" s="27"/>
      <c r="DH310" s="27"/>
      <c r="DI310" s="25"/>
      <c r="DJ310" s="25"/>
      <c r="DK310" s="25"/>
      <c r="DL310" s="25"/>
      <c r="DM310" s="25"/>
      <c r="DN310" s="25"/>
    </row>
    <row r="311" spans="1:118" ht="15.95" customHeight="1" x14ac:dyDescent="0.25">
      <c r="A311" s="181" t="str">
        <f t="shared" si="105"/>
        <v/>
      </c>
      <c r="B311" s="182" t="str">
        <f t="shared" si="104"/>
        <v/>
      </c>
      <c r="C311" s="151"/>
      <c r="D311" s="152"/>
      <c r="E311" s="153"/>
      <c r="F311" s="152"/>
      <c r="G311" s="151"/>
      <c r="H311" s="151"/>
      <c r="I311" s="151"/>
      <c r="J311" s="151"/>
      <c r="K311" s="152"/>
      <c r="L311" s="151" t="str">
        <f t="shared" si="86"/>
        <v/>
      </c>
      <c r="M311" s="151" t="str">
        <f t="shared" si="87"/>
        <v/>
      </c>
      <c r="N311" s="151" t="str">
        <f t="shared" si="88"/>
        <v/>
      </c>
      <c r="O311" s="151" t="str">
        <f t="shared" si="89"/>
        <v/>
      </c>
      <c r="P311" s="272"/>
      <c r="Q311" s="272"/>
      <c r="R311" s="180"/>
      <c r="S311" s="180"/>
      <c r="T311" s="174"/>
      <c r="U311" s="174"/>
      <c r="V311" s="174"/>
      <c r="W311" s="174"/>
      <c r="X311" s="174"/>
      <c r="Y311" s="174"/>
      <c r="Z311" s="174"/>
      <c r="AA311" s="175"/>
      <c r="AB311" s="175"/>
      <c r="AC311" s="175"/>
      <c r="AD311" s="175"/>
      <c r="AE311" s="176"/>
      <c r="AF311" s="175"/>
      <c r="AG311" s="122"/>
      <c r="AH311" s="177"/>
      <c r="AI311" s="177"/>
      <c r="AK311" s="164" t="str">
        <f t="shared" si="90"/>
        <v/>
      </c>
      <c r="AL311" s="165" t="str">
        <f t="shared" si="106"/>
        <v/>
      </c>
      <c r="AM311" s="164" t="str">
        <f t="shared" si="91"/>
        <v/>
      </c>
      <c r="AN311" s="164" t="str">
        <f t="shared" si="92"/>
        <v/>
      </c>
      <c r="AO311" s="166" t="str">
        <f t="shared" si="93"/>
        <v/>
      </c>
      <c r="AP311" s="167" t="str">
        <f t="shared" si="94"/>
        <v/>
      </c>
      <c r="AQ311" s="167" t="str">
        <f t="shared" si="95"/>
        <v/>
      </c>
      <c r="AR311" s="167" t="str">
        <f t="shared" si="96"/>
        <v/>
      </c>
      <c r="AS311" s="164" t="str">
        <f t="shared" si="97"/>
        <v/>
      </c>
      <c r="AT311" s="168" t="str">
        <f t="shared" si="98"/>
        <v/>
      </c>
      <c r="AU311" s="168" t="str">
        <f t="shared" si="99"/>
        <v/>
      </c>
      <c r="AV311" s="168" t="str">
        <f t="shared" si="100"/>
        <v/>
      </c>
      <c r="AW311" s="168" t="str">
        <f t="shared" si="101"/>
        <v/>
      </c>
      <c r="AX311" s="168" t="str">
        <f t="shared" si="102"/>
        <v/>
      </c>
      <c r="AY311" s="168" t="str">
        <f t="shared" si="103"/>
        <v/>
      </c>
      <c r="AZ311" s="178"/>
      <c r="BA311" s="178"/>
      <c r="BB311" s="179"/>
      <c r="BC311" s="179"/>
      <c r="BD311" s="179"/>
      <c r="BE311" s="179"/>
      <c r="BF311" s="179"/>
      <c r="BG311" s="179"/>
      <c r="BH311" s="179"/>
      <c r="BI311" s="179"/>
      <c r="BJ311" s="179"/>
      <c r="BK311" s="179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27"/>
      <c r="CH311" s="27"/>
      <c r="CI311" s="27"/>
      <c r="CJ311" s="27"/>
      <c r="CK311" s="27"/>
      <c r="CL311" s="27"/>
      <c r="CM311" s="27"/>
      <c r="CN311" s="27"/>
      <c r="CO311" s="27"/>
      <c r="CP311" s="27"/>
      <c r="CQ311" s="27"/>
      <c r="CR311" s="27"/>
      <c r="CS311" s="27"/>
      <c r="CT311" s="27"/>
      <c r="CU311" s="27"/>
      <c r="CV311" s="27"/>
      <c r="CW311" s="27"/>
      <c r="CX311" s="27"/>
      <c r="CY311" s="27"/>
      <c r="CZ311" s="27"/>
      <c r="DA311" s="27"/>
      <c r="DB311" s="27"/>
      <c r="DC311" s="27"/>
      <c r="DD311" s="27"/>
      <c r="DE311" s="27"/>
      <c r="DF311" s="27"/>
      <c r="DG311" s="27"/>
      <c r="DH311" s="27"/>
      <c r="DI311" s="25"/>
      <c r="DJ311" s="25"/>
      <c r="DK311" s="25"/>
      <c r="DL311" s="25"/>
      <c r="DM311" s="25"/>
      <c r="DN311" s="25"/>
    </row>
    <row r="312" spans="1:118" ht="15.95" customHeight="1" x14ac:dyDescent="0.2">
      <c r="A312" s="181" t="str">
        <f t="shared" si="105"/>
        <v/>
      </c>
      <c r="B312" s="182" t="str">
        <f t="shared" si="104"/>
        <v/>
      </c>
      <c r="C312" s="151"/>
      <c r="D312" s="152"/>
      <c r="E312" s="153"/>
      <c r="F312" s="152"/>
      <c r="G312" s="151"/>
      <c r="H312" s="151"/>
      <c r="I312" s="151"/>
      <c r="J312" s="151"/>
      <c r="K312" s="152"/>
      <c r="L312" s="151" t="str">
        <f t="shared" si="86"/>
        <v/>
      </c>
      <c r="M312" s="151" t="str">
        <f t="shared" si="87"/>
        <v/>
      </c>
      <c r="N312" s="151" t="str">
        <f t="shared" si="88"/>
        <v/>
      </c>
      <c r="O312" s="151" t="str">
        <f t="shared" si="89"/>
        <v/>
      </c>
      <c r="P312" s="155"/>
      <c r="Q312" s="155"/>
      <c r="R312" s="154" t="str">
        <f>IF(C312="","",MAX(N312:N313))</f>
        <v/>
      </c>
      <c r="S312" s="154" t="str">
        <f>IF(D312="","",MAX(O312:O313))</f>
        <v/>
      </c>
      <c r="T312" s="155" t="str">
        <f>IF(C312="","",MAX(ABS(H312),ABS(H313)))</f>
        <v/>
      </c>
      <c r="U312" s="156" t="str">
        <f>+IF(C312="","",MIN(MAX(ABS(G312),ABS(G313))*1000/(J312*K312),0.2*$F$10))</f>
        <v/>
      </c>
      <c r="V312" s="155" t="str">
        <f>IF(C312="","",MAX(BH312:BI312))</f>
        <v/>
      </c>
      <c r="W312" s="155" t="str">
        <f>IF(C312="","",$AA$9*$J312*$BG312*$BF312*$F$10/2.9/1000)</f>
        <v/>
      </c>
      <c r="X312" s="155" t="str">
        <f>IF(C312="","",$AA$9*$J312*$BG312*$BF312*$F$10/2/1000)</f>
        <v/>
      </c>
      <c r="Y312" s="157" t="str">
        <f>IF(C312="","",IF(MAX(ABS(H312),ABS(H313))&lt;V312,"Cấu tạo",IF(MAX(ABS(H312),ABS(H313))&gt;X312,"O/S","Tínhthép")))</f>
        <v/>
      </c>
      <c r="Z312" s="158" t="str">
        <f>IF(C312="","",IF(Y312="Tínhthép",IF(T312&lt;W312,2.5,_xlfn.COT(0.5*ASIN(2*T312*1000/($AA$9*J312*BG312*BF312*$F$10)))),""))</f>
        <v/>
      </c>
      <c r="AA312" s="159" t="str">
        <f>IF(C312="","",MAX(BJ312:BK312))</f>
        <v/>
      </c>
      <c r="AB312" s="160" t="str">
        <f>IF($C312="","",AH312)</f>
        <v/>
      </c>
      <c r="AC312" s="160" t="str">
        <f>IF($C312="","",AI312)</f>
        <v/>
      </c>
      <c r="AD312" s="160"/>
      <c r="AE312" s="159" t="str">
        <f>IF(C312="","",2*3.14*AB312^2/4/AC312*1000)</f>
        <v/>
      </c>
      <c r="AF312" s="161" t="str">
        <f>IF(C312="","",IF(AE312&gt;AA312,"OK","NOT OK"))</f>
        <v/>
      </c>
      <c r="AH312" s="162">
        <v>10</v>
      </c>
      <c r="AI312" s="163">
        <v>200</v>
      </c>
      <c r="AK312" s="164" t="str">
        <f t="shared" si="90"/>
        <v/>
      </c>
      <c r="AL312" s="165" t="str">
        <f t="shared" si="106"/>
        <v/>
      </c>
      <c r="AM312" s="164" t="str">
        <f t="shared" si="91"/>
        <v/>
      </c>
      <c r="AN312" s="164" t="str">
        <f t="shared" si="92"/>
        <v/>
      </c>
      <c r="AO312" s="166" t="str">
        <f t="shared" si="93"/>
        <v/>
      </c>
      <c r="AP312" s="167" t="str">
        <f t="shared" si="94"/>
        <v/>
      </c>
      <c r="AQ312" s="167" t="str">
        <f t="shared" si="95"/>
        <v/>
      </c>
      <c r="AR312" s="167" t="str">
        <f t="shared" si="96"/>
        <v/>
      </c>
      <c r="AS312" s="164" t="str">
        <f t="shared" si="97"/>
        <v/>
      </c>
      <c r="AT312" s="168" t="str">
        <f t="shared" si="98"/>
        <v/>
      </c>
      <c r="AU312" s="168" t="str">
        <f t="shared" si="99"/>
        <v/>
      </c>
      <c r="AV312" s="168" t="str">
        <f t="shared" si="100"/>
        <v/>
      </c>
      <c r="AW312" s="168" t="str">
        <f t="shared" si="101"/>
        <v/>
      </c>
      <c r="AX312" s="168" t="str">
        <f t="shared" si="102"/>
        <v/>
      </c>
      <c r="AY312" s="168" t="str">
        <f t="shared" si="103"/>
        <v/>
      </c>
      <c r="AZ312" s="169" t="str">
        <f>IF(C312="","",MAX(R312:R313))</f>
        <v/>
      </c>
      <c r="BA312" s="169" t="str">
        <f>IF(C312="","",MAX(S312:S313))</f>
        <v/>
      </c>
      <c r="BB312" s="170" t="str">
        <f>IF(C312="","",MIN(2,1+SQRT(200/(0.8*K312))))</f>
        <v/>
      </c>
      <c r="BC312" s="170" t="str">
        <f>IF(C312="","",MIN(0.02,MAX(R312:S312)/(J312*0.8*K312)))</f>
        <v/>
      </c>
      <c r="BD312" s="171" t="str">
        <f>IF(C312="","",0.18/$Y$11)</f>
        <v/>
      </c>
      <c r="BE312" s="172" t="str">
        <f>IF(C312="","",0.035*BB312^(3/2)*$F$9^(1/2))</f>
        <v/>
      </c>
      <c r="BF312" s="172" t="str">
        <f>IF(C312="","",0.6*(1-$F$9/250))</f>
        <v/>
      </c>
      <c r="BG312" s="171" t="str">
        <f>IF(C312="","",0.9*AK312)</f>
        <v/>
      </c>
      <c r="BH312" s="172" t="str">
        <f>+IF(C312="","",(BD312*BB312*(100*BC312*$F$9)^(1/3)+0.15*U312)*J312*0.8*K312/1000)</f>
        <v/>
      </c>
      <c r="BI312" s="172" t="str">
        <f>IF(C312="","",(BE312+0.15*U312)*J312*0.8*K312/1000)</f>
        <v/>
      </c>
      <c r="BJ312" s="172" t="str">
        <f>IF(C312="","",$AF$12*J312*1000)</f>
        <v/>
      </c>
      <c r="BK312" s="172" t="str">
        <f>+IF(C312="","",T312*1000/(BG312*$Q$10*Z312)*1000)</f>
        <v/>
      </c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27"/>
      <c r="CH312" s="27"/>
      <c r="CI312" s="27"/>
      <c r="CJ312" s="27"/>
      <c r="CK312" s="27"/>
      <c r="CL312" s="27"/>
      <c r="CM312" s="27"/>
      <c r="CN312" s="27"/>
      <c r="CO312" s="27"/>
      <c r="CP312" s="27"/>
      <c r="CQ312" s="27"/>
      <c r="CR312" s="27"/>
      <c r="CS312" s="27"/>
      <c r="CT312" s="27"/>
      <c r="CU312" s="27"/>
      <c r="CV312" s="27"/>
      <c r="CW312" s="27"/>
      <c r="CX312" s="27"/>
      <c r="CY312" s="27"/>
      <c r="CZ312" s="27"/>
      <c r="DA312" s="27"/>
      <c r="DB312" s="27"/>
      <c r="DC312" s="27"/>
      <c r="DD312" s="27"/>
      <c r="DE312" s="27"/>
      <c r="DF312" s="27"/>
      <c r="DG312" s="27"/>
      <c r="DH312" s="27"/>
      <c r="DI312" s="25"/>
      <c r="DJ312" s="25"/>
      <c r="DK312" s="25"/>
      <c r="DL312" s="25"/>
      <c r="DM312" s="25"/>
      <c r="DN312" s="25"/>
    </row>
    <row r="313" spans="1:118" ht="15.95" customHeight="1" x14ac:dyDescent="0.25">
      <c r="A313" s="181" t="str">
        <f t="shared" si="105"/>
        <v/>
      </c>
      <c r="B313" s="182" t="str">
        <f t="shared" si="104"/>
        <v/>
      </c>
      <c r="C313" s="151"/>
      <c r="D313" s="152"/>
      <c r="E313" s="153"/>
      <c r="F313" s="152"/>
      <c r="G313" s="151"/>
      <c r="H313" s="151"/>
      <c r="I313" s="151"/>
      <c r="J313" s="151"/>
      <c r="K313" s="152"/>
      <c r="L313" s="151" t="str">
        <f t="shared" si="86"/>
        <v/>
      </c>
      <c r="M313" s="151" t="str">
        <f t="shared" si="87"/>
        <v/>
      </c>
      <c r="N313" s="151" t="str">
        <f t="shared" si="88"/>
        <v/>
      </c>
      <c r="O313" s="151" t="str">
        <f t="shared" si="89"/>
        <v/>
      </c>
      <c r="P313" s="272"/>
      <c r="Q313" s="272"/>
      <c r="R313" s="180"/>
      <c r="S313" s="180"/>
      <c r="T313" s="174"/>
      <c r="U313" s="174"/>
      <c r="V313" s="174"/>
      <c r="W313" s="174"/>
      <c r="X313" s="174"/>
      <c r="Y313" s="174"/>
      <c r="Z313" s="174"/>
      <c r="AA313" s="175"/>
      <c r="AB313" s="175"/>
      <c r="AC313" s="175"/>
      <c r="AD313" s="175"/>
      <c r="AE313" s="176"/>
      <c r="AF313" s="175"/>
      <c r="AG313" s="122"/>
      <c r="AH313" s="177"/>
      <c r="AI313" s="177"/>
      <c r="AK313" s="164" t="str">
        <f t="shared" si="90"/>
        <v/>
      </c>
      <c r="AL313" s="165" t="str">
        <f t="shared" si="106"/>
        <v/>
      </c>
      <c r="AM313" s="164" t="str">
        <f t="shared" si="91"/>
        <v/>
      </c>
      <c r="AN313" s="164" t="str">
        <f t="shared" si="92"/>
        <v/>
      </c>
      <c r="AO313" s="166" t="str">
        <f t="shared" si="93"/>
        <v/>
      </c>
      <c r="AP313" s="167" t="str">
        <f t="shared" si="94"/>
        <v/>
      </c>
      <c r="AQ313" s="167" t="str">
        <f t="shared" si="95"/>
        <v/>
      </c>
      <c r="AR313" s="167" t="str">
        <f t="shared" si="96"/>
        <v/>
      </c>
      <c r="AS313" s="164" t="str">
        <f t="shared" si="97"/>
        <v/>
      </c>
      <c r="AT313" s="168" t="str">
        <f t="shared" si="98"/>
        <v/>
      </c>
      <c r="AU313" s="168" t="str">
        <f t="shared" si="99"/>
        <v/>
      </c>
      <c r="AV313" s="168" t="str">
        <f t="shared" si="100"/>
        <v/>
      </c>
      <c r="AW313" s="168" t="str">
        <f t="shared" si="101"/>
        <v/>
      </c>
      <c r="AX313" s="168" t="str">
        <f t="shared" si="102"/>
        <v/>
      </c>
      <c r="AY313" s="168" t="str">
        <f t="shared" si="103"/>
        <v/>
      </c>
      <c r="AZ313" s="178"/>
      <c r="BA313" s="178"/>
      <c r="BB313" s="179"/>
      <c r="BC313" s="179"/>
      <c r="BD313" s="179"/>
      <c r="BE313" s="179"/>
      <c r="BF313" s="179"/>
      <c r="BG313" s="179"/>
      <c r="BH313" s="179"/>
      <c r="BI313" s="179"/>
      <c r="BJ313" s="179"/>
      <c r="BK313" s="179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27"/>
      <c r="CH313" s="27"/>
      <c r="CI313" s="27"/>
      <c r="CJ313" s="27"/>
      <c r="CK313" s="27"/>
      <c r="CL313" s="27"/>
      <c r="CM313" s="27"/>
      <c r="CN313" s="27"/>
      <c r="CO313" s="27"/>
      <c r="CP313" s="27"/>
      <c r="CQ313" s="27"/>
      <c r="CR313" s="27"/>
      <c r="CS313" s="27"/>
      <c r="CT313" s="27"/>
      <c r="CU313" s="27"/>
      <c r="CV313" s="27"/>
      <c r="CW313" s="27"/>
      <c r="CX313" s="27"/>
      <c r="CY313" s="27"/>
      <c r="CZ313" s="27"/>
      <c r="DA313" s="27"/>
      <c r="DB313" s="27"/>
      <c r="DC313" s="27"/>
      <c r="DD313" s="27"/>
      <c r="DE313" s="27"/>
      <c r="DF313" s="27"/>
      <c r="DG313" s="27"/>
      <c r="DH313" s="27"/>
      <c r="DI313" s="25"/>
      <c r="DJ313" s="25"/>
      <c r="DK313" s="25"/>
      <c r="DL313" s="25"/>
      <c r="DM313" s="25"/>
      <c r="DN313" s="25"/>
    </row>
    <row r="314" spans="1:118" ht="15.95" customHeight="1" x14ac:dyDescent="0.2">
      <c r="A314" s="181" t="str">
        <f t="shared" si="105"/>
        <v/>
      </c>
      <c r="B314" s="182" t="str">
        <f t="shared" si="104"/>
        <v/>
      </c>
      <c r="C314" s="151"/>
      <c r="D314" s="152"/>
      <c r="E314" s="153"/>
      <c r="F314" s="152"/>
      <c r="G314" s="151"/>
      <c r="H314" s="151"/>
      <c r="I314" s="151"/>
      <c r="J314" s="151"/>
      <c r="K314" s="151"/>
      <c r="L314" s="151" t="str">
        <f t="shared" si="86"/>
        <v/>
      </c>
      <c r="M314" s="151" t="str">
        <f t="shared" si="87"/>
        <v/>
      </c>
      <c r="N314" s="151" t="str">
        <f t="shared" si="88"/>
        <v/>
      </c>
      <c r="O314" s="151" t="str">
        <f t="shared" si="89"/>
        <v/>
      </c>
      <c r="P314" s="155"/>
      <c r="Q314" s="155"/>
      <c r="R314" s="154" t="str">
        <f>IF(C314="","",MAX(N314:N315))</f>
        <v/>
      </c>
      <c r="S314" s="154" t="str">
        <f>IF(D314="","",MAX(O314:O315))</f>
        <v/>
      </c>
      <c r="T314" s="155" t="str">
        <f>IF(C314="","",MAX(ABS(H314),ABS(H315)))</f>
        <v/>
      </c>
      <c r="U314" s="156" t="str">
        <f>+IF(C314="","",MIN(MAX(ABS(G314),ABS(G315))*1000/(J314*K314),0.2*$F$10))</f>
        <v/>
      </c>
      <c r="V314" s="155" t="str">
        <f>IF(C314="","",MAX(BH314:BI314))</f>
        <v/>
      </c>
      <c r="W314" s="155" t="str">
        <f>IF(C314="","",$AA$9*$J314*$BG314*$BF314*$F$10/2.9/1000)</f>
        <v/>
      </c>
      <c r="X314" s="155" t="str">
        <f>IF(C314="","",$AA$9*$J314*$BG314*$BF314*$F$10/2/1000)</f>
        <v/>
      </c>
      <c r="Y314" s="157" t="str">
        <f>IF(C314="","",IF(MAX(ABS(H314),ABS(H315))&lt;V314,"Cấu tạo",IF(MAX(ABS(H314),ABS(H315))&gt;X314,"O/S","Tínhthép")))</f>
        <v/>
      </c>
      <c r="Z314" s="158" t="str">
        <f>IF(C314="","",IF(Y314="Tínhthép",IF(T314&lt;W314,2.5,_xlfn.COT(0.5*ASIN(2*T314*1000/($AA$9*J314*BG314*BF314*$F$10)))),""))</f>
        <v/>
      </c>
      <c r="AA314" s="159" t="str">
        <f>IF(C314="","",MAX(BJ314:BK314))</f>
        <v/>
      </c>
      <c r="AB314" s="160" t="str">
        <f>IF($C314="","",AH314)</f>
        <v/>
      </c>
      <c r="AC314" s="160" t="str">
        <f>IF($C314="","",AI314)</f>
        <v/>
      </c>
      <c r="AD314" s="160"/>
      <c r="AE314" s="159" t="str">
        <f>IF(C314="","",2*3.14*AB314^2/4/AC314*1000)</f>
        <v/>
      </c>
      <c r="AF314" s="161" t="str">
        <f>IF(C314="","",IF(AE314&gt;AA314,"OK","NOT OK"))</f>
        <v/>
      </c>
      <c r="AG314" s="17">
        <v>75</v>
      </c>
      <c r="AH314" s="162">
        <v>10</v>
      </c>
      <c r="AI314" s="163">
        <v>200</v>
      </c>
      <c r="AK314" s="164" t="str">
        <f t="shared" si="90"/>
        <v/>
      </c>
      <c r="AL314" s="165" t="str">
        <f t="shared" si="106"/>
        <v/>
      </c>
      <c r="AM314" s="164" t="str">
        <f t="shared" si="91"/>
        <v/>
      </c>
      <c r="AN314" s="164" t="str">
        <f t="shared" si="92"/>
        <v/>
      </c>
      <c r="AO314" s="166" t="str">
        <f t="shared" si="93"/>
        <v/>
      </c>
      <c r="AP314" s="167" t="str">
        <f t="shared" si="94"/>
        <v/>
      </c>
      <c r="AQ314" s="167" t="str">
        <f t="shared" si="95"/>
        <v/>
      </c>
      <c r="AR314" s="167" t="str">
        <f t="shared" si="96"/>
        <v/>
      </c>
      <c r="AS314" s="164" t="str">
        <f t="shared" si="97"/>
        <v/>
      </c>
      <c r="AT314" s="168" t="str">
        <f t="shared" si="98"/>
        <v/>
      </c>
      <c r="AU314" s="168" t="str">
        <f t="shared" si="99"/>
        <v/>
      </c>
      <c r="AV314" s="168" t="str">
        <f t="shared" si="100"/>
        <v/>
      </c>
      <c r="AW314" s="168" t="str">
        <f t="shared" si="101"/>
        <v/>
      </c>
      <c r="AX314" s="168" t="str">
        <f t="shared" si="102"/>
        <v/>
      </c>
      <c r="AY314" s="168" t="str">
        <f t="shared" si="103"/>
        <v/>
      </c>
      <c r="AZ314" s="169" t="str">
        <f>IF(C314="","",MAX(R314:R315))</f>
        <v/>
      </c>
      <c r="BA314" s="169" t="str">
        <f>IF(C314="","",MAX(S314:S315))</f>
        <v/>
      </c>
      <c r="BB314" s="170" t="str">
        <f>IF(C314="","",MIN(2,1+SQRT(200/(0.8*K314))))</f>
        <v/>
      </c>
      <c r="BC314" s="170" t="str">
        <f>IF(C314="","",MIN(0.02,MAX(R314:S314)/(J314*0.8*K314)))</f>
        <v/>
      </c>
      <c r="BD314" s="171" t="str">
        <f>IF(C314="","",0.18/$Y$11)</f>
        <v/>
      </c>
      <c r="BE314" s="172" t="str">
        <f>IF(C314="","",0.035*BB314^(3/2)*$F$9^(1/2))</f>
        <v/>
      </c>
      <c r="BF314" s="172" t="str">
        <f>IF(C314="","",0.6*(1-$F$9/250))</f>
        <v/>
      </c>
      <c r="BG314" s="171" t="str">
        <f>IF(C314="","",0.9*AK314)</f>
        <v/>
      </c>
      <c r="BH314" s="172" t="str">
        <f>+IF(C314="","",(BD314*BB314*(100*BC314*$F$9)^(1/3)+0.15*U314)*J314*0.8*K314/1000)</f>
        <v/>
      </c>
      <c r="BI314" s="172" t="str">
        <f>IF(C314="","",(BE314+0.15*U314)*J314*0.8*K314/1000)</f>
        <v/>
      </c>
      <c r="BJ314" s="172" t="str">
        <f>IF(C314="","",$AF$12*J314*1000)</f>
        <v/>
      </c>
      <c r="BK314" s="172" t="str">
        <f>+IF(C314="","",T314*1000/(BG314*$Q$10*Z314)*1000)</f>
        <v/>
      </c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27"/>
      <c r="CH314" s="27"/>
      <c r="CI314" s="27"/>
      <c r="CJ314" s="27"/>
      <c r="CK314" s="27"/>
      <c r="CL314" s="27"/>
      <c r="CM314" s="27"/>
      <c r="CN314" s="27"/>
      <c r="CO314" s="27"/>
      <c r="CP314" s="27"/>
      <c r="CQ314" s="27"/>
      <c r="CR314" s="27"/>
      <c r="CS314" s="27"/>
      <c r="CT314" s="27"/>
      <c r="CU314" s="27"/>
      <c r="CV314" s="27"/>
      <c r="CW314" s="27"/>
      <c r="CX314" s="27"/>
      <c r="CY314" s="27"/>
      <c r="CZ314" s="27"/>
      <c r="DA314" s="27"/>
      <c r="DB314" s="27"/>
      <c r="DC314" s="27"/>
      <c r="DD314" s="27"/>
      <c r="DE314" s="27"/>
      <c r="DF314" s="27"/>
      <c r="DG314" s="27"/>
      <c r="DH314" s="27"/>
      <c r="DI314" s="25"/>
      <c r="DJ314" s="25"/>
      <c r="DK314" s="25"/>
      <c r="DL314" s="25"/>
      <c r="DM314" s="25"/>
      <c r="DN314" s="25"/>
    </row>
    <row r="315" spans="1:118" ht="15.95" customHeight="1" x14ac:dyDescent="0.25">
      <c r="A315" s="181" t="str">
        <f t="shared" si="105"/>
        <v/>
      </c>
      <c r="B315" s="182" t="str">
        <f t="shared" si="104"/>
        <v/>
      </c>
      <c r="C315" s="151"/>
      <c r="D315" s="152"/>
      <c r="E315" s="153"/>
      <c r="F315" s="152"/>
      <c r="G315" s="151"/>
      <c r="H315" s="151"/>
      <c r="I315" s="151"/>
      <c r="J315" s="151"/>
      <c r="K315" s="152"/>
      <c r="L315" s="151" t="str">
        <f t="shared" si="86"/>
        <v/>
      </c>
      <c r="M315" s="151" t="str">
        <f t="shared" si="87"/>
        <v/>
      </c>
      <c r="N315" s="151" t="str">
        <f t="shared" si="88"/>
        <v/>
      </c>
      <c r="O315" s="151" t="str">
        <f t="shared" si="89"/>
        <v/>
      </c>
      <c r="P315" s="272"/>
      <c r="Q315" s="272"/>
      <c r="R315" s="173"/>
      <c r="S315" s="173"/>
      <c r="T315" s="174"/>
      <c r="U315" s="174"/>
      <c r="V315" s="174"/>
      <c r="W315" s="174"/>
      <c r="X315" s="174"/>
      <c r="Y315" s="174"/>
      <c r="Z315" s="174"/>
      <c r="AA315" s="175"/>
      <c r="AB315" s="175"/>
      <c r="AC315" s="175"/>
      <c r="AD315" s="175"/>
      <c r="AE315" s="176"/>
      <c r="AF315" s="175"/>
      <c r="AG315" s="122"/>
      <c r="AH315" s="177"/>
      <c r="AI315" s="177"/>
      <c r="AK315" s="164" t="str">
        <f t="shared" si="90"/>
        <v/>
      </c>
      <c r="AL315" s="165" t="str">
        <f t="shared" si="106"/>
        <v/>
      </c>
      <c r="AM315" s="164" t="str">
        <f t="shared" si="91"/>
        <v/>
      </c>
      <c r="AN315" s="164" t="str">
        <f t="shared" si="92"/>
        <v/>
      </c>
      <c r="AO315" s="166" t="str">
        <f t="shared" si="93"/>
        <v/>
      </c>
      <c r="AP315" s="167" t="str">
        <f t="shared" si="94"/>
        <v/>
      </c>
      <c r="AQ315" s="167" t="str">
        <f t="shared" si="95"/>
        <v/>
      </c>
      <c r="AR315" s="167" t="str">
        <f t="shared" si="96"/>
        <v/>
      </c>
      <c r="AS315" s="164" t="str">
        <f t="shared" si="97"/>
        <v/>
      </c>
      <c r="AT315" s="168" t="str">
        <f t="shared" si="98"/>
        <v/>
      </c>
      <c r="AU315" s="168" t="str">
        <f t="shared" si="99"/>
        <v/>
      </c>
      <c r="AV315" s="168" t="str">
        <f t="shared" si="100"/>
        <v/>
      </c>
      <c r="AW315" s="168" t="str">
        <f t="shared" si="101"/>
        <v/>
      </c>
      <c r="AX315" s="168" t="str">
        <f t="shared" si="102"/>
        <v/>
      </c>
      <c r="AY315" s="168" t="str">
        <f t="shared" si="103"/>
        <v/>
      </c>
      <c r="AZ315" s="178"/>
      <c r="BA315" s="178"/>
      <c r="BB315" s="179"/>
      <c r="BC315" s="179"/>
      <c r="BD315" s="179"/>
      <c r="BE315" s="179"/>
      <c r="BF315" s="179"/>
      <c r="BG315" s="179"/>
      <c r="BH315" s="179"/>
      <c r="BI315" s="179"/>
      <c r="BJ315" s="179"/>
      <c r="BK315" s="179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27"/>
      <c r="CH315" s="27"/>
      <c r="CI315" s="27"/>
      <c r="CJ315" s="27"/>
      <c r="CK315" s="27"/>
      <c r="CL315" s="27"/>
      <c r="CM315" s="27"/>
      <c r="CN315" s="27"/>
      <c r="CO315" s="27"/>
      <c r="CP315" s="27"/>
      <c r="CQ315" s="27"/>
      <c r="CR315" s="27"/>
      <c r="CS315" s="27"/>
      <c r="CT315" s="27"/>
      <c r="CU315" s="27"/>
      <c r="CV315" s="27"/>
      <c r="CW315" s="27"/>
      <c r="CX315" s="27"/>
      <c r="CY315" s="27"/>
      <c r="CZ315" s="27"/>
      <c r="DA315" s="27"/>
      <c r="DB315" s="27"/>
      <c r="DC315" s="27"/>
      <c r="DD315" s="27"/>
      <c r="DE315" s="27"/>
      <c r="DF315" s="27"/>
      <c r="DG315" s="27"/>
      <c r="DH315" s="27"/>
      <c r="DI315" s="25"/>
      <c r="DJ315" s="25"/>
      <c r="DK315" s="25"/>
      <c r="DL315" s="25"/>
      <c r="DM315" s="25"/>
      <c r="DN315" s="25"/>
    </row>
    <row r="316" spans="1:118" ht="15.95" customHeight="1" x14ac:dyDescent="0.2">
      <c r="A316" s="181" t="str">
        <f t="shared" si="105"/>
        <v/>
      </c>
      <c r="B316" s="182" t="str">
        <f t="shared" si="104"/>
        <v/>
      </c>
      <c r="C316" s="151"/>
      <c r="D316" s="152"/>
      <c r="E316" s="153"/>
      <c r="F316" s="152"/>
      <c r="G316" s="151"/>
      <c r="H316" s="151"/>
      <c r="I316" s="151"/>
      <c r="J316" s="151"/>
      <c r="K316" s="152"/>
      <c r="L316" s="151" t="str">
        <f t="shared" si="86"/>
        <v/>
      </c>
      <c r="M316" s="151" t="str">
        <f t="shared" si="87"/>
        <v/>
      </c>
      <c r="N316" s="151" t="str">
        <f t="shared" si="88"/>
        <v/>
      </c>
      <c r="O316" s="151" t="str">
        <f t="shared" si="89"/>
        <v/>
      </c>
      <c r="P316" s="155"/>
      <c r="Q316" s="155"/>
      <c r="R316" s="154" t="str">
        <f>IF(C316="","",MAX(N316:N317))</f>
        <v/>
      </c>
      <c r="S316" s="154" t="str">
        <f>IF(D316="","",MAX(O316:O317))</f>
        <v/>
      </c>
      <c r="T316" s="155" t="str">
        <f>IF(C316="","",MAX(ABS(H316),ABS(H317)))</f>
        <v/>
      </c>
      <c r="U316" s="156" t="str">
        <f>+IF(C316="","",MIN(MAX(ABS(G316),ABS(G317))*1000/(J316*K316),0.2*$F$10))</f>
        <v/>
      </c>
      <c r="V316" s="155" t="str">
        <f>IF(C316="","",MAX(BH316:BI316))</f>
        <v/>
      </c>
      <c r="W316" s="155" t="str">
        <f>IF(C316="","",$AA$9*$J316*$BG316*$BF316*$F$10/2.9/1000)</f>
        <v/>
      </c>
      <c r="X316" s="155" t="str">
        <f>IF(C316="","",$AA$9*$J316*$BG316*$BF316*$F$10/2/1000)</f>
        <v/>
      </c>
      <c r="Y316" s="157" t="str">
        <f>IF(C316="","",IF(MAX(ABS(H316),ABS(H317))&lt;V316,"Cấu tạo",IF(MAX(ABS(H316),ABS(H317))&gt;X316,"O/S","Tínhthép")))</f>
        <v/>
      </c>
      <c r="Z316" s="158" t="str">
        <f>IF(C316="","",IF(Y316="Tínhthép",IF(T316&lt;W316,2.5,_xlfn.COT(0.5*ASIN(2*T316*1000/($AA$9*J316*BG316*BF316*$F$10)))),""))</f>
        <v/>
      </c>
      <c r="AA316" s="159" t="str">
        <f>IF(C316="","",MAX(BJ316:BK316))</f>
        <v/>
      </c>
      <c r="AB316" s="160" t="str">
        <f>IF($C316="","",AH316)</f>
        <v/>
      </c>
      <c r="AC316" s="160" t="str">
        <f>IF($C316="","",AI316)</f>
        <v/>
      </c>
      <c r="AD316" s="160"/>
      <c r="AE316" s="159" t="str">
        <f>IF(C316="","",2*3.14*AB316^2/4/AC316*1000)</f>
        <v/>
      </c>
      <c r="AF316" s="161" t="str">
        <f>IF(C316="","",IF(AE316&gt;AA316,"OK","NOT OK"))</f>
        <v/>
      </c>
      <c r="AH316" s="162">
        <v>10</v>
      </c>
      <c r="AI316" s="163">
        <v>200</v>
      </c>
      <c r="AK316" s="164" t="str">
        <f t="shared" si="90"/>
        <v/>
      </c>
      <c r="AL316" s="165" t="str">
        <f t="shared" si="106"/>
        <v/>
      </c>
      <c r="AM316" s="164" t="str">
        <f t="shared" si="91"/>
        <v/>
      </c>
      <c r="AN316" s="164" t="str">
        <f t="shared" si="92"/>
        <v/>
      </c>
      <c r="AO316" s="166" t="str">
        <f t="shared" si="93"/>
        <v/>
      </c>
      <c r="AP316" s="167" t="str">
        <f t="shared" si="94"/>
        <v/>
      </c>
      <c r="AQ316" s="167" t="str">
        <f t="shared" si="95"/>
        <v/>
      </c>
      <c r="AR316" s="167" t="str">
        <f t="shared" si="96"/>
        <v/>
      </c>
      <c r="AS316" s="164" t="str">
        <f t="shared" si="97"/>
        <v/>
      </c>
      <c r="AT316" s="168" t="str">
        <f t="shared" si="98"/>
        <v/>
      </c>
      <c r="AU316" s="168" t="str">
        <f t="shared" si="99"/>
        <v/>
      </c>
      <c r="AV316" s="168" t="str">
        <f t="shared" si="100"/>
        <v/>
      </c>
      <c r="AW316" s="168" t="str">
        <f t="shared" si="101"/>
        <v/>
      </c>
      <c r="AX316" s="168" t="str">
        <f t="shared" si="102"/>
        <v/>
      </c>
      <c r="AY316" s="168" t="str">
        <f t="shared" si="103"/>
        <v/>
      </c>
      <c r="AZ316" s="169" t="str">
        <f>IF(C316="","",MAX(R316:R317))</f>
        <v/>
      </c>
      <c r="BA316" s="169" t="str">
        <f>IF(C316="","",MAX(S316:S317))</f>
        <v/>
      </c>
      <c r="BB316" s="170" t="str">
        <f>IF(C316="","",MIN(2,1+SQRT(200/(0.8*K316))))</f>
        <v/>
      </c>
      <c r="BC316" s="170" t="str">
        <f>IF(C316="","",MIN(0.02,MAX(R316:S316)/(J316*0.8*K316)))</f>
        <v/>
      </c>
      <c r="BD316" s="171" t="str">
        <f>IF(C316="","",0.18/$Y$11)</f>
        <v/>
      </c>
      <c r="BE316" s="172" t="str">
        <f>IF(C316="","",0.035*BB316^(3/2)*$F$9^(1/2))</f>
        <v/>
      </c>
      <c r="BF316" s="172" t="str">
        <f>IF(C316="","",0.6*(1-$F$9/250))</f>
        <v/>
      </c>
      <c r="BG316" s="171" t="str">
        <f>IF(C316="","",0.9*AK316)</f>
        <v/>
      </c>
      <c r="BH316" s="172" t="str">
        <f>+IF(C316="","",(BD316*BB316*(100*BC316*$F$9)^(1/3)+0.15*U316)*J316*0.8*K316/1000)</f>
        <v/>
      </c>
      <c r="BI316" s="172" t="str">
        <f>IF(C316="","",(BE316+0.15*U316)*J316*0.8*K316/1000)</f>
        <v/>
      </c>
      <c r="BJ316" s="172" t="str">
        <f>IF(C316="","",$AF$12*J316*1000)</f>
        <v/>
      </c>
      <c r="BK316" s="172" t="str">
        <f>+IF(C316="","",T316*1000/(BG316*$Q$10*Z316)*1000)</f>
        <v/>
      </c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27"/>
      <c r="CH316" s="27"/>
      <c r="CI316" s="27"/>
      <c r="CJ316" s="27"/>
      <c r="CK316" s="27"/>
      <c r="CL316" s="27"/>
      <c r="CM316" s="27"/>
      <c r="CN316" s="27"/>
      <c r="CO316" s="27"/>
      <c r="CP316" s="27"/>
      <c r="CQ316" s="27"/>
      <c r="CR316" s="27"/>
      <c r="CS316" s="27"/>
      <c r="CT316" s="27"/>
      <c r="CU316" s="27"/>
      <c r="CV316" s="27"/>
      <c r="CW316" s="27"/>
      <c r="CX316" s="27"/>
      <c r="CY316" s="27"/>
      <c r="CZ316" s="27"/>
      <c r="DA316" s="27"/>
      <c r="DB316" s="27"/>
      <c r="DC316" s="27"/>
      <c r="DD316" s="27"/>
      <c r="DE316" s="27"/>
      <c r="DF316" s="27"/>
      <c r="DG316" s="27"/>
      <c r="DH316" s="27"/>
      <c r="DI316" s="25"/>
      <c r="DJ316" s="25"/>
      <c r="DK316" s="25"/>
      <c r="DL316" s="25"/>
      <c r="DM316" s="25"/>
      <c r="DN316" s="25"/>
    </row>
    <row r="317" spans="1:118" ht="15.95" customHeight="1" x14ac:dyDescent="0.25">
      <c r="A317" s="181" t="str">
        <f t="shared" si="105"/>
        <v/>
      </c>
      <c r="B317" s="182" t="str">
        <f t="shared" si="104"/>
        <v/>
      </c>
      <c r="C317" s="151"/>
      <c r="D317" s="152"/>
      <c r="E317" s="153"/>
      <c r="F317" s="152"/>
      <c r="G317" s="151"/>
      <c r="H317" s="151"/>
      <c r="I317" s="151"/>
      <c r="J317" s="151"/>
      <c r="K317" s="152"/>
      <c r="L317" s="151" t="str">
        <f t="shared" si="86"/>
        <v/>
      </c>
      <c r="M317" s="151" t="str">
        <f t="shared" si="87"/>
        <v/>
      </c>
      <c r="N317" s="151" t="str">
        <f t="shared" si="88"/>
        <v/>
      </c>
      <c r="O317" s="151" t="str">
        <f t="shared" si="89"/>
        <v/>
      </c>
      <c r="P317" s="272"/>
      <c r="Q317" s="272"/>
      <c r="R317" s="173"/>
      <c r="S317" s="173"/>
      <c r="T317" s="174"/>
      <c r="U317" s="174"/>
      <c r="V317" s="174"/>
      <c r="W317" s="174"/>
      <c r="X317" s="174"/>
      <c r="Y317" s="174"/>
      <c r="Z317" s="174"/>
      <c r="AA317" s="175"/>
      <c r="AB317" s="175"/>
      <c r="AC317" s="175"/>
      <c r="AD317" s="175"/>
      <c r="AE317" s="176"/>
      <c r="AF317" s="175"/>
      <c r="AG317" s="122"/>
      <c r="AH317" s="177"/>
      <c r="AI317" s="177"/>
      <c r="AK317" s="164" t="str">
        <f t="shared" si="90"/>
        <v/>
      </c>
      <c r="AL317" s="165" t="str">
        <f t="shared" si="106"/>
        <v/>
      </c>
      <c r="AM317" s="164" t="str">
        <f t="shared" si="91"/>
        <v/>
      </c>
      <c r="AN317" s="164" t="str">
        <f t="shared" si="92"/>
        <v/>
      </c>
      <c r="AO317" s="166" t="str">
        <f t="shared" si="93"/>
        <v/>
      </c>
      <c r="AP317" s="167" t="str">
        <f t="shared" si="94"/>
        <v/>
      </c>
      <c r="AQ317" s="167" t="str">
        <f t="shared" si="95"/>
        <v/>
      </c>
      <c r="AR317" s="167" t="str">
        <f t="shared" si="96"/>
        <v/>
      </c>
      <c r="AS317" s="164" t="str">
        <f t="shared" si="97"/>
        <v/>
      </c>
      <c r="AT317" s="168" t="str">
        <f t="shared" si="98"/>
        <v/>
      </c>
      <c r="AU317" s="168" t="str">
        <f t="shared" si="99"/>
        <v/>
      </c>
      <c r="AV317" s="168" t="str">
        <f t="shared" si="100"/>
        <v/>
      </c>
      <c r="AW317" s="168" t="str">
        <f t="shared" si="101"/>
        <v/>
      </c>
      <c r="AX317" s="168" t="str">
        <f t="shared" si="102"/>
        <v/>
      </c>
      <c r="AY317" s="168" t="str">
        <f t="shared" si="103"/>
        <v/>
      </c>
      <c r="AZ317" s="178"/>
      <c r="BA317" s="178"/>
      <c r="BB317" s="179"/>
      <c r="BC317" s="179"/>
      <c r="BD317" s="179"/>
      <c r="BE317" s="179"/>
      <c r="BF317" s="179"/>
      <c r="BG317" s="179"/>
      <c r="BH317" s="179"/>
      <c r="BI317" s="179"/>
      <c r="BJ317" s="179"/>
      <c r="BK317" s="179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27"/>
      <c r="CH317" s="27"/>
      <c r="CI317" s="27"/>
      <c r="CJ317" s="27"/>
      <c r="CK317" s="27"/>
      <c r="CL317" s="27"/>
      <c r="CM317" s="27"/>
      <c r="CN317" s="27"/>
      <c r="CO317" s="27"/>
      <c r="CP317" s="27"/>
      <c r="CQ317" s="27"/>
      <c r="CR317" s="27"/>
      <c r="CS317" s="27"/>
      <c r="CT317" s="27"/>
      <c r="CU317" s="27"/>
      <c r="CV317" s="27"/>
      <c r="CW317" s="27"/>
      <c r="CX317" s="27"/>
      <c r="CY317" s="27"/>
      <c r="CZ317" s="27"/>
      <c r="DA317" s="27"/>
      <c r="DB317" s="27"/>
      <c r="DC317" s="27"/>
      <c r="DD317" s="27"/>
      <c r="DE317" s="27"/>
      <c r="DF317" s="27"/>
      <c r="DG317" s="27"/>
      <c r="DH317" s="27"/>
      <c r="DI317" s="25"/>
      <c r="DJ317" s="25"/>
      <c r="DK317" s="25"/>
      <c r="DL317" s="25"/>
      <c r="DM317" s="25"/>
      <c r="DN317" s="25"/>
    </row>
    <row r="318" spans="1:118" ht="15" customHeight="1" x14ac:dyDescent="0.2">
      <c r="A318" s="181"/>
      <c r="B318" s="181"/>
      <c r="AM318" s="183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27"/>
      <c r="CH318" s="27"/>
      <c r="CI318" s="27"/>
      <c r="CJ318" s="27"/>
      <c r="CK318" s="27"/>
      <c r="CL318" s="27"/>
      <c r="CM318" s="27"/>
      <c r="CN318" s="27"/>
      <c r="CO318" s="27"/>
      <c r="CP318" s="27"/>
      <c r="CQ318" s="27"/>
      <c r="CR318" s="27"/>
      <c r="CS318" s="27"/>
      <c r="CT318" s="27"/>
      <c r="CU318" s="27"/>
      <c r="CV318" s="27"/>
      <c r="CW318" s="27"/>
      <c r="CX318" s="27"/>
      <c r="CY318" s="27"/>
      <c r="CZ318" s="27"/>
      <c r="DA318" s="27"/>
      <c r="DB318" s="27"/>
      <c r="DC318" s="27"/>
      <c r="DD318" s="27"/>
      <c r="DE318" s="27"/>
      <c r="DF318" s="27"/>
      <c r="DG318" s="27"/>
      <c r="DH318" s="27"/>
      <c r="DI318" s="25"/>
      <c r="DJ318" s="25"/>
      <c r="DK318" s="25"/>
      <c r="DL318" s="25"/>
      <c r="DM318" s="25"/>
      <c r="DN318" s="25"/>
    </row>
    <row r="319" spans="1:118" ht="15" customHeight="1" x14ac:dyDescent="0.2">
      <c r="C319" s="184"/>
      <c r="D319" s="184"/>
      <c r="E319" s="184"/>
      <c r="F319" s="184"/>
      <c r="G319" s="184"/>
      <c r="H319" s="184"/>
      <c r="I319" s="184"/>
      <c r="J319" s="184"/>
      <c r="K319" s="184"/>
      <c r="L319" s="184"/>
      <c r="M319" s="184"/>
      <c r="Y319" s="244"/>
      <c r="AM319" s="183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27"/>
      <c r="CH319" s="27"/>
      <c r="CI319" s="27"/>
      <c r="CJ319" s="27"/>
      <c r="CK319" s="27"/>
      <c r="CL319" s="27"/>
      <c r="CM319" s="27"/>
      <c r="CN319" s="27"/>
      <c r="CO319" s="27"/>
      <c r="CP319" s="27"/>
      <c r="CQ319" s="27"/>
      <c r="CR319" s="27"/>
      <c r="CS319" s="27"/>
      <c r="CT319" s="27"/>
      <c r="CU319" s="27"/>
      <c r="CV319" s="27"/>
      <c r="CW319" s="27"/>
      <c r="CX319" s="27"/>
      <c r="CY319" s="27"/>
      <c r="CZ319" s="27"/>
      <c r="DA319" s="27"/>
      <c r="DB319" s="27"/>
      <c r="DC319" s="27"/>
      <c r="DD319" s="27"/>
      <c r="DE319" s="27"/>
      <c r="DF319" s="27"/>
      <c r="DG319" s="27"/>
      <c r="DH319" s="27"/>
      <c r="DI319" s="25"/>
      <c r="DJ319" s="25"/>
      <c r="DK319" s="25"/>
      <c r="DL319" s="25"/>
      <c r="DM319" s="25"/>
      <c r="DN319" s="25"/>
    </row>
    <row r="320" spans="1:118" ht="15" customHeight="1" x14ac:dyDescent="0.2">
      <c r="Y320" s="244"/>
      <c r="AM320" s="183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27"/>
      <c r="CH320" s="27"/>
      <c r="CI320" s="27"/>
      <c r="CJ320" s="27"/>
      <c r="CK320" s="27"/>
      <c r="CL320" s="27"/>
      <c r="CM320" s="27"/>
      <c r="CN320" s="27"/>
      <c r="CO320" s="27"/>
      <c r="CP320" s="27"/>
      <c r="CQ320" s="27"/>
      <c r="CR320" s="27"/>
      <c r="CS320" s="27"/>
      <c r="CT320" s="27"/>
      <c r="CU320" s="27"/>
      <c r="CV320" s="27"/>
      <c r="CW320" s="27"/>
      <c r="CX320" s="27"/>
      <c r="CY320" s="27"/>
      <c r="CZ320" s="27"/>
      <c r="DA320" s="27"/>
      <c r="DB320" s="27"/>
      <c r="DC320" s="27"/>
      <c r="DD320" s="27"/>
      <c r="DE320" s="27"/>
      <c r="DF320" s="27"/>
      <c r="DG320" s="27"/>
      <c r="DH320" s="27"/>
      <c r="DI320" s="25"/>
      <c r="DJ320" s="25"/>
      <c r="DK320" s="25"/>
      <c r="DL320" s="25"/>
      <c r="DM320" s="25"/>
      <c r="DN320" s="25"/>
    </row>
    <row r="321" spans="25:118" ht="15" customHeight="1" x14ac:dyDescent="0.2">
      <c r="Y321" s="244"/>
      <c r="AM321" s="183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27"/>
      <c r="CH321" s="27"/>
      <c r="CI321" s="27"/>
      <c r="CJ321" s="27"/>
      <c r="CK321" s="27"/>
      <c r="CL321" s="27"/>
      <c r="CM321" s="27"/>
      <c r="CN321" s="27"/>
      <c r="CO321" s="27"/>
      <c r="CP321" s="27"/>
      <c r="CQ321" s="27"/>
      <c r="CR321" s="27"/>
      <c r="CS321" s="27"/>
      <c r="CT321" s="27"/>
      <c r="CU321" s="27"/>
      <c r="CV321" s="27"/>
      <c r="CW321" s="27"/>
      <c r="CX321" s="27"/>
      <c r="CY321" s="27"/>
      <c r="CZ321" s="27"/>
      <c r="DA321" s="27"/>
      <c r="DB321" s="27"/>
      <c r="DC321" s="27"/>
      <c r="DD321" s="27"/>
      <c r="DE321" s="27"/>
      <c r="DF321" s="27"/>
      <c r="DG321" s="27"/>
      <c r="DH321" s="27"/>
      <c r="DI321" s="25"/>
      <c r="DJ321" s="25"/>
      <c r="DK321" s="25"/>
      <c r="DL321" s="25"/>
      <c r="DM321" s="25"/>
      <c r="DN321" s="25"/>
    </row>
    <row r="322" spans="25:118" ht="15" customHeight="1" x14ac:dyDescent="0.2">
      <c r="Y322" s="244"/>
      <c r="AM322" s="183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27"/>
      <c r="CH322" s="27"/>
      <c r="CI322" s="27"/>
      <c r="CJ322" s="27"/>
      <c r="CK322" s="27"/>
      <c r="CL322" s="27"/>
      <c r="CM322" s="27"/>
      <c r="CN322" s="27"/>
      <c r="CO322" s="27"/>
      <c r="CP322" s="27"/>
      <c r="CQ322" s="27"/>
      <c r="CR322" s="27"/>
      <c r="CS322" s="27"/>
      <c r="CT322" s="27"/>
      <c r="CU322" s="27"/>
      <c r="CV322" s="27"/>
      <c r="CW322" s="27"/>
      <c r="CX322" s="27"/>
      <c r="CY322" s="27"/>
      <c r="CZ322" s="27"/>
      <c r="DA322" s="27"/>
      <c r="DB322" s="27"/>
      <c r="DC322" s="27"/>
      <c r="DD322" s="27"/>
      <c r="DE322" s="27"/>
      <c r="DF322" s="27"/>
      <c r="DG322" s="27"/>
      <c r="DH322" s="27"/>
      <c r="DI322" s="25"/>
      <c r="DJ322" s="25"/>
      <c r="DK322" s="25"/>
      <c r="DL322" s="25"/>
      <c r="DM322" s="25"/>
      <c r="DN322" s="25"/>
    </row>
    <row r="323" spans="25:118" ht="15" customHeight="1" x14ac:dyDescent="0.2">
      <c r="AM323" s="183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27"/>
      <c r="CH323" s="27"/>
      <c r="CI323" s="27"/>
      <c r="CJ323" s="27"/>
      <c r="CK323" s="27"/>
      <c r="CL323" s="27"/>
      <c r="CM323" s="27"/>
      <c r="CN323" s="27"/>
      <c r="CO323" s="27"/>
      <c r="CP323" s="27"/>
      <c r="CQ323" s="27"/>
      <c r="CR323" s="27"/>
      <c r="CS323" s="27"/>
      <c r="CT323" s="27"/>
      <c r="CU323" s="27"/>
      <c r="CV323" s="27"/>
      <c r="CW323" s="27"/>
      <c r="CX323" s="27"/>
      <c r="CY323" s="27"/>
      <c r="CZ323" s="27"/>
      <c r="DA323" s="27"/>
      <c r="DB323" s="27"/>
      <c r="DC323" s="27"/>
      <c r="DD323" s="27"/>
      <c r="DE323" s="27"/>
      <c r="DF323" s="27"/>
      <c r="DG323" s="27"/>
      <c r="DH323" s="27"/>
      <c r="DI323" s="25"/>
      <c r="DJ323" s="25"/>
      <c r="DK323" s="25"/>
      <c r="DL323" s="25"/>
      <c r="DM323" s="25"/>
      <c r="DN323" s="25"/>
    </row>
    <row r="324" spans="25:118" ht="15" customHeight="1" x14ac:dyDescent="0.2">
      <c r="AM324" s="183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27"/>
      <c r="CH324" s="27"/>
      <c r="CI324" s="27"/>
      <c r="CJ324" s="27"/>
      <c r="CK324" s="27"/>
      <c r="CL324" s="27"/>
      <c r="CM324" s="27"/>
      <c r="CN324" s="27"/>
      <c r="CO324" s="27"/>
      <c r="CP324" s="27"/>
      <c r="CQ324" s="27"/>
      <c r="CR324" s="27"/>
      <c r="CS324" s="27"/>
      <c r="CT324" s="27"/>
      <c r="CU324" s="27"/>
      <c r="CV324" s="27"/>
      <c r="CW324" s="27"/>
      <c r="CX324" s="27"/>
      <c r="CY324" s="27"/>
      <c r="CZ324" s="27"/>
      <c r="DA324" s="27"/>
      <c r="DB324" s="27"/>
      <c r="DC324" s="27"/>
      <c r="DD324" s="27"/>
      <c r="DE324" s="27"/>
      <c r="DF324" s="27"/>
      <c r="DG324" s="27"/>
      <c r="DH324" s="27"/>
      <c r="DI324" s="25"/>
      <c r="DJ324" s="25"/>
      <c r="DK324" s="25"/>
      <c r="DL324" s="25"/>
      <c r="DM324" s="25"/>
      <c r="DN324" s="25"/>
    </row>
    <row r="325" spans="25:118" ht="15" customHeight="1" x14ac:dyDescent="0.2">
      <c r="AM325" s="183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27"/>
      <c r="CH325" s="27"/>
      <c r="CI325" s="27"/>
      <c r="CJ325" s="27"/>
      <c r="CK325" s="27"/>
      <c r="CL325" s="27"/>
      <c r="CM325" s="27"/>
      <c r="CN325" s="27"/>
      <c r="CO325" s="27"/>
      <c r="CP325" s="27"/>
      <c r="CQ325" s="27"/>
      <c r="CR325" s="27"/>
      <c r="CS325" s="27"/>
      <c r="CT325" s="27"/>
      <c r="CU325" s="27"/>
      <c r="CV325" s="27"/>
      <c r="CW325" s="27"/>
      <c r="CX325" s="27"/>
      <c r="CY325" s="27"/>
      <c r="CZ325" s="27"/>
      <c r="DA325" s="27"/>
      <c r="DB325" s="27"/>
      <c r="DC325" s="27"/>
      <c r="DD325" s="27"/>
      <c r="DE325" s="27"/>
      <c r="DF325" s="27"/>
      <c r="DG325" s="27"/>
      <c r="DH325" s="27"/>
      <c r="DI325" s="25"/>
      <c r="DJ325" s="25"/>
      <c r="DK325" s="25"/>
      <c r="DL325" s="25"/>
      <c r="DM325" s="25"/>
      <c r="DN325" s="25"/>
    </row>
    <row r="326" spans="25:118" ht="15" customHeight="1" x14ac:dyDescent="0.2">
      <c r="AM326" s="183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27"/>
      <c r="CH326" s="27"/>
      <c r="CI326" s="27"/>
      <c r="CJ326" s="27"/>
      <c r="CK326" s="27"/>
      <c r="CL326" s="27"/>
      <c r="CM326" s="27"/>
      <c r="CN326" s="27"/>
      <c r="CO326" s="27"/>
      <c r="CP326" s="27"/>
      <c r="CQ326" s="27"/>
      <c r="CR326" s="27"/>
      <c r="CS326" s="27"/>
      <c r="CT326" s="27"/>
      <c r="CU326" s="27"/>
      <c r="CV326" s="27"/>
      <c r="CW326" s="27"/>
      <c r="CX326" s="27"/>
      <c r="CY326" s="27"/>
      <c r="CZ326" s="27"/>
      <c r="DA326" s="27"/>
      <c r="DB326" s="27"/>
      <c r="DC326" s="27"/>
      <c r="DD326" s="27"/>
      <c r="DE326" s="27"/>
      <c r="DF326" s="27"/>
      <c r="DG326" s="27"/>
      <c r="DH326" s="27"/>
      <c r="DI326" s="25"/>
      <c r="DJ326" s="25"/>
      <c r="DK326" s="25"/>
      <c r="DL326" s="25"/>
      <c r="DM326" s="25"/>
      <c r="DN326" s="25"/>
    </row>
    <row r="327" spans="25:118" ht="15" customHeight="1" x14ac:dyDescent="0.2">
      <c r="AM327" s="183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27"/>
      <c r="CH327" s="27"/>
      <c r="CI327" s="27"/>
      <c r="CJ327" s="27"/>
      <c r="CK327" s="27"/>
      <c r="CL327" s="27"/>
      <c r="CM327" s="27"/>
      <c r="CN327" s="27"/>
      <c r="CO327" s="27"/>
      <c r="CP327" s="27"/>
      <c r="CQ327" s="27"/>
      <c r="CR327" s="27"/>
      <c r="CS327" s="27"/>
      <c r="CT327" s="27"/>
      <c r="CU327" s="27"/>
      <c r="CV327" s="27"/>
      <c r="CW327" s="27"/>
      <c r="CX327" s="27"/>
      <c r="CY327" s="27"/>
      <c r="CZ327" s="27"/>
      <c r="DA327" s="27"/>
      <c r="DB327" s="27"/>
      <c r="DC327" s="27"/>
      <c r="DD327" s="27"/>
      <c r="DE327" s="27"/>
      <c r="DF327" s="27"/>
      <c r="DG327" s="27"/>
      <c r="DH327" s="27"/>
      <c r="DI327" s="25"/>
      <c r="DJ327" s="25"/>
      <c r="DK327" s="25"/>
      <c r="DL327" s="25"/>
      <c r="DM327" s="25"/>
      <c r="DN327" s="25"/>
    </row>
    <row r="328" spans="25:118" ht="15" customHeight="1" x14ac:dyDescent="0.2">
      <c r="AM328" s="183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27"/>
      <c r="CH328" s="27"/>
      <c r="CI328" s="27"/>
      <c r="CJ328" s="27"/>
      <c r="CK328" s="27"/>
      <c r="CL328" s="27"/>
      <c r="CM328" s="27"/>
      <c r="CN328" s="27"/>
      <c r="CO328" s="27"/>
      <c r="CP328" s="27"/>
      <c r="CQ328" s="27"/>
      <c r="CR328" s="27"/>
      <c r="CS328" s="27"/>
      <c r="CT328" s="27"/>
      <c r="CU328" s="27"/>
      <c r="CV328" s="27"/>
      <c r="CW328" s="27"/>
      <c r="CX328" s="27"/>
      <c r="CY328" s="27"/>
      <c r="CZ328" s="27"/>
      <c r="DA328" s="27"/>
      <c r="DB328" s="27"/>
      <c r="DC328" s="27"/>
      <c r="DD328" s="27"/>
      <c r="DE328" s="27"/>
      <c r="DF328" s="27"/>
      <c r="DG328" s="27"/>
      <c r="DH328" s="27"/>
      <c r="DI328" s="25"/>
      <c r="DJ328" s="25"/>
      <c r="DK328" s="25"/>
      <c r="DL328" s="25"/>
      <c r="DM328" s="25"/>
      <c r="DN328" s="25"/>
    </row>
    <row r="329" spans="25:118" ht="15" customHeight="1" x14ac:dyDescent="0.2">
      <c r="AM329" s="183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27"/>
      <c r="CH329" s="27"/>
      <c r="CI329" s="27"/>
      <c r="CJ329" s="27"/>
      <c r="CK329" s="27"/>
      <c r="CL329" s="27"/>
      <c r="CM329" s="27"/>
      <c r="CN329" s="27"/>
      <c r="CO329" s="27"/>
      <c r="CP329" s="27"/>
      <c r="CQ329" s="27"/>
      <c r="CR329" s="27"/>
      <c r="CS329" s="27"/>
      <c r="CT329" s="27"/>
      <c r="CU329" s="27"/>
      <c r="CV329" s="27"/>
      <c r="CW329" s="27"/>
      <c r="CX329" s="27"/>
      <c r="CY329" s="27"/>
      <c r="CZ329" s="27"/>
      <c r="DA329" s="27"/>
      <c r="DB329" s="27"/>
      <c r="DC329" s="27"/>
      <c r="DD329" s="27"/>
      <c r="DE329" s="27"/>
      <c r="DF329" s="27"/>
      <c r="DG329" s="27"/>
      <c r="DH329" s="27"/>
      <c r="DI329" s="25"/>
      <c r="DJ329" s="25"/>
      <c r="DK329" s="25"/>
      <c r="DL329" s="25"/>
      <c r="DM329" s="25"/>
      <c r="DN329" s="25"/>
    </row>
    <row r="330" spans="25:118" ht="15" customHeight="1" x14ac:dyDescent="0.2">
      <c r="AM330" s="183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27"/>
      <c r="CH330" s="27"/>
      <c r="CI330" s="27"/>
      <c r="CJ330" s="27"/>
      <c r="CK330" s="27"/>
      <c r="CL330" s="27"/>
      <c r="CM330" s="27"/>
      <c r="CN330" s="27"/>
      <c r="CO330" s="27"/>
      <c r="CP330" s="27"/>
      <c r="CQ330" s="27"/>
      <c r="CR330" s="27"/>
      <c r="CS330" s="27"/>
      <c r="CT330" s="27"/>
      <c r="CU330" s="27"/>
      <c r="CV330" s="27"/>
      <c r="CW330" s="27"/>
      <c r="CX330" s="27"/>
      <c r="CY330" s="27"/>
      <c r="CZ330" s="27"/>
      <c r="DA330" s="27"/>
      <c r="DB330" s="27"/>
      <c r="DC330" s="27"/>
      <c r="DD330" s="27"/>
      <c r="DE330" s="27"/>
      <c r="DF330" s="27"/>
      <c r="DG330" s="27"/>
      <c r="DH330" s="27"/>
      <c r="DI330" s="25"/>
      <c r="DJ330" s="25"/>
      <c r="DK330" s="25"/>
      <c r="DL330" s="25"/>
      <c r="DM330" s="25"/>
      <c r="DN330" s="25"/>
    </row>
    <row r="331" spans="25:118" ht="15" customHeight="1" x14ac:dyDescent="0.2">
      <c r="AM331" s="183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27"/>
      <c r="CH331" s="27"/>
      <c r="CI331" s="27"/>
      <c r="CJ331" s="27"/>
      <c r="CK331" s="27"/>
      <c r="CL331" s="27"/>
      <c r="CM331" s="27"/>
      <c r="CN331" s="27"/>
      <c r="CO331" s="27"/>
      <c r="CP331" s="27"/>
      <c r="CQ331" s="27"/>
      <c r="CR331" s="27"/>
      <c r="CS331" s="27"/>
      <c r="CT331" s="27"/>
      <c r="CU331" s="27"/>
      <c r="CV331" s="27"/>
      <c r="CW331" s="27"/>
      <c r="CX331" s="27"/>
      <c r="CY331" s="27"/>
      <c r="CZ331" s="27"/>
      <c r="DA331" s="27"/>
      <c r="DB331" s="27"/>
      <c r="DC331" s="27"/>
      <c r="DD331" s="27"/>
      <c r="DE331" s="27"/>
      <c r="DF331" s="27"/>
      <c r="DG331" s="27"/>
      <c r="DH331" s="27"/>
      <c r="DI331" s="25"/>
      <c r="DJ331" s="25"/>
      <c r="DK331" s="25"/>
      <c r="DL331" s="25"/>
      <c r="DM331" s="25"/>
      <c r="DN331" s="25"/>
    </row>
    <row r="332" spans="25:118" ht="15" customHeight="1" x14ac:dyDescent="0.2">
      <c r="AM332" s="183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27"/>
      <c r="CH332" s="27"/>
      <c r="CI332" s="27"/>
      <c r="CJ332" s="27"/>
      <c r="CK332" s="27"/>
      <c r="CL332" s="27"/>
      <c r="CM332" s="27"/>
      <c r="CN332" s="27"/>
      <c r="CO332" s="27"/>
      <c r="CP332" s="27"/>
      <c r="CQ332" s="27"/>
      <c r="CR332" s="27"/>
      <c r="CS332" s="27"/>
      <c r="CT332" s="27"/>
      <c r="CU332" s="27"/>
      <c r="CV332" s="27"/>
      <c r="CW332" s="27"/>
      <c r="CX332" s="27"/>
      <c r="CY332" s="27"/>
      <c r="CZ332" s="27"/>
      <c r="DA332" s="27"/>
      <c r="DB332" s="27"/>
      <c r="DC332" s="27"/>
      <c r="DD332" s="27"/>
      <c r="DE332" s="27"/>
      <c r="DF332" s="27"/>
      <c r="DG332" s="27"/>
      <c r="DH332" s="27"/>
      <c r="DI332" s="25"/>
      <c r="DJ332" s="25"/>
      <c r="DK332" s="25"/>
      <c r="DL332" s="25"/>
      <c r="DM332" s="25"/>
      <c r="DN332" s="25"/>
    </row>
    <row r="333" spans="25:118" ht="15" customHeight="1" x14ac:dyDescent="0.2">
      <c r="AM333" s="183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27"/>
      <c r="CH333" s="27"/>
      <c r="CI333" s="27"/>
      <c r="CJ333" s="27"/>
      <c r="CK333" s="27"/>
      <c r="CL333" s="27"/>
      <c r="CM333" s="27"/>
      <c r="CN333" s="27"/>
      <c r="CO333" s="27"/>
      <c r="CP333" s="27"/>
      <c r="CQ333" s="27"/>
      <c r="CR333" s="27"/>
      <c r="CS333" s="27"/>
      <c r="CT333" s="27"/>
      <c r="CU333" s="27"/>
      <c r="CV333" s="27"/>
      <c r="CW333" s="27"/>
      <c r="CX333" s="27"/>
      <c r="CY333" s="27"/>
      <c r="CZ333" s="27"/>
      <c r="DA333" s="27"/>
      <c r="DB333" s="27"/>
      <c r="DC333" s="27"/>
      <c r="DD333" s="27"/>
      <c r="DE333" s="27"/>
      <c r="DF333" s="27"/>
      <c r="DG333" s="27"/>
      <c r="DH333" s="27"/>
      <c r="DI333" s="25"/>
      <c r="DJ333" s="25"/>
      <c r="DK333" s="25"/>
      <c r="DL333" s="25"/>
      <c r="DM333" s="25"/>
      <c r="DN333" s="25"/>
    </row>
    <row r="334" spans="25:118" ht="15" customHeight="1" x14ac:dyDescent="0.2">
      <c r="AM334" s="183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27"/>
      <c r="CH334" s="27"/>
      <c r="CI334" s="27"/>
      <c r="CJ334" s="27"/>
      <c r="CK334" s="27"/>
      <c r="CL334" s="27"/>
      <c r="CM334" s="27"/>
      <c r="CN334" s="27"/>
      <c r="CO334" s="27"/>
      <c r="CP334" s="27"/>
      <c r="CQ334" s="27"/>
      <c r="CR334" s="27"/>
      <c r="CS334" s="27"/>
      <c r="CT334" s="27"/>
      <c r="CU334" s="27"/>
      <c r="CV334" s="27"/>
      <c r="CW334" s="27"/>
      <c r="CX334" s="27"/>
      <c r="CY334" s="27"/>
      <c r="CZ334" s="27"/>
      <c r="DA334" s="27"/>
      <c r="DB334" s="27"/>
      <c r="DC334" s="27"/>
      <c r="DD334" s="27"/>
      <c r="DE334" s="27"/>
      <c r="DF334" s="27"/>
      <c r="DG334" s="27"/>
      <c r="DH334" s="27"/>
      <c r="DI334" s="25"/>
      <c r="DJ334" s="25"/>
      <c r="DK334" s="25"/>
      <c r="DL334" s="25"/>
      <c r="DM334" s="25"/>
      <c r="DN334" s="25"/>
    </row>
    <row r="335" spans="25:118" ht="15" customHeight="1" x14ac:dyDescent="0.2">
      <c r="AM335" s="183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27"/>
      <c r="CH335" s="27"/>
      <c r="CI335" s="27"/>
      <c r="CJ335" s="27"/>
      <c r="CK335" s="27"/>
      <c r="CL335" s="27"/>
      <c r="CM335" s="27"/>
      <c r="CN335" s="27"/>
      <c r="CO335" s="27"/>
      <c r="CP335" s="27"/>
      <c r="CQ335" s="27"/>
      <c r="CR335" s="27"/>
      <c r="CS335" s="27"/>
      <c r="CT335" s="27"/>
      <c r="CU335" s="27"/>
      <c r="CV335" s="27"/>
      <c r="CW335" s="27"/>
      <c r="CX335" s="27"/>
      <c r="CY335" s="27"/>
      <c r="CZ335" s="27"/>
      <c r="DA335" s="27"/>
      <c r="DB335" s="27"/>
      <c r="DC335" s="27"/>
      <c r="DD335" s="27"/>
      <c r="DE335" s="27"/>
      <c r="DF335" s="27"/>
      <c r="DG335" s="27"/>
      <c r="DH335" s="27"/>
      <c r="DI335" s="25"/>
      <c r="DJ335" s="25"/>
      <c r="DK335" s="25"/>
      <c r="DL335" s="25"/>
      <c r="DM335" s="25"/>
      <c r="DN335" s="25"/>
    </row>
    <row r="336" spans="25:118" ht="15" customHeight="1" x14ac:dyDescent="0.2">
      <c r="AM336" s="183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27"/>
      <c r="CH336" s="27"/>
      <c r="CI336" s="27"/>
      <c r="CJ336" s="27"/>
      <c r="CK336" s="27"/>
      <c r="CL336" s="27"/>
      <c r="CM336" s="27"/>
      <c r="CN336" s="27"/>
      <c r="CO336" s="27"/>
      <c r="CP336" s="27"/>
      <c r="CQ336" s="27"/>
      <c r="CR336" s="27"/>
      <c r="CS336" s="27"/>
      <c r="CT336" s="27"/>
      <c r="CU336" s="27"/>
      <c r="CV336" s="27"/>
      <c r="CW336" s="27"/>
      <c r="CX336" s="27"/>
      <c r="CY336" s="27"/>
      <c r="CZ336" s="27"/>
      <c r="DA336" s="27"/>
      <c r="DB336" s="27"/>
      <c r="DC336" s="27"/>
      <c r="DD336" s="27"/>
      <c r="DE336" s="27"/>
      <c r="DF336" s="27"/>
      <c r="DG336" s="27"/>
      <c r="DH336" s="27"/>
      <c r="DI336" s="25"/>
      <c r="DJ336" s="25"/>
      <c r="DK336" s="25"/>
      <c r="DL336" s="25"/>
      <c r="DM336" s="25"/>
      <c r="DN336" s="25"/>
    </row>
    <row r="337" spans="39:118" ht="15" customHeight="1" x14ac:dyDescent="0.2">
      <c r="AM337" s="183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27"/>
      <c r="CH337" s="27"/>
      <c r="CI337" s="27"/>
      <c r="CJ337" s="27"/>
      <c r="CK337" s="27"/>
      <c r="CL337" s="27"/>
      <c r="CM337" s="27"/>
      <c r="CN337" s="27"/>
      <c r="CO337" s="27"/>
      <c r="CP337" s="27"/>
      <c r="CQ337" s="27"/>
      <c r="CR337" s="27"/>
      <c r="CS337" s="27"/>
      <c r="CT337" s="27"/>
      <c r="CU337" s="27"/>
      <c r="CV337" s="27"/>
      <c r="CW337" s="27"/>
      <c r="CX337" s="27"/>
      <c r="CY337" s="27"/>
      <c r="CZ337" s="27"/>
      <c r="DA337" s="27"/>
      <c r="DB337" s="27"/>
      <c r="DC337" s="27"/>
      <c r="DD337" s="27"/>
      <c r="DE337" s="27"/>
      <c r="DF337" s="27"/>
      <c r="DG337" s="27"/>
      <c r="DH337" s="27"/>
      <c r="DI337" s="25"/>
      <c r="DJ337" s="25"/>
      <c r="DK337" s="25"/>
      <c r="DL337" s="25"/>
      <c r="DM337" s="25"/>
      <c r="DN337" s="25"/>
    </row>
    <row r="338" spans="39:118" ht="15" customHeight="1" x14ac:dyDescent="0.2">
      <c r="AM338" s="183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27"/>
      <c r="CH338" s="27"/>
      <c r="CI338" s="27"/>
      <c r="CJ338" s="27"/>
      <c r="CK338" s="27"/>
      <c r="CL338" s="27"/>
      <c r="CM338" s="27"/>
      <c r="CN338" s="27"/>
      <c r="CO338" s="27"/>
      <c r="CP338" s="27"/>
      <c r="CQ338" s="27"/>
      <c r="CR338" s="27"/>
      <c r="CS338" s="27"/>
      <c r="CT338" s="27"/>
      <c r="CU338" s="27"/>
      <c r="CV338" s="27"/>
      <c r="CW338" s="27"/>
      <c r="CX338" s="27"/>
      <c r="CY338" s="27"/>
      <c r="CZ338" s="27"/>
      <c r="DA338" s="27"/>
      <c r="DB338" s="27"/>
      <c r="DC338" s="27"/>
      <c r="DD338" s="27"/>
      <c r="DE338" s="27"/>
      <c r="DF338" s="27"/>
      <c r="DG338" s="27"/>
      <c r="DH338" s="27"/>
      <c r="DI338" s="25"/>
      <c r="DJ338" s="25"/>
      <c r="DK338" s="25"/>
      <c r="DL338" s="25"/>
      <c r="DM338" s="25"/>
      <c r="DN338" s="25"/>
    </row>
    <row r="339" spans="39:118" ht="15" customHeight="1" x14ac:dyDescent="0.2">
      <c r="AM339" s="183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27"/>
      <c r="CH339" s="27"/>
      <c r="CI339" s="27"/>
      <c r="CJ339" s="27"/>
      <c r="CK339" s="27"/>
      <c r="CL339" s="27"/>
      <c r="CM339" s="27"/>
      <c r="CN339" s="27"/>
      <c r="CO339" s="27"/>
      <c r="CP339" s="27"/>
      <c r="CQ339" s="27"/>
      <c r="CR339" s="27"/>
      <c r="CS339" s="27"/>
      <c r="CT339" s="27"/>
      <c r="CU339" s="27"/>
      <c r="CV339" s="27"/>
      <c r="CW339" s="27"/>
      <c r="CX339" s="27"/>
      <c r="CY339" s="27"/>
      <c r="CZ339" s="27"/>
      <c r="DA339" s="27"/>
      <c r="DB339" s="27"/>
      <c r="DC339" s="27"/>
      <c r="DD339" s="27"/>
      <c r="DE339" s="27"/>
      <c r="DF339" s="27"/>
      <c r="DG339" s="27"/>
      <c r="DH339" s="27"/>
      <c r="DI339" s="25"/>
      <c r="DJ339" s="25"/>
      <c r="DK339" s="25"/>
      <c r="DL339" s="25"/>
      <c r="DM339" s="25"/>
      <c r="DN339" s="25"/>
    </row>
    <row r="340" spans="39:118" ht="15" customHeight="1" x14ac:dyDescent="0.2">
      <c r="AM340" s="183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27"/>
      <c r="CH340" s="27"/>
      <c r="CI340" s="27"/>
      <c r="CJ340" s="27"/>
      <c r="CK340" s="27"/>
      <c r="CL340" s="27"/>
      <c r="CM340" s="27"/>
      <c r="CN340" s="27"/>
      <c r="CO340" s="27"/>
      <c r="CP340" s="27"/>
      <c r="CQ340" s="27"/>
      <c r="CR340" s="27"/>
      <c r="CS340" s="27"/>
      <c r="CT340" s="27"/>
      <c r="CU340" s="27"/>
      <c r="CV340" s="27"/>
      <c r="CW340" s="27"/>
      <c r="CX340" s="27"/>
      <c r="CY340" s="27"/>
      <c r="CZ340" s="27"/>
      <c r="DA340" s="27"/>
      <c r="DB340" s="27"/>
      <c r="DC340" s="27"/>
      <c r="DD340" s="27"/>
      <c r="DE340" s="27"/>
      <c r="DF340" s="27"/>
      <c r="DG340" s="27"/>
      <c r="DH340" s="27"/>
      <c r="DI340" s="25"/>
      <c r="DJ340" s="25"/>
      <c r="DK340" s="25"/>
      <c r="DL340" s="25"/>
      <c r="DM340" s="25"/>
      <c r="DN340" s="25"/>
    </row>
    <row r="341" spans="39:118" ht="15" customHeight="1" x14ac:dyDescent="0.2">
      <c r="AM341" s="183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27"/>
      <c r="CH341" s="27"/>
      <c r="CI341" s="27"/>
      <c r="CJ341" s="27"/>
      <c r="CK341" s="27"/>
      <c r="CL341" s="27"/>
      <c r="CM341" s="27"/>
      <c r="CN341" s="27"/>
      <c r="CO341" s="27"/>
      <c r="CP341" s="27"/>
      <c r="CQ341" s="27"/>
      <c r="CR341" s="27"/>
      <c r="CS341" s="27"/>
      <c r="CT341" s="27"/>
      <c r="CU341" s="27"/>
      <c r="CV341" s="27"/>
      <c r="CW341" s="27"/>
      <c r="CX341" s="27"/>
      <c r="CY341" s="27"/>
      <c r="CZ341" s="27"/>
      <c r="DA341" s="27"/>
      <c r="DB341" s="27"/>
      <c r="DC341" s="27"/>
      <c r="DD341" s="27"/>
      <c r="DE341" s="27"/>
      <c r="DF341" s="27"/>
      <c r="DG341" s="27"/>
      <c r="DH341" s="27"/>
      <c r="DI341" s="25"/>
      <c r="DJ341" s="25"/>
      <c r="DK341" s="25"/>
      <c r="DL341" s="25"/>
      <c r="DM341" s="25"/>
      <c r="DN341" s="25"/>
    </row>
    <row r="342" spans="39:118" ht="15" customHeight="1" x14ac:dyDescent="0.2">
      <c r="AM342" s="183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27"/>
      <c r="CH342" s="27"/>
      <c r="CI342" s="27"/>
      <c r="CJ342" s="27"/>
      <c r="CK342" s="27"/>
      <c r="CL342" s="27"/>
      <c r="CM342" s="27"/>
      <c r="CN342" s="27"/>
      <c r="CO342" s="27"/>
      <c r="CP342" s="27"/>
      <c r="CQ342" s="27"/>
      <c r="CR342" s="27"/>
      <c r="CS342" s="27"/>
      <c r="CT342" s="27"/>
      <c r="CU342" s="27"/>
      <c r="CV342" s="27"/>
      <c r="CW342" s="27"/>
      <c r="CX342" s="27"/>
      <c r="CY342" s="27"/>
      <c r="CZ342" s="27"/>
      <c r="DA342" s="27"/>
      <c r="DB342" s="27"/>
      <c r="DC342" s="27"/>
      <c r="DD342" s="27"/>
      <c r="DE342" s="27"/>
      <c r="DF342" s="27"/>
      <c r="DG342" s="27"/>
      <c r="DH342" s="27"/>
      <c r="DI342" s="25"/>
      <c r="DJ342" s="25"/>
      <c r="DK342" s="25"/>
      <c r="DL342" s="25"/>
      <c r="DM342" s="25"/>
      <c r="DN342" s="25"/>
    </row>
    <row r="343" spans="39:118" ht="15" customHeight="1" x14ac:dyDescent="0.2">
      <c r="AM343" s="183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27"/>
      <c r="CH343" s="27"/>
      <c r="CI343" s="27"/>
      <c r="CJ343" s="27"/>
      <c r="CK343" s="27"/>
      <c r="CL343" s="27"/>
      <c r="CM343" s="27"/>
      <c r="CN343" s="27"/>
      <c r="CO343" s="27"/>
      <c r="CP343" s="27"/>
      <c r="CQ343" s="27"/>
      <c r="CR343" s="27"/>
      <c r="CS343" s="27"/>
      <c r="CT343" s="27"/>
      <c r="CU343" s="27"/>
      <c r="CV343" s="27"/>
      <c r="CW343" s="27"/>
      <c r="CX343" s="27"/>
      <c r="CY343" s="27"/>
      <c r="CZ343" s="27"/>
      <c r="DA343" s="27"/>
      <c r="DB343" s="27"/>
      <c r="DC343" s="27"/>
      <c r="DD343" s="27"/>
      <c r="DE343" s="27"/>
      <c r="DF343" s="27"/>
      <c r="DG343" s="27"/>
      <c r="DH343" s="27"/>
      <c r="DI343" s="25"/>
      <c r="DJ343" s="25"/>
      <c r="DK343" s="25"/>
      <c r="DL343" s="25"/>
      <c r="DM343" s="25"/>
      <c r="DN343" s="25"/>
    </row>
    <row r="344" spans="39:118" ht="15" customHeight="1" x14ac:dyDescent="0.2">
      <c r="AM344" s="183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27"/>
      <c r="CH344" s="27"/>
      <c r="CI344" s="27"/>
      <c r="CJ344" s="27"/>
      <c r="CK344" s="27"/>
      <c r="CL344" s="27"/>
      <c r="CM344" s="27"/>
      <c r="CN344" s="27"/>
      <c r="CO344" s="27"/>
      <c r="CP344" s="27"/>
      <c r="CQ344" s="27"/>
      <c r="CR344" s="27"/>
      <c r="CS344" s="27"/>
      <c r="CT344" s="27"/>
      <c r="CU344" s="27"/>
      <c r="CV344" s="27"/>
      <c r="CW344" s="27"/>
      <c r="CX344" s="27"/>
      <c r="CY344" s="27"/>
      <c r="CZ344" s="27"/>
      <c r="DA344" s="27"/>
      <c r="DB344" s="27"/>
      <c r="DC344" s="27"/>
      <c r="DD344" s="27"/>
      <c r="DE344" s="27"/>
      <c r="DF344" s="27"/>
      <c r="DG344" s="27"/>
      <c r="DH344" s="27"/>
      <c r="DI344" s="25"/>
      <c r="DJ344" s="25"/>
      <c r="DK344" s="25"/>
      <c r="DL344" s="25"/>
      <c r="DM344" s="25"/>
      <c r="DN344" s="25"/>
    </row>
    <row r="345" spans="39:118" ht="15" customHeight="1" x14ac:dyDescent="0.2">
      <c r="AM345" s="183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27"/>
      <c r="CH345" s="27"/>
      <c r="CI345" s="27"/>
      <c r="CJ345" s="27"/>
      <c r="CK345" s="27"/>
      <c r="CL345" s="27"/>
      <c r="CM345" s="27"/>
      <c r="CN345" s="27"/>
      <c r="CO345" s="27"/>
      <c r="CP345" s="27"/>
      <c r="CQ345" s="27"/>
      <c r="CR345" s="27"/>
      <c r="CS345" s="27"/>
      <c r="CT345" s="27"/>
      <c r="CU345" s="27"/>
      <c r="CV345" s="27"/>
      <c r="CW345" s="27"/>
      <c r="CX345" s="27"/>
      <c r="CY345" s="27"/>
      <c r="CZ345" s="27"/>
      <c r="DA345" s="27"/>
      <c r="DB345" s="27"/>
      <c r="DC345" s="27"/>
      <c r="DD345" s="27"/>
      <c r="DE345" s="27"/>
      <c r="DF345" s="27"/>
      <c r="DG345" s="27"/>
      <c r="DH345" s="27"/>
      <c r="DI345" s="25"/>
      <c r="DJ345" s="25"/>
      <c r="DK345" s="25"/>
      <c r="DL345" s="25"/>
      <c r="DM345" s="25"/>
      <c r="DN345" s="25"/>
    </row>
    <row r="346" spans="39:118" ht="15" customHeight="1" x14ac:dyDescent="0.2">
      <c r="AM346" s="183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27"/>
      <c r="CH346" s="27"/>
      <c r="CI346" s="27"/>
      <c r="CJ346" s="27"/>
      <c r="CK346" s="27"/>
      <c r="CL346" s="27"/>
      <c r="CM346" s="27"/>
      <c r="CN346" s="27"/>
      <c r="CO346" s="27"/>
      <c r="CP346" s="27"/>
      <c r="CQ346" s="27"/>
      <c r="CR346" s="27"/>
      <c r="CS346" s="27"/>
      <c r="CT346" s="27"/>
      <c r="CU346" s="27"/>
      <c r="CV346" s="27"/>
      <c r="CW346" s="27"/>
      <c r="CX346" s="27"/>
      <c r="CY346" s="27"/>
      <c r="CZ346" s="27"/>
      <c r="DA346" s="27"/>
      <c r="DB346" s="27"/>
      <c r="DC346" s="27"/>
      <c r="DD346" s="27"/>
      <c r="DE346" s="27"/>
      <c r="DF346" s="27"/>
      <c r="DG346" s="27"/>
      <c r="DH346" s="27"/>
      <c r="DI346" s="25"/>
      <c r="DJ346" s="25"/>
      <c r="DK346" s="25"/>
      <c r="DL346" s="25"/>
      <c r="DM346" s="25"/>
      <c r="DN346" s="25"/>
    </row>
    <row r="347" spans="39:118" ht="15" customHeight="1" x14ac:dyDescent="0.2">
      <c r="AM347" s="183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27"/>
      <c r="CH347" s="27"/>
      <c r="CI347" s="27"/>
      <c r="CJ347" s="27"/>
      <c r="CK347" s="27"/>
      <c r="CL347" s="27"/>
      <c r="CM347" s="27"/>
      <c r="CN347" s="27"/>
      <c r="CO347" s="27"/>
      <c r="CP347" s="27"/>
      <c r="CQ347" s="27"/>
      <c r="CR347" s="27"/>
      <c r="CS347" s="27"/>
      <c r="CT347" s="27"/>
      <c r="CU347" s="27"/>
      <c r="CV347" s="27"/>
      <c r="CW347" s="27"/>
      <c r="CX347" s="27"/>
      <c r="CY347" s="27"/>
      <c r="CZ347" s="27"/>
      <c r="DA347" s="27"/>
      <c r="DB347" s="27"/>
      <c r="DC347" s="27"/>
      <c r="DD347" s="27"/>
      <c r="DE347" s="27"/>
      <c r="DF347" s="27"/>
      <c r="DG347" s="27"/>
      <c r="DH347" s="27"/>
      <c r="DI347" s="25"/>
      <c r="DJ347" s="25"/>
      <c r="DK347" s="25"/>
      <c r="DL347" s="25"/>
      <c r="DM347" s="25"/>
      <c r="DN347" s="25"/>
    </row>
    <row r="348" spans="39:118" ht="15" customHeight="1" x14ac:dyDescent="0.2">
      <c r="AM348" s="183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27"/>
      <c r="CH348" s="27"/>
      <c r="CI348" s="27"/>
      <c r="CJ348" s="27"/>
      <c r="CK348" s="27"/>
      <c r="CL348" s="27"/>
      <c r="CM348" s="27"/>
      <c r="CN348" s="27"/>
      <c r="CO348" s="27"/>
      <c r="CP348" s="27"/>
      <c r="CQ348" s="27"/>
      <c r="CR348" s="27"/>
      <c r="CS348" s="27"/>
      <c r="CT348" s="27"/>
      <c r="CU348" s="27"/>
      <c r="CV348" s="27"/>
      <c r="CW348" s="27"/>
      <c r="CX348" s="27"/>
      <c r="CY348" s="27"/>
      <c r="CZ348" s="27"/>
      <c r="DA348" s="27"/>
      <c r="DB348" s="27"/>
      <c r="DC348" s="27"/>
      <c r="DD348" s="27"/>
      <c r="DE348" s="27"/>
      <c r="DF348" s="27"/>
      <c r="DG348" s="27"/>
      <c r="DH348" s="27"/>
      <c r="DI348" s="25"/>
      <c r="DJ348" s="25"/>
      <c r="DK348" s="25"/>
      <c r="DL348" s="25"/>
      <c r="DM348" s="25"/>
      <c r="DN348" s="25"/>
    </row>
    <row r="349" spans="39:118" ht="15" customHeight="1" x14ac:dyDescent="0.2">
      <c r="AM349" s="183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27"/>
      <c r="CH349" s="27"/>
      <c r="CI349" s="27"/>
      <c r="CJ349" s="27"/>
      <c r="CK349" s="27"/>
      <c r="CL349" s="27"/>
      <c r="CM349" s="27"/>
      <c r="CN349" s="27"/>
      <c r="CO349" s="27"/>
      <c r="CP349" s="27"/>
      <c r="CQ349" s="27"/>
      <c r="CR349" s="27"/>
      <c r="CS349" s="27"/>
      <c r="CT349" s="27"/>
      <c r="CU349" s="27"/>
      <c r="CV349" s="27"/>
      <c r="CW349" s="27"/>
      <c r="CX349" s="27"/>
      <c r="CY349" s="27"/>
      <c r="CZ349" s="27"/>
      <c r="DA349" s="27"/>
      <c r="DB349" s="27"/>
      <c r="DC349" s="27"/>
      <c r="DD349" s="27"/>
      <c r="DE349" s="27"/>
      <c r="DF349" s="27"/>
      <c r="DG349" s="27"/>
      <c r="DH349" s="27"/>
      <c r="DI349" s="25"/>
      <c r="DJ349" s="25"/>
      <c r="DK349" s="25"/>
      <c r="DL349" s="25"/>
      <c r="DM349" s="25"/>
      <c r="DN349" s="25"/>
    </row>
    <row r="350" spans="39:118" ht="15" customHeight="1" x14ac:dyDescent="0.2">
      <c r="AM350" s="183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27"/>
      <c r="CH350" s="27"/>
      <c r="CI350" s="27"/>
      <c r="CJ350" s="27"/>
      <c r="CK350" s="27"/>
      <c r="CL350" s="27"/>
      <c r="CM350" s="27"/>
      <c r="CN350" s="27"/>
      <c r="CO350" s="27"/>
      <c r="CP350" s="27"/>
      <c r="CQ350" s="27"/>
      <c r="CR350" s="27"/>
      <c r="CS350" s="27"/>
      <c r="CT350" s="27"/>
      <c r="CU350" s="27"/>
      <c r="CV350" s="27"/>
      <c r="CW350" s="27"/>
      <c r="CX350" s="27"/>
      <c r="CY350" s="27"/>
      <c r="CZ350" s="27"/>
      <c r="DA350" s="27"/>
      <c r="DB350" s="27"/>
      <c r="DC350" s="27"/>
      <c r="DD350" s="27"/>
      <c r="DE350" s="27"/>
      <c r="DF350" s="27"/>
      <c r="DG350" s="27"/>
      <c r="DH350" s="27"/>
      <c r="DI350" s="25"/>
      <c r="DJ350" s="25"/>
      <c r="DK350" s="25"/>
      <c r="DL350" s="25"/>
      <c r="DM350" s="25"/>
      <c r="DN350" s="25"/>
    </row>
    <row r="351" spans="39:118" ht="15" customHeight="1" x14ac:dyDescent="0.2">
      <c r="AM351" s="183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27"/>
      <c r="CH351" s="27"/>
      <c r="CI351" s="27"/>
      <c r="CJ351" s="27"/>
      <c r="CK351" s="27"/>
      <c r="CL351" s="27"/>
      <c r="CM351" s="27"/>
      <c r="CN351" s="27"/>
      <c r="CO351" s="27"/>
      <c r="CP351" s="27"/>
      <c r="CQ351" s="27"/>
      <c r="CR351" s="27"/>
      <c r="CS351" s="27"/>
      <c r="CT351" s="27"/>
      <c r="CU351" s="27"/>
      <c r="CV351" s="27"/>
      <c r="CW351" s="27"/>
      <c r="CX351" s="27"/>
      <c r="CY351" s="27"/>
      <c r="CZ351" s="27"/>
      <c r="DA351" s="27"/>
      <c r="DB351" s="27"/>
      <c r="DC351" s="27"/>
      <c r="DD351" s="27"/>
      <c r="DE351" s="27"/>
      <c r="DF351" s="27"/>
      <c r="DG351" s="27"/>
      <c r="DH351" s="27"/>
      <c r="DI351" s="25"/>
      <c r="DJ351" s="25"/>
      <c r="DK351" s="25"/>
      <c r="DL351" s="25"/>
      <c r="DM351" s="25"/>
      <c r="DN351" s="25"/>
    </row>
    <row r="352" spans="39:118" ht="15" customHeight="1" x14ac:dyDescent="0.2">
      <c r="AM352" s="183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27"/>
      <c r="CH352" s="27"/>
      <c r="CI352" s="27"/>
      <c r="CJ352" s="27"/>
      <c r="CK352" s="27"/>
      <c r="CL352" s="27"/>
      <c r="CM352" s="27"/>
      <c r="CN352" s="27"/>
      <c r="CO352" s="27"/>
      <c r="CP352" s="27"/>
      <c r="CQ352" s="27"/>
      <c r="CR352" s="27"/>
      <c r="CS352" s="27"/>
      <c r="CT352" s="27"/>
      <c r="CU352" s="27"/>
      <c r="CV352" s="27"/>
      <c r="CW352" s="27"/>
      <c r="CX352" s="27"/>
      <c r="CY352" s="27"/>
      <c r="CZ352" s="27"/>
      <c r="DA352" s="27"/>
      <c r="DB352" s="27"/>
      <c r="DC352" s="27"/>
      <c r="DD352" s="27"/>
      <c r="DE352" s="27"/>
      <c r="DF352" s="27"/>
      <c r="DG352" s="27"/>
      <c r="DH352" s="27"/>
      <c r="DI352" s="25"/>
      <c r="DJ352" s="25"/>
      <c r="DK352" s="25"/>
      <c r="DL352" s="25"/>
      <c r="DM352" s="25"/>
      <c r="DN352" s="25"/>
    </row>
    <row r="353" spans="39:118" ht="15" customHeight="1" x14ac:dyDescent="0.2">
      <c r="AM353" s="183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27"/>
      <c r="CH353" s="27"/>
      <c r="CI353" s="27"/>
      <c r="CJ353" s="27"/>
      <c r="CK353" s="27"/>
      <c r="CL353" s="27"/>
      <c r="CM353" s="27"/>
      <c r="CN353" s="27"/>
      <c r="CO353" s="27"/>
      <c r="CP353" s="27"/>
      <c r="CQ353" s="27"/>
      <c r="CR353" s="27"/>
      <c r="CS353" s="27"/>
      <c r="CT353" s="27"/>
      <c r="CU353" s="27"/>
      <c r="CV353" s="27"/>
      <c r="CW353" s="27"/>
      <c r="CX353" s="27"/>
      <c r="CY353" s="27"/>
      <c r="CZ353" s="27"/>
      <c r="DA353" s="27"/>
      <c r="DB353" s="27"/>
      <c r="DC353" s="27"/>
      <c r="DD353" s="27"/>
      <c r="DE353" s="27"/>
      <c r="DF353" s="27"/>
      <c r="DG353" s="27"/>
      <c r="DH353" s="27"/>
      <c r="DI353" s="25"/>
      <c r="DJ353" s="25"/>
      <c r="DK353" s="25"/>
      <c r="DL353" s="25"/>
      <c r="DM353" s="25"/>
      <c r="DN353" s="25"/>
    </row>
    <row r="354" spans="39:118" ht="15" customHeight="1" x14ac:dyDescent="0.2">
      <c r="AM354" s="183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27"/>
      <c r="CH354" s="27"/>
      <c r="CI354" s="27"/>
      <c r="CJ354" s="27"/>
      <c r="CK354" s="27"/>
      <c r="CL354" s="27"/>
      <c r="CM354" s="27"/>
      <c r="CN354" s="27"/>
      <c r="CO354" s="27"/>
      <c r="CP354" s="27"/>
      <c r="CQ354" s="27"/>
      <c r="CR354" s="27"/>
      <c r="CS354" s="27"/>
      <c r="CT354" s="27"/>
      <c r="CU354" s="27"/>
      <c r="CV354" s="27"/>
      <c r="CW354" s="27"/>
      <c r="CX354" s="27"/>
      <c r="CY354" s="27"/>
      <c r="CZ354" s="27"/>
      <c r="DA354" s="27"/>
      <c r="DB354" s="27"/>
      <c r="DC354" s="27"/>
      <c r="DD354" s="27"/>
      <c r="DE354" s="27"/>
      <c r="DF354" s="27"/>
      <c r="DG354" s="27"/>
      <c r="DH354" s="27"/>
      <c r="DI354" s="25"/>
      <c r="DJ354" s="25"/>
      <c r="DK354" s="25"/>
      <c r="DL354" s="25"/>
      <c r="DM354" s="25"/>
      <c r="DN354" s="25"/>
    </row>
    <row r="355" spans="39:118" ht="15" customHeight="1" x14ac:dyDescent="0.2">
      <c r="AM355" s="183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27"/>
      <c r="CH355" s="27"/>
      <c r="CI355" s="27"/>
      <c r="CJ355" s="27"/>
      <c r="CK355" s="27"/>
      <c r="CL355" s="27"/>
      <c r="CM355" s="27"/>
      <c r="CN355" s="27"/>
      <c r="CO355" s="27"/>
      <c r="CP355" s="27"/>
      <c r="CQ355" s="27"/>
      <c r="CR355" s="27"/>
      <c r="CS355" s="27"/>
      <c r="CT355" s="27"/>
      <c r="CU355" s="27"/>
      <c r="CV355" s="27"/>
      <c r="CW355" s="27"/>
      <c r="CX355" s="27"/>
      <c r="CY355" s="27"/>
      <c r="CZ355" s="27"/>
      <c r="DA355" s="27"/>
      <c r="DB355" s="27"/>
      <c r="DC355" s="27"/>
      <c r="DD355" s="27"/>
      <c r="DE355" s="27"/>
      <c r="DF355" s="27"/>
      <c r="DG355" s="27"/>
      <c r="DH355" s="27"/>
      <c r="DI355" s="25"/>
      <c r="DJ355" s="25"/>
      <c r="DK355" s="25"/>
      <c r="DL355" s="25"/>
      <c r="DM355" s="25"/>
      <c r="DN355" s="25"/>
    </row>
    <row r="356" spans="39:118" ht="15" customHeight="1" x14ac:dyDescent="0.2">
      <c r="AM356" s="183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27"/>
      <c r="CH356" s="27"/>
      <c r="CI356" s="27"/>
      <c r="CJ356" s="27"/>
      <c r="CK356" s="27"/>
      <c r="CL356" s="27"/>
      <c r="CM356" s="27"/>
      <c r="CN356" s="27"/>
      <c r="CO356" s="27"/>
      <c r="CP356" s="27"/>
      <c r="CQ356" s="27"/>
      <c r="CR356" s="27"/>
      <c r="CS356" s="27"/>
      <c r="CT356" s="27"/>
      <c r="CU356" s="27"/>
      <c r="CV356" s="27"/>
      <c r="CW356" s="27"/>
      <c r="CX356" s="27"/>
      <c r="CY356" s="27"/>
      <c r="CZ356" s="27"/>
      <c r="DA356" s="27"/>
      <c r="DB356" s="27"/>
      <c r="DC356" s="27"/>
      <c r="DD356" s="27"/>
      <c r="DE356" s="27"/>
      <c r="DF356" s="27"/>
      <c r="DG356" s="27"/>
      <c r="DH356" s="27"/>
      <c r="DI356" s="25"/>
      <c r="DJ356" s="25"/>
      <c r="DK356" s="25"/>
      <c r="DL356" s="25"/>
      <c r="DM356" s="25"/>
      <c r="DN356" s="25"/>
    </row>
    <row r="357" spans="39:118" ht="15" customHeight="1" x14ac:dyDescent="0.2">
      <c r="AM357" s="183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27"/>
      <c r="CH357" s="27"/>
      <c r="CI357" s="27"/>
      <c r="CJ357" s="27"/>
      <c r="CK357" s="27"/>
      <c r="CL357" s="27"/>
      <c r="CM357" s="27"/>
      <c r="CN357" s="27"/>
      <c r="CO357" s="27"/>
      <c r="CP357" s="27"/>
      <c r="CQ357" s="27"/>
      <c r="CR357" s="27"/>
      <c r="CS357" s="27"/>
      <c r="CT357" s="27"/>
      <c r="CU357" s="27"/>
      <c r="CV357" s="27"/>
      <c r="CW357" s="27"/>
      <c r="CX357" s="27"/>
      <c r="CY357" s="27"/>
      <c r="CZ357" s="27"/>
      <c r="DA357" s="27"/>
      <c r="DB357" s="27"/>
      <c r="DC357" s="27"/>
      <c r="DD357" s="27"/>
      <c r="DE357" s="27"/>
      <c r="DF357" s="27"/>
      <c r="DG357" s="27"/>
      <c r="DH357" s="27"/>
      <c r="DI357" s="25"/>
      <c r="DJ357" s="25"/>
      <c r="DK357" s="25"/>
      <c r="DL357" s="25"/>
      <c r="DM357" s="25"/>
      <c r="DN357" s="25"/>
    </row>
    <row r="358" spans="39:118" ht="15" customHeight="1" x14ac:dyDescent="0.2">
      <c r="AM358" s="183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27"/>
      <c r="CH358" s="27"/>
      <c r="CI358" s="27"/>
      <c r="CJ358" s="27"/>
      <c r="CK358" s="27"/>
      <c r="CL358" s="27"/>
      <c r="CM358" s="27"/>
      <c r="CN358" s="27"/>
      <c r="CO358" s="27"/>
      <c r="CP358" s="27"/>
      <c r="CQ358" s="27"/>
      <c r="CR358" s="27"/>
      <c r="CS358" s="27"/>
      <c r="CT358" s="27"/>
      <c r="CU358" s="27"/>
      <c r="CV358" s="27"/>
      <c r="CW358" s="27"/>
      <c r="CX358" s="27"/>
      <c r="CY358" s="27"/>
      <c r="CZ358" s="27"/>
      <c r="DA358" s="27"/>
      <c r="DB358" s="27"/>
      <c r="DC358" s="27"/>
      <c r="DD358" s="27"/>
      <c r="DE358" s="27"/>
      <c r="DF358" s="27"/>
      <c r="DG358" s="27"/>
      <c r="DH358" s="27"/>
      <c r="DI358" s="25"/>
      <c r="DJ358" s="25"/>
      <c r="DK358" s="25"/>
      <c r="DL358" s="25"/>
      <c r="DM358" s="25"/>
      <c r="DN358" s="25"/>
    </row>
    <row r="359" spans="39:118" ht="15" customHeight="1" x14ac:dyDescent="0.2">
      <c r="AM359" s="183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27"/>
      <c r="CH359" s="27"/>
      <c r="CI359" s="27"/>
      <c r="CJ359" s="27"/>
      <c r="CK359" s="27"/>
      <c r="CL359" s="27"/>
      <c r="CM359" s="27"/>
      <c r="CN359" s="27"/>
      <c r="CO359" s="27"/>
      <c r="CP359" s="27"/>
      <c r="CQ359" s="27"/>
      <c r="CR359" s="27"/>
      <c r="CS359" s="27"/>
      <c r="CT359" s="27"/>
      <c r="CU359" s="27"/>
      <c r="CV359" s="27"/>
      <c r="CW359" s="27"/>
      <c r="CX359" s="27"/>
      <c r="CY359" s="27"/>
      <c r="CZ359" s="27"/>
      <c r="DA359" s="27"/>
      <c r="DB359" s="27"/>
      <c r="DC359" s="27"/>
      <c r="DD359" s="27"/>
      <c r="DE359" s="27"/>
      <c r="DF359" s="27"/>
      <c r="DG359" s="27"/>
      <c r="DH359" s="27"/>
      <c r="DI359" s="25"/>
      <c r="DJ359" s="25"/>
      <c r="DK359" s="25"/>
      <c r="DL359" s="25"/>
      <c r="DM359" s="25"/>
      <c r="DN359" s="25"/>
    </row>
    <row r="360" spans="39:118" ht="15" customHeight="1" x14ac:dyDescent="0.2">
      <c r="AM360" s="183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27"/>
      <c r="CH360" s="27"/>
      <c r="CI360" s="27"/>
      <c r="CJ360" s="27"/>
      <c r="CK360" s="27"/>
      <c r="CL360" s="27"/>
      <c r="CM360" s="27"/>
      <c r="CN360" s="27"/>
      <c r="CO360" s="27"/>
      <c r="CP360" s="27"/>
      <c r="CQ360" s="27"/>
      <c r="CR360" s="27"/>
      <c r="CS360" s="27"/>
      <c r="CT360" s="27"/>
      <c r="CU360" s="27"/>
      <c r="CV360" s="27"/>
      <c r="CW360" s="27"/>
      <c r="CX360" s="27"/>
      <c r="CY360" s="27"/>
      <c r="CZ360" s="27"/>
      <c r="DA360" s="27"/>
      <c r="DB360" s="27"/>
      <c r="DC360" s="27"/>
      <c r="DD360" s="27"/>
      <c r="DE360" s="27"/>
      <c r="DF360" s="27"/>
      <c r="DG360" s="27"/>
      <c r="DH360" s="27"/>
      <c r="DI360" s="25"/>
      <c r="DJ360" s="25"/>
      <c r="DK360" s="25"/>
      <c r="DL360" s="25"/>
      <c r="DM360" s="25"/>
      <c r="DN360" s="25"/>
    </row>
    <row r="361" spans="39:118" ht="15" customHeight="1" x14ac:dyDescent="0.2">
      <c r="AM361" s="183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27"/>
      <c r="CH361" s="27"/>
      <c r="CI361" s="27"/>
      <c r="CJ361" s="27"/>
      <c r="CK361" s="27"/>
      <c r="CL361" s="27"/>
      <c r="CM361" s="27"/>
      <c r="CN361" s="27"/>
      <c r="CO361" s="27"/>
      <c r="CP361" s="27"/>
      <c r="CQ361" s="27"/>
      <c r="CR361" s="27"/>
      <c r="CS361" s="27"/>
      <c r="CT361" s="27"/>
      <c r="CU361" s="27"/>
      <c r="CV361" s="27"/>
      <c r="CW361" s="27"/>
      <c r="CX361" s="27"/>
      <c r="CY361" s="27"/>
      <c r="CZ361" s="27"/>
      <c r="DA361" s="27"/>
      <c r="DB361" s="27"/>
      <c r="DC361" s="27"/>
      <c r="DD361" s="27"/>
      <c r="DE361" s="27"/>
      <c r="DF361" s="27"/>
      <c r="DG361" s="27"/>
      <c r="DH361" s="27"/>
      <c r="DI361" s="25"/>
      <c r="DJ361" s="25"/>
      <c r="DK361" s="25"/>
      <c r="DL361" s="25"/>
      <c r="DM361" s="25"/>
      <c r="DN361" s="25"/>
    </row>
    <row r="362" spans="39:118" ht="15" customHeight="1" x14ac:dyDescent="0.2">
      <c r="AM362" s="183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27"/>
      <c r="CH362" s="27"/>
      <c r="CI362" s="27"/>
      <c r="CJ362" s="27"/>
      <c r="CK362" s="27"/>
      <c r="CL362" s="27"/>
      <c r="CM362" s="27"/>
      <c r="CN362" s="27"/>
      <c r="CO362" s="27"/>
      <c r="CP362" s="27"/>
      <c r="CQ362" s="27"/>
      <c r="CR362" s="27"/>
      <c r="CS362" s="27"/>
      <c r="CT362" s="27"/>
      <c r="CU362" s="27"/>
      <c r="CV362" s="27"/>
      <c r="CW362" s="27"/>
      <c r="CX362" s="27"/>
      <c r="CY362" s="27"/>
      <c r="CZ362" s="27"/>
      <c r="DA362" s="27"/>
      <c r="DB362" s="27"/>
      <c r="DC362" s="27"/>
      <c r="DD362" s="27"/>
      <c r="DE362" s="27"/>
      <c r="DF362" s="27"/>
      <c r="DG362" s="27"/>
      <c r="DH362" s="27"/>
      <c r="DI362" s="25"/>
      <c r="DJ362" s="25"/>
      <c r="DK362" s="25"/>
      <c r="DL362" s="25"/>
      <c r="DM362" s="25"/>
      <c r="DN362" s="25"/>
    </row>
    <row r="363" spans="39:118" ht="15" customHeight="1" x14ac:dyDescent="0.2">
      <c r="AM363" s="183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27"/>
      <c r="CH363" s="27"/>
      <c r="CI363" s="27"/>
      <c r="CJ363" s="27"/>
      <c r="CK363" s="27"/>
      <c r="CL363" s="27"/>
      <c r="CM363" s="27"/>
      <c r="CN363" s="27"/>
      <c r="CO363" s="27"/>
      <c r="CP363" s="27"/>
      <c r="CQ363" s="27"/>
      <c r="CR363" s="27"/>
      <c r="CS363" s="27"/>
      <c r="CT363" s="27"/>
      <c r="CU363" s="27"/>
      <c r="CV363" s="27"/>
      <c r="CW363" s="27"/>
      <c r="CX363" s="27"/>
      <c r="CY363" s="27"/>
      <c r="CZ363" s="27"/>
      <c r="DA363" s="27"/>
      <c r="DB363" s="27"/>
      <c r="DC363" s="27"/>
      <c r="DD363" s="27"/>
      <c r="DE363" s="27"/>
      <c r="DF363" s="27"/>
      <c r="DG363" s="27"/>
      <c r="DH363" s="27"/>
      <c r="DI363" s="25"/>
      <c r="DJ363" s="25"/>
      <c r="DK363" s="25"/>
      <c r="DL363" s="25"/>
      <c r="DM363" s="25"/>
      <c r="DN363" s="25"/>
    </row>
    <row r="364" spans="39:118" ht="15" customHeight="1" x14ac:dyDescent="0.2">
      <c r="AM364" s="183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27"/>
      <c r="CH364" s="27"/>
      <c r="CI364" s="27"/>
      <c r="CJ364" s="27"/>
      <c r="CK364" s="27"/>
      <c r="CL364" s="27"/>
      <c r="CM364" s="27"/>
      <c r="CN364" s="27"/>
      <c r="CO364" s="27"/>
      <c r="CP364" s="27"/>
      <c r="CQ364" s="27"/>
      <c r="CR364" s="27"/>
      <c r="CS364" s="27"/>
      <c r="CT364" s="27"/>
      <c r="CU364" s="27"/>
      <c r="CV364" s="27"/>
      <c r="CW364" s="27"/>
      <c r="CX364" s="27"/>
      <c r="CY364" s="27"/>
      <c r="CZ364" s="27"/>
      <c r="DA364" s="27"/>
      <c r="DB364" s="27"/>
      <c r="DC364" s="27"/>
      <c r="DD364" s="27"/>
      <c r="DE364" s="27"/>
      <c r="DF364" s="27"/>
      <c r="DG364" s="27"/>
      <c r="DH364" s="27"/>
      <c r="DI364" s="25"/>
      <c r="DJ364" s="25"/>
      <c r="DK364" s="25"/>
      <c r="DL364" s="25"/>
      <c r="DM364" s="25"/>
      <c r="DN364" s="25"/>
    </row>
    <row r="365" spans="39:118" ht="15" customHeight="1" x14ac:dyDescent="0.2">
      <c r="AM365" s="183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27"/>
      <c r="CH365" s="27"/>
      <c r="CI365" s="27"/>
      <c r="CJ365" s="27"/>
      <c r="CK365" s="27"/>
      <c r="CL365" s="27"/>
      <c r="CM365" s="27"/>
      <c r="CN365" s="27"/>
      <c r="CO365" s="27"/>
      <c r="CP365" s="27"/>
      <c r="CQ365" s="27"/>
      <c r="CR365" s="27"/>
      <c r="CS365" s="27"/>
      <c r="CT365" s="27"/>
      <c r="CU365" s="27"/>
      <c r="CV365" s="27"/>
      <c r="CW365" s="27"/>
      <c r="CX365" s="27"/>
      <c r="CY365" s="27"/>
      <c r="CZ365" s="27"/>
      <c r="DA365" s="27"/>
      <c r="DB365" s="27"/>
      <c r="DC365" s="27"/>
      <c r="DD365" s="27"/>
      <c r="DE365" s="27"/>
      <c r="DF365" s="27"/>
      <c r="DG365" s="27"/>
      <c r="DH365" s="27"/>
      <c r="DI365" s="25"/>
      <c r="DJ365" s="25"/>
      <c r="DK365" s="25"/>
      <c r="DL365" s="25"/>
      <c r="DM365" s="25"/>
      <c r="DN365" s="25"/>
    </row>
    <row r="366" spans="39:118" ht="15" customHeight="1" x14ac:dyDescent="0.2">
      <c r="AM366" s="183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27"/>
      <c r="CH366" s="27"/>
      <c r="CI366" s="27"/>
      <c r="CJ366" s="27"/>
      <c r="CK366" s="27"/>
      <c r="CL366" s="27"/>
      <c r="CM366" s="27"/>
      <c r="CN366" s="27"/>
      <c r="CO366" s="27"/>
      <c r="CP366" s="27"/>
      <c r="CQ366" s="27"/>
      <c r="CR366" s="27"/>
      <c r="CS366" s="27"/>
      <c r="CT366" s="27"/>
      <c r="CU366" s="27"/>
      <c r="CV366" s="27"/>
      <c r="CW366" s="27"/>
      <c r="CX366" s="27"/>
      <c r="CY366" s="27"/>
      <c r="CZ366" s="27"/>
      <c r="DA366" s="27"/>
      <c r="DB366" s="27"/>
      <c r="DC366" s="27"/>
      <c r="DD366" s="27"/>
      <c r="DE366" s="27"/>
      <c r="DF366" s="27"/>
      <c r="DG366" s="27"/>
      <c r="DH366" s="27"/>
      <c r="DI366" s="25"/>
      <c r="DJ366" s="25"/>
      <c r="DK366" s="25"/>
      <c r="DL366" s="25"/>
      <c r="DM366" s="25"/>
      <c r="DN366" s="25"/>
    </row>
    <row r="367" spans="39:118" ht="15" customHeight="1" x14ac:dyDescent="0.2">
      <c r="AM367" s="183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27"/>
      <c r="CH367" s="27"/>
      <c r="CI367" s="27"/>
      <c r="CJ367" s="27"/>
      <c r="CK367" s="27"/>
      <c r="CL367" s="27"/>
      <c r="CM367" s="27"/>
      <c r="CN367" s="27"/>
      <c r="CO367" s="27"/>
      <c r="CP367" s="27"/>
      <c r="CQ367" s="27"/>
      <c r="CR367" s="27"/>
      <c r="CS367" s="27"/>
      <c r="CT367" s="27"/>
      <c r="CU367" s="27"/>
      <c r="CV367" s="27"/>
      <c r="CW367" s="27"/>
      <c r="CX367" s="27"/>
      <c r="CY367" s="27"/>
      <c r="CZ367" s="27"/>
      <c r="DA367" s="27"/>
      <c r="DB367" s="27"/>
      <c r="DC367" s="27"/>
      <c r="DD367" s="27"/>
      <c r="DE367" s="27"/>
      <c r="DF367" s="27"/>
      <c r="DG367" s="27"/>
      <c r="DH367" s="27"/>
      <c r="DI367" s="25"/>
      <c r="DJ367" s="25"/>
      <c r="DK367" s="25"/>
      <c r="DL367" s="25"/>
      <c r="DM367" s="25"/>
      <c r="DN367" s="25"/>
    </row>
    <row r="368" spans="39:118" ht="15" customHeight="1" x14ac:dyDescent="0.2">
      <c r="AM368" s="183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27"/>
      <c r="CH368" s="27"/>
      <c r="CI368" s="27"/>
      <c r="CJ368" s="27"/>
      <c r="CK368" s="27"/>
      <c r="CL368" s="27"/>
      <c r="CM368" s="27"/>
      <c r="CN368" s="27"/>
      <c r="CO368" s="27"/>
      <c r="CP368" s="27"/>
      <c r="CQ368" s="27"/>
      <c r="CR368" s="27"/>
      <c r="CS368" s="27"/>
      <c r="CT368" s="27"/>
      <c r="CU368" s="27"/>
      <c r="CV368" s="27"/>
      <c r="CW368" s="27"/>
      <c r="CX368" s="27"/>
      <c r="CY368" s="27"/>
      <c r="CZ368" s="27"/>
      <c r="DA368" s="27"/>
      <c r="DB368" s="27"/>
      <c r="DC368" s="27"/>
      <c r="DD368" s="27"/>
      <c r="DE368" s="27"/>
      <c r="DF368" s="27"/>
      <c r="DG368" s="27"/>
      <c r="DH368" s="27"/>
      <c r="DI368" s="25"/>
      <c r="DJ368" s="25"/>
      <c r="DK368" s="25"/>
      <c r="DL368" s="25"/>
      <c r="DM368" s="25"/>
      <c r="DN368" s="25"/>
    </row>
    <row r="369" spans="39:118" ht="15" customHeight="1" x14ac:dyDescent="0.2">
      <c r="AM369" s="183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27"/>
      <c r="CH369" s="27"/>
      <c r="CI369" s="27"/>
      <c r="CJ369" s="27"/>
      <c r="CK369" s="27"/>
      <c r="CL369" s="27"/>
      <c r="CM369" s="27"/>
      <c r="CN369" s="27"/>
      <c r="CO369" s="27"/>
      <c r="CP369" s="27"/>
      <c r="CQ369" s="27"/>
      <c r="CR369" s="27"/>
      <c r="CS369" s="27"/>
      <c r="CT369" s="27"/>
      <c r="CU369" s="27"/>
      <c r="CV369" s="27"/>
      <c r="CW369" s="27"/>
      <c r="CX369" s="27"/>
      <c r="CY369" s="27"/>
      <c r="CZ369" s="27"/>
      <c r="DA369" s="27"/>
      <c r="DB369" s="27"/>
      <c r="DC369" s="27"/>
      <c r="DD369" s="27"/>
      <c r="DE369" s="27"/>
      <c r="DF369" s="27"/>
      <c r="DG369" s="27"/>
      <c r="DH369" s="27"/>
      <c r="DI369" s="25"/>
      <c r="DJ369" s="25"/>
      <c r="DK369" s="25"/>
      <c r="DL369" s="25"/>
      <c r="DM369" s="25"/>
      <c r="DN369" s="25"/>
    </row>
    <row r="370" spans="39:118" ht="18.95" customHeight="1" x14ac:dyDescent="0.2">
      <c r="AM370" s="183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27"/>
      <c r="CH370" s="27"/>
      <c r="CI370" s="27"/>
      <c r="CJ370" s="27"/>
      <c r="CK370" s="27"/>
      <c r="CL370" s="27"/>
      <c r="CM370" s="27"/>
      <c r="CN370" s="27"/>
      <c r="CO370" s="27"/>
      <c r="CP370" s="27"/>
      <c r="CQ370" s="27"/>
      <c r="CR370" s="27"/>
      <c r="CS370" s="27"/>
      <c r="CT370" s="27"/>
      <c r="CU370" s="27"/>
      <c r="CV370" s="27"/>
      <c r="CW370" s="27"/>
      <c r="CX370" s="27"/>
      <c r="CY370" s="27"/>
      <c r="CZ370" s="27"/>
      <c r="DA370" s="27"/>
      <c r="DB370" s="27"/>
      <c r="DC370" s="27"/>
      <c r="DD370" s="27"/>
      <c r="DE370" s="27"/>
      <c r="DF370" s="27"/>
      <c r="DG370" s="27"/>
      <c r="DH370" s="27"/>
      <c r="DI370" s="25"/>
      <c r="DJ370" s="25"/>
      <c r="DK370" s="25"/>
      <c r="DL370" s="25"/>
      <c r="DM370" s="25"/>
      <c r="DN370" s="25"/>
    </row>
    <row r="371" spans="39:118" ht="18.95" customHeight="1" x14ac:dyDescent="0.2">
      <c r="AM371" s="183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27"/>
      <c r="CH371" s="27"/>
      <c r="CI371" s="27"/>
      <c r="CJ371" s="27"/>
      <c r="CK371" s="27"/>
      <c r="CL371" s="27"/>
      <c r="CM371" s="27"/>
      <c r="CN371" s="27"/>
      <c r="CO371" s="27"/>
      <c r="CP371" s="27"/>
      <c r="CQ371" s="27"/>
      <c r="CR371" s="27"/>
      <c r="CS371" s="27"/>
      <c r="CT371" s="27"/>
      <c r="CU371" s="27"/>
      <c r="CV371" s="27"/>
      <c r="CW371" s="27"/>
      <c r="CX371" s="27"/>
      <c r="CY371" s="27"/>
      <c r="CZ371" s="27"/>
      <c r="DA371" s="27"/>
      <c r="DB371" s="27"/>
      <c r="DC371" s="27"/>
      <c r="DD371" s="27"/>
      <c r="DE371" s="27"/>
      <c r="DF371" s="27"/>
      <c r="DG371" s="27"/>
      <c r="DH371" s="27"/>
      <c r="DI371" s="25"/>
      <c r="DJ371" s="25"/>
      <c r="DK371" s="25"/>
      <c r="DL371" s="25"/>
      <c r="DM371" s="25"/>
      <c r="DN371" s="25"/>
    </row>
    <row r="372" spans="39:118" ht="18.95" customHeight="1" x14ac:dyDescent="0.2">
      <c r="AM372" s="183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27"/>
      <c r="CH372" s="27"/>
      <c r="CI372" s="27"/>
      <c r="CJ372" s="27"/>
      <c r="CK372" s="27"/>
      <c r="CL372" s="27"/>
      <c r="CM372" s="27"/>
      <c r="CN372" s="27"/>
      <c r="CO372" s="27"/>
      <c r="CP372" s="27"/>
      <c r="CQ372" s="27"/>
      <c r="CR372" s="27"/>
      <c r="CS372" s="27"/>
      <c r="CT372" s="27"/>
      <c r="CU372" s="27"/>
      <c r="CV372" s="27"/>
      <c r="CW372" s="27"/>
      <c r="CX372" s="27"/>
      <c r="CY372" s="27"/>
      <c r="CZ372" s="27"/>
      <c r="DA372" s="27"/>
      <c r="DB372" s="27"/>
      <c r="DC372" s="27"/>
      <c r="DD372" s="27"/>
      <c r="DE372" s="27"/>
      <c r="DF372" s="27"/>
      <c r="DG372" s="27"/>
      <c r="DH372" s="27"/>
      <c r="DI372" s="25"/>
      <c r="DJ372" s="25"/>
      <c r="DK372" s="25"/>
      <c r="DL372" s="25"/>
      <c r="DM372" s="25"/>
      <c r="DN372" s="25"/>
    </row>
    <row r="373" spans="39:118" ht="18.95" customHeight="1" x14ac:dyDescent="0.2">
      <c r="AM373" s="183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  <c r="CO373" s="27"/>
      <c r="CP373" s="27"/>
      <c r="CQ373" s="27"/>
      <c r="CR373" s="27"/>
      <c r="CS373" s="27"/>
      <c r="CT373" s="27"/>
      <c r="CU373" s="27"/>
      <c r="CV373" s="27"/>
      <c r="CW373" s="27"/>
      <c r="CX373" s="27"/>
      <c r="CY373" s="27"/>
      <c r="CZ373" s="27"/>
      <c r="DA373" s="27"/>
      <c r="DB373" s="27"/>
      <c r="DC373" s="27"/>
      <c r="DD373" s="27"/>
      <c r="DE373" s="27"/>
      <c r="DF373" s="27"/>
      <c r="DG373" s="27"/>
      <c r="DH373" s="27"/>
      <c r="DI373" s="25"/>
      <c r="DJ373" s="25"/>
      <c r="DK373" s="25"/>
      <c r="DL373" s="25"/>
      <c r="DM373" s="25"/>
      <c r="DN373" s="25"/>
    </row>
    <row r="374" spans="39:118" ht="18.95" customHeight="1" x14ac:dyDescent="0.2">
      <c r="AM374" s="183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27"/>
      <c r="CH374" s="27"/>
      <c r="CI374" s="27"/>
      <c r="CJ374" s="27"/>
      <c r="CK374" s="27"/>
      <c r="CL374" s="27"/>
      <c r="CM374" s="27"/>
      <c r="CN374" s="27"/>
      <c r="CO374" s="27"/>
      <c r="CP374" s="27"/>
      <c r="CQ374" s="27"/>
      <c r="CR374" s="27"/>
      <c r="CS374" s="27"/>
      <c r="CT374" s="27"/>
      <c r="CU374" s="27"/>
      <c r="CV374" s="27"/>
      <c r="CW374" s="27"/>
      <c r="CX374" s="27"/>
      <c r="CY374" s="27"/>
      <c r="CZ374" s="27"/>
      <c r="DA374" s="27"/>
      <c r="DB374" s="27"/>
      <c r="DC374" s="27"/>
      <c r="DD374" s="27"/>
      <c r="DE374" s="27"/>
      <c r="DF374" s="27"/>
      <c r="DG374" s="27"/>
      <c r="DH374" s="27"/>
      <c r="DI374" s="25"/>
      <c r="DJ374" s="25"/>
      <c r="DK374" s="25"/>
      <c r="DL374" s="25"/>
      <c r="DM374" s="25"/>
      <c r="DN374" s="25"/>
    </row>
    <row r="375" spans="39:118" ht="18.95" customHeight="1" x14ac:dyDescent="0.2">
      <c r="AM375" s="183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27"/>
      <c r="CH375" s="27"/>
      <c r="CI375" s="27"/>
      <c r="CJ375" s="27"/>
      <c r="CK375" s="27"/>
      <c r="CL375" s="27"/>
      <c r="CM375" s="27"/>
      <c r="CN375" s="27"/>
      <c r="CO375" s="27"/>
      <c r="CP375" s="27"/>
      <c r="CQ375" s="27"/>
      <c r="CR375" s="27"/>
      <c r="CS375" s="27"/>
      <c r="CT375" s="27"/>
      <c r="CU375" s="27"/>
      <c r="CV375" s="27"/>
      <c r="CW375" s="27"/>
      <c r="CX375" s="27"/>
      <c r="CY375" s="27"/>
      <c r="CZ375" s="27"/>
      <c r="DA375" s="27"/>
      <c r="DB375" s="27"/>
      <c r="DC375" s="27"/>
      <c r="DD375" s="27"/>
      <c r="DE375" s="27"/>
      <c r="DF375" s="27"/>
      <c r="DG375" s="27"/>
      <c r="DH375" s="27"/>
      <c r="DI375" s="25"/>
      <c r="DJ375" s="25"/>
      <c r="DK375" s="25"/>
      <c r="DL375" s="25"/>
      <c r="DM375" s="25"/>
      <c r="DN375" s="25"/>
    </row>
    <row r="376" spans="39:118" ht="18.95" customHeight="1" x14ac:dyDescent="0.2">
      <c r="AM376" s="183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27"/>
      <c r="CH376" s="27"/>
      <c r="CI376" s="27"/>
      <c r="CJ376" s="27"/>
      <c r="CK376" s="27"/>
      <c r="CL376" s="27"/>
      <c r="CM376" s="27"/>
      <c r="CN376" s="27"/>
      <c r="CO376" s="27"/>
      <c r="CP376" s="27"/>
      <c r="CQ376" s="27"/>
      <c r="CR376" s="27"/>
      <c r="CS376" s="27"/>
      <c r="CT376" s="27"/>
      <c r="CU376" s="27"/>
      <c r="CV376" s="27"/>
      <c r="CW376" s="27"/>
      <c r="CX376" s="27"/>
      <c r="CY376" s="27"/>
      <c r="CZ376" s="27"/>
      <c r="DA376" s="27"/>
      <c r="DB376" s="27"/>
      <c r="DC376" s="27"/>
      <c r="DD376" s="27"/>
      <c r="DE376" s="27"/>
      <c r="DF376" s="27"/>
      <c r="DG376" s="27"/>
      <c r="DH376" s="27"/>
      <c r="DI376" s="25"/>
      <c r="DJ376" s="25"/>
      <c r="DK376" s="25"/>
      <c r="DL376" s="25"/>
      <c r="DM376" s="25"/>
      <c r="DN376" s="25"/>
    </row>
    <row r="377" spans="39:118" ht="18.95" customHeight="1" x14ac:dyDescent="0.2">
      <c r="AM377" s="183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27"/>
      <c r="CH377" s="27"/>
      <c r="CI377" s="27"/>
      <c r="CJ377" s="27"/>
      <c r="CK377" s="27"/>
      <c r="CL377" s="27"/>
      <c r="CM377" s="27"/>
      <c r="CN377" s="27"/>
      <c r="CO377" s="27"/>
      <c r="CP377" s="27"/>
      <c r="CQ377" s="27"/>
      <c r="CR377" s="27"/>
      <c r="CS377" s="27"/>
      <c r="CT377" s="27"/>
      <c r="CU377" s="27"/>
      <c r="CV377" s="27"/>
      <c r="CW377" s="27"/>
      <c r="CX377" s="27"/>
      <c r="CY377" s="27"/>
      <c r="CZ377" s="27"/>
      <c r="DA377" s="27"/>
      <c r="DB377" s="27"/>
      <c r="DC377" s="27"/>
      <c r="DD377" s="27"/>
      <c r="DE377" s="27"/>
      <c r="DF377" s="27"/>
      <c r="DG377" s="27"/>
      <c r="DH377" s="27"/>
      <c r="DI377" s="25"/>
      <c r="DJ377" s="25"/>
      <c r="DK377" s="25"/>
      <c r="DL377" s="25"/>
      <c r="DM377" s="25"/>
      <c r="DN377" s="25"/>
    </row>
    <row r="378" spans="39:118" ht="18.95" customHeight="1" x14ac:dyDescent="0.2">
      <c r="AM378" s="183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27"/>
      <c r="CH378" s="27"/>
      <c r="CI378" s="27"/>
      <c r="CJ378" s="27"/>
      <c r="CK378" s="27"/>
      <c r="CL378" s="27"/>
      <c r="CM378" s="27"/>
      <c r="CN378" s="27"/>
      <c r="CO378" s="27"/>
      <c r="CP378" s="27"/>
      <c r="CQ378" s="27"/>
      <c r="CR378" s="27"/>
      <c r="CS378" s="27"/>
      <c r="CT378" s="27"/>
      <c r="CU378" s="27"/>
      <c r="CV378" s="27"/>
      <c r="CW378" s="27"/>
      <c r="CX378" s="27"/>
      <c r="CY378" s="27"/>
      <c r="CZ378" s="27"/>
      <c r="DA378" s="27"/>
      <c r="DB378" s="27"/>
      <c r="DC378" s="27"/>
      <c r="DD378" s="27"/>
      <c r="DE378" s="27"/>
      <c r="DF378" s="27"/>
      <c r="DG378" s="27"/>
      <c r="DH378" s="27"/>
      <c r="DI378" s="25"/>
      <c r="DJ378" s="25"/>
      <c r="DK378" s="25"/>
      <c r="DL378" s="25"/>
      <c r="DM378" s="25"/>
      <c r="DN378" s="25"/>
    </row>
    <row r="379" spans="39:118" ht="18.95" customHeight="1" x14ac:dyDescent="0.2">
      <c r="AM379" s="183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27"/>
      <c r="CH379" s="27"/>
      <c r="CI379" s="27"/>
      <c r="CJ379" s="27"/>
      <c r="CK379" s="27"/>
      <c r="CL379" s="27"/>
      <c r="CM379" s="27"/>
      <c r="CN379" s="27"/>
      <c r="CO379" s="27"/>
      <c r="CP379" s="27"/>
      <c r="CQ379" s="27"/>
      <c r="CR379" s="27"/>
      <c r="CS379" s="27"/>
      <c r="CT379" s="27"/>
      <c r="CU379" s="27"/>
      <c r="CV379" s="27"/>
      <c r="CW379" s="27"/>
      <c r="CX379" s="27"/>
      <c r="CY379" s="27"/>
      <c r="CZ379" s="27"/>
      <c r="DA379" s="27"/>
      <c r="DB379" s="27"/>
      <c r="DC379" s="27"/>
      <c r="DD379" s="27"/>
      <c r="DE379" s="27"/>
      <c r="DF379" s="27"/>
      <c r="DG379" s="27"/>
      <c r="DH379" s="27"/>
      <c r="DI379" s="25"/>
      <c r="DJ379" s="25"/>
      <c r="DK379" s="25"/>
      <c r="DL379" s="25"/>
      <c r="DM379" s="25"/>
      <c r="DN379" s="25"/>
    </row>
    <row r="380" spans="39:118" ht="18.95" customHeight="1" x14ac:dyDescent="0.2">
      <c r="AM380" s="183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27"/>
      <c r="CH380" s="27"/>
      <c r="CI380" s="27"/>
      <c r="CJ380" s="27"/>
      <c r="CK380" s="27"/>
      <c r="CL380" s="27"/>
      <c r="CM380" s="27"/>
      <c r="CN380" s="27"/>
      <c r="CO380" s="27"/>
      <c r="CP380" s="27"/>
      <c r="CQ380" s="27"/>
      <c r="CR380" s="27"/>
      <c r="CS380" s="27"/>
      <c r="CT380" s="27"/>
      <c r="CU380" s="27"/>
      <c r="CV380" s="27"/>
      <c r="CW380" s="27"/>
      <c r="CX380" s="27"/>
      <c r="CY380" s="27"/>
      <c r="CZ380" s="27"/>
      <c r="DA380" s="27"/>
      <c r="DB380" s="27"/>
      <c r="DC380" s="27"/>
      <c r="DD380" s="27"/>
      <c r="DE380" s="27"/>
      <c r="DF380" s="27"/>
      <c r="DG380" s="27"/>
      <c r="DH380" s="27"/>
      <c r="DI380" s="25"/>
      <c r="DJ380" s="25"/>
      <c r="DK380" s="25"/>
      <c r="DL380" s="25"/>
      <c r="DM380" s="25"/>
      <c r="DN380" s="25"/>
    </row>
    <row r="381" spans="39:118" ht="18.95" customHeight="1" x14ac:dyDescent="0.2">
      <c r="AM381" s="183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27"/>
      <c r="CH381" s="27"/>
      <c r="CI381" s="27"/>
      <c r="CJ381" s="27"/>
      <c r="CK381" s="27"/>
      <c r="CL381" s="27"/>
      <c r="CM381" s="27"/>
      <c r="CN381" s="27"/>
      <c r="CO381" s="27"/>
      <c r="CP381" s="27"/>
      <c r="CQ381" s="27"/>
      <c r="CR381" s="27"/>
      <c r="CS381" s="27"/>
      <c r="CT381" s="27"/>
      <c r="CU381" s="27"/>
      <c r="CV381" s="27"/>
      <c r="CW381" s="27"/>
      <c r="CX381" s="27"/>
      <c r="CY381" s="27"/>
      <c r="CZ381" s="27"/>
      <c r="DA381" s="27"/>
      <c r="DB381" s="27"/>
      <c r="DC381" s="27"/>
      <c r="DD381" s="27"/>
      <c r="DE381" s="27"/>
      <c r="DF381" s="27"/>
      <c r="DG381" s="27"/>
      <c r="DH381" s="27"/>
      <c r="DI381" s="25"/>
      <c r="DJ381" s="25"/>
      <c r="DK381" s="25"/>
      <c r="DL381" s="25"/>
      <c r="DM381" s="25"/>
      <c r="DN381" s="25"/>
    </row>
    <row r="382" spans="39:118" ht="18.95" customHeight="1" x14ac:dyDescent="0.2">
      <c r="AM382" s="183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27"/>
      <c r="CH382" s="27"/>
      <c r="CI382" s="27"/>
      <c r="CJ382" s="27"/>
      <c r="CK382" s="27"/>
      <c r="CL382" s="27"/>
      <c r="CM382" s="27"/>
      <c r="CN382" s="27"/>
      <c r="CO382" s="27"/>
      <c r="CP382" s="27"/>
      <c r="CQ382" s="27"/>
      <c r="CR382" s="27"/>
      <c r="CS382" s="27"/>
      <c r="CT382" s="27"/>
      <c r="CU382" s="27"/>
      <c r="CV382" s="27"/>
      <c r="CW382" s="27"/>
      <c r="CX382" s="27"/>
      <c r="CY382" s="27"/>
      <c r="CZ382" s="27"/>
      <c r="DA382" s="27"/>
      <c r="DB382" s="27"/>
      <c r="DC382" s="27"/>
      <c r="DD382" s="27"/>
      <c r="DE382" s="27"/>
      <c r="DF382" s="27"/>
      <c r="DG382" s="27"/>
      <c r="DH382" s="27"/>
      <c r="DI382" s="25"/>
      <c r="DJ382" s="25"/>
      <c r="DK382" s="25"/>
      <c r="DL382" s="25"/>
      <c r="DM382" s="25"/>
      <c r="DN382" s="25"/>
    </row>
    <row r="383" spans="39:118" ht="18.95" customHeight="1" x14ac:dyDescent="0.2">
      <c r="AM383" s="183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27"/>
      <c r="CH383" s="27"/>
      <c r="CI383" s="27"/>
      <c r="CJ383" s="27"/>
      <c r="CK383" s="27"/>
      <c r="CL383" s="27"/>
      <c r="CM383" s="27"/>
      <c r="CN383" s="27"/>
      <c r="CO383" s="27"/>
      <c r="CP383" s="27"/>
      <c r="CQ383" s="27"/>
      <c r="CR383" s="27"/>
      <c r="CS383" s="27"/>
      <c r="CT383" s="27"/>
      <c r="CU383" s="27"/>
      <c r="CV383" s="27"/>
      <c r="CW383" s="27"/>
      <c r="CX383" s="27"/>
      <c r="CY383" s="27"/>
      <c r="CZ383" s="27"/>
      <c r="DA383" s="27"/>
      <c r="DB383" s="27"/>
      <c r="DC383" s="27"/>
      <c r="DD383" s="27"/>
      <c r="DE383" s="27"/>
      <c r="DF383" s="27"/>
      <c r="DG383" s="27"/>
      <c r="DH383" s="27"/>
      <c r="DI383" s="25"/>
      <c r="DJ383" s="25"/>
      <c r="DK383" s="25"/>
      <c r="DL383" s="25"/>
      <c r="DM383" s="25"/>
      <c r="DN383" s="25"/>
    </row>
    <row r="384" spans="39:118" ht="18.95" customHeight="1" x14ac:dyDescent="0.2">
      <c r="AM384" s="183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27"/>
      <c r="CH384" s="27"/>
      <c r="CI384" s="27"/>
      <c r="CJ384" s="27"/>
      <c r="CK384" s="27"/>
      <c r="CL384" s="27"/>
      <c r="CM384" s="27"/>
      <c r="CN384" s="27"/>
      <c r="CO384" s="27"/>
      <c r="CP384" s="27"/>
      <c r="CQ384" s="27"/>
      <c r="CR384" s="27"/>
      <c r="CS384" s="27"/>
      <c r="CT384" s="27"/>
      <c r="CU384" s="27"/>
      <c r="CV384" s="27"/>
      <c r="CW384" s="27"/>
      <c r="CX384" s="27"/>
      <c r="CY384" s="27"/>
      <c r="CZ384" s="27"/>
      <c r="DA384" s="27"/>
      <c r="DB384" s="27"/>
      <c r="DC384" s="27"/>
      <c r="DD384" s="27"/>
      <c r="DE384" s="27"/>
      <c r="DF384" s="27"/>
      <c r="DG384" s="27"/>
      <c r="DH384" s="27"/>
      <c r="DI384" s="25"/>
      <c r="DJ384" s="25"/>
      <c r="DK384" s="25"/>
      <c r="DL384" s="25"/>
      <c r="DM384" s="25"/>
      <c r="DN384" s="25"/>
    </row>
    <row r="385" spans="39:118" ht="18.95" customHeight="1" x14ac:dyDescent="0.2">
      <c r="AM385" s="183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27"/>
      <c r="CH385" s="27"/>
      <c r="CI385" s="27"/>
      <c r="CJ385" s="27"/>
      <c r="CK385" s="27"/>
      <c r="CL385" s="27"/>
      <c r="CM385" s="27"/>
      <c r="CN385" s="27"/>
      <c r="CO385" s="27"/>
      <c r="CP385" s="27"/>
      <c r="CQ385" s="27"/>
      <c r="CR385" s="27"/>
      <c r="CS385" s="27"/>
      <c r="CT385" s="27"/>
      <c r="CU385" s="27"/>
      <c r="CV385" s="27"/>
      <c r="CW385" s="27"/>
      <c r="CX385" s="27"/>
      <c r="CY385" s="27"/>
      <c r="CZ385" s="27"/>
      <c r="DA385" s="27"/>
      <c r="DB385" s="27"/>
      <c r="DC385" s="27"/>
      <c r="DD385" s="27"/>
      <c r="DE385" s="27"/>
      <c r="DF385" s="27"/>
      <c r="DG385" s="27"/>
      <c r="DH385" s="27"/>
      <c r="DI385" s="25"/>
      <c r="DJ385" s="25"/>
      <c r="DK385" s="25"/>
      <c r="DL385" s="25"/>
      <c r="DM385" s="25"/>
      <c r="DN385" s="25"/>
    </row>
    <row r="386" spans="39:118" ht="18.95" customHeight="1" x14ac:dyDescent="0.2">
      <c r="AM386" s="183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27"/>
      <c r="CH386" s="27"/>
      <c r="CI386" s="27"/>
      <c r="CJ386" s="27"/>
      <c r="CK386" s="27"/>
      <c r="CL386" s="27"/>
      <c r="CM386" s="27"/>
      <c r="CN386" s="27"/>
      <c r="CO386" s="27"/>
      <c r="CP386" s="27"/>
      <c r="CQ386" s="27"/>
      <c r="CR386" s="27"/>
      <c r="CS386" s="27"/>
      <c r="CT386" s="27"/>
      <c r="CU386" s="27"/>
      <c r="CV386" s="27"/>
      <c r="CW386" s="27"/>
      <c r="CX386" s="27"/>
      <c r="CY386" s="27"/>
      <c r="CZ386" s="27"/>
      <c r="DA386" s="27"/>
      <c r="DB386" s="27"/>
      <c r="DC386" s="27"/>
      <c r="DD386" s="27"/>
      <c r="DE386" s="27"/>
      <c r="DF386" s="27"/>
      <c r="DG386" s="27"/>
      <c r="DH386" s="27"/>
      <c r="DI386" s="25"/>
      <c r="DJ386" s="25"/>
      <c r="DK386" s="25"/>
      <c r="DL386" s="25"/>
      <c r="DM386" s="25"/>
      <c r="DN386" s="25"/>
    </row>
    <row r="387" spans="39:118" ht="18.95" customHeight="1" x14ac:dyDescent="0.2">
      <c r="AM387" s="183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27"/>
      <c r="CH387" s="27"/>
      <c r="CI387" s="27"/>
      <c r="CJ387" s="27"/>
      <c r="CK387" s="27"/>
      <c r="CL387" s="27"/>
      <c r="CM387" s="27"/>
      <c r="CN387" s="27"/>
      <c r="CO387" s="27"/>
      <c r="CP387" s="27"/>
      <c r="CQ387" s="27"/>
      <c r="CR387" s="27"/>
      <c r="CS387" s="27"/>
      <c r="CT387" s="27"/>
      <c r="CU387" s="27"/>
      <c r="CV387" s="27"/>
      <c r="CW387" s="27"/>
      <c r="CX387" s="27"/>
      <c r="CY387" s="27"/>
      <c r="CZ387" s="27"/>
      <c r="DA387" s="27"/>
      <c r="DB387" s="27"/>
      <c r="DC387" s="27"/>
      <c r="DD387" s="27"/>
      <c r="DE387" s="27"/>
      <c r="DF387" s="27"/>
      <c r="DG387" s="27"/>
      <c r="DH387" s="27"/>
      <c r="DI387" s="25"/>
      <c r="DJ387" s="25"/>
      <c r="DK387" s="25"/>
      <c r="DL387" s="25"/>
      <c r="DM387" s="25"/>
      <c r="DN387" s="25"/>
    </row>
    <row r="388" spans="39:118" ht="18.95" customHeight="1" x14ac:dyDescent="0.2">
      <c r="AM388" s="183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27"/>
      <c r="CH388" s="27"/>
      <c r="CI388" s="27"/>
      <c r="CJ388" s="27"/>
      <c r="CK388" s="27"/>
      <c r="CL388" s="27"/>
      <c r="CM388" s="27"/>
      <c r="CN388" s="27"/>
      <c r="CO388" s="27"/>
      <c r="CP388" s="27"/>
      <c r="CQ388" s="27"/>
      <c r="CR388" s="27"/>
      <c r="CS388" s="27"/>
      <c r="CT388" s="27"/>
      <c r="CU388" s="27"/>
      <c r="CV388" s="27"/>
      <c r="CW388" s="27"/>
      <c r="CX388" s="27"/>
      <c r="CY388" s="27"/>
      <c r="CZ388" s="27"/>
      <c r="DA388" s="27"/>
      <c r="DB388" s="27"/>
      <c r="DC388" s="27"/>
      <c r="DD388" s="27"/>
      <c r="DE388" s="27"/>
      <c r="DF388" s="27"/>
      <c r="DG388" s="27"/>
      <c r="DH388" s="27"/>
      <c r="DI388" s="25"/>
      <c r="DJ388" s="25"/>
      <c r="DK388" s="25"/>
      <c r="DL388" s="25"/>
      <c r="DM388" s="25"/>
      <c r="DN388" s="25"/>
    </row>
    <row r="389" spans="39:118" ht="18.95" customHeight="1" x14ac:dyDescent="0.2">
      <c r="AM389" s="183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27"/>
      <c r="CH389" s="27"/>
      <c r="CI389" s="27"/>
      <c r="CJ389" s="27"/>
      <c r="CK389" s="27"/>
      <c r="CL389" s="27"/>
      <c r="CM389" s="27"/>
      <c r="CN389" s="27"/>
      <c r="CO389" s="27"/>
      <c r="CP389" s="27"/>
      <c r="CQ389" s="27"/>
      <c r="CR389" s="27"/>
      <c r="CS389" s="27"/>
      <c r="CT389" s="27"/>
      <c r="CU389" s="27"/>
      <c r="CV389" s="27"/>
      <c r="CW389" s="27"/>
      <c r="CX389" s="27"/>
      <c r="CY389" s="27"/>
      <c r="CZ389" s="27"/>
      <c r="DA389" s="27"/>
      <c r="DB389" s="27"/>
      <c r="DC389" s="27"/>
      <c r="DD389" s="27"/>
      <c r="DE389" s="27"/>
      <c r="DF389" s="27"/>
      <c r="DG389" s="27"/>
      <c r="DH389" s="27"/>
      <c r="DI389" s="25"/>
      <c r="DJ389" s="25"/>
      <c r="DK389" s="25"/>
      <c r="DL389" s="25"/>
      <c r="DM389" s="25"/>
      <c r="DN389" s="25"/>
    </row>
    <row r="390" spans="39:118" ht="18.95" customHeight="1" x14ac:dyDescent="0.2">
      <c r="AM390" s="183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27"/>
      <c r="CH390" s="27"/>
      <c r="CI390" s="27"/>
      <c r="CJ390" s="27"/>
      <c r="CK390" s="27"/>
      <c r="CL390" s="27"/>
      <c r="CM390" s="27"/>
      <c r="CN390" s="27"/>
      <c r="CO390" s="27"/>
      <c r="CP390" s="27"/>
      <c r="CQ390" s="27"/>
      <c r="CR390" s="27"/>
      <c r="CS390" s="27"/>
      <c r="CT390" s="27"/>
      <c r="CU390" s="27"/>
      <c r="CV390" s="27"/>
      <c r="CW390" s="27"/>
      <c r="CX390" s="27"/>
      <c r="CY390" s="27"/>
      <c r="CZ390" s="27"/>
      <c r="DA390" s="27"/>
      <c r="DB390" s="27"/>
      <c r="DC390" s="27"/>
      <c r="DD390" s="27"/>
      <c r="DE390" s="27"/>
      <c r="DF390" s="27"/>
      <c r="DG390" s="27"/>
      <c r="DH390" s="27"/>
      <c r="DI390" s="25"/>
      <c r="DJ390" s="25"/>
      <c r="DK390" s="25"/>
      <c r="DL390" s="25"/>
      <c r="DM390" s="25"/>
      <c r="DN390" s="25"/>
    </row>
    <row r="391" spans="39:118" ht="18.95" customHeight="1" x14ac:dyDescent="0.2">
      <c r="AM391" s="183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27"/>
      <c r="CH391" s="27"/>
      <c r="CI391" s="27"/>
      <c r="CJ391" s="27"/>
      <c r="CK391" s="27"/>
      <c r="CL391" s="27"/>
      <c r="CM391" s="27"/>
      <c r="CN391" s="27"/>
      <c r="CO391" s="27"/>
      <c r="CP391" s="27"/>
      <c r="CQ391" s="27"/>
      <c r="CR391" s="27"/>
      <c r="CS391" s="27"/>
      <c r="CT391" s="27"/>
      <c r="CU391" s="27"/>
      <c r="CV391" s="27"/>
      <c r="CW391" s="27"/>
      <c r="CX391" s="27"/>
      <c r="CY391" s="27"/>
      <c r="CZ391" s="27"/>
      <c r="DA391" s="27"/>
      <c r="DB391" s="27"/>
      <c r="DC391" s="27"/>
      <c r="DD391" s="27"/>
      <c r="DE391" s="27"/>
      <c r="DF391" s="27"/>
      <c r="DG391" s="27"/>
      <c r="DH391" s="27"/>
      <c r="DI391" s="25"/>
      <c r="DJ391" s="25"/>
      <c r="DK391" s="25"/>
      <c r="DL391" s="25"/>
      <c r="DM391" s="25"/>
      <c r="DN391" s="25"/>
    </row>
    <row r="392" spans="39:118" ht="18.95" customHeight="1" x14ac:dyDescent="0.2">
      <c r="AM392" s="183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27"/>
      <c r="CH392" s="27"/>
      <c r="CI392" s="27"/>
      <c r="CJ392" s="27"/>
      <c r="CK392" s="27"/>
      <c r="CL392" s="27"/>
      <c r="CM392" s="27"/>
      <c r="CN392" s="27"/>
      <c r="CO392" s="27"/>
      <c r="CP392" s="27"/>
      <c r="CQ392" s="27"/>
      <c r="CR392" s="27"/>
      <c r="CS392" s="27"/>
      <c r="CT392" s="27"/>
      <c r="CU392" s="27"/>
      <c r="CV392" s="27"/>
      <c r="CW392" s="27"/>
      <c r="CX392" s="27"/>
      <c r="CY392" s="27"/>
      <c r="CZ392" s="27"/>
      <c r="DA392" s="27"/>
      <c r="DB392" s="27"/>
      <c r="DC392" s="27"/>
      <c r="DD392" s="27"/>
      <c r="DE392" s="27"/>
      <c r="DF392" s="27"/>
      <c r="DG392" s="27"/>
      <c r="DH392" s="27"/>
      <c r="DI392" s="25"/>
      <c r="DJ392" s="25"/>
      <c r="DK392" s="25"/>
      <c r="DL392" s="25"/>
      <c r="DM392" s="25"/>
      <c r="DN392" s="25"/>
    </row>
    <row r="393" spans="39:118" ht="18.95" customHeight="1" x14ac:dyDescent="0.2">
      <c r="AM393" s="183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27"/>
      <c r="CH393" s="27"/>
      <c r="CI393" s="27"/>
      <c r="CJ393" s="27"/>
      <c r="CK393" s="27"/>
      <c r="CL393" s="27"/>
      <c r="CM393" s="27"/>
      <c r="CN393" s="27"/>
      <c r="CO393" s="27"/>
      <c r="CP393" s="27"/>
      <c r="CQ393" s="27"/>
      <c r="CR393" s="27"/>
      <c r="CS393" s="27"/>
      <c r="CT393" s="27"/>
      <c r="CU393" s="27"/>
      <c r="CV393" s="27"/>
      <c r="CW393" s="27"/>
      <c r="CX393" s="27"/>
      <c r="CY393" s="27"/>
      <c r="CZ393" s="27"/>
      <c r="DA393" s="27"/>
      <c r="DB393" s="27"/>
      <c r="DC393" s="27"/>
      <c r="DD393" s="27"/>
      <c r="DE393" s="27"/>
      <c r="DF393" s="27"/>
      <c r="DG393" s="27"/>
      <c r="DH393" s="27"/>
      <c r="DI393" s="25"/>
      <c r="DJ393" s="25"/>
      <c r="DK393" s="25"/>
      <c r="DL393" s="25"/>
      <c r="DM393" s="25"/>
      <c r="DN393" s="25"/>
    </row>
    <row r="394" spans="39:118" ht="18.95" customHeight="1" x14ac:dyDescent="0.2">
      <c r="AM394" s="183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27"/>
      <c r="CH394" s="27"/>
      <c r="CI394" s="27"/>
      <c r="CJ394" s="27"/>
      <c r="CK394" s="27"/>
      <c r="CL394" s="27"/>
      <c r="CM394" s="27"/>
      <c r="CN394" s="27"/>
      <c r="CO394" s="27"/>
      <c r="CP394" s="27"/>
      <c r="CQ394" s="27"/>
      <c r="CR394" s="27"/>
      <c r="CS394" s="27"/>
      <c r="CT394" s="27"/>
      <c r="CU394" s="27"/>
      <c r="CV394" s="27"/>
      <c r="CW394" s="27"/>
      <c r="CX394" s="27"/>
      <c r="CY394" s="27"/>
      <c r="CZ394" s="27"/>
      <c r="DA394" s="27"/>
      <c r="DB394" s="27"/>
      <c r="DC394" s="27"/>
      <c r="DD394" s="27"/>
      <c r="DE394" s="27"/>
      <c r="DF394" s="27"/>
      <c r="DG394" s="27"/>
      <c r="DH394" s="27"/>
      <c r="DI394" s="25"/>
      <c r="DJ394" s="25"/>
      <c r="DK394" s="25"/>
      <c r="DL394" s="25"/>
      <c r="DM394" s="25"/>
      <c r="DN394" s="25"/>
    </row>
    <row r="395" spans="39:118" ht="18.95" customHeight="1" x14ac:dyDescent="0.2">
      <c r="AM395" s="183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7"/>
      <c r="CI395" s="27"/>
      <c r="CJ395" s="27"/>
      <c r="CK395" s="27"/>
      <c r="CL395" s="27"/>
      <c r="CM395" s="27"/>
      <c r="CN395" s="27"/>
      <c r="CO395" s="27"/>
      <c r="CP395" s="27"/>
      <c r="CQ395" s="27"/>
      <c r="CR395" s="27"/>
      <c r="CS395" s="27"/>
      <c r="CT395" s="27"/>
      <c r="CU395" s="27"/>
      <c r="CV395" s="27"/>
      <c r="CW395" s="27"/>
      <c r="CX395" s="27"/>
      <c r="CY395" s="27"/>
      <c r="CZ395" s="27"/>
      <c r="DA395" s="27"/>
      <c r="DB395" s="27"/>
      <c r="DC395" s="27"/>
      <c r="DD395" s="27"/>
      <c r="DE395" s="27"/>
      <c r="DF395" s="27"/>
      <c r="DG395" s="27"/>
      <c r="DH395" s="27"/>
      <c r="DI395" s="25"/>
      <c r="DJ395" s="25"/>
      <c r="DK395" s="25"/>
      <c r="DL395" s="25"/>
      <c r="DM395" s="25"/>
      <c r="DN395" s="25"/>
    </row>
    <row r="396" spans="39:118" ht="18.95" customHeight="1" x14ac:dyDescent="0.2">
      <c r="AM396" s="183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27"/>
      <c r="CH396" s="27"/>
      <c r="CI396" s="27"/>
      <c r="CJ396" s="27"/>
      <c r="CK396" s="27"/>
      <c r="CL396" s="27"/>
      <c r="CM396" s="27"/>
      <c r="CN396" s="27"/>
      <c r="CO396" s="27"/>
      <c r="CP396" s="27"/>
      <c r="CQ396" s="27"/>
      <c r="CR396" s="27"/>
      <c r="CS396" s="27"/>
      <c r="CT396" s="27"/>
      <c r="CU396" s="27"/>
      <c r="CV396" s="27"/>
      <c r="CW396" s="27"/>
      <c r="CX396" s="27"/>
      <c r="CY396" s="27"/>
      <c r="CZ396" s="27"/>
      <c r="DA396" s="27"/>
      <c r="DB396" s="27"/>
      <c r="DC396" s="27"/>
      <c r="DD396" s="27"/>
      <c r="DE396" s="27"/>
      <c r="DF396" s="27"/>
      <c r="DG396" s="27"/>
      <c r="DH396" s="27"/>
      <c r="DI396" s="25"/>
      <c r="DJ396" s="25"/>
      <c r="DK396" s="25"/>
      <c r="DL396" s="25"/>
      <c r="DM396" s="25"/>
      <c r="DN396" s="25"/>
    </row>
    <row r="397" spans="39:118" ht="18.95" customHeight="1" x14ac:dyDescent="0.2">
      <c r="AM397" s="183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27"/>
      <c r="CH397" s="27"/>
      <c r="CI397" s="27"/>
      <c r="CJ397" s="27"/>
      <c r="CK397" s="27"/>
      <c r="CL397" s="27"/>
      <c r="CM397" s="27"/>
      <c r="CN397" s="27"/>
      <c r="CO397" s="27"/>
      <c r="CP397" s="27"/>
      <c r="CQ397" s="27"/>
      <c r="CR397" s="27"/>
      <c r="CS397" s="27"/>
      <c r="CT397" s="27"/>
      <c r="CU397" s="27"/>
      <c r="CV397" s="27"/>
      <c r="CW397" s="27"/>
      <c r="CX397" s="27"/>
      <c r="CY397" s="27"/>
      <c r="CZ397" s="27"/>
      <c r="DA397" s="27"/>
      <c r="DB397" s="27"/>
      <c r="DC397" s="27"/>
      <c r="DD397" s="27"/>
      <c r="DE397" s="27"/>
      <c r="DF397" s="27"/>
      <c r="DG397" s="27"/>
      <c r="DH397" s="27"/>
      <c r="DI397" s="25"/>
      <c r="DJ397" s="25"/>
      <c r="DK397" s="25"/>
      <c r="DL397" s="25"/>
      <c r="DM397" s="25"/>
      <c r="DN397" s="25"/>
    </row>
    <row r="398" spans="39:118" ht="18.95" customHeight="1" x14ac:dyDescent="0.2">
      <c r="AM398" s="183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7"/>
      <c r="CI398" s="27"/>
      <c r="CJ398" s="27"/>
      <c r="CK398" s="27"/>
      <c r="CL398" s="27"/>
      <c r="CM398" s="27"/>
      <c r="CN398" s="27"/>
      <c r="CO398" s="27"/>
      <c r="CP398" s="27"/>
      <c r="CQ398" s="27"/>
      <c r="CR398" s="27"/>
      <c r="CS398" s="27"/>
      <c r="CT398" s="27"/>
      <c r="CU398" s="27"/>
      <c r="CV398" s="27"/>
      <c r="CW398" s="27"/>
      <c r="CX398" s="27"/>
      <c r="CY398" s="27"/>
      <c r="CZ398" s="27"/>
      <c r="DA398" s="27"/>
      <c r="DB398" s="27"/>
      <c r="DC398" s="27"/>
      <c r="DD398" s="27"/>
      <c r="DE398" s="27"/>
      <c r="DF398" s="27"/>
      <c r="DG398" s="27"/>
      <c r="DH398" s="27"/>
      <c r="DI398" s="25"/>
      <c r="DJ398" s="25"/>
      <c r="DK398" s="25"/>
      <c r="DL398" s="25"/>
      <c r="DM398" s="25"/>
      <c r="DN398" s="25"/>
    </row>
    <row r="399" spans="39:118" ht="18.95" customHeight="1" x14ac:dyDescent="0.2">
      <c r="AM399" s="183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7"/>
      <c r="CI399" s="27"/>
      <c r="CJ399" s="27"/>
      <c r="CK399" s="27"/>
      <c r="CL399" s="27"/>
      <c r="CM399" s="27"/>
      <c r="CN399" s="27"/>
      <c r="CO399" s="27"/>
      <c r="CP399" s="27"/>
      <c r="CQ399" s="27"/>
      <c r="CR399" s="27"/>
      <c r="CS399" s="27"/>
      <c r="CT399" s="27"/>
      <c r="CU399" s="27"/>
      <c r="CV399" s="27"/>
      <c r="CW399" s="27"/>
      <c r="CX399" s="27"/>
      <c r="CY399" s="27"/>
      <c r="CZ399" s="27"/>
      <c r="DA399" s="27"/>
      <c r="DB399" s="27"/>
      <c r="DC399" s="27"/>
      <c r="DD399" s="27"/>
      <c r="DE399" s="27"/>
      <c r="DF399" s="27"/>
      <c r="DG399" s="27"/>
      <c r="DH399" s="27"/>
      <c r="DI399" s="25"/>
      <c r="DJ399" s="25"/>
      <c r="DK399" s="25"/>
      <c r="DL399" s="25"/>
      <c r="DM399" s="25"/>
      <c r="DN399" s="25"/>
    </row>
    <row r="400" spans="39:118" ht="18.95" customHeight="1" x14ac:dyDescent="0.2">
      <c r="AM400" s="183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7"/>
      <c r="CI400" s="27"/>
      <c r="CJ400" s="27"/>
      <c r="CK400" s="27"/>
      <c r="CL400" s="27"/>
      <c r="CM400" s="27"/>
      <c r="CN400" s="27"/>
      <c r="CO400" s="27"/>
      <c r="CP400" s="27"/>
      <c r="CQ400" s="27"/>
      <c r="CR400" s="27"/>
      <c r="CS400" s="27"/>
      <c r="CT400" s="27"/>
      <c r="CU400" s="27"/>
      <c r="CV400" s="27"/>
      <c r="CW400" s="27"/>
      <c r="CX400" s="27"/>
      <c r="CY400" s="27"/>
      <c r="CZ400" s="27"/>
      <c r="DA400" s="27"/>
      <c r="DB400" s="27"/>
      <c r="DC400" s="27"/>
      <c r="DD400" s="27"/>
      <c r="DE400" s="27"/>
      <c r="DF400" s="27"/>
      <c r="DG400" s="27"/>
      <c r="DH400" s="27"/>
      <c r="DI400" s="25"/>
      <c r="DJ400" s="25"/>
      <c r="DK400" s="25"/>
      <c r="DL400" s="25"/>
      <c r="DM400" s="25"/>
      <c r="DN400" s="25"/>
    </row>
    <row r="401" spans="39:118" ht="18.95" customHeight="1" x14ac:dyDescent="0.2">
      <c r="AM401" s="183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7"/>
      <c r="CI401" s="27"/>
      <c r="CJ401" s="27"/>
      <c r="CK401" s="27"/>
      <c r="CL401" s="27"/>
      <c r="CM401" s="27"/>
      <c r="CN401" s="27"/>
      <c r="CO401" s="27"/>
      <c r="CP401" s="27"/>
      <c r="CQ401" s="27"/>
      <c r="CR401" s="27"/>
      <c r="CS401" s="27"/>
      <c r="CT401" s="27"/>
      <c r="CU401" s="27"/>
      <c r="CV401" s="27"/>
      <c r="CW401" s="27"/>
      <c r="CX401" s="27"/>
      <c r="CY401" s="27"/>
      <c r="CZ401" s="27"/>
      <c r="DA401" s="27"/>
      <c r="DB401" s="27"/>
      <c r="DC401" s="27"/>
      <c r="DD401" s="27"/>
      <c r="DE401" s="27"/>
      <c r="DF401" s="27"/>
      <c r="DG401" s="27"/>
      <c r="DH401" s="27"/>
      <c r="DI401" s="25"/>
      <c r="DJ401" s="25"/>
      <c r="DK401" s="25"/>
      <c r="DL401" s="25"/>
      <c r="DM401" s="25"/>
      <c r="DN401" s="25"/>
    </row>
    <row r="402" spans="39:118" ht="18.95" customHeight="1" x14ac:dyDescent="0.2">
      <c r="AM402" s="183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7"/>
      <c r="CI402" s="27"/>
      <c r="CJ402" s="27"/>
      <c r="CK402" s="27"/>
      <c r="CL402" s="27"/>
      <c r="CM402" s="27"/>
      <c r="CN402" s="27"/>
      <c r="CO402" s="27"/>
      <c r="CP402" s="27"/>
      <c r="CQ402" s="27"/>
      <c r="CR402" s="27"/>
      <c r="CS402" s="27"/>
      <c r="CT402" s="27"/>
      <c r="CU402" s="27"/>
      <c r="CV402" s="27"/>
      <c r="CW402" s="27"/>
      <c r="CX402" s="27"/>
      <c r="CY402" s="27"/>
      <c r="CZ402" s="27"/>
      <c r="DA402" s="27"/>
      <c r="DB402" s="27"/>
      <c r="DC402" s="27"/>
      <c r="DD402" s="27"/>
      <c r="DE402" s="27"/>
      <c r="DF402" s="27"/>
      <c r="DG402" s="27"/>
      <c r="DH402" s="27"/>
      <c r="DI402" s="25"/>
      <c r="DJ402" s="25"/>
      <c r="DK402" s="25"/>
      <c r="DL402" s="25"/>
      <c r="DM402" s="25"/>
      <c r="DN402" s="25"/>
    </row>
    <row r="403" spans="39:118" ht="18.95" customHeight="1" x14ac:dyDescent="0.2">
      <c r="AM403" s="183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27"/>
      <c r="CH403" s="27"/>
      <c r="CI403" s="27"/>
      <c r="CJ403" s="27"/>
      <c r="CK403" s="27"/>
      <c r="CL403" s="27"/>
      <c r="CM403" s="27"/>
      <c r="CN403" s="27"/>
      <c r="CO403" s="27"/>
      <c r="CP403" s="27"/>
      <c r="CQ403" s="27"/>
      <c r="CR403" s="27"/>
      <c r="CS403" s="27"/>
      <c r="CT403" s="27"/>
      <c r="CU403" s="27"/>
      <c r="CV403" s="27"/>
      <c r="CW403" s="27"/>
      <c r="CX403" s="27"/>
      <c r="CY403" s="27"/>
      <c r="CZ403" s="27"/>
      <c r="DA403" s="27"/>
      <c r="DB403" s="27"/>
      <c r="DC403" s="27"/>
      <c r="DD403" s="27"/>
      <c r="DE403" s="27"/>
      <c r="DF403" s="27"/>
      <c r="DG403" s="27"/>
      <c r="DH403" s="27"/>
      <c r="DI403" s="25"/>
      <c r="DJ403" s="25"/>
      <c r="DK403" s="25"/>
      <c r="DL403" s="25"/>
      <c r="DM403" s="25"/>
      <c r="DN403" s="25"/>
    </row>
    <row r="404" spans="39:118" ht="18.95" customHeight="1" x14ac:dyDescent="0.2">
      <c r="AM404" s="183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27"/>
      <c r="CH404" s="27"/>
      <c r="CI404" s="27"/>
      <c r="CJ404" s="27"/>
      <c r="CK404" s="27"/>
      <c r="CL404" s="27"/>
      <c r="CM404" s="27"/>
      <c r="CN404" s="27"/>
      <c r="CO404" s="27"/>
      <c r="CP404" s="27"/>
      <c r="CQ404" s="27"/>
      <c r="CR404" s="27"/>
      <c r="CS404" s="27"/>
      <c r="CT404" s="27"/>
      <c r="CU404" s="27"/>
      <c r="CV404" s="27"/>
      <c r="CW404" s="27"/>
      <c r="CX404" s="27"/>
      <c r="CY404" s="27"/>
      <c r="CZ404" s="27"/>
      <c r="DA404" s="27"/>
      <c r="DB404" s="27"/>
      <c r="DC404" s="27"/>
      <c r="DD404" s="27"/>
      <c r="DE404" s="27"/>
      <c r="DF404" s="27"/>
      <c r="DG404" s="27"/>
      <c r="DH404" s="27"/>
      <c r="DI404" s="25"/>
      <c r="DJ404" s="25"/>
      <c r="DK404" s="25"/>
      <c r="DL404" s="25"/>
      <c r="DM404" s="25"/>
      <c r="DN404" s="25"/>
    </row>
    <row r="405" spans="39:118" ht="18.95" customHeight="1" x14ac:dyDescent="0.2">
      <c r="AM405" s="183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27"/>
      <c r="CH405" s="27"/>
      <c r="CI405" s="27"/>
      <c r="CJ405" s="27"/>
      <c r="CK405" s="27"/>
      <c r="CL405" s="27"/>
      <c r="CM405" s="27"/>
      <c r="CN405" s="27"/>
      <c r="CO405" s="27"/>
      <c r="CP405" s="27"/>
      <c r="CQ405" s="27"/>
      <c r="CR405" s="27"/>
      <c r="CS405" s="27"/>
      <c r="CT405" s="27"/>
      <c r="CU405" s="27"/>
      <c r="CV405" s="27"/>
      <c r="CW405" s="27"/>
      <c r="CX405" s="27"/>
      <c r="CY405" s="27"/>
      <c r="CZ405" s="27"/>
      <c r="DA405" s="27"/>
      <c r="DB405" s="27"/>
      <c r="DC405" s="27"/>
      <c r="DD405" s="27"/>
      <c r="DE405" s="27"/>
      <c r="DF405" s="27"/>
      <c r="DG405" s="27"/>
      <c r="DH405" s="27"/>
      <c r="DI405" s="25"/>
      <c r="DJ405" s="25"/>
      <c r="DK405" s="25"/>
      <c r="DL405" s="25"/>
      <c r="DM405" s="25"/>
      <c r="DN405" s="25"/>
    </row>
    <row r="406" spans="39:118" ht="18.95" customHeight="1" x14ac:dyDescent="0.2">
      <c r="AM406" s="183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27"/>
      <c r="CH406" s="27"/>
      <c r="CI406" s="27"/>
      <c r="CJ406" s="27"/>
      <c r="CK406" s="27"/>
      <c r="CL406" s="27"/>
      <c r="CM406" s="27"/>
      <c r="CN406" s="27"/>
      <c r="CO406" s="27"/>
      <c r="CP406" s="27"/>
      <c r="CQ406" s="27"/>
      <c r="CR406" s="27"/>
      <c r="CS406" s="27"/>
      <c r="CT406" s="27"/>
      <c r="CU406" s="27"/>
      <c r="CV406" s="27"/>
      <c r="CW406" s="27"/>
      <c r="CX406" s="27"/>
      <c r="CY406" s="27"/>
      <c r="CZ406" s="27"/>
      <c r="DA406" s="27"/>
      <c r="DB406" s="27"/>
      <c r="DC406" s="27"/>
      <c r="DD406" s="27"/>
      <c r="DE406" s="27"/>
      <c r="DF406" s="27"/>
      <c r="DG406" s="27"/>
      <c r="DH406" s="27"/>
      <c r="DI406" s="25"/>
      <c r="DJ406" s="25"/>
      <c r="DK406" s="25"/>
      <c r="DL406" s="25"/>
      <c r="DM406" s="25"/>
      <c r="DN406" s="25"/>
    </row>
    <row r="407" spans="39:118" ht="18.95" customHeight="1" x14ac:dyDescent="0.2">
      <c r="AM407" s="183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27"/>
      <c r="CH407" s="27"/>
      <c r="CI407" s="27"/>
      <c r="CJ407" s="27"/>
      <c r="CK407" s="27"/>
      <c r="CL407" s="27"/>
      <c r="CM407" s="27"/>
      <c r="CN407" s="27"/>
      <c r="CO407" s="27"/>
      <c r="CP407" s="27"/>
      <c r="CQ407" s="27"/>
      <c r="CR407" s="27"/>
      <c r="CS407" s="27"/>
      <c r="CT407" s="27"/>
      <c r="CU407" s="27"/>
      <c r="CV407" s="27"/>
      <c r="CW407" s="27"/>
      <c r="CX407" s="27"/>
      <c r="CY407" s="27"/>
      <c r="CZ407" s="27"/>
      <c r="DA407" s="27"/>
      <c r="DB407" s="27"/>
      <c r="DC407" s="27"/>
      <c r="DD407" s="27"/>
      <c r="DE407" s="27"/>
      <c r="DF407" s="27"/>
      <c r="DG407" s="27"/>
      <c r="DH407" s="27"/>
      <c r="DI407" s="25"/>
      <c r="DJ407" s="25"/>
      <c r="DK407" s="25"/>
      <c r="DL407" s="25"/>
      <c r="DM407" s="25"/>
      <c r="DN407" s="25"/>
    </row>
    <row r="408" spans="39:118" ht="18.95" customHeight="1" x14ac:dyDescent="0.2">
      <c r="AM408" s="183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27"/>
      <c r="CH408" s="27"/>
      <c r="CI408" s="27"/>
      <c r="CJ408" s="27"/>
      <c r="CK408" s="27"/>
      <c r="CL408" s="27"/>
      <c r="CM408" s="27"/>
      <c r="CN408" s="27"/>
      <c r="CO408" s="27"/>
      <c r="CP408" s="27"/>
      <c r="CQ408" s="27"/>
      <c r="CR408" s="27"/>
      <c r="CS408" s="27"/>
      <c r="CT408" s="27"/>
      <c r="CU408" s="27"/>
      <c r="CV408" s="27"/>
      <c r="CW408" s="27"/>
      <c r="CX408" s="27"/>
      <c r="CY408" s="27"/>
      <c r="CZ408" s="27"/>
      <c r="DA408" s="27"/>
      <c r="DB408" s="27"/>
      <c r="DC408" s="27"/>
      <c r="DD408" s="27"/>
      <c r="DE408" s="27"/>
      <c r="DF408" s="27"/>
      <c r="DG408" s="27"/>
      <c r="DH408" s="27"/>
      <c r="DI408" s="25"/>
      <c r="DJ408" s="25"/>
      <c r="DK408" s="25"/>
      <c r="DL408" s="25"/>
      <c r="DM408" s="25"/>
      <c r="DN408" s="25"/>
    </row>
    <row r="409" spans="39:118" ht="18.95" customHeight="1" x14ac:dyDescent="0.2">
      <c r="AM409" s="183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27"/>
      <c r="CH409" s="27"/>
      <c r="CI409" s="27"/>
      <c r="CJ409" s="27"/>
      <c r="CK409" s="27"/>
      <c r="CL409" s="27"/>
      <c r="CM409" s="27"/>
      <c r="CN409" s="27"/>
      <c r="CO409" s="27"/>
      <c r="CP409" s="27"/>
      <c r="CQ409" s="27"/>
      <c r="CR409" s="27"/>
      <c r="CS409" s="27"/>
      <c r="CT409" s="27"/>
      <c r="CU409" s="27"/>
      <c r="CV409" s="27"/>
      <c r="CW409" s="27"/>
      <c r="CX409" s="27"/>
      <c r="CY409" s="27"/>
      <c r="CZ409" s="27"/>
      <c r="DA409" s="27"/>
      <c r="DB409" s="27"/>
      <c r="DC409" s="27"/>
      <c r="DD409" s="27"/>
      <c r="DE409" s="27"/>
      <c r="DF409" s="27"/>
      <c r="DG409" s="27"/>
      <c r="DH409" s="27"/>
      <c r="DI409" s="25"/>
      <c r="DJ409" s="25"/>
      <c r="DK409" s="25"/>
      <c r="DL409" s="25"/>
      <c r="DM409" s="25"/>
      <c r="DN409" s="25"/>
    </row>
    <row r="410" spans="39:118" ht="18.95" customHeight="1" x14ac:dyDescent="0.2">
      <c r="AM410" s="183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27"/>
      <c r="CH410" s="27"/>
      <c r="CI410" s="27"/>
      <c r="CJ410" s="27"/>
      <c r="CK410" s="27"/>
      <c r="CL410" s="27"/>
      <c r="CM410" s="27"/>
      <c r="CN410" s="27"/>
      <c r="CO410" s="27"/>
      <c r="CP410" s="27"/>
      <c r="CQ410" s="27"/>
      <c r="CR410" s="27"/>
      <c r="CS410" s="27"/>
      <c r="CT410" s="27"/>
      <c r="CU410" s="27"/>
      <c r="CV410" s="27"/>
      <c r="CW410" s="27"/>
      <c r="CX410" s="27"/>
      <c r="CY410" s="27"/>
      <c r="CZ410" s="27"/>
      <c r="DA410" s="27"/>
      <c r="DB410" s="27"/>
      <c r="DC410" s="27"/>
      <c r="DD410" s="27"/>
      <c r="DE410" s="27"/>
      <c r="DF410" s="27"/>
      <c r="DG410" s="27"/>
      <c r="DH410" s="27"/>
      <c r="DI410" s="25"/>
      <c r="DJ410" s="25"/>
      <c r="DK410" s="25"/>
      <c r="DL410" s="25"/>
      <c r="DM410" s="25"/>
      <c r="DN410" s="25"/>
    </row>
    <row r="411" spans="39:118" ht="18.95" customHeight="1" x14ac:dyDescent="0.2">
      <c r="AM411" s="183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27"/>
      <c r="CH411" s="27"/>
      <c r="CI411" s="27"/>
      <c r="CJ411" s="27"/>
      <c r="CK411" s="27"/>
      <c r="CL411" s="27"/>
      <c r="CM411" s="27"/>
      <c r="CN411" s="27"/>
      <c r="CO411" s="27"/>
      <c r="CP411" s="27"/>
      <c r="CQ411" s="27"/>
      <c r="CR411" s="27"/>
      <c r="CS411" s="27"/>
      <c r="CT411" s="27"/>
      <c r="CU411" s="27"/>
      <c r="CV411" s="27"/>
      <c r="CW411" s="27"/>
      <c r="CX411" s="27"/>
      <c r="CY411" s="27"/>
      <c r="CZ411" s="27"/>
      <c r="DA411" s="27"/>
      <c r="DB411" s="27"/>
      <c r="DC411" s="27"/>
      <c r="DD411" s="27"/>
      <c r="DE411" s="27"/>
      <c r="DF411" s="27"/>
      <c r="DG411" s="27"/>
      <c r="DH411" s="27"/>
      <c r="DI411" s="25"/>
      <c r="DJ411" s="25"/>
      <c r="DK411" s="25"/>
      <c r="DL411" s="25"/>
      <c r="DM411" s="25"/>
      <c r="DN411" s="25"/>
    </row>
    <row r="412" spans="39:118" ht="18.95" customHeight="1" x14ac:dyDescent="0.2">
      <c r="AM412" s="183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27"/>
      <c r="CH412" s="27"/>
      <c r="CI412" s="27"/>
      <c r="CJ412" s="27"/>
      <c r="CK412" s="27"/>
      <c r="CL412" s="27"/>
      <c r="CM412" s="27"/>
      <c r="CN412" s="27"/>
      <c r="CO412" s="27"/>
      <c r="CP412" s="27"/>
      <c r="CQ412" s="27"/>
      <c r="CR412" s="27"/>
      <c r="CS412" s="27"/>
      <c r="CT412" s="27"/>
      <c r="CU412" s="27"/>
      <c r="CV412" s="27"/>
      <c r="CW412" s="27"/>
      <c r="CX412" s="27"/>
      <c r="CY412" s="27"/>
      <c r="CZ412" s="27"/>
      <c r="DA412" s="27"/>
      <c r="DB412" s="27"/>
      <c r="DC412" s="27"/>
      <c r="DD412" s="27"/>
      <c r="DE412" s="27"/>
      <c r="DF412" s="27"/>
      <c r="DG412" s="27"/>
      <c r="DH412" s="27"/>
      <c r="DI412" s="25"/>
      <c r="DJ412" s="25"/>
      <c r="DK412" s="25"/>
      <c r="DL412" s="25"/>
      <c r="DM412" s="25"/>
      <c r="DN412" s="25"/>
    </row>
    <row r="413" spans="39:118" ht="18.95" customHeight="1" x14ac:dyDescent="0.2">
      <c r="AM413" s="183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27"/>
      <c r="CH413" s="27"/>
      <c r="CI413" s="27"/>
      <c r="CJ413" s="27"/>
      <c r="CK413" s="27"/>
      <c r="CL413" s="27"/>
      <c r="CM413" s="27"/>
      <c r="CN413" s="27"/>
      <c r="CO413" s="27"/>
      <c r="CP413" s="27"/>
      <c r="CQ413" s="27"/>
      <c r="CR413" s="27"/>
      <c r="CS413" s="27"/>
      <c r="CT413" s="27"/>
      <c r="CU413" s="27"/>
      <c r="CV413" s="27"/>
      <c r="CW413" s="27"/>
      <c r="CX413" s="27"/>
      <c r="CY413" s="27"/>
      <c r="CZ413" s="27"/>
      <c r="DA413" s="27"/>
      <c r="DB413" s="27"/>
      <c r="DC413" s="27"/>
      <c r="DD413" s="27"/>
      <c r="DE413" s="27"/>
      <c r="DF413" s="27"/>
      <c r="DG413" s="27"/>
      <c r="DH413" s="27"/>
      <c r="DI413" s="25"/>
      <c r="DJ413" s="25"/>
      <c r="DK413" s="25"/>
      <c r="DL413" s="25"/>
      <c r="DM413" s="25"/>
      <c r="DN413" s="25"/>
    </row>
    <row r="414" spans="39:118" ht="18.95" customHeight="1" x14ac:dyDescent="0.2">
      <c r="AM414" s="183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27"/>
      <c r="CH414" s="27"/>
      <c r="CI414" s="27"/>
      <c r="CJ414" s="27"/>
      <c r="CK414" s="27"/>
      <c r="CL414" s="27"/>
      <c r="CM414" s="27"/>
      <c r="CN414" s="27"/>
      <c r="CO414" s="27"/>
      <c r="CP414" s="27"/>
      <c r="CQ414" s="27"/>
      <c r="CR414" s="27"/>
      <c r="CS414" s="27"/>
      <c r="CT414" s="27"/>
      <c r="CU414" s="27"/>
      <c r="CV414" s="27"/>
      <c r="CW414" s="27"/>
      <c r="CX414" s="27"/>
      <c r="CY414" s="27"/>
      <c r="CZ414" s="27"/>
      <c r="DA414" s="27"/>
      <c r="DB414" s="27"/>
      <c r="DC414" s="27"/>
      <c r="DD414" s="27"/>
      <c r="DE414" s="27"/>
      <c r="DF414" s="27"/>
      <c r="DG414" s="27"/>
      <c r="DH414" s="27"/>
      <c r="DI414" s="25"/>
      <c r="DJ414" s="25"/>
      <c r="DK414" s="25"/>
      <c r="DL414" s="25"/>
      <c r="DM414" s="25"/>
      <c r="DN414" s="25"/>
    </row>
    <row r="415" spans="39:118" ht="18.95" customHeight="1" x14ac:dyDescent="0.2">
      <c r="AM415" s="183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27"/>
      <c r="CH415" s="27"/>
      <c r="CI415" s="27"/>
      <c r="CJ415" s="27"/>
      <c r="CK415" s="27"/>
      <c r="CL415" s="27"/>
      <c r="CM415" s="27"/>
      <c r="CN415" s="27"/>
      <c r="CO415" s="27"/>
      <c r="CP415" s="27"/>
      <c r="CQ415" s="27"/>
      <c r="CR415" s="27"/>
      <c r="CS415" s="27"/>
      <c r="CT415" s="27"/>
      <c r="CU415" s="27"/>
      <c r="CV415" s="27"/>
      <c r="CW415" s="27"/>
      <c r="CX415" s="27"/>
      <c r="CY415" s="27"/>
      <c r="CZ415" s="27"/>
      <c r="DA415" s="27"/>
      <c r="DB415" s="27"/>
      <c r="DC415" s="27"/>
      <c r="DD415" s="27"/>
      <c r="DE415" s="27"/>
      <c r="DF415" s="27"/>
      <c r="DG415" s="27"/>
      <c r="DH415" s="27"/>
      <c r="DI415" s="25"/>
      <c r="DJ415" s="25"/>
      <c r="DK415" s="25"/>
      <c r="DL415" s="25"/>
      <c r="DM415" s="25"/>
      <c r="DN415" s="25"/>
    </row>
    <row r="416" spans="39:118" ht="18.95" customHeight="1" x14ac:dyDescent="0.2">
      <c r="AM416" s="183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27"/>
      <c r="CH416" s="27"/>
      <c r="CI416" s="27"/>
      <c r="CJ416" s="27"/>
      <c r="CK416" s="27"/>
      <c r="CL416" s="27"/>
      <c r="CM416" s="27"/>
      <c r="CN416" s="27"/>
      <c r="CO416" s="27"/>
      <c r="CP416" s="27"/>
      <c r="CQ416" s="27"/>
      <c r="CR416" s="27"/>
      <c r="CS416" s="27"/>
      <c r="CT416" s="27"/>
      <c r="CU416" s="27"/>
      <c r="CV416" s="27"/>
      <c r="CW416" s="27"/>
      <c r="CX416" s="27"/>
      <c r="CY416" s="27"/>
      <c r="CZ416" s="27"/>
      <c r="DA416" s="27"/>
      <c r="DB416" s="27"/>
      <c r="DC416" s="27"/>
      <c r="DD416" s="27"/>
      <c r="DE416" s="27"/>
      <c r="DF416" s="27"/>
      <c r="DG416" s="27"/>
      <c r="DH416" s="27"/>
      <c r="DI416" s="25"/>
      <c r="DJ416" s="25"/>
      <c r="DK416" s="25"/>
      <c r="DL416" s="25"/>
      <c r="DM416" s="25"/>
      <c r="DN416" s="25"/>
    </row>
    <row r="417" spans="39:118" ht="18.95" customHeight="1" x14ac:dyDescent="0.2">
      <c r="AM417" s="183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27"/>
      <c r="CH417" s="27"/>
      <c r="CI417" s="27"/>
      <c r="CJ417" s="27"/>
      <c r="CK417" s="27"/>
      <c r="CL417" s="27"/>
      <c r="CM417" s="27"/>
      <c r="CN417" s="27"/>
      <c r="CO417" s="27"/>
      <c r="CP417" s="27"/>
      <c r="CQ417" s="27"/>
      <c r="CR417" s="27"/>
      <c r="CS417" s="27"/>
      <c r="CT417" s="27"/>
      <c r="CU417" s="27"/>
      <c r="CV417" s="27"/>
      <c r="CW417" s="27"/>
      <c r="CX417" s="27"/>
      <c r="CY417" s="27"/>
      <c r="CZ417" s="27"/>
      <c r="DA417" s="27"/>
      <c r="DB417" s="27"/>
      <c r="DC417" s="27"/>
      <c r="DD417" s="27"/>
      <c r="DE417" s="27"/>
      <c r="DF417" s="27"/>
      <c r="DG417" s="27"/>
      <c r="DH417" s="27"/>
      <c r="DI417" s="25"/>
      <c r="DJ417" s="25"/>
      <c r="DK417" s="25"/>
      <c r="DL417" s="25"/>
      <c r="DM417" s="25"/>
      <c r="DN417" s="25"/>
    </row>
    <row r="418" spans="39:118" ht="18.95" customHeight="1" x14ac:dyDescent="0.2">
      <c r="AM418" s="183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27"/>
      <c r="CH418" s="27"/>
      <c r="CI418" s="27"/>
      <c r="CJ418" s="27"/>
      <c r="CK418" s="27"/>
      <c r="CL418" s="27"/>
      <c r="CM418" s="27"/>
      <c r="CN418" s="27"/>
      <c r="CO418" s="27"/>
      <c r="CP418" s="27"/>
      <c r="CQ418" s="27"/>
      <c r="CR418" s="27"/>
      <c r="CS418" s="27"/>
      <c r="CT418" s="27"/>
      <c r="CU418" s="27"/>
      <c r="CV418" s="27"/>
      <c r="CW418" s="27"/>
      <c r="CX418" s="27"/>
      <c r="CY418" s="27"/>
      <c r="CZ418" s="27"/>
      <c r="DA418" s="27"/>
      <c r="DB418" s="27"/>
      <c r="DC418" s="27"/>
      <c r="DD418" s="27"/>
      <c r="DE418" s="27"/>
      <c r="DF418" s="27"/>
      <c r="DG418" s="27"/>
      <c r="DH418" s="27"/>
      <c r="DI418" s="25"/>
      <c r="DJ418" s="25"/>
      <c r="DK418" s="25"/>
      <c r="DL418" s="25"/>
      <c r="DM418" s="25"/>
      <c r="DN418" s="25"/>
    </row>
    <row r="419" spans="39:118" ht="18.95" customHeight="1" x14ac:dyDescent="0.2">
      <c r="AM419" s="183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27"/>
      <c r="CH419" s="27"/>
      <c r="CI419" s="27"/>
      <c r="CJ419" s="27"/>
      <c r="CK419" s="27"/>
      <c r="CL419" s="27"/>
      <c r="CM419" s="27"/>
      <c r="CN419" s="27"/>
      <c r="CO419" s="27"/>
      <c r="CP419" s="27"/>
      <c r="CQ419" s="27"/>
      <c r="CR419" s="27"/>
      <c r="CS419" s="27"/>
      <c r="CT419" s="27"/>
      <c r="CU419" s="27"/>
      <c r="CV419" s="27"/>
      <c r="CW419" s="27"/>
      <c r="CX419" s="27"/>
      <c r="CY419" s="27"/>
      <c r="CZ419" s="27"/>
      <c r="DA419" s="27"/>
      <c r="DB419" s="27"/>
      <c r="DC419" s="27"/>
      <c r="DD419" s="27"/>
      <c r="DE419" s="27"/>
      <c r="DF419" s="27"/>
      <c r="DG419" s="27"/>
      <c r="DH419" s="27"/>
      <c r="DI419" s="25"/>
      <c r="DJ419" s="25"/>
      <c r="DK419" s="25"/>
      <c r="DL419" s="25"/>
      <c r="DM419" s="25"/>
      <c r="DN419" s="25"/>
    </row>
    <row r="420" spans="39:118" ht="18.95" customHeight="1" x14ac:dyDescent="0.2">
      <c r="AM420" s="183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27"/>
      <c r="CH420" s="27"/>
      <c r="CI420" s="27"/>
      <c r="CJ420" s="27"/>
      <c r="CK420" s="27"/>
      <c r="CL420" s="27"/>
      <c r="CM420" s="27"/>
      <c r="CN420" s="27"/>
      <c r="CO420" s="27"/>
      <c r="CP420" s="27"/>
      <c r="CQ420" s="27"/>
      <c r="CR420" s="27"/>
      <c r="CS420" s="27"/>
      <c r="CT420" s="27"/>
      <c r="CU420" s="27"/>
      <c r="CV420" s="27"/>
      <c r="CW420" s="27"/>
      <c r="CX420" s="27"/>
      <c r="CY420" s="27"/>
      <c r="CZ420" s="27"/>
      <c r="DA420" s="27"/>
      <c r="DB420" s="27"/>
      <c r="DC420" s="27"/>
      <c r="DD420" s="27"/>
      <c r="DE420" s="27"/>
      <c r="DF420" s="27"/>
      <c r="DG420" s="27"/>
      <c r="DH420" s="27"/>
      <c r="DI420" s="25"/>
      <c r="DJ420" s="25"/>
      <c r="DK420" s="25"/>
      <c r="DL420" s="25"/>
      <c r="DM420" s="25"/>
      <c r="DN420" s="25"/>
    </row>
    <row r="421" spans="39:118" ht="18.95" customHeight="1" x14ac:dyDescent="0.2">
      <c r="AM421" s="183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27"/>
      <c r="CH421" s="27"/>
      <c r="CI421" s="27"/>
      <c r="CJ421" s="27"/>
      <c r="CK421" s="27"/>
      <c r="CL421" s="27"/>
      <c r="CM421" s="27"/>
      <c r="CN421" s="27"/>
      <c r="CO421" s="27"/>
      <c r="CP421" s="27"/>
      <c r="CQ421" s="27"/>
      <c r="CR421" s="27"/>
      <c r="CS421" s="27"/>
      <c r="CT421" s="27"/>
      <c r="CU421" s="27"/>
      <c r="CV421" s="27"/>
      <c r="CW421" s="27"/>
      <c r="CX421" s="27"/>
      <c r="CY421" s="27"/>
      <c r="CZ421" s="27"/>
      <c r="DA421" s="27"/>
      <c r="DB421" s="27"/>
      <c r="DC421" s="27"/>
      <c r="DD421" s="27"/>
      <c r="DE421" s="27"/>
      <c r="DF421" s="27"/>
      <c r="DG421" s="27"/>
      <c r="DH421" s="27"/>
      <c r="DI421" s="25"/>
      <c r="DJ421" s="25"/>
      <c r="DK421" s="25"/>
      <c r="DL421" s="25"/>
      <c r="DM421" s="25"/>
      <c r="DN421" s="25"/>
    </row>
    <row r="422" spans="39:118" ht="18.95" customHeight="1" x14ac:dyDescent="0.2">
      <c r="AM422" s="183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27"/>
      <c r="CH422" s="27"/>
      <c r="CI422" s="27"/>
      <c r="CJ422" s="27"/>
      <c r="CK422" s="27"/>
      <c r="CL422" s="27"/>
      <c r="CM422" s="27"/>
      <c r="CN422" s="27"/>
      <c r="CO422" s="27"/>
      <c r="CP422" s="27"/>
      <c r="CQ422" s="27"/>
      <c r="CR422" s="27"/>
      <c r="CS422" s="27"/>
      <c r="CT422" s="27"/>
      <c r="CU422" s="27"/>
      <c r="CV422" s="27"/>
      <c r="CW422" s="27"/>
      <c r="CX422" s="27"/>
      <c r="CY422" s="27"/>
      <c r="CZ422" s="27"/>
      <c r="DA422" s="27"/>
      <c r="DB422" s="27"/>
      <c r="DC422" s="27"/>
      <c r="DD422" s="27"/>
      <c r="DE422" s="27"/>
      <c r="DF422" s="27"/>
      <c r="DG422" s="27"/>
      <c r="DH422" s="27"/>
      <c r="DI422" s="25"/>
      <c r="DJ422" s="25"/>
      <c r="DK422" s="25"/>
      <c r="DL422" s="25"/>
      <c r="DM422" s="25"/>
      <c r="DN422" s="25"/>
    </row>
    <row r="423" spans="39:118" ht="18.95" customHeight="1" x14ac:dyDescent="0.2">
      <c r="AM423" s="183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27"/>
      <c r="CH423" s="27"/>
      <c r="CI423" s="27"/>
      <c r="CJ423" s="27"/>
      <c r="CK423" s="27"/>
      <c r="CL423" s="27"/>
      <c r="CM423" s="27"/>
      <c r="CN423" s="27"/>
      <c r="CO423" s="27"/>
      <c r="CP423" s="27"/>
      <c r="CQ423" s="27"/>
      <c r="CR423" s="27"/>
      <c r="CS423" s="27"/>
      <c r="CT423" s="27"/>
      <c r="CU423" s="27"/>
      <c r="CV423" s="27"/>
      <c r="CW423" s="27"/>
      <c r="CX423" s="27"/>
      <c r="CY423" s="27"/>
      <c r="CZ423" s="27"/>
      <c r="DA423" s="27"/>
      <c r="DB423" s="27"/>
      <c r="DC423" s="27"/>
      <c r="DD423" s="27"/>
      <c r="DE423" s="27"/>
      <c r="DF423" s="27"/>
      <c r="DG423" s="27"/>
      <c r="DH423" s="27"/>
      <c r="DI423" s="25"/>
      <c r="DJ423" s="25"/>
      <c r="DK423" s="25"/>
      <c r="DL423" s="25"/>
      <c r="DM423" s="25"/>
      <c r="DN423" s="25"/>
    </row>
    <row r="424" spans="39:118" ht="18.95" customHeight="1" x14ac:dyDescent="0.2">
      <c r="AM424" s="183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27"/>
      <c r="CH424" s="27"/>
      <c r="CI424" s="27"/>
      <c r="CJ424" s="27"/>
      <c r="CK424" s="27"/>
      <c r="CL424" s="27"/>
      <c r="CM424" s="27"/>
      <c r="CN424" s="27"/>
      <c r="CO424" s="27"/>
      <c r="CP424" s="27"/>
      <c r="CQ424" s="27"/>
      <c r="CR424" s="27"/>
      <c r="CS424" s="27"/>
      <c r="CT424" s="27"/>
      <c r="CU424" s="27"/>
      <c r="CV424" s="27"/>
      <c r="CW424" s="27"/>
      <c r="CX424" s="27"/>
      <c r="CY424" s="27"/>
      <c r="CZ424" s="27"/>
      <c r="DA424" s="27"/>
      <c r="DB424" s="27"/>
      <c r="DC424" s="27"/>
      <c r="DD424" s="27"/>
      <c r="DE424" s="27"/>
      <c r="DF424" s="27"/>
      <c r="DG424" s="27"/>
      <c r="DH424" s="27"/>
      <c r="DI424" s="25"/>
      <c r="DJ424" s="25"/>
      <c r="DK424" s="25"/>
      <c r="DL424" s="25"/>
      <c r="DM424" s="25"/>
      <c r="DN424" s="25"/>
    </row>
    <row r="425" spans="39:118" ht="18.95" customHeight="1" x14ac:dyDescent="0.2">
      <c r="AM425" s="183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27"/>
      <c r="CH425" s="27"/>
      <c r="CI425" s="27"/>
      <c r="CJ425" s="27"/>
      <c r="CK425" s="27"/>
      <c r="CL425" s="27"/>
      <c r="CM425" s="27"/>
      <c r="CN425" s="27"/>
      <c r="CO425" s="27"/>
      <c r="CP425" s="27"/>
      <c r="CQ425" s="27"/>
      <c r="CR425" s="27"/>
      <c r="CS425" s="27"/>
      <c r="CT425" s="27"/>
      <c r="CU425" s="27"/>
      <c r="CV425" s="27"/>
      <c r="CW425" s="27"/>
      <c r="CX425" s="27"/>
      <c r="CY425" s="27"/>
      <c r="CZ425" s="27"/>
      <c r="DA425" s="27"/>
      <c r="DB425" s="27"/>
      <c r="DC425" s="27"/>
      <c r="DD425" s="27"/>
      <c r="DE425" s="27"/>
      <c r="DF425" s="27"/>
      <c r="DG425" s="27"/>
      <c r="DH425" s="27"/>
      <c r="DI425" s="25"/>
      <c r="DJ425" s="25"/>
      <c r="DK425" s="25"/>
      <c r="DL425" s="25"/>
      <c r="DM425" s="25"/>
      <c r="DN425" s="25"/>
    </row>
    <row r="426" spans="39:118" ht="18.95" customHeight="1" x14ac:dyDescent="0.2">
      <c r="AM426" s="183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27"/>
      <c r="CH426" s="27"/>
      <c r="CI426" s="27"/>
      <c r="CJ426" s="27"/>
      <c r="CK426" s="27"/>
      <c r="CL426" s="27"/>
      <c r="CM426" s="27"/>
      <c r="CN426" s="27"/>
      <c r="CO426" s="27"/>
      <c r="CP426" s="27"/>
      <c r="CQ426" s="27"/>
      <c r="CR426" s="27"/>
      <c r="CS426" s="27"/>
      <c r="CT426" s="27"/>
      <c r="CU426" s="27"/>
      <c r="CV426" s="27"/>
      <c r="CW426" s="27"/>
      <c r="CX426" s="27"/>
      <c r="CY426" s="27"/>
      <c r="CZ426" s="27"/>
      <c r="DA426" s="27"/>
      <c r="DB426" s="27"/>
      <c r="DC426" s="27"/>
      <c r="DD426" s="27"/>
      <c r="DE426" s="27"/>
      <c r="DF426" s="27"/>
      <c r="DG426" s="27"/>
      <c r="DH426" s="27"/>
      <c r="DI426" s="25"/>
      <c r="DJ426" s="25"/>
      <c r="DK426" s="25"/>
      <c r="DL426" s="25"/>
      <c r="DM426" s="25"/>
      <c r="DN426" s="25"/>
    </row>
    <row r="427" spans="39:118" ht="18.95" customHeight="1" x14ac:dyDescent="0.2">
      <c r="AM427" s="183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27"/>
      <c r="CH427" s="27"/>
      <c r="CI427" s="27"/>
      <c r="CJ427" s="27"/>
      <c r="CK427" s="27"/>
      <c r="CL427" s="27"/>
      <c r="CM427" s="27"/>
      <c r="CN427" s="27"/>
      <c r="CO427" s="27"/>
      <c r="CP427" s="27"/>
      <c r="CQ427" s="27"/>
      <c r="CR427" s="27"/>
      <c r="CS427" s="27"/>
      <c r="CT427" s="27"/>
      <c r="CU427" s="27"/>
      <c r="CV427" s="27"/>
      <c r="CW427" s="27"/>
      <c r="CX427" s="27"/>
      <c r="CY427" s="27"/>
      <c r="CZ427" s="27"/>
      <c r="DA427" s="27"/>
      <c r="DB427" s="27"/>
      <c r="DC427" s="27"/>
      <c r="DD427" s="27"/>
      <c r="DE427" s="27"/>
      <c r="DF427" s="27"/>
      <c r="DG427" s="27"/>
      <c r="DH427" s="27"/>
      <c r="DI427" s="25"/>
      <c r="DJ427" s="25"/>
      <c r="DK427" s="25"/>
      <c r="DL427" s="25"/>
      <c r="DM427" s="25"/>
      <c r="DN427" s="25"/>
    </row>
    <row r="428" spans="39:118" ht="18.95" customHeight="1" x14ac:dyDescent="0.2">
      <c r="AM428" s="183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27"/>
      <c r="CH428" s="27"/>
      <c r="CI428" s="27"/>
      <c r="CJ428" s="27"/>
      <c r="CK428" s="27"/>
      <c r="CL428" s="27"/>
      <c r="CM428" s="27"/>
      <c r="CN428" s="27"/>
      <c r="CO428" s="27"/>
      <c r="CP428" s="27"/>
      <c r="CQ428" s="27"/>
      <c r="CR428" s="27"/>
      <c r="CS428" s="27"/>
      <c r="CT428" s="27"/>
      <c r="CU428" s="27"/>
      <c r="CV428" s="27"/>
      <c r="CW428" s="27"/>
      <c r="CX428" s="27"/>
      <c r="CY428" s="27"/>
      <c r="CZ428" s="27"/>
      <c r="DA428" s="27"/>
      <c r="DB428" s="27"/>
      <c r="DC428" s="27"/>
      <c r="DD428" s="27"/>
      <c r="DE428" s="27"/>
      <c r="DF428" s="27"/>
      <c r="DG428" s="27"/>
      <c r="DH428" s="27"/>
      <c r="DI428" s="25"/>
      <c r="DJ428" s="25"/>
      <c r="DK428" s="25"/>
      <c r="DL428" s="25"/>
      <c r="DM428" s="25"/>
      <c r="DN428" s="25"/>
    </row>
    <row r="429" spans="39:118" ht="18.95" customHeight="1" x14ac:dyDescent="0.2">
      <c r="AM429" s="183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27"/>
      <c r="CH429" s="27"/>
      <c r="CI429" s="27"/>
      <c r="CJ429" s="27"/>
      <c r="CK429" s="27"/>
      <c r="CL429" s="27"/>
      <c r="CM429" s="27"/>
      <c r="CN429" s="27"/>
      <c r="CO429" s="27"/>
      <c r="CP429" s="27"/>
      <c r="CQ429" s="27"/>
      <c r="CR429" s="27"/>
      <c r="CS429" s="27"/>
      <c r="CT429" s="27"/>
      <c r="CU429" s="27"/>
      <c r="CV429" s="27"/>
      <c r="CW429" s="27"/>
      <c r="CX429" s="27"/>
      <c r="CY429" s="27"/>
      <c r="CZ429" s="27"/>
      <c r="DA429" s="27"/>
      <c r="DB429" s="27"/>
      <c r="DC429" s="27"/>
      <c r="DD429" s="27"/>
      <c r="DE429" s="27"/>
      <c r="DF429" s="27"/>
      <c r="DG429" s="27"/>
      <c r="DH429" s="27"/>
      <c r="DI429" s="25"/>
      <c r="DJ429" s="25"/>
      <c r="DK429" s="25"/>
      <c r="DL429" s="25"/>
      <c r="DM429" s="25"/>
      <c r="DN429" s="25"/>
    </row>
    <row r="430" spans="39:118" ht="18.95" customHeight="1" x14ac:dyDescent="0.2">
      <c r="AM430" s="183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27"/>
      <c r="CH430" s="27"/>
      <c r="CI430" s="27"/>
      <c r="CJ430" s="27"/>
      <c r="CK430" s="27"/>
      <c r="CL430" s="27"/>
      <c r="CM430" s="27"/>
      <c r="CN430" s="27"/>
      <c r="CO430" s="27"/>
      <c r="CP430" s="27"/>
      <c r="CQ430" s="27"/>
      <c r="CR430" s="27"/>
      <c r="CS430" s="27"/>
      <c r="CT430" s="27"/>
      <c r="CU430" s="27"/>
      <c r="CV430" s="27"/>
      <c r="CW430" s="27"/>
      <c r="CX430" s="27"/>
      <c r="CY430" s="27"/>
      <c r="CZ430" s="27"/>
      <c r="DA430" s="27"/>
      <c r="DB430" s="27"/>
      <c r="DC430" s="27"/>
      <c r="DD430" s="27"/>
      <c r="DE430" s="27"/>
      <c r="DF430" s="27"/>
      <c r="DG430" s="27"/>
      <c r="DH430" s="27"/>
      <c r="DI430" s="25"/>
      <c r="DJ430" s="25"/>
      <c r="DK430" s="25"/>
      <c r="DL430" s="25"/>
      <c r="DM430" s="25"/>
      <c r="DN430" s="25"/>
    </row>
    <row r="431" spans="39:118" ht="18.95" customHeight="1" x14ac:dyDescent="0.2">
      <c r="AM431" s="183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27"/>
      <c r="CH431" s="27"/>
      <c r="CI431" s="27"/>
      <c r="CJ431" s="27"/>
      <c r="CK431" s="27"/>
      <c r="CL431" s="27"/>
      <c r="CM431" s="27"/>
      <c r="CN431" s="27"/>
      <c r="CO431" s="27"/>
      <c r="CP431" s="27"/>
      <c r="CQ431" s="27"/>
      <c r="CR431" s="27"/>
      <c r="CS431" s="27"/>
      <c r="CT431" s="27"/>
      <c r="CU431" s="27"/>
      <c r="CV431" s="27"/>
      <c r="CW431" s="27"/>
      <c r="CX431" s="27"/>
      <c r="CY431" s="27"/>
      <c r="CZ431" s="27"/>
      <c r="DA431" s="27"/>
      <c r="DB431" s="27"/>
      <c r="DC431" s="27"/>
      <c r="DD431" s="27"/>
      <c r="DE431" s="27"/>
      <c r="DF431" s="27"/>
      <c r="DG431" s="27"/>
      <c r="DH431" s="27"/>
      <c r="DI431" s="25"/>
      <c r="DJ431" s="25"/>
      <c r="DK431" s="25"/>
      <c r="DL431" s="25"/>
      <c r="DM431" s="25"/>
      <c r="DN431" s="25"/>
    </row>
    <row r="432" spans="39:118" ht="18.95" customHeight="1" x14ac:dyDescent="0.2">
      <c r="AM432" s="183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27"/>
      <c r="CH432" s="27"/>
      <c r="CI432" s="27"/>
      <c r="CJ432" s="27"/>
      <c r="CK432" s="27"/>
      <c r="CL432" s="27"/>
      <c r="CM432" s="27"/>
      <c r="CN432" s="27"/>
      <c r="CO432" s="27"/>
      <c r="CP432" s="27"/>
      <c r="CQ432" s="27"/>
      <c r="CR432" s="27"/>
      <c r="CS432" s="27"/>
      <c r="CT432" s="27"/>
      <c r="CU432" s="27"/>
      <c r="CV432" s="27"/>
      <c r="CW432" s="27"/>
      <c r="CX432" s="27"/>
      <c r="CY432" s="27"/>
      <c r="CZ432" s="27"/>
      <c r="DA432" s="27"/>
      <c r="DB432" s="27"/>
      <c r="DC432" s="27"/>
      <c r="DD432" s="27"/>
      <c r="DE432" s="27"/>
      <c r="DF432" s="27"/>
      <c r="DG432" s="27"/>
      <c r="DH432" s="27"/>
      <c r="DI432" s="25"/>
      <c r="DJ432" s="25"/>
      <c r="DK432" s="25"/>
      <c r="DL432" s="25"/>
      <c r="DM432" s="25"/>
      <c r="DN432" s="25"/>
    </row>
    <row r="433" spans="39:118" ht="18.95" customHeight="1" x14ac:dyDescent="0.2">
      <c r="AM433" s="183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27"/>
      <c r="CH433" s="27"/>
      <c r="CI433" s="27"/>
      <c r="CJ433" s="27"/>
      <c r="CK433" s="27"/>
      <c r="CL433" s="27"/>
      <c r="CM433" s="27"/>
      <c r="CN433" s="27"/>
      <c r="CO433" s="27"/>
      <c r="CP433" s="27"/>
      <c r="CQ433" s="27"/>
      <c r="CR433" s="27"/>
      <c r="CS433" s="27"/>
      <c r="CT433" s="27"/>
      <c r="CU433" s="27"/>
      <c r="CV433" s="27"/>
      <c r="CW433" s="27"/>
      <c r="CX433" s="27"/>
      <c r="CY433" s="27"/>
      <c r="CZ433" s="27"/>
      <c r="DA433" s="27"/>
      <c r="DB433" s="27"/>
      <c r="DC433" s="27"/>
      <c r="DD433" s="27"/>
      <c r="DE433" s="27"/>
      <c r="DF433" s="27"/>
      <c r="DG433" s="27"/>
      <c r="DH433" s="27"/>
      <c r="DI433" s="25"/>
      <c r="DJ433" s="25"/>
      <c r="DK433" s="25"/>
      <c r="DL433" s="25"/>
      <c r="DM433" s="25"/>
      <c r="DN433" s="25"/>
    </row>
    <row r="434" spans="39:118" ht="18.95" customHeight="1" x14ac:dyDescent="0.2">
      <c r="AM434" s="183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5"/>
      <c r="DJ434" s="25"/>
      <c r="DK434" s="25"/>
      <c r="DL434" s="25"/>
      <c r="DM434" s="25"/>
      <c r="DN434" s="25"/>
    </row>
    <row r="435" spans="39:118" ht="18.95" customHeight="1" x14ac:dyDescent="0.2">
      <c r="AM435" s="183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5"/>
      <c r="DJ435" s="25"/>
      <c r="DK435" s="25"/>
      <c r="DL435" s="25"/>
      <c r="DM435" s="25"/>
      <c r="DN435" s="25"/>
    </row>
  </sheetData>
  <mergeCells count="7">
    <mergeCell ref="AM16:AN16"/>
    <mergeCell ref="C3:AF3"/>
    <mergeCell ref="C4:AF4"/>
    <mergeCell ref="D16:D17"/>
    <mergeCell ref="W16:X16"/>
    <mergeCell ref="AB16:AD16"/>
    <mergeCell ref="AH16:AI16"/>
  </mergeCells>
  <conditionalFormatting sqref="R30:S33 R38:S41 R46:S49 R54:S57 R62:S65 R70:S73 R78:S81 R86:S89 R94:S97 R102:S105 R110:S113 R118:S121 R126:S129 R134:S137 R142:S145 R150:S153 R158:S161 R166:S169 R174:S177 R182:S185 R190:S193 R198:S201 R206:S209 R214:S217 R222:S225 R230:S233 R238:S241 R246:S249 R254:S257 R262:S265 R270:S273 R278:S281 R286:S289 R294:S297 R302:S305 R310:S313 T18:AF317 R22:S25 C18:Q313">
    <cfRule type="expression" dxfId="8" priority="3" stopIfTrue="1">
      <formula>$B18=0</formula>
    </cfRule>
  </conditionalFormatting>
  <conditionalFormatting sqref="C314:Q317">
    <cfRule type="expression" dxfId="7" priority="2" stopIfTrue="1">
      <formula>$B$18=0</formula>
    </cfRule>
  </conditionalFormatting>
  <conditionalFormatting sqref="AH18:AI317">
    <cfRule type="expression" dxfId="6" priority="1" stopIfTrue="1">
      <formula>$B18=0</formula>
    </cfRule>
  </conditionalFormatting>
  <dataValidations count="2">
    <dataValidation type="list" allowBlank="1" showInputMessage="1" showErrorMessage="1" sqref="AF5:AJ5">
      <formula1>"Có tính toán tác động động đất,Không tính toán tác động động đất"</formula1>
    </dataValidation>
    <dataValidation type="list" allowBlank="1" showInputMessage="1" showErrorMessage="1" sqref="G9 K9">
      <formula1>Rebar_classification</formula1>
    </dataValidation>
  </dataValidations>
  <printOptions gridLines="1"/>
  <pageMargins left="0.82677165354330717" right="1.0629921259842521" top="0.98425196850393704" bottom="0.59055118110236227" header="0.51181102362204722" footer="0.51181102362204722"/>
  <pageSetup paperSize="9" scale="74" fitToHeight="0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'Basic Data'!$B$4:$B$20</xm:f>
          </x14:formula1>
          <xm:sqref>D9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C000"/>
    <pageSetUpPr fitToPage="1"/>
  </sheetPr>
  <dimension ref="A1:TA435"/>
  <sheetViews>
    <sheetView view="pageBreakPreview" topLeftCell="A2" zoomScale="85" zoomScaleNormal="85" zoomScaleSheetLayoutView="85" zoomScalePageLayoutView="70" workbookViewId="0">
      <selection activeCell="AN10" sqref="AN10"/>
    </sheetView>
  </sheetViews>
  <sheetFormatPr defaultColWidth="9.140625" defaultRowHeight="18.95" customHeight="1" outlineLevelCol="1" x14ac:dyDescent="0.2"/>
  <cols>
    <col min="1" max="1" width="4" style="14" customWidth="1"/>
    <col min="2" max="2" width="6.7109375" style="14" customWidth="1"/>
    <col min="3" max="3" width="11.42578125" style="15" customWidth="1"/>
    <col min="4" max="4" width="9.42578125" style="15" customWidth="1"/>
    <col min="5" max="5" width="10" style="15" customWidth="1"/>
    <col min="6" max="6" width="10.140625" style="15" customWidth="1"/>
    <col min="7" max="7" width="5.42578125" style="15" customWidth="1"/>
    <col min="8" max="12" width="6.7109375" style="15" customWidth="1"/>
    <col min="13" max="13" width="6.7109375" style="15" hidden="1" customWidth="1"/>
    <col min="14" max="14" width="6.28515625" style="15" hidden="1" customWidth="1" outlineLevel="1"/>
    <col min="15" max="15" width="6.28515625" style="15" customWidth="1" outlineLevel="1"/>
    <col min="16" max="16" width="12.28515625" style="15" customWidth="1" outlineLevel="1"/>
    <col min="17" max="17" width="9.140625" style="15" customWidth="1" outlineLevel="1"/>
    <col min="18" max="18" width="6.7109375" style="15" hidden="1" customWidth="1"/>
    <col min="19" max="19" width="6.7109375" style="16" hidden="1" customWidth="1"/>
    <col min="20" max="21" width="6.7109375" style="15" hidden="1" customWidth="1" outlineLevel="1"/>
    <col min="22" max="22" width="6.7109375" style="15" customWidth="1" collapsed="1"/>
    <col min="23" max="23" width="9.140625" style="15" customWidth="1"/>
    <col min="24" max="24" width="6.7109375" style="15" customWidth="1"/>
    <col min="25" max="25" width="8.5703125" style="15" customWidth="1"/>
    <col min="26" max="26" width="6.28515625" style="15" customWidth="1"/>
    <col min="27" max="27" width="8.42578125" style="15" customWidth="1"/>
    <col min="28" max="30" width="5.7109375" style="15" customWidth="1"/>
    <col min="31" max="31" width="7.7109375" style="15" customWidth="1"/>
    <col min="32" max="32" width="8.42578125" style="16" customWidth="1"/>
    <col min="33" max="33" width="7.28515625" style="17" customWidth="1"/>
    <col min="34" max="36" width="7.28515625" style="16" customWidth="1"/>
    <col min="37" max="37" width="8.5703125" style="18" customWidth="1"/>
    <col min="38" max="39" width="7.140625" style="18" customWidth="1" outlineLevel="1"/>
    <col min="40" max="40" width="7.140625" style="19" customWidth="1" outlineLevel="1"/>
    <col min="41" max="53" width="7.140625" style="20" customWidth="1" outlineLevel="1"/>
    <col min="54" max="61" width="7.140625" style="20" customWidth="1"/>
    <col min="62" max="63" width="9.7109375" style="20" customWidth="1"/>
    <col min="64" max="65" width="7.140625" style="21" customWidth="1"/>
    <col min="66" max="67" width="10.28515625" style="21" customWidth="1"/>
    <col min="68" max="68" width="11" style="21" customWidth="1"/>
    <col min="69" max="71" width="10.28515625" style="21" customWidth="1"/>
    <col min="72" max="77" width="10.28515625" style="22" customWidth="1"/>
    <col min="78" max="78" width="11" style="22" customWidth="1"/>
    <col min="79" max="112" width="10.28515625" style="22" customWidth="1"/>
    <col min="113" max="118" width="10.28515625" style="23" customWidth="1"/>
    <col min="119" max="120" width="9.140625" style="24" customWidth="1"/>
    <col min="121" max="320" width="9.140625" style="185" customWidth="1"/>
    <col min="321" max="326" width="9.140625" style="185"/>
    <col min="327" max="327" width="10.7109375" style="185" bestFit="1" customWidth="1"/>
    <col min="328" max="521" width="9.140625" style="185"/>
    <col min="522" max="16384" width="9.140625" style="15"/>
  </cols>
  <sheetData>
    <row r="1" spans="1:118" ht="18.95" customHeight="1" x14ac:dyDescent="0.2">
      <c r="A1" s="14">
        <v>1</v>
      </c>
    </row>
    <row r="2" spans="1:118" ht="39.6" customHeight="1" x14ac:dyDescent="0.2">
      <c r="A2" s="14">
        <v>1</v>
      </c>
      <c r="C2" s="14">
        <f>O5</f>
        <v>0</v>
      </c>
      <c r="D2" s="14"/>
      <c r="E2" s="2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255" t="s">
        <v>251</v>
      </c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4"/>
      <c r="DJ2" s="24"/>
      <c r="DK2" s="24"/>
      <c r="DL2" s="24"/>
      <c r="DM2" s="24"/>
      <c r="DN2" s="24"/>
    </row>
    <row r="3" spans="1:118" ht="24.75" customHeight="1" x14ac:dyDescent="0.2">
      <c r="A3" s="14">
        <v>1</v>
      </c>
      <c r="C3" s="289" t="s">
        <v>291</v>
      </c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1"/>
      <c r="O3" s="291"/>
      <c r="P3" s="291"/>
      <c r="Q3" s="291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2"/>
      <c r="AG3" s="29"/>
      <c r="AH3" s="30"/>
      <c r="AI3" s="30"/>
      <c r="AJ3" s="30"/>
      <c r="AK3" s="31"/>
      <c r="AL3" s="31"/>
      <c r="AM3" s="32"/>
      <c r="AN3" s="33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4"/>
      <c r="DJ3" s="24"/>
      <c r="DK3" s="24"/>
      <c r="DL3" s="24"/>
      <c r="DM3" s="24"/>
      <c r="DN3" s="24"/>
    </row>
    <row r="4" spans="1:118" ht="21" hidden="1" customHeight="1" x14ac:dyDescent="0.2">
      <c r="A4" s="14">
        <v>1</v>
      </c>
      <c r="C4" s="293" t="s">
        <v>5</v>
      </c>
      <c r="D4" s="294"/>
      <c r="E4" s="294"/>
      <c r="F4" s="294"/>
      <c r="G4" s="294"/>
      <c r="H4" s="294"/>
      <c r="I4" s="294"/>
      <c r="J4" s="294"/>
      <c r="K4" s="295"/>
      <c r="L4" s="295"/>
      <c r="M4" s="295"/>
      <c r="N4" s="296"/>
      <c r="O4" s="296"/>
      <c r="P4" s="296"/>
      <c r="Q4" s="296"/>
      <c r="R4" s="295"/>
      <c r="S4" s="295"/>
      <c r="T4" s="295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  <c r="AF4" s="297"/>
      <c r="AG4" s="34"/>
      <c r="AH4" s="268"/>
      <c r="AI4" s="268"/>
      <c r="AJ4" s="268"/>
      <c r="AK4" s="26"/>
      <c r="AM4" s="36"/>
      <c r="AN4" s="36"/>
      <c r="AO4" s="36"/>
      <c r="AP4" s="36"/>
      <c r="AQ4" s="3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4"/>
      <c r="DJ4" s="24"/>
      <c r="DK4" s="24"/>
      <c r="DL4" s="24"/>
      <c r="DM4" s="24"/>
      <c r="DN4" s="24"/>
    </row>
    <row r="5" spans="1:118" ht="15.95" customHeight="1" x14ac:dyDescent="0.2">
      <c r="A5" s="14">
        <v>1</v>
      </c>
      <c r="C5" s="37" t="s">
        <v>255</v>
      </c>
      <c r="D5" s="38"/>
      <c r="E5" s="38"/>
      <c r="F5" s="38"/>
      <c r="G5" s="38"/>
      <c r="H5" s="38"/>
      <c r="I5" s="38"/>
      <c r="J5" s="39"/>
      <c r="K5" s="40" t="s">
        <v>258</v>
      </c>
      <c r="L5" s="41"/>
      <c r="M5" s="41"/>
      <c r="N5" s="41"/>
      <c r="O5" s="276"/>
      <c r="P5" s="276"/>
      <c r="Q5" s="44"/>
      <c r="T5" s="42"/>
      <c r="U5" s="257"/>
      <c r="V5" s="45" t="s">
        <v>7</v>
      </c>
      <c r="W5" s="46"/>
      <c r="X5" s="46"/>
      <c r="Y5" s="46"/>
      <c r="Z5" s="46"/>
      <c r="AA5" s="46"/>
      <c r="AB5" s="46"/>
      <c r="AC5" s="46"/>
      <c r="AD5" s="46"/>
      <c r="AE5" s="46"/>
      <c r="AF5" s="47" t="s">
        <v>263</v>
      </c>
      <c r="AG5" s="48"/>
      <c r="AH5" s="49"/>
      <c r="AI5" s="49"/>
      <c r="AJ5" s="49"/>
      <c r="AK5" s="50"/>
      <c r="AM5" s="36"/>
      <c r="AN5" s="36"/>
      <c r="AO5" s="36"/>
      <c r="AP5" s="36"/>
      <c r="AQ5" s="36"/>
      <c r="AR5" s="51"/>
      <c r="AS5" s="52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4"/>
      <c r="DJ5" s="24"/>
      <c r="DK5" s="24"/>
      <c r="DL5" s="24"/>
      <c r="DM5" s="24"/>
      <c r="DN5" s="24"/>
    </row>
    <row r="6" spans="1:118" ht="15.95" customHeight="1" x14ac:dyDescent="0.2">
      <c r="A6" s="14">
        <v>1</v>
      </c>
      <c r="C6" s="253" t="s">
        <v>256</v>
      </c>
      <c r="D6" s="250"/>
      <c r="E6" s="250"/>
      <c r="F6" s="250"/>
      <c r="G6" s="250"/>
      <c r="H6" s="251"/>
      <c r="I6" s="251"/>
      <c r="J6" s="251"/>
      <c r="K6" s="280" t="s">
        <v>289</v>
      </c>
      <c r="L6" s="53"/>
      <c r="M6" s="53"/>
      <c r="N6" s="55"/>
      <c r="O6" s="55"/>
      <c r="P6" s="55"/>
      <c r="Q6" s="262"/>
      <c r="R6" s="275"/>
      <c r="S6" s="42"/>
      <c r="T6" s="42"/>
      <c r="U6" s="252"/>
      <c r="V6" s="54" t="s">
        <v>8</v>
      </c>
      <c r="W6" s="55"/>
      <c r="X6" s="55"/>
      <c r="Y6" s="55"/>
      <c r="Z6" s="55"/>
      <c r="AA6" s="55"/>
      <c r="AB6" s="55"/>
      <c r="AC6" s="55"/>
      <c r="AD6" s="55"/>
      <c r="AE6" s="55"/>
      <c r="AF6" s="56" t="str">
        <f>IF(AF5="Có tính toán tác động động đất","With earthquake affect calculation","Without earthquake affect calculation")</f>
        <v>Without earthquake affect calculation</v>
      </c>
      <c r="AG6" s="57"/>
      <c r="AH6" s="58"/>
      <c r="AI6" s="58"/>
      <c r="AJ6" s="59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4"/>
      <c r="DJ6" s="24"/>
      <c r="DK6" s="24"/>
      <c r="DL6" s="24"/>
      <c r="DM6" s="24"/>
      <c r="DN6" s="24"/>
    </row>
    <row r="7" spans="1:118" ht="15.95" customHeight="1" x14ac:dyDescent="0.2">
      <c r="A7" s="14">
        <v>1</v>
      </c>
      <c r="C7" s="60" t="s">
        <v>257</v>
      </c>
      <c r="D7" s="61"/>
      <c r="E7" s="61"/>
      <c r="F7" s="61"/>
      <c r="G7" s="61"/>
      <c r="H7" s="61"/>
      <c r="I7" s="61"/>
      <c r="J7" s="61"/>
      <c r="K7" s="273"/>
      <c r="L7" s="273"/>
      <c r="M7" s="273"/>
      <c r="N7" s="273"/>
      <c r="O7" s="273"/>
      <c r="P7" s="273"/>
      <c r="Q7" s="273"/>
      <c r="R7" s="273"/>
      <c r="S7" s="273"/>
      <c r="T7" s="274"/>
      <c r="U7" s="249"/>
      <c r="V7" s="62" t="s">
        <v>253</v>
      </c>
      <c r="W7" s="64"/>
      <c r="X7" s="65"/>
      <c r="Y7" s="66"/>
      <c r="Z7" s="62" t="s">
        <v>254</v>
      </c>
      <c r="AA7" s="63"/>
      <c r="AB7" s="67"/>
      <c r="AC7" s="68"/>
      <c r="AD7" s="68"/>
      <c r="AE7" s="67"/>
      <c r="AF7" s="69"/>
      <c r="AG7" s="70"/>
      <c r="AH7" s="50"/>
      <c r="AI7" s="50"/>
      <c r="AJ7" s="71"/>
      <c r="AL7" s="50"/>
      <c r="AM7" s="72"/>
      <c r="AN7" s="73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4"/>
      <c r="DJ7" s="24"/>
      <c r="DK7" s="24"/>
      <c r="DL7" s="24"/>
      <c r="DM7" s="24"/>
      <c r="DN7" s="24"/>
    </row>
    <row r="8" spans="1:118" ht="15.95" customHeight="1" x14ac:dyDescent="0.2">
      <c r="A8" s="14">
        <v>1</v>
      </c>
      <c r="C8" s="265" t="s">
        <v>260</v>
      </c>
      <c r="D8" s="264"/>
      <c r="E8" s="67"/>
      <c r="F8" s="249"/>
      <c r="G8" s="265" t="s">
        <v>261</v>
      </c>
      <c r="H8" s="39"/>
      <c r="I8" s="67"/>
      <c r="J8" s="249"/>
      <c r="K8" s="265" t="s">
        <v>262</v>
      </c>
      <c r="L8" s="266"/>
      <c r="M8" s="67"/>
      <c r="N8" s="67"/>
      <c r="O8" s="67"/>
      <c r="P8" s="67"/>
      <c r="Q8" s="67"/>
      <c r="R8" s="116"/>
      <c r="S8" s="69"/>
      <c r="T8" s="257"/>
      <c r="U8" s="246"/>
      <c r="V8" s="74" t="s">
        <v>249</v>
      </c>
      <c r="W8" s="41"/>
      <c r="X8" s="77" t="s">
        <v>12</v>
      </c>
      <c r="Y8" s="78">
        <v>75</v>
      </c>
      <c r="Z8" s="79" t="s">
        <v>13</v>
      </c>
      <c r="AA8" s="77">
        <v>0.85</v>
      </c>
      <c r="AB8" s="80" t="s">
        <v>14</v>
      </c>
      <c r="AC8" s="77">
        <f>VLOOKUP($D$9,Concrete_parameters,10,FALSE)</f>
        <v>0.44</v>
      </c>
      <c r="AD8" s="77"/>
      <c r="AE8" s="80" t="s">
        <v>15</v>
      </c>
      <c r="AF8" s="81">
        <f>VLOOKUP($D$9,Concrete_parameters,11,FALSE)</f>
        <v>1.25</v>
      </c>
      <c r="AG8" s="82"/>
      <c r="AH8" s="83"/>
      <c r="AI8" s="83"/>
      <c r="AJ8" s="84">
        <f>IF(Y18="Cấu tạo",BJ18,5)</f>
        <v>783.83671769061687</v>
      </c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4"/>
      <c r="DJ8" s="24"/>
      <c r="DK8" s="24"/>
      <c r="DL8" s="24"/>
      <c r="DM8" s="24"/>
      <c r="DN8" s="24"/>
    </row>
    <row r="9" spans="1:118" ht="15.95" customHeight="1" x14ac:dyDescent="0.35">
      <c r="A9" s="14">
        <v>1</v>
      </c>
      <c r="C9" s="85"/>
      <c r="D9" s="260" t="s">
        <v>9</v>
      </c>
      <c r="E9" s="86" t="s">
        <v>16</v>
      </c>
      <c r="F9" s="87">
        <f>VLOOKUP(D9,Concrete_parameters,2,FALSE)</f>
        <v>24</v>
      </c>
      <c r="G9" s="260" t="s">
        <v>10</v>
      </c>
      <c r="H9" s="43"/>
      <c r="I9" s="88" t="s">
        <v>17</v>
      </c>
      <c r="J9" s="93">
        <f>VLOOKUP($G$9,Rebar_parameters,2,FALSE)</f>
        <v>500</v>
      </c>
      <c r="K9" s="278" t="s">
        <v>228</v>
      </c>
      <c r="L9" s="41"/>
      <c r="M9" s="75"/>
      <c r="N9" s="75"/>
      <c r="O9" s="75"/>
      <c r="P9" s="279" t="s">
        <v>18</v>
      </c>
      <c r="Q9" s="81">
        <f>VLOOKUP(K9,Rebar_parameters,2,FALSE)</f>
        <v>295</v>
      </c>
      <c r="T9" s="252"/>
      <c r="U9" s="247"/>
      <c r="V9" s="255" t="s">
        <v>248</v>
      </c>
      <c r="W9" s="43"/>
      <c r="X9" s="91" t="s">
        <v>19</v>
      </c>
      <c r="Y9" s="52">
        <v>75</v>
      </c>
      <c r="Z9" s="92" t="s">
        <v>20</v>
      </c>
      <c r="AA9" s="91">
        <v>1</v>
      </c>
      <c r="AB9" s="93" t="s">
        <v>21</v>
      </c>
      <c r="AC9" s="91">
        <f>VLOOKUP($D$9,Concrete_parameters,12,FALSE)</f>
        <v>0.54</v>
      </c>
      <c r="AD9" s="91"/>
      <c r="AE9" s="93" t="s">
        <v>22</v>
      </c>
      <c r="AF9" s="90">
        <f>VLOOKUP($D$9,Concrete_parameters,13,FALSE)</f>
        <v>1.25</v>
      </c>
      <c r="AG9" s="82"/>
      <c r="AH9" s="94"/>
      <c r="AI9" s="94"/>
      <c r="AJ9" s="84"/>
      <c r="AL9" s="94"/>
      <c r="AM9" s="72"/>
      <c r="AN9" s="73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4"/>
      <c r="DJ9" s="24"/>
      <c r="DK9" s="24"/>
      <c r="DL9" s="24"/>
      <c r="DM9" s="24"/>
      <c r="DN9" s="24"/>
    </row>
    <row r="10" spans="1:118" ht="15.95" customHeight="1" x14ac:dyDescent="0.35">
      <c r="A10" s="14">
        <v>1</v>
      </c>
      <c r="C10" s="89"/>
      <c r="D10" s="42"/>
      <c r="E10" s="88" t="s">
        <v>23</v>
      </c>
      <c r="F10" s="95">
        <f>F9*AA8/Y11</f>
        <v>13.6</v>
      </c>
      <c r="G10" s="42"/>
      <c r="H10" s="43"/>
      <c r="I10" s="88" t="s">
        <v>24</v>
      </c>
      <c r="J10" s="254">
        <f>J9/$Y$12</f>
        <v>434.78260869565219</v>
      </c>
      <c r="K10" s="96"/>
      <c r="L10" s="53"/>
      <c r="M10" s="55"/>
      <c r="N10" s="55"/>
      <c r="O10" s="55"/>
      <c r="P10" s="259" t="s">
        <v>25</v>
      </c>
      <c r="Q10" s="258">
        <f>Q9/$Y$12</f>
        <v>256.52173913043481</v>
      </c>
      <c r="T10" s="252"/>
      <c r="U10" s="247"/>
      <c r="V10" s="96"/>
      <c r="W10" s="53"/>
      <c r="X10" s="53"/>
      <c r="Y10" s="256"/>
      <c r="Z10" s="92" t="s">
        <v>26</v>
      </c>
      <c r="AA10" s="91">
        <f>VLOOKUP($D$9,Concrete_parameters,7,FALSE)</f>
        <v>0.8</v>
      </c>
      <c r="AB10" s="43"/>
      <c r="AC10" s="43"/>
      <c r="AD10" s="43"/>
      <c r="AE10" s="93" t="s">
        <v>27</v>
      </c>
      <c r="AF10" s="90">
        <v>0.04</v>
      </c>
      <c r="AG10" s="82"/>
      <c r="AH10" s="26"/>
      <c r="AI10" s="26"/>
      <c r="AJ10" s="84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4"/>
      <c r="DJ10" s="24"/>
      <c r="DK10" s="24"/>
      <c r="DL10" s="24"/>
      <c r="DM10" s="24"/>
      <c r="DN10" s="24"/>
    </row>
    <row r="11" spans="1:118" ht="15.95" customHeight="1" x14ac:dyDescent="0.2">
      <c r="A11" s="14">
        <v>1</v>
      </c>
      <c r="C11" s="85"/>
      <c r="D11" s="42"/>
      <c r="E11" s="91" t="s">
        <v>28</v>
      </c>
      <c r="F11" s="90">
        <f>VLOOKUP($D$9,Concrete_parameters,6,FALSE)</f>
        <v>32500</v>
      </c>
      <c r="G11" s="42"/>
      <c r="H11" s="43"/>
      <c r="I11" s="91" t="s">
        <v>29</v>
      </c>
      <c r="J11" s="91">
        <f>VLOOKUP($G$9,Rebar_parameters,4,FALSE)</f>
        <v>200000</v>
      </c>
      <c r="K11" s="277" t="s">
        <v>252</v>
      </c>
      <c r="L11" s="42"/>
      <c r="M11" s="42"/>
      <c r="N11" s="42"/>
      <c r="O11" s="42"/>
      <c r="P11" s="51" t="s">
        <v>30</v>
      </c>
      <c r="Q11" s="52">
        <v>0.8</v>
      </c>
      <c r="T11" s="252"/>
      <c r="U11" s="246"/>
      <c r="V11" s="97" t="s">
        <v>250</v>
      </c>
      <c r="W11" s="41"/>
      <c r="X11" s="77" t="s">
        <v>31</v>
      </c>
      <c r="Y11" s="81">
        <v>1.5</v>
      </c>
      <c r="Z11" s="98" t="s">
        <v>32</v>
      </c>
      <c r="AA11" s="91">
        <f>VLOOKUP($D$9,Concrete_parameters,8,FALSE)</f>
        <v>1</v>
      </c>
      <c r="AB11" s="43"/>
      <c r="AC11" s="43"/>
      <c r="AD11" s="43"/>
      <c r="AE11" s="93" t="s">
        <v>33</v>
      </c>
      <c r="AF11" s="91">
        <f>IF(AF5="Có tính toán tác động động đất",AH12,AH11)</f>
        <v>1.2999999999999999E-3</v>
      </c>
      <c r="AG11" s="82"/>
      <c r="AH11" s="26">
        <f>MAX(0.26*$AH$8/$J$9,0.0013)</f>
        <v>1.2999999999999999E-3</v>
      </c>
      <c r="AI11" s="99" t="s">
        <v>34</v>
      </c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4"/>
      <c r="DJ11" s="24"/>
      <c r="DK11" s="24"/>
      <c r="DL11" s="24"/>
      <c r="DM11" s="24"/>
      <c r="DN11" s="24"/>
    </row>
    <row r="12" spans="1:118" ht="15.95" customHeight="1" x14ac:dyDescent="0.35">
      <c r="A12" s="14">
        <v>1</v>
      </c>
      <c r="C12" s="96"/>
      <c r="D12" s="55"/>
      <c r="E12" s="100" t="s">
        <v>35</v>
      </c>
      <c r="F12" s="101">
        <f>VLOOKUP($D$9,Concrete_parameters,9,FALSE)</f>
        <v>3.5000000000000001E-3</v>
      </c>
      <c r="G12" s="55"/>
      <c r="H12" s="53"/>
      <c r="I12" s="102" t="s">
        <v>36</v>
      </c>
      <c r="J12" s="261">
        <f>VLOOKUP($G$9,Rebar_parameters,3,FALSE)</f>
        <v>2.1749999999999999E-3</v>
      </c>
      <c r="K12" s="103" t="s">
        <v>37</v>
      </c>
      <c r="L12" s="55"/>
      <c r="M12" s="55"/>
      <c r="N12" s="55"/>
      <c r="O12" s="55"/>
      <c r="P12" s="55"/>
      <c r="Q12" s="55"/>
      <c r="R12" s="55"/>
      <c r="S12" s="263"/>
      <c r="T12" s="262"/>
      <c r="U12" s="248"/>
      <c r="V12" s="103" t="s">
        <v>38</v>
      </c>
      <c r="W12" s="53"/>
      <c r="X12" s="104" t="s">
        <v>39</v>
      </c>
      <c r="Y12" s="105">
        <v>1.1499999999999999</v>
      </c>
      <c r="Z12" s="96"/>
      <c r="AA12" s="53"/>
      <c r="AB12" s="53"/>
      <c r="AC12" s="53"/>
      <c r="AD12" s="53"/>
      <c r="AE12" s="106" t="s">
        <v>40</v>
      </c>
      <c r="AF12" s="107">
        <f>0.08*SQRT($F$9)/$J$9</f>
        <v>7.8383671769061689E-4</v>
      </c>
      <c r="AG12" s="108"/>
      <c r="AH12" s="94">
        <f>MAX(0.5*VLOOKUP($D$9,Concrete_parameters,5,FALSE)/$J$9,0.0013)</f>
        <v>2.4961005876622871E-3</v>
      </c>
      <c r="AI12" s="109" t="s">
        <v>41</v>
      </c>
      <c r="AL12" s="94"/>
      <c r="AM12" s="72"/>
      <c r="AN12" s="73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4"/>
      <c r="DJ12" s="24"/>
      <c r="DK12" s="24"/>
      <c r="DL12" s="24"/>
      <c r="DM12" s="24"/>
      <c r="DN12" s="24"/>
    </row>
    <row r="13" spans="1:118" ht="15.95" customHeight="1" x14ac:dyDescent="0.2">
      <c r="A13" s="14">
        <v>1</v>
      </c>
      <c r="C13" s="110" t="s">
        <v>259</v>
      </c>
      <c r="D13" s="111"/>
      <c r="E13" s="111"/>
      <c r="F13" s="112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6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6"/>
      <c r="AG13" s="14"/>
      <c r="AH13" s="113"/>
      <c r="AI13" s="113"/>
      <c r="AJ13" s="113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4"/>
      <c r="DJ13" s="24"/>
      <c r="DK13" s="24"/>
      <c r="DL13" s="24"/>
      <c r="DM13" s="24"/>
      <c r="DN13" s="24"/>
    </row>
    <row r="14" spans="1:118" ht="15.95" customHeight="1" x14ac:dyDescent="0.2">
      <c r="A14" s="14">
        <v>1</v>
      </c>
      <c r="C14" s="114" t="s">
        <v>42</v>
      </c>
      <c r="D14" s="115"/>
      <c r="E14" s="115"/>
      <c r="F14" s="115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116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9"/>
      <c r="AG14" s="70"/>
      <c r="AH14" s="71"/>
      <c r="AI14" s="71"/>
      <c r="AJ14" s="71"/>
      <c r="AK14" s="94"/>
      <c r="AL14" s="94"/>
      <c r="AM14" s="72"/>
      <c r="AN14" s="73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4"/>
      <c r="DJ14" s="24"/>
      <c r="DK14" s="24"/>
      <c r="DL14" s="24"/>
      <c r="DM14" s="24"/>
      <c r="DN14" s="24"/>
    </row>
    <row r="15" spans="1:118" ht="15.95" customHeight="1" x14ac:dyDescent="0.25">
      <c r="A15" s="14">
        <v>1</v>
      </c>
      <c r="C15" s="241" t="s">
        <v>246</v>
      </c>
      <c r="D15" s="117"/>
      <c r="E15" s="117"/>
      <c r="F15" s="117"/>
      <c r="G15" s="117"/>
      <c r="H15" s="118"/>
      <c r="I15" s="118"/>
      <c r="J15" s="118"/>
      <c r="K15" s="118"/>
      <c r="L15" s="119" t="s">
        <v>244</v>
      </c>
      <c r="M15" s="120"/>
      <c r="N15" s="67"/>
      <c r="O15" s="116"/>
      <c r="P15" s="116"/>
      <c r="Q15" s="116"/>
      <c r="R15" s="67"/>
      <c r="S15" s="69"/>
      <c r="T15" s="245"/>
      <c r="U15" s="67"/>
      <c r="V15" s="240" t="s">
        <v>245</v>
      </c>
      <c r="W15" s="67"/>
      <c r="X15" s="67"/>
      <c r="Y15" s="67"/>
      <c r="Z15" s="67"/>
      <c r="AA15" s="67"/>
      <c r="AB15" s="67"/>
      <c r="AC15" s="67"/>
      <c r="AD15" s="67"/>
      <c r="AE15" s="121"/>
      <c r="AF15" s="69"/>
      <c r="AG15" s="122"/>
      <c r="AH15" s="123"/>
      <c r="AI15" s="123"/>
      <c r="AJ15" s="123"/>
      <c r="AK15" s="94"/>
      <c r="AL15" s="94"/>
      <c r="AM15" s="72"/>
      <c r="AN15" s="73"/>
      <c r="AO15" s="26"/>
      <c r="AP15" s="26"/>
      <c r="AQ15" s="26" t="s">
        <v>43</v>
      </c>
      <c r="AR15" s="26" t="s">
        <v>44</v>
      </c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4"/>
      <c r="DJ15" s="24"/>
      <c r="DK15" s="24"/>
      <c r="DL15" s="24"/>
      <c r="DM15" s="24"/>
      <c r="DN15" s="24"/>
    </row>
    <row r="16" spans="1:118" ht="15.95" customHeight="1" x14ac:dyDescent="0.25">
      <c r="A16" s="14">
        <v>1</v>
      </c>
      <c r="C16" s="124" t="s">
        <v>46</v>
      </c>
      <c r="D16" s="298" t="s">
        <v>265</v>
      </c>
      <c r="E16" s="124" t="s">
        <v>45</v>
      </c>
      <c r="F16" s="124" t="s">
        <v>46</v>
      </c>
      <c r="G16" s="124" t="s">
        <v>47</v>
      </c>
      <c r="H16" s="124" t="s">
        <v>48</v>
      </c>
      <c r="I16" s="124" t="s">
        <v>49</v>
      </c>
      <c r="J16" s="124" t="s">
        <v>50</v>
      </c>
      <c r="K16" s="124" t="s">
        <v>51</v>
      </c>
      <c r="L16" s="124" t="s">
        <v>52</v>
      </c>
      <c r="M16" s="124" t="s">
        <v>53</v>
      </c>
      <c r="N16" s="124" t="s">
        <v>54</v>
      </c>
      <c r="O16" s="124" t="s">
        <v>55</v>
      </c>
      <c r="P16" s="124" t="s">
        <v>280</v>
      </c>
      <c r="Q16" s="124" t="s">
        <v>60</v>
      </c>
      <c r="R16" s="124" t="s">
        <v>54</v>
      </c>
      <c r="S16" s="124" t="s">
        <v>55</v>
      </c>
      <c r="T16" s="124" t="s">
        <v>56</v>
      </c>
      <c r="U16" s="124" t="s">
        <v>57</v>
      </c>
      <c r="V16" s="124" t="s">
        <v>58</v>
      </c>
      <c r="W16" s="300" t="s">
        <v>59</v>
      </c>
      <c r="X16" s="301"/>
      <c r="Y16" s="124" t="s">
        <v>60</v>
      </c>
      <c r="Z16" s="124" t="s">
        <v>61</v>
      </c>
      <c r="AA16" s="124" t="s">
        <v>247</v>
      </c>
      <c r="AB16" s="302" t="s">
        <v>62</v>
      </c>
      <c r="AC16" s="303"/>
      <c r="AD16" s="304"/>
      <c r="AE16" s="125" t="s">
        <v>63</v>
      </c>
      <c r="AF16" s="124" t="s">
        <v>60</v>
      </c>
      <c r="AH16" s="305" t="s">
        <v>64</v>
      </c>
      <c r="AI16" s="306"/>
      <c r="AK16" s="126" t="s">
        <v>65</v>
      </c>
      <c r="AL16" s="127" t="s">
        <v>66</v>
      </c>
      <c r="AM16" s="287" t="s">
        <v>67</v>
      </c>
      <c r="AN16" s="288"/>
      <c r="AO16" s="128" t="s">
        <v>68</v>
      </c>
      <c r="AP16" s="129" t="s">
        <v>69</v>
      </c>
      <c r="AQ16" s="129" t="s">
        <v>70</v>
      </c>
      <c r="AR16" s="129" t="s">
        <v>71</v>
      </c>
      <c r="AS16" s="129" t="s">
        <v>72</v>
      </c>
      <c r="AT16" s="129" t="s">
        <v>73</v>
      </c>
      <c r="AU16" s="129" t="s">
        <v>74</v>
      </c>
      <c r="AV16" s="129" t="s">
        <v>75</v>
      </c>
      <c r="AW16" s="129" t="s">
        <v>76</v>
      </c>
      <c r="AX16" s="129" t="s">
        <v>77</v>
      </c>
      <c r="AY16" s="129" t="s">
        <v>78</v>
      </c>
      <c r="AZ16" s="129"/>
      <c r="BA16" s="129"/>
      <c r="BB16" s="127" t="s">
        <v>79</v>
      </c>
      <c r="BC16" s="130" t="s">
        <v>80</v>
      </c>
      <c r="BD16" s="131" t="s">
        <v>81</v>
      </c>
      <c r="BE16" s="127" t="s">
        <v>82</v>
      </c>
      <c r="BF16" s="127" t="s">
        <v>83</v>
      </c>
      <c r="BG16" s="127" t="s">
        <v>84</v>
      </c>
      <c r="BH16" s="131" t="s">
        <v>85</v>
      </c>
      <c r="BI16" s="131" t="s">
        <v>86</v>
      </c>
      <c r="BJ16" s="132" t="s">
        <v>87</v>
      </c>
      <c r="BK16" s="132" t="s">
        <v>88</v>
      </c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4"/>
      <c r="DJ16" s="24"/>
      <c r="DK16" s="24"/>
      <c r="DL16" s="24"/>
      <c r="DM16" s="24"/>
      <c r="DN16" s="24"/>
    </row>
    <row r="17" spans="1:118" ht="15.95" customHeight="1" x14ac:dyDescent="0.25">
      <c r="A17" s="14">
        <v>1</v>
      </c>
      <c r="C17" s="133" t="s">
        <v>264</v>
      </c>
      <c r="D17" s="299"/>
      <c r="E17" s="133" t="s">
        <v>91</v>
      </c>
      <c r="F17" s="133" t="s">
        <v>92</v>
      </c>
      <c r="G17" s="133" t="s">
        <v>93</v>
      </c>
      <c r="H17" s="133" t="s">
        <v>93</v>
      </c>
      <c r="I17" s="133" t="s">
        <v>94</v>
      </c>
      <c r="J17" s="133" t="s">
        <v>95</v>
      </c>
      <c r="K17" s="133" t="s">
        <v>95</v>
      </c>
      <c r="L17" s="133" t="s">
        <v>95</v>
      </c>
      <c r="M17" s="133" t="s">
        <v>95</v>
      </c>
      <c r="N17" s="133" t="s">
        <v>96</v>
      </c>
      <c r="O17" s="133" t="s">
        <v>96</v>
      </c>
      <c r="P17" s="133" t="s">
        <v>96</v>
      </c>
      <c r="Q17" s="139" t="s">
        <v>67</v>
      </c>
      <c r="R17" s="133" t="s">
        <v>96</v>
      </c>
      <c r="S17" s="133" t="s">
        <v>96</v>
      </c>
      <c r="T17" s="133" t="s">
        <v>93</v>
      </c>
      <c r="U17" s="133" t="s">
        <v>97</v>
      </c>
      <c r="V17" s="133" t="s">
        <v>93</v>
      </c>
      <c r="W17" s="134" t="s">
        <v>98</v>
      </c>
      <c r="X17" s="134" t="s">
        <v>99</v>
      </c>
      <c r="Y17" s="135" t="s">
        <v>67</v>
      </c>
      <c r="Z17" s="136"/>
      <c r="AA17" s="133" t="s">
        <v>100</v>
      </c>
      <c r="AB17" s="137" t="s">
        <v>101</v>
      </c>
      <c r="AC17" s="138" t="s">
        <v>53</v>
      </c>
      <c r="AD17" s="138" t="s">
        <v>279</v>
      </c>
      <c r="AE17" s="133" t="s">
        <v>100</v>
      </c>
      <c r="AF17" s="139" t="s">
        <v>67</v>
      </c>
      <c r="AG17" s="122"/>
      <c r="AH17" s="140" t="s">
        <v>101</v>
      </c>
      <c r="AI17" s="141" t="s">
        <v>53</v>
      </c>
      <c r="AJ17" s="123"/>
      <c r="AK17" s="142"/>
      <c r="AL17" s="143"/>
      <c r="AM17" s="144" t="s">
        <v>102</v>
      </c>
      <c r="AN17" s="145" t="s">
        <v>103</v>
      </c>
      <c r="AO17" s="146" t="s">
        <v>104</v>
      </c>
      <c r="AP17" s="143" t="s">
        <v>105</v>
      </c>
      <c r="AQ17" s="143" t="s">
        <v>106</v>
      </c>
      <c r="AR17" s="143" t="s">
        <v>106</v>
      </c>
      <c r="AS17" s="143"/>
      <c r="AT17" s="143"/>
      <c r="AU17" s="143"/>
      <c r="AV17" s="146" t="s">
        <v>104</v>
      </c>
      <c r="AW17" s="146" t="s">
        <v>104</v>
      </c>
      <c r="AX17" s="146" t="s">
        <v>104</v>
      </c>
      <c r="AY17" s="146" t="s">
        <v>104</v>
      </c>
      <c r="AZ17" s="147" t="s">
        <v>107</v>
      </c>
      <c r="BA17" s="147" t="s">
        <v>108</v>
      </c>
      <c r="BB17" s="148"/>
      <c r="BC17" s="148"/>
      <c r="BD17" s="148"/>
      <c r="BE17" s="148"/>
      <c r="BF17" s="148"/>
      <c r="BG17" s="149" t="s">
        <v>95</v>
      </c>
      <c r="BH17" s="149" t="s">
        <v>93</v>
      </c>
      <c r="BI17" s="149" t="s">
        <v>93</v>
      </c>
      <c r="BJ17" s="148" t="s">
        <v>109</v>
      </c>
      <c r="BK17" s="148" t="s">
        <v>109</v>
      </c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4"/>
      <c r="DJ17" s="24"/>
      <c r="DK17" s="24"/>
      <c r="DL17" s="24"/>
      <c r="DM17" s="24"/>
      <c r="DN17" s="24"/>
    </row>
    <row r="18" spans="1:118" ht="15.95" customHeight="1" x14ac:dyDescent="0.2">
      <c r="A18" s="14">
        <f>IF(C18="","",1)</f>
        <v>1</v>
      </c>
      <c r="B18" s="150">
        <f>IF(C18="","",A18/2-INT(A18/2))</f>
        <v>0.5</v>
      </c>
      <c r="C18" s="151" t="s">
        <v>269</v>
      </c>
      <c r="D18" s="269" t="s">
        <v>266</v>
      </c>
      <c r="E18" s="270" t="s">
        <v>281</v>
      </c>
      <c r="F18" s="269" t="s">
        <v>267</v>
      </c>
      <c r="G18" s="271">
        <v>37</v>
      </c>
      <c r="H18" s="271">
        <v>198</v>
      </c>
      <c r="I18" s="271">
        <v>470</v>
      </c>
      <c r="J18" s="271">
        <v>1000</v>
      </c>
      <c r="K18" s="271">
        <v>1000</v>
      </c>
      <c r="L18" s="151">
        <f t="shared" ref="L18:L81" si="0">IF(C18="","",IF($F$9&lt;50,AK18*($Q$11-$AC$8)/$AF$8,AK18*($Q$11-$AC$9)/$AF$9))</f>
        <v>266.40000000000003</v>
      </c>
      <c r="M18" s="151">
        <f t="shared" ref="M18:M81" si="1">IF(C18="","",AK18-SQRT(AK18^2-2*ABS(I18)*10^6/($AA$11*$F$10*J18)))</f>
        <v>38.147502150906462</v>
      </c>
      <c r="N18" s="151">
        <f t="shared" ref="N18:N81" si="2">IF($C18="","",MAX($AF$11*J18*K18,IF(I18&lt;=0,AO18*$AM18+AY18*$AN18,AV18)))</f>
        <v>1300</v>
      </c>
      <c r="O18" s="151">
        <f t="shared" ref="O18:O81" si="3">IF(C18="","",MAX($AF$11*J18*K18,IF(I18&lt;=0,AV18,AO18*AM18+AY18*AN18)))</f>
        <v>1300</v>
      </c>
      <c r="P18" s="282">
        <v>1570</v>
      </c>
      <c r="Q18" s="281" t="str">
        <f>IF(C18="","",IF(P18&gt;O18,"OK","NOT OK"))</f>
        <v>OK</v>
      </c>
      <c r="R18" s="154">
        <f>IF(C18="","",MAX(N18:N19))</f>
        <v>1300</v>
      </c>
      <c r="S18" s="154">
        <f>IF(D18="","",MAX(O18:O19))</f>
        <v>1300</v>
      </c>
      <c r="T18" s="155">
        <f>IF(C18="","",MAX(ABS(H18),ABS(H19)))</f>
        <v>198</v>
      </c>
      <c r="U18" s="156">
        <f>+IF(C18="","",MIN(MAX(ABS(G18),ABS(G19))*1000/(J18*K18),0.2*$F$10))</f>
        <v>3.6999999999999998E-2</v>
      </c>
      <c r="V18" s="155">
        <f>IF(C18="","",MAX(BH18:BI18))</f>
        <v>256.44</v>
      </c>
      <c r="W18" s="155">
        <f>IF(C18="","",$AA$9*$J18*$BG18*$BF18*$F$10/2.9/1000)</f>
        <v>2117.6044137931035</v>
      </c>
      <c r="X18" s="155">
        <f>IF(C18="","",$AA$9*$J18*$BG18*$BF18*$F$10/2/1000)</f>
        <v>3070.5263999999997</v>
      </c>
      <c r="Y18" s="157" t="str">
        <f>IF(C18="","",IF(MAX(ABS(H18),ABS(H19))&lt;V18,"Cấu tạo",IF(MAX(ABS(H18),ABS(H19))&gt;X18,"O/S","Tínhthép")))</f>
        <v>Cấu tạo</v>
      </c>
      <c r="Z18" s="158" t="str">
        <f>IF(C18="","",IF(Y18="Tínhthép",IF(T18&lt;W18,2.5,_xlfn.COT(0.5*ASIN(2*T18*1000/($AA$9*J18*BG18*BF18*$F$10)))),""))</f>
        <v/>
      </c>
      <c r="AA18" s="159">
        <f>IF(Y18="Cấu tạo",BJ18,MAX(BJ18:BK18))</f>
        <v>783.83671769061687</v>
      </c>
      <c r="AB18" s="160">
        <v>12</v>
      </c>
      <c r="AC18" s="160">
        <f>IF($C18="","",AI18)</f>
        <v>200</v>
      </c>
      <c r="AD18" s="160">
        <v>3</v>
      </c>
      <c r="AE18" s="159">
        <f>IF(C18="","",AD18*3.14*AB18^2/4/AC18*1000)</f>
        <v>1695.6</v>
      </c>
      <c r="AF18" s="161" t="str">
        <f>IF(C18="","",IF(AE18&gt;AA18,"OK","NOT OK"))</f>
        <v>OK</v>
      </c>
      <c r="AG18" s="17">
        <v>1</v>
      </c>
      <c r="AH18" s="162">
        <v>12</v>
      </c>
      <c r="AI18" s="163">
        <v>200</v>
      </c>
      <c r="AJ18" s="16">
        <f>P18/O18</f>
        <v>1.2076923076923076</v>
      </c>
      <c r="AK18" s="164">
        <f t="shared" ref="AK18:AK81" si="4">+IF(C18="","",IF(I18&gt;=0,K18-$Y$9,K18-$Y$8))</f>
        <v>925</v>
      </c>
      <c r="AL18" s="165">
        <f t="shared" ref="AL18:AL81" si="5">IF(C18="","",$AA$10*L18)</f>
        <v>213.12000000000003</v>
      </c>
      <c r="AM18" s="164">
        <f t="shared" ref="AM18:AM81" si="6">IF(C18="","",IF(M18&lt;$AA$10*L18,1,0))</f>
        <v>1</v>
      </c>
      <c r="AN18" s="164">
        <f t="shared" ref="AN18:AN81" si="7">IF(C18="","",IF(M18&lt;$AA$10*L18,0,1))</f>
        <v>0</v>
      </c>
      <c r="AO18" s="166">
        <f t="shared" ref="AO18:AO81" si="8">+IF(C18="","",ABS(I18)*1000/($J$10*(AK18-M18/2))*1000)</f>
        <v>1193.2538672803537</v>
      </c>
      <c r="AP18" s="167">
        <f t="shared" ref="AP18:AP81" si="9">IF(C18="","",$AA$11*$F$10*$AA$10*$L18*$J18/1000)</f>
        <v>2898.4320000000012</v>
      </c>
      <c r="AQ18" s="167">
        <f t="shared" ref="AQ18:AQ81" si="10">IF(C18="","",AP18*(AK18-$AA$10*L18)/10^3)</f>
        <v>2063.3357721600009</v>
      </c>
      <c r="AR18" s="167">
        <f t="shared" ref="AR18:AR81" si="11">IF(C18="","",IF(ABS(I18)-AQ18&lt;=0,0,ABS(I18)-AQ18))</f>
        <v>0</v>
      </c>
      <c r="AS18" s="164">
        <f t="shared" ref="AS18:AS81" si="12">IF(C18="","",$F$12*(L18-$Y$8)/L18)</f>
        <v>2.5146396396396398E-3</v>
      </c>
      <c r="AT18" s="168">
        <f t="shared" ref="AT18:AT81" si="13">+IF(C18="","",AR18/(K18-$Y$8-$Y$9)*1000)</f>
        <v>0</v>
      </c>
      <c r="AU18" s="168">
        <f t="shared" ref="AU18:AU81" si="14">IF(C18="","",MIN(+AS18*$J$11,$J$10))</f>
        <v>434.78260869565219</v>
      </c>
      <c r="AV18" s="168">
        <f t="shared" ref="AV18:AV81" si="15">+IF(C18="","",AT18/(AU18-$AA$11*$F$10)*1000)</f>
        <v>0</v>
      </c>
      <c r="AW18" s="168">
        <f t="shared" ref="AW18:AW81" si="16">+IF(C18="","",AQ18*10^6/($J$10*(AK18-$AA$10*L18/2)))</f>
        <v>5798.4363862567843</v>
      </c>
      <c r="AX18" s="168">
        <f t="shared" ref="AX18:AX81" si="17">+IF(C18="","",AR18*10^6/($J$10*(K18-$Y$8-$Y$9)))</f>
        <v>0</v>
      </c>
      <c r="AY18" s="168">
        <f t="shared" ref="AY18:AY81" si="18">+IF(C18="","",AW18+AX18)</f>
        <v>5798.4363862567843</v>
      </c>
      <c r="AZ18" s="169">
        <f>IF(C18="","",MAX(N18:N19))</f>
        <v>1300</v>
      </c>
      <c r="BA18" s="169">
        <f>IF(C18="","",MAX(O18:O19))</f>
        <v>1300</v>
      </c>
      <c r="BB18" s="170">
        <f>IF(C18="","",MIN(2,1+SQRT(200/(0.8*K18))))</f>
        <v>1.5</v>
      </c>
      <c r="BC18" s="170">
        <f>IF(C18="","",MIN(0.02,MAX(N18:O18)/(J18*0.8*K18)))</f>
        <v>1.6249999999999999E-3</v>
      </c>
      <c r="BD18" s="171">
        <f>IF(C18="","",0.18/$Y$11)</f>
        <v>0.12</v>
      </c>
      <c r="BE18" s="172">
        <f>IF(C18="","",0.035*BB18^(3/2)*$F$9^(1/2))</f>
        <v>0.315</v>
      </c>
      <c r="BF18" s="172">
        <f>IF(C18="","",0.6*(1-$F$9/250))</f>
        <v>0.54239999999999999</v>
      </c>
      <c r="BG18" s="171">
        <f>IF(C18="","",0.9*AK18)</f>
        <v>832.5</v>
      </c>
      <c r="BH18" s="172">
        <f>+IF(C18="","",(BD18*BB18*(100*BC18*$F$9)^(1/3)+0.15*U18)*J18*0.8*K18/1000)</f>
        <v>231.10477199492786</v>
      </c>
      <c r="BI18" s="172">
        <f>IF(C18="","",(BE18+0.15*U18)*J18*0.8*K18/1000)</f>
        <v>256.44</v>
      </c>
      <c r="BJ18" s="172">
        <f>IF(C18="","",$AF$12*J18*1000)</f>
        <v>783.83671769061687</v>
      </c>
      <c r="BK18" s="172" t="e">
        <f>+IF(C18="","",T18*1000/(BG18*$Q$10*Z18)*1000)</f>
        <v>#VALUE!</v>
      </c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4"/>
      <c r="DJ18" s="24"/>
      <c r="DK18" s="24"/>
      <c r="DL18" s="24"/>
      <c r="DM18" s="24"/>
      <c r="DN18" s="24"/>
    </row>
    <row r="19" spans="1:118" ht="15.95" customHeight="1" x14ac:dyDescent="0.25">
      <c r="A19" s="14">
        <f>IF(C19="","",IF(C19=C18,A18,A18+1))</f>
        <v>1</v>
      </c>
      <c r="B19" s="150">
        <f t="shared" ref="B19:B82" si="19">IF(C19="","",A19/2-INT(A19/2))</f>
        <v>0.5</v>
      </c>
      <c r="C19" s="151" t="str">
        <f>C18</f>
        <v>0-&gt;-2,9</v>
      </c>
      <c r="D19" s="269" t="s">
        <v>266</v>
      </c>
      <c r="E19" s="270" t="s">
        <v>281</v>
      </c>
      <c r="F19" s="269" t="s">
        <v>268</v>
      </c>
      <c r="G19" s="271">
        <v>37</v>
      </c>
      <c r="H19" s="271">
        <v>198</v>
      </c>
      <c r="I19" s="271">
        <v>136</v>
      </c>
      <c r="J19" s="271">
        <v>1000</v>
      </c>
      <c r="K19" s="269">
        <v>1000</v>
      </c>
      <c r="L19" s="151">
        <f t="shared" si="0"/>
        <v>266.40000000000003</v>
      </c>
      <c r="M19" s="151">
        <f t="shared" si="1"/>
        <v>10.874735060888952</v>
      </c>
      <c r="N19" s="151">
        <f t="shared" si="2"/>
        <v>1300</v>
      </c>
      <c r="O19" s="151">
        <f t="shared" si="3"/>
        <v>1300</v>
      </c>
      <c r="P19" s="282">
        <v>1570</v>
      </c>
      <c r="Q19" s="281" t="str">
        <f t="shared" ref="Q19:Q29" si="20">IF(C19="","",IF(P19&gt;O19,"OK","NOT OK"))</f>
        <v>OK</v>
      </c>
      <c r="R19" s="173"/>
      <c r="S19" s="173"/>
      <c r="T19" s="174"/>
      <c r="U19" s="174"/>
      <c r="V19" s="174"/>
      <c r="W19" s="174"/>
      <c r="X19" s="174"/>
      <c r="Y19" s="174"/>
      <c r="Z19" s="174"/>
      <c r="AA19" s="175"/>
      <c r="AB19" s="175"/>
      <c r="AC19" s="175"/>
      <c r="AD19" s="175"/>
      <c r="AE19" s="176"/>
      <c r="AF19" s="175"/>
      <c r="AG19" s="122"/>
      <c r="AH19" s="177"/>
      <c r="AI19" s="177"/>
      <c r="AJ19" s="16">
        <f t="shared" ref="AJ19:AJ29" si="21">P19/O19</f>
        <v>1.2076923076923076</v>
      </c>
      <c r="AK19" s="164">
        <f t="shared" si="4"/>
        <v>925</v>
      </c>
      <c r="AL19" s="165">
        <f t="shared" si="5"/>
        <v>213.12000000000003</v>
      </c>
      <c r="AM19" s="164">
        <f t="shared" si="6"/>
        <v>1</v>
      </c>
      <c r="AN19" s="164">
        <f t="shared" si="7"/>
        <v>0</v>
      </c>
      <c r="AO19" s="166">
        <f t="shared" si="8"/>
        <v>340.1617127046058</v>
      </c>
      <c r="AP19" s="167">
        <f t="shared" si="9"/>
        <v>2898.4320000000012</v>
      </c>
      <c r="AQ19" s="167">
        <f t="shared" si="10"/>
        <v>2063.3357721600009</v>
      </c>
      <c r="AR19" s="167">
        <f t="shared" si="11"/>
        <v>0</v>
      </c>
      <c r="AS19" s="164">
        <f t="shared" si="12"/>
        <v>2.5146396396396398E-3</v>
      </c>
      <c r="AT19" s="168">
        <f t="shared" si="13"/>
        <v>0</v>
      </c>
      <c r="AU19" s="168">
        <f t="shared" si="14"/>
        <v>434.78260869565219</v>
      </c>
      <c r="AV19" s="168">
        <f t="shared" si="15"/>
        <v>0</v>
      </c>
      <c r="AW19" s="168">
        <f t="shared" si="16"/>
        <v>5798.4363862567843</v>
      </c>
      <c r="AX19" s="168">
        <f t="shared" si="17"/>
        <v>0</v>
      </c>
      <c r="AY19" s="168">
        <f t="shared" si="18"/>
        <v>5798.4363862567843</v>
      </c>
      <c r="AZ19" s="178"/>
      <c r="BA19" s="178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4"/>
      <c r="DJ19" s="24"/>
      <c r="DK19" s="24"/>
      <c r="DL19" s="24"/>
      <c r="DM19" s="24"/>
      <c r="DN19" s="24"/>
    </row>
    <row r="20" spans="1:118" ht="15.95" customHeight="1" x14ac:dyDescent="0.2">
      <c r="A20" s="14">
        <f t="shared" ref="A20:A83" si="22">IF(C20="","",IF(C20=C19,A19,A19+1))</f>
        <v>2</v>
      </c>
      <c r="B20" s="150">
        <f t="shared" si="19"/>
        <v>0</v>
      </c>
      <c r="C20" s="267" t="s">
        <v>275</v>
      </c>
      <c r="D20" s="269" t="s">
        <v>270</v>
      </c>
      <c r="E20" s="270" t="s">
        <v>281</v>
      </c>
      <c r="F20" s="269" t="s">
        <v>267</v>
      </c>
      <c r="G20" s="271">
        <v>108</v>
      </c>
      <c r="H20" s="271">
        <v>272</v>
      </c>
      <c r="I20" s="271">
        <v>806</v>
      </c>
      <c r="J20" s="271">
        <v>1000</v>
      </c>
      <c r="K20" s="269">
        <v>1000</v>
      </c>
      <c r="L20" s="151">
        <f t="shared" si="0"/>
        <v>266.40000000000003</v>
      </c>
      <c r="M20" s="151">
        <f t="shared" si="1"/>
        <v>66.457288054173659</v>
      </c>
      <c r="N20" s="151">
        <f t="shared" si="2"/>
        <v>1300</v>
      </c>
      <c r="O20" s="151">
        <f t="shared" si="3"/>
        <v>2078.7839703345526</v>
      </c>
      <c r="P20" s="282">
        <v>7720</v>
      </c>
      <c r="Q20" s="281" t="str">
        <f t="shared" si="20"/>
        <v>OK</v>
      </c>
      <c r="R20" s="154">
        <f>IF(C20="","",MAX(N20:N21))</f>
        <v>1300</v>
      </c>
      <c r="S20" s="154">
        <f>IF(D20="","",MAX(O20:O21))</f>
        <v>2078.7839703345526</v>
      </c>
      <c r="T20" s="155">
        <f>IF(C20="","",MAX(ABS(H20),ABS(H21)))</f>
        <v>272</v>
      </c>
      <c r="U20" s="156">
        <f>+IF(C20="","",MIN(MAX(ABS(G20),ABS(G21))*1000/(J20*K20),0.2*$F$10))</f>
        <v>0.108</v>
      </c>
      <c r="V20" s="155">
        <f>IF(C20="","",MAX(BH20:BI20))</f>
        <v>278.01705203165005</v>
      </c>
      <c r="W20" s="155">
        <f>IF(C20="","",$AA$9*$J20*$BG20*$BF20*$F$10/2.9/1000)</f>
        <v>2117.6044137931035</v>
      </c>
      <c r="X20" s="155">
        <f>IF(C20="","",$AA$9*$J20*$BG20*$BF20*$F$10/2/1000)</f>
        <v>3070.5263999999997</v>
      </c>
      <c r="Y20" s="157" t="str">
        <f>IF(C20="","",IF(MAX(ABS(H20),ABS(H21))&lt;V20,"Cấu tạo",IF(MAX(ABS(H20),ABS(H21))&gt;X20,"O/S","Tínhthép")))</f>
        <v>Cấu tạo</v>
      </c>
      <c r="Z20" s="158" t="str">
        <f>IF(C20="","",IF(Y20="Tínhthép",IF(T20&lt;W20,2.5,_xlfn.COT(0.5*ASIN(2*T20*1000/($AA$9*J20*BG20*BF20*$F$10)))),""))</f>
        <v/>
      </c>
      <c r="AA20" s="159">
        <f>IF(Y20="Cấu tạo",BJ20,MAX(BJ20:BK20))</f>
        <v>783.83671769061687</v>
      </c>
      <c r="AB20" s="160">
        <v>12</v>
      </c>
      <c r="AC20" s="160">
        <f>IF($C20="","",AI20)</f>
        <v>200</v>
      </c>
      <c r="AD20" s="160">
        <v>3</v>
      </c>
      <c r="AE20" s="159">
        <f>IF(C20="","",AD20*3.14*AB20^2/4/AC20*1000)</f>
        <v>1695.6</v>
      </c>
      <c r="AF20" s="161" t="str">
        <f>IF(C20="","",IF(AE20&gt;AA20,"OK","NOT OK"))</f>
        <v>OK</v>
      </c>
      <c r="AH20" s="162">
        <v>12</v>
      </c>
      <c r="AI20" s="163">
        <v>200</v>
      </c>
      <c r="AJ20" s="16">
        <f t="shared" si="21"/>
        <v>3.71370960627408</v>
      </c>
      <c r="AK20" s="164">
        <f t="shared" si="4"/>
        <v>925</v>
      </c>
      <c r="AL20" s="165">
        <f t="shared" si="5"/>
        <v>213.12000000000003</v>
      </c>
      <c r="AM20" s="164">
        <f t="shared" si="6"/>
        <v>1</v>
      </c>
      <c r="AN20" s="164">
        <f t="shared" si="7"/>
        <v>0</v>
      </c>
      <c r="AO20" s="166">
        <f t="shared" si="8"/>
        <v>2078.7839703345526</v>
      </c>
      <c r="AP20" s="167">
        <f t="shared" si="9"/>
        <v>2898.4320000000012</v>
      </c>
      <c r="AQ20" s="167">
        <f t="shared" si="10"/>
        <v>2063.3357721600009</v>
      </c>
      <c r="AR20" s="167">
        <f t="shared" si="11"/>
        <v>0</v>
      </c>
      <c r="AS20" s="164">
        <f t="shared" si="12"/>
        <v>2.5146396396396398E-3</v>
      </c>
      <c r="AT20" s="168">
        <f t="shared" si="13"/>
        <v>0</v>
      </c>
      <c r="AU20" s="168">
        <f t="shared" si="14"/>
        <v>434.78260869565219</v>
      </c>
      <c r="AV20" s="168">
        <f t="shared" si="15"/>
        <v>0</v>
      </c>
      <c r="AW20" s="168">
        <f t="shared" si="16"/>
        <v>5798.4363862567843</v>
      </c>
      <c r="AX20" s="168">
        <f t="shared" si="17"/>
        <v>0</v>
      </c>
      <c r="AY20" s="168">
        <f t="shared" si="18"/>
        <v>5798.4363862567843</v>
      </c>
      <c r="AZ20" s="169">
        <f>IF(C20="","",MAX(N20:N21))</f>
        <v>1300</v>
      </c>
      <c r="BA20" s="169">
        <f>IF(C20="","",MAX(O20:O21))</f>
        <v>2078.7839703345526</v>
      </c>
      <c r="BB20" s="170">
        <f>IF(C20="","",MIN(2,1+SQRT(200/(0.8*K20))))</f>
        <v>1.5</v>
      </c>
      <c r="BC20" s="170">
        <f>IF(C20="","",MIN(0.02,MAX(N20:O20)/(J20*0.8*K20)))</f>
        <v>2.5984799629181908E-3</v>
      </c>
      <c r="BD20" s="171">
        <f>IF(C20="","",0.18/$Y$11)</f>
        <v>0.12</v>
      </c>
      <c r="BE20" s="172">
        <f>IF(C20="","",0.035*BB20^(3/2)*$F$9^(1/2))</f>
        <v>0.315</v>
      </c>
      <c r="BF20" s="172">
        <f>IF(C20="","",0.6*(1-$F$9/250))</f>
        <v>0.54239999999999999</v>
      </c>
      <c r="BG20" s="171">
        <f>IF(C20="","",0.9*AK20)</f>
        <v>832.5</v>
      </c>
      <c r="BH20" s="172">
        <f>+IF(C20="","",(BD20*BB20*(100*BC20*$F$9)^(1/3)+0.15*U20)*J20*0.8*K20/1000)</f>
        <v>278.01705203165005</v>
      </c>
      <c r="BI20" s="172">
        <f>IF(C20="","",(BE20+0.15*U20)*J20*0.8*K20/1000)</f>
        <v>264.95999999999998</v>
      </c>
      <c r="BJ20" s="172">
        <f>IF(C20="","",$AF$12*J20*1000)</f>
        <v>783.83671769061687</v>
      </c>
      <c r="BK20" s="172" t="e">
        <f>+IF(C20="","",T20*1000/(BG20*$Q$10*Z20)*1000)</f>
        <v>#VALUE!</v>
      </c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4"/>
      <c r="DJ20" s="24"/>
      <c r="DK20" s="24"/>
      <c r="DL20" s="24"/>
      <c r="DM20" s="24"/>
      <c r="DN20" s="24"/>
    </row>
    <row r="21" spans="1:118" ht="15.95" customHeight="1" x14ac:dyDescent="0.25">
      <c r="A21" s="14">
        <f t="shared" si="22"/>
        <v>2</v>
      </c>
      <c r="B21" s="150">
        <f t="shared" si="19"/>
        <v>0</v>
      </c>
      <c r="C21" s="151" t="str">
        <f>C20</f>
        <v>-2,9-&gt;-6,8</v>
      </c>
      <c r="D21" s="269" t="s">
        <v>270</v>
      </c>
      <c r="E21" s="270" t="s">
        <v>281</v>
      </c>
      <c r="F21" s="269" t="s">
        <v>268</v>
      </c>
      <c r="G21" s="271">
        <v>108</v>
      </c>
      <c r="H21" s="271">
        <v>272</v>
      </c>
      <c r="I21" s="271">
        <v>755</v>
      </c>
      <c r="J21" s="271">
        <v>1000</v>
      </c>
      <c r="K21" s="269">
        <v>1000</v>
      </c>
      <c r="L21" s="151">
        <f t="shared" si="0"/>
        <v>266.40000000000003</v>
      </c>
      <c r="M21" s="151">
        <f t="shared" si="1"/>
        <v>62.100476164638167</v>
      </c>
      <c r="N21" s="151">
        <f t="shared" si="2"/>
        <v>1300</v>
      </c>
      <c r="O21" s="151">
        <f t="shared" si="3"/>
        <v>1942.5028944298831</v>
      </c>
      <c r="P21" s="282">
        <v>4025</v>
      </c>
      <c r="Q21" s="281" t="str">
        <f t="shared" si="20"/>
        <v>OK</v>
      </c>
      <c r="R21" s="173"/>
      <c r="S21" s="173"/>
      <c r="T21" s="174"/>
      <c r="U21" s="174"/>
      <c r="V21" s="174"/>
      <c r="W21" s="174"/>
      <c r="X21" s="174"/>
      <c r="Y21" s="174"/>
      <c r="Z21" s="174"/>
      <c r="AA21" s="175"/>
      <c r="AB21" s="175"/>
      <c r="AC21" s="175"/>
      <c r="AD21" s="175"/>
      <c r="AE21" s="176"/>
      <c r="AF21" s="175"/>
      <c r="AG21" s="122"/>
      <c r="AH21" s="177"/>
      <c r="AI21" s="177"/>
      <c r="AJ21" s="16">
        <f t="shared" si="21"/>
        <v>2.0720689845774061</v>
      </c>
      <c r="AK21" s="164">
        <f t="shared" si="4"/>
        <v>925</v>
      </c>
      <c r="AL21" s="165">
        <f t="shared" si="5"/>
        <v>213.12000000000003</v>
      </c>
      <c r="AM21" s="164">
        <f t="shared" si="6"/>
        <v>1</v>
      </c>
      <c r="AN21" s="164">
        <f t="shared" si="7"/>
        <v>0</v>
      </c>
      <c r="AO21" s="166">
        <f t="shared" si="8"/>
        <v>1942.5028944298831</v>
      </c>
      <c r="AP21" s="167">
        <f t="shared" si="9"/>
        <v>2898.4320000000012</v>
      </c>
      <c r="AQ21" s="167">
        <f t="shared" si="10"/>
        <v>2063.3357721600009</v>
      </c>
      <c r="AR21" s="167">
        <f t="shared" si="11"/>
        <v>0</v>
      </c>
      <c r="AS21" s="164">
        <f t="shared" si="12"/>
        <v>2.5146396396396398E-3</v>
      </c>
      <c r="AT21" s="168">
        <f t="shared" si="13"/>
        <v>0</v>
      </c>
      <c r="AU21" s="168">
        <f t="shared" si="14"/>
        <v>434.78260869565219</v>
      </c>
      <c r="AV21" s="168">
        <f t="shared" si="15"/>
        <v>0</v>
      </c>
      <c r="AW21" s="168">
        <f t="shared" si="16"/>
        <v>5798.4363862567843</v>
      </c>
      <c r="AX21" s="168">
        <f t="shared" si="17"/>
        <v>0</v>
      </c>
      <c r="AY21" s="168">
        <f t="shared" si="18"/>
        <v>5798.4363862567843</v>
      </c>
      <c r="AZ21" s="178"/>
      <c r="BA21" s="178"/>
      <c r="BB21" s="179"/>
      <c r="BC21" s="179"/>
      <c r="BD21" s="179"/>
      <c r="BE21" s="179"/>
      <c r="BF21" s="179"/>
      <c r="BG21" s="179"/>
      <c r="BH21" s="179"/>
      <c r="BI21" s="179"/>
      <c r="BJ21" s="179"/>
      <c r="BK21" s="179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4"/>
      <c r="DJ21" s="24"/>
      <c r="DK21" s="24"/>
      <c r="DL21" s="24"/>
      <c r="DM21" s="24"/>
      <c r="DN21" s="24"/>
    </row>
    <row r="22" spans="1:118" ht="15.95" customHeight="1" x14ac:dyDescent="0.2">
      <c r="A22" s="14">
        <f t="shared" si="22"/>
        <v>3</v>
      </c>
      <c r="B22" s="150">
        <f t="shared" si="19"/>
        <v>0.5</v>
      </c>
      <c r="C22" s="267" t="s">
        <v>276</v>
      </c>
      <c r="D22" s="269" t="s">
        <v>271</v>
      </c>
      <c r="E22" s="270" t="s">
        <v>281</v>
      </c>
      <c r="F22" s="269" t="s">
        <v>267</v>
      </c>
      <c r="G22" s="271">
        <v>279</v>
      </c>
      <c r="H22" s="271">
        <v>689</v>
      </c>
      <c r="I22" s="271">
        <v>892</v>
      </c>
      <c r="J22" s="271">
        <v>1000</v>
      </c>
      <c r="K22" s="271">
        <v>1000</v>
      </c>
      <c r="L22" s="151">
        <f t="shared" si="0"/>
        <v>266.40000000000003</v>
      </c>
      <c r="M22" s="151">
        <f t="shared" si="1"/>
        <v>73.85457798812979</v>
      </c>
      <c r="N22" s="151">
        <f t="shared" si="2"/>
        <v>1300</v>
      </c>
      <c r="O22" s="151">
        <f t="shared" si="3"/>
        <v>2310.1711994686984</v>
      </c>
      <c r="P22" s="282">
        <v>7720</v>
      </c>
      <c r="Q22" s="281" t="str">
        <f t="shared" si="20"/>
        <v>OK</v>
      </c>
      <c r="R22" s="154">
        <f>IF(C22="","",MAX(N22:N23))</f>
        <v>1300</v>
      </c>
      <c r="S22" s="154">
        <f>IF(D22="","",MAX(O22:O23))</f>
        <v>2310.1711994686984</v>
      </c>
      <c r="T22" s="155">
        <f>IF(C22="","",MAX(ABS(H22),ABS(H23)))</f>
        <v>689</v>
      </c>
      <c r="U22" s="156">
        <f>+IF(C22="","",MIN(MAX(ABS(G22),ABS(G23))*1000/(J22*K22),0.2*$F$10))</f>
        <v>0.27900000000000003</v>
      </c>
      <c r="V22" s="155">
        <f>IF(C22="","",MAX(BH22:BI22))</f>
        <v>308.0275876617489</v>
      </c>
      <c r="W22" s="155">
        <f>IF(C22="","",$AA$9*$J22*$BG22*$BF22*$F$10/2.9/1000)</f>
        <v>2117.6044137931035</v>
      </c>
      <c r="X22" s="155">
        <f>IF(C22="","",$AA$9*$J22*$BG22*$BF22*$F$10/2/1000)</f>
        <v>3070.5263999999997</v>
      </c>
      <c r="Y22" s="157" t="str">
        <f>IF(C22="","",IF(MAX(ABS(H22),ABS(H23))&lt;V22,"Cấu tạo",IF(MAX(ABS(H22),ABS(H23))&gt;X22,"O/S","Tínhthép")))</f>
        <v>Tínhthép</v>
      </c>
      <c r="Z22" s="158">
        <f>IF(C22="","",IF(Y22="Tínhthép",IF(T22&lt;W22,2.5,_xlfn.COT(0.5*ASIN(2*T22*1000/($AA$9*J22*BG22*BF22*$F$10)))),""))</f>
        <v>2.5</v>
      </c>
      <c r="AA22" s="159">
        <f>IF(Y22="Cấu tạo",BJ22,MAX(BJ22:BK22))</f>
        <v>1290.5379956227414</v>
      </c>
      <c r="AB22" s="160">
        <v>12</v>
      </c>
      <c r="AC22" s="160">
        <f>IF($C22="","",AI22)</f>
        <v>200</v>
      </c>
      <c r="AD22" s="160">
        <v>3</v>
      </c>
      <c r="AE22" s="159">
        <f>IF(C22="","",AD22*3.14*AB22^2/4/AC22*1000)</f>
        <v>1695.6</v>
      </c>
      <c r="AF22" s="161" t="str">
        <f>IF(C22="","",IF(AE22&gt;AA22,"OK","NOT OK"))</f>
        <v>OK</v>
      </c>
      <c r="AG22" s="17">
        <v>2</v>
      </c>
      <c r="AH22" s="162">
        <v>12</v>
      </c>
      <c r="AI22" s="163">
        <v>200</v>
      </c>
      <c r="AJ22" s="16">
        <f t="shared" si="21"/>
        <v>3.3417436776008089</v>
      </c>
      <c r="AK22" s="164">
        <f t="shared" si="4"/>
        <v>925</v>
      </c>
      <c r="AL22" s="165">
        <f t="shared" si="5"/>
        <v>213.12000000000003</v>
      </c>
      <c r="AM22" s="164">
        <f t="shared" si="6"/>
        <v>1</v>
      </c>
      <c r="AN22" s="164">
        <f t="shared" si="7"/>
        <v>0</v>
      </c>
      <c r="AO22" s="166">
        <f t="shared" si="8"/>
        <v>2310.1711994686984</v>
      </c>
      <c r="AP22" s="167">
        <f t="shared" si="9"/>
        <v>2898.4320000000012</v>
      </c>
      <c r="AQ22" s="167">
        <f t="shared" si="10"/>
        <v>2063.3357721600009</v>
      </c>
      <c r="AR22" s="167">
        <f t="shared" si="11"/>
        <v>0</v>
      </c>
      <c r="AS22" s="164">
        <f t="shared" si="12"/>
        <v>2.5146396396396398E-3</v>
      </c>
      <c r="AT22" s="168">
        <f t="shared" si="13"/>
        <v>0</v>
      </c>
      <c r="AU22" s="168">
        <f t="shared" si="14"/>
        <v>434.78260869565219</v>
      </c>
      <c r="AV22" s="168">
        <f t="shared" si="15"/>
        <v>0</v>
      </c>
      <c r="AW22" s="168">
        <f t="shared" si="16"/>
        <v>5798.4363862567843</v>
      </c>
      <c r="AX22" s="168">
        <f t="shared" si="17"/>
        <v>0</v>
      </c>
      <c r="AY22" s="168">
        <f t="shared" si="18"/>
        <v>5798.4363862567843</v>
      </c>
      <c r="AZ22" s="169">
        <f>IF(C22="","",MAX(R22:R23))</f>
        <v>1300</v>
      </c>
      <c r="BA22" s="169">
        <f>IF(C22="","",MAX(S22:S23))</f>
        <v>2310.1711994686984</v>
      </c>
      <c r="BB22" s="170">
        <f>IF(C22="","",MIN(2,1+SQRT(200/(0.8*K22))))</f>
        <v>1.5</v>
      </c>
      <c r="BC22" s="170">
        <f>IF(C22="","",MIN(0.02,MAX(R22:S22)/(J22*0.8*K22)))</f>
        <v>2.8877139993358733E-3</v>
      </c>
      <c r="BD22" s="171">
        <f>IF(C22="","",0.18/$Y$11)</f>
        <v>0.12</v>
      </c>
      <c r="BE22" s="172">
        <f>IF(C22="","",0.035*BB22^(3/2)*$F$9^(1/2))</f>
        <v>0.315</v>
      </c>
      <c r="BF22" s="172">
        <f>IF(C22="","",0.6*(1-$F$9/250))</f>
        <v>0.54239999999999999</v>
      </c>
      <c r="BG22" s="171">
        <f>IF(C22="","",0.9*AK22)</f>
        <v>832.5</v>
      </c>
      <c r="BH22" s="172">
        <f>+IF(C22="","",(BD22*BB22*(100*BC22*$F$9)^(1/3)+0.15*U22)*J22*0.8*K22/1000)</f>
        <v>308.0275876617489</v>
      </c>
      <c r="BI22" s="172">
        <f>IF(C22="","",(BE22+0.15*U22)*J22*0.8*K22/1000)</f>
        <v>285.48</v>
      </c>
      <c r="BJ22" s="172">
        <f>IF(C22="","",$AF$12*J22*1000)</f>
        <v>783.83671769061687</v>
      </c>
      <c r="BK22" s="172">
        <f>+IF(C22="","",T22*1000/(BG22*$Q$10*Z22)*1000)</f>
        <v>1290.5379956227414</v>
      </c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4"/>
      <c r="DJ22" s="24"/>
      <c r="DK22" s="24"/>
      <c r="DL22" s="24"/>
      <c r="DM22" s="24"/>
      <c r="DN22" s="24"/>
    </row>
    <row r="23" spans="1:118" ht="15.95" customHeight="1" x14ac:dyDescent="0.25">
      <c r="A23" s="14">
        <f t="shared" si="22"/>
        <v>3</v>
      </c>
      <c r="B23" s="150">
        <f t="shared" si="19"/>
        <v>0.5</v>
      </c>
      <c r="C23" s="151" t="str">
        <f>C22</f>
        <v>-6,8-&gt;-11,8</v>
      </c>
      <c r="D23" s="269" t="s">
        <v>271</v>
      </c>
      <c r="E23" s="270" t="s">
        <v>281</v>
      </c>
      <c r="F23" s="269" t="s">
        <v>268</v>
      </c>
      <c r="G23" s="271">
        <v>279</v>
      </c>
      <c r="H23" s="271">
        <v>689</v>
      </c>
      <c r="I23" s="271">
        <v>859</v>
      </c>
      <c r="J23" s="271">
        <v>1000</v>
      </c>
      <c r="K23" s="269">
        <v>1000</v>
      </c>
      <c r="L23" s="151">
        <f t="shared" si="0"/>
        <v>266.40000000000003</v>
      </c>
      <c r="M23" s="151">
        <f t="shared" si="1"/>
        <v>71.008506723728942</v>
      </c>
      <c r="N23" s="151">
        <f t="shared" si="2"/>
        <v>1300</v>
      </c>
      <c r="O23" s="151">
        <f t="shared" si="3"/>
        <v>2221.1460903182419</v>
      </c>
      <c r="P23" s="282">
        <v>12055</v>
      </c>
      <c r="Q23" s="281" t="str">
        <f t="shared" si="20"/>
        <v>OK</v>
      </c>
      <c r="R23" s="180"/>
      <c r="S23" s="180"/>
      <c r="T23" s="174"/>
      <c r="U23" s="174"/>
      <c r="V23" s="174"/>
      <c r="W23" s="174"/>
      <c r="X23" s="174"/>
      <c r="Y23" s="174"/>
      <c r="Z23" s="174"/>
      <c r="AA23" s="175"/>
      <c r="AB23" s="175"/>
      <c r="AC23" s="175"/>
      <c r="AD23" s="175"/>
      <c r="AE23" s="176"/>
      <c r="AF23" s="175"/>
      <c r="AG23" s="122"/>
      <c r="AH23" s="177"/>
      <c r="AI23" s="177"/>
      <c r="AJ23" s="16">
        <f t="shared" si="21"/>
        <v>5.4273782587046222</v>
      </c>
      <c r="AK23" s="164">
        <f t="shared" si="4"/>
        <v>925</v>
      </c>
      <c r="AL23" s="165">
        <f t="shared" si="5"/>
        <v>213.12000000000003</v>
      </c>
      <c r="AM23" s="164">
        <f t="shared" si="6"/>
        <v>1</v>
      </c>
      <c r="AN23" s="164">
        <f t="shared" si="7"/>
        <v>0</v>
      </c>
      <c r="AO23" s="166">
        <f t="shared" si="8"/>
        <v>2221.1460903182419</v>
      </c>
      <c r="AP23" s="167">
        <f t="shared" si="9"/>
        <v>2898.4320000000012</v>
      </c>
      <c r="AQ23" s="167">
        <f t="shared" si="10"/>
        <v>2063.3357721600009</v>
      </c>
      <c r="AR23" s="167">
        <f t="shared" si="11"/>
        <v>0</v>
      </c>
      <c r="AS23" s="164">
        <f t="shared" si="12"/>
        <v>2.5146396396396398E-3</v>
      </c>
      <c r="AT23" s="168">
        <f t="shared" si="13"/>
        <v>0</v>
      </c>
      <c r="AU23" s="168">
        <f t="shared" si="14"/>
        <v>434.78260869565219</v>
      </c>
      <c r="AV23" s="168">
        <f t="shared" si="15"/>
        <v>0</v>
      </c>
      <c r="AW23" s="168">
        <f t="shared" si="16"/>
        <v>5798.4363862567843</v>
      </c>
      <c r="AX23" s="168">
        <f t="shared" si="17"/>
        <v>0</v>
      </c>
      <c r="AY23" s="168">
        <f t="shared" si="18"/>
        <v>5798.4363862567843</v>
      </c>
      <c r="AZ23" s="178"/>
      <c r="BA23" s="178"/>
      <c r="BB23" s="179"/>
      <c r="BC23" s="179"/>
      <c r="BD23" s="179"/>
      <c r="BE23" s="179"/>
      <c r="BF23" s="179"/>
      <c r="BG23" s="179"/>
      <c r="BH23" s="179"/>
      <c r="BI23" s="179"/>
      <c r="BJ23" s="179"/>
      <c r="BK23" s="179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4"/>
      <c r="DJ23" s="24"/>
      <c r="DK23" s="24"/>
      <c r="DL23" s="24"/>
      <c r="DM23" s="24"/>
      <c r="DN23" s="24"/>
    </row>
    <row r="24" spans="1:118" ht="15.95" customHeight="1" x14ac:dyDescent="0.2">
      <c r="A24" s="14">
        <f t="shared" si="22"/>
        <v>4</v>
      </c>
      <c r="B24" s="150">
        <f t="shared" si="19"/>
        <v>0</v>
      </c>
      <c r="C24" s="267" t="s">
        <v>277</v>
      </c>
      <c r="D24" s="269" t="s">
        <v>272</v>
      </c>
      <c r="E24" s="270" t="s">
        <v>281</v>
      </c>
      <c r="F24" s="269" t="s">
        <v>267</v>
      </c>
      <c r="G24" s="271">
        <v>438</v>
      </c>
      <c r="H24" s="271">
        <v>557</v>
      </c>
      <c r="I24" s="271">
        <v>1368</v>
      </c>
      <c r="J24" s="271">
        <v>1000</v>
      </c>
      <c r="K24" s="269">
        <v>1000</v>
      </c>
      <c r="L24" s="151">
        <f t="shared" si="0"/>
        <v>266.40000000000003</v>
      </c>
      <c r="M24" s="151">
        <f t="shared" si="1"/>
        <v>116.02006859764151</v>
      </c>
      <c r="N24" s="151">
        <f t="shared" si="2"/>
        <v>1300</v>
      </c>
      <c r="O24" s="151">
        <f t="shared" si="3"/>
        <v>3629.1077457342253</v>
      </c>
      <c r="P24" s="282">
        <v>11735</v>
      </c>
      <c r="Q24" s="281" t="str">
        <f t="shared" si="20"/>
        <v>OK</v>
      </c>
      <c r="R24" s="154">
        <f>IF(C24="","",MAX(N24:N25))</f>
        <v>1300</v>
      </c>
      <c r="S24" s="154">
        <f>IF(D24="","",MAX(O24:O25))</f>
        <v>3629.1077457342253</v>
      </c>
      <c r="T24" s="155">
        <f>IF(C24="","",MAX(ABS(H24),ABS(H25)))</f>
        <v>557</v>
      </c>
      <c r="U24" s="156">
        <f>+IF(C24="","",MIN(MAX(ABS(G24),ABS(G25))*1000/(J24*K24),0.2*$F$10))</f>
        <v>0.438</v>
      </c>
      <c r="V24" s="155">
        <f>IF(C24="","",MAX(BH24:BI24))</f>
        <v>371.7158905292784</v>
      </c>
      <c r="W24" s="155">
        <f>IF(C24="","",$AA$9*$J24*$BG24*$BF24*$F$10/2.9/1000)</f>
        <v>2117.6044137931035</v>
      </c>
      <c r="X24" s="155">
        <f>IF(C24="","",$AA$9*$J24*$BG24*$BF24*$F$10/2/1000)</f>
        <v>3070.5263999999997</v>
      </c>
      <c r="Y24" s="157" t="str">
        <f>IF(C24="","",IF(MAX(ABS(H24),ABS(H25))&lt;V24,"Cấu tạo",IF(MAX(ABS(H24),ABS(H25))&gt;X24,"O/S","Tínhthép")))</f>
        <v>Tínhthép</v>
      </c>
      <c r="Z24" s="158">
        <f>IF(C24="","",IF(Y24="Tínhthép",IF(T24&lt;W24,2.5,_xlfn.COT(0.5*ASIN(2*T24*1000/($AA$9*J24*BG24*BF24*$F$10)))),""))</f>
        <v>2.5</v>
      </c>
      <c r="AA24" s="159">
        <f>IF(Y24="Cấu tao",BJ24,MAX(BJ24:BK24))</f>
        <v>1043.2941415992264</v>
      </c>
      <c r="AB24" s="160">
        <v>12</v>
      </c>
      <c r="AC24" s="160">
        <f>IF($C24="","",AI24)</f>
        <v>200</v>
      </c>
      <c r="AD24" s="160">
        <v>3</v>
      </c>
      <c r="AE24" s="159">
        <f>IF(C24="","",AD24*3.14*AB24^2/4/AC24*1000)</f>
        <v>1695.6</v>
      </c>
      <c r="AF24" s="161" t="str">
        <f>IF(C24="","",IF(AE24&gt;AA24,"OK","NOT OK"))</f>
        <v>OK</v>
      </c>
      <c r="AH24" s="162">
        <v>12</v>
      </c>
      <c r="AI24" s="163">
        <v>200</v>
      </c>
      <c r="AJ24" s="16">
        <f t="shared" si="21"/>
        <v>3.2335771826542521</v>
      </c>
      <c r="AK24" s="164">
        <f t="shared" si="4"/>
        <v>925</v>
      </c>
      <c r="AL24" s="165">
        <f t="shared" si="5"/>
        <v>213.12000000000003</v>
      </c>
      <c r="AM24" s="164">
        <f t="shared" si="6"/>
        <v>1</v>
      </c>
      <c r="AN24" s="164">
        <f t="shared" si="7"/>
        <v>0</v>
      </c>
      <c r="AO24" s="166">
        <f t="shared" si="8"/>
        <v>3629.1077457342253</v>
      </c>
      <c r="AP24" s="167">
        <f t="shared" si="9"/>
        <v>2898.4320000000012</v>
      </c>
      <c r="AQ24" s="167">
        <f t="shared" si="10"/>
        <v>2063.3357721600009</v>
      </c>
      <c r="AR24" s="167">
        <f t="shared" si="11"/>
        <v>0</v>
      </c>
      <c r="AS24" s="164">
        <f t="shared" si="12"/>
        <v>2.5146396396396398E-3</v>
      </c>
      <c r="AT24" s="168">
        <f t="shared" si="13"/>
        <v>0</v>
      </c>
      <c r="AU24" s="168">
        <f t="shared" si="14"/>
        <v>434.78260869565219</v>
      </c>
      <c r="AV24" s="168">
        <f t="shared" si="15"/>
        <v>0</v>
      </c>
      <c r="AW24" s="168">
        <f t="shared" si="16"/>
        <v>5798.4363862567843</v>
      </c>
      <c r="AX24" s="168">
        <f t="shared" si="17"/>
        <v>0</v>
      </c>
      <c r="AY24" s="168">
        <f t="shared" si="18"/>
        <v>5798.4363862567843</v>
      </c>
      <c r="AZ24" s="169">
        <f>IF(C24="","",MAX(R24:R25))</f>
        <v>1300</v>
      </c>
      <c r="BA24" s="169">
        <f>IF(C24="","",MAX(S24:S25))</f>
        <v>3629.1077457342253</v>
      </c>
      <c r="BB24" s="170">
        <f>IF(C24="","",MIN(2,1+SQRT(200/(0.8*K24))))</f>
        <v>1.5</v>
      </c>
      <c r="BC24" s="170">
        <f>IF(C24="","",MIN(0.02,MAX(R24:S24)/(J24*0.8*K24)))</f>
        <v>4.5363846821677815E-3</v>
      </c>
      <c r="BD24" s="171">
        <f>IF(C24="","",0.18/$Y$11)</f>
        <v>0.12</v>
      </c>
      <c r="BE24" s="172">
        <f>IF(C24="","",0.035*BB24^(3/2)*$F$9^(1/2))</f>
        <v>0.315</v>
      </c>
      <c r="BF24" s="172">
        <f>IF(C24="","",0.6*(1-$F$9/250))</f>
        <v>0.54239999999999999</v>
      </c>
      <c r="BG24" s="171">
        <f>IF(C24="","",0.9*AK24)</f>
        <v>832.5</v>
      </c>
      <c r="BH24" s="172">
        <f>+IF(C24="","",(BD24*BB24*(100*BC24*$F$9)^(1/3)+0.15*U24)*J24*0.8*K24/1000)</f>
        <v>371.7158905292784</v>
      </c>
      <c r="BI24" s="172">
        <f>IF(C24="","",(BE24+0.15*U24)*J24*0.8*K24/1000)</f>
        <v>304.56</v>
      </c>
      <c r="BJ24" s="172">
        <f>IF(C24="","",$AF$12*J24*1000)</f>
        <v>783.83671769061687</v>
      </c>
      <c r="BK24" s="172">
        <f>+IF(C24="","",T24*1000/(BG24*$Q$10*Z24)*1000)</f>
        <v>1043.2941415992264</v>
      </c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4"/>
      <c r="DJ24" s="24"/>
      <c r="DK24" s="24"/>
      <c r="DL24" s="24"/>
      <c r="DM24" s="24"/>
      <c r="DN24" s="24"/>
    </row>
    <row r="25" spans="1:118" ht="15.95" customHeight="1" x14ac:dyDescent="0.25">
      <c r="A25" s="14">
        <f t="shared" si="22"/>
        <v>4</v>
      </c>
      <c r="B25" s="150">
        <f t="shared" si="19"/>
        <v>0</v>
      </c>
      <c r="C25" s="151" t="str">
        <f>C24</f>
        <v>-11,8-&gt;-15,7</v>
      </c>
      <c r="D25" s="269" t="s">
        <v>272</v>
      </c>
      <c r="E25" s="270" t="s">
        <v>281</v>
      </c>
      <c r="F25" s="269" t="s">
        <v>268</v>
      </c>
      <c r="G25" s="271">
        <v>438</v>
      </c>
      <c r="H25" s="271">
        <v>557</v>
      </c>
      <c r="I25" s="271">
        <v>168</v>
      </c>
      <c r="J25" s="271">
        <v>1000</v>
      </c>
      <c r="K25" s="269">
        <v>1000</v>
      </c>
      <c r="L25" s="151">
        <f t="shared" si="0"/>
        <v>266.40000000000003</v>
      </c>
      <c r="M25" s="151">
        <f t="shared" si="1"/>
        <v>13.452350314555019</v>
      </c>
      <c r="N25" s="151">
        <f t="shared" si="2"/>
        <v>1300</v>
      </c>
      <c r="O25" s="151">
        <f t="shared" si="3"/>
        <v>1300</v>
      </c>
      <c r="P25" s="282">
        <v>4025</v>
      </c>
      <c r="Q25" s="281" t="str">
        <f t="shared" si="20"/>
        <v>OK</v>
      </c>
      <c r="R25" s="180"/>
      <c r="S25" s="180"/>
      <c r="T25" s="174"/>
      <c r="U25" s="174"/>
      <c r="V25" s="174"/>
      <c r="W25" s="174"/>
      <c r="X25" s="174"/>
      <c r="Y25" s="174"/>
      <c r="Z25" s="174"/>
      <c r="AA25" s="175"/>
      <c r="AB25" s="175"/>
      <c r="AC25" s="175"/>
      <c r="AD25" s="175"/>
      <c r="AE25" s="176"/>
      <c r="AF25" s="175"/>
      <c r="AG25" s="122"/>
      <c r="AH25" s="177"/>
      <c r="AI25" s="177"/>
      <c r="AJ25" s="16">
        <f t="shared" si="21"/>
        <v>3.0961538461538463</v>
      </c>
      <c r="AK25" s="164">
        <f t="shared" si="4"/>
        <v>925</v>
      </c>
      <c r="AL25" s="165">
        <f t="shared" si="5"/>
        <v>213.12000000000003</v>
      </c>
      <c r="AM25" s="164">
        <f t="shared" si="6"/>
        <v>1</v>
      </c>
      <c r="AN25" s="164">
        <f t="shared" si="7"/>
        <v>0</v>
      </c>
      <c r="AO25" s="166">
        <f t="shared" si="8"/>
        <v>420.78951783927926</v>
      </c>
      <c r="AP25" s="167">
        <f t="shared" si="9"/>
        <v>2898.4320000000012</v>
      </c>
      <c r="AQ25" s="167">
        <f t="shared" si="10"/>
        <v>2063.3357721600009</v>
      </c>
      <c r="AR25" s="167">
        <f t="shared" si="11"/>
        <v>0</v>
      </c>
      <c r="AS25" s="164">
        <f t="shared" si="12"/>
        <v>2.5146396396396398E-3</v>
      </c>
      <c r="AT25" s="168">
        <f t="shared" si="13"/>
        <v>0</v>
      </c>
      <c r="AU25" s="168">
        <f t="shared" si="14"/>
        <v>434.78260869565219</v>
      </c>
      <c r="AV25" s="168">
        <f t="shared" si="15"/>
        <v>0</v>
      </c>
      <c r="AW25" s="168">
        <f t="shared" si="16"/>
        <v>5798.4363862567843</v>
      </c>
      <c r="AX25" s="168">
        <f t="shared" si="17"/>
        <v>0</v>
      </c>
      <c r="AY25" s="168">
        <f t="shared" si="18"/>
        <v>5798.4363862567843</v>
      </c>
      <c r="AZ25" s="178"/>
      <c r="BA25" s="178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4"/>
      <c r="DJ25" s="24"/>
      <c r="DK25" s="24"/>
      <c r="DL25" s="24"/>
      <c r="DM25" s="24"/>
      <c r="DN25" s="24"/>
    </row>
    <row r="26" spans="1:118" ht="15.95" customHeight="1" x14ac:dyDescent="0.2">
      <c r="A26" s="14">
        <f t="shared" si="22"/>
        <v>5</v>
      </c>
      <c r="B26" s="150">
        <f t="shared" si="19"/>
        <v>0.5</v>
      </c>
      <c r="C26" s="267" t="s">
        <v>290</v>
      </c>
      <c r="D26" s="269" t="s">
        <v>273</v>
      </c>
      <c r="E26" s="270" t="s">
        <v>281</v>
      </c>
      <c r="F26" s="269" t="s">
        <v>267</v>
      </c>
      <c r="G26" s="271">
        <v>422</v>
      </c>
      <c r="H26" s="271">
        <v>226</v>
      </c>
      <c r="I26" s="271">
        <v>1541</v>
      </c>
      <c r="J26" s="271">
        <v>1000</v>
      </c>
      <c r="K26" s="271">
        <v>1000</v>
      </c>
      <c r="L26" s="151">
        <f t="shared" si="0"/>
        <v>266.40000000000003</v>
      </c>
      <c r="M26" s="151">
        <f t="shared" si="1"/>
        <v>131.90016205954464</v>
      </c>
      <c r="N26" s="151">
        <f t="shared" si="2"/>
        <v>1300</v>
      </c>
      <c r="O26" s="151">
        <f t="shared" si="3"/>
        <v>4125.8370692225581</v>
      </c>
      <c r="P26" s="282">
        <v>8660</v>
      </c>
      <c r="Q26" s="281" t="str">
        <f t="shared" si="20"/>
        <v>OK</v>
      </c>
      <c r="R26" s="154">
        <f>IF(C26="","",MAX(N26:N27))</f>
        <v>1300</v>
      </c>
      <c r="S26" s="154">
        <f>IF(D26="","",MAX(O26:O27))</f>
        <v>4125.8370692225581</v>
      </c>
      <c r="T26" s="155">
        <f>IF(C26="","",MAX(ABS(H26),ABS(H27)))</f>
        <v>226</v>
      </c>
      <c r="U26" s="156">
        <f>+IF(C26="","",MIN(MAX(ABS(G26),ABS(G27))*1000/(J26*K26),0.2*$F$10))</f>
        <v>0.42199999999999999</v>
      </c>
      <c r="V26" s="155">
        <f>IF(C26="","",MAX(BH26:BI26))</f>
        <v>383.73920909599576</v>
      </c>
      <c r="W26" s="155">
        <f>IF(C26="","",$AA$9*$J26*$BG26*$BF26*$F$10/2.9/1000)</f>
        <v>2117.6044137931035</v>
      </c>
      <c r="X26" s="155">
        <f>IF(C26="","",$AA$9*$J26*$BG26*$BF26*$F$10/2/1000)</f>
        <v>3070.5263999999997</v>
      </c>
      <c r="Y26" s="157" t="str">
        <f>IF(C26="","",IF(MAX(ABS(H26),ABS(H27))&lt;V26,"Cấu tạo",IF(MAX(ABS(H26),ABS(H27))&gt;X26,"O/S","Tínhthép")))</f>
        <v>Cấu tạo</v>
      </c>
      <c r="Z26" s="158" t="str">
        <f>IF(C26="","",IF(Y26="Tínhthép",IF(T26&lt;W26,2.5,_xlfn.COT(0.5*ASIN(2*T26*1000/($AA$9*J26*BG26*BF26*$F$10)))),""))</f>
        <v/>
      </c>
      <c r="AA26" s="159">
        <f>IF(Y26="Cấu tạo",BJ26,MAX(BJ26:BK26))</f>
        <v>783.83671769061687</v>
      </c>
      <c r="AB26" s="160">
        <v>12</v>
      </c>
      <c r="AC26" s="160">
        <f>IF($C26="","",AI26)</f>
        <v>200</v>
      </c>
      <c r="AD26" s="160">
        <v>3</v>
      </c>
      <c r="AE26" s="159">
        <f>IF(C26="","",AD26*3.14*AB26^2/4/AC26*1000)</f>
        <v>1695.6</v>
      </c>
      <c r="AF26" s="161" t="str">
        <f>IF(C26="","",IF(AE26&gt;AA26,"OK","NOT OK"))</f>
        <v>OK</v>
      </c>
      <c r="AG26" s="17">
        <v>3</v>
      </c>
      <c r="AH26" s="162">
        <v>12</v>
      </c>
      <c r="AI26" s="163">
        <v>200</v>
      </c>
      <c r="AJ26" s="16">
        <f t="shared" si="21"/>
        <v>2.0989680044810459</v>
      </c>
      <c r="AK26" s="164">
        <f t="shared" si="4"/>
        <v>925</v>
      </c>
      <c r="AL26" s="165">
        <f t="shared" si="5"/>
        <v>213.12000000000003</v>
      </c>
      <c r="AM26" s="164">
        <f t="shared" si="6"/>
        <v>1</v>
      </c>
      <c r="AN26" s="164">
        <f t="shared" si="7"/>
        <v>0</v>
      </c>
      <c r="AO26" s="166">
        <f t="shared" si="8"/>
        <v>4125.8370692225581</v>
      </c>
      <c r="AP26" s="167">
        <f t="shared" si="9"/>
        <v>2898.4320000000012</v>
      </c>
      <c r="AQ26" s="167">
        <f t="shared" si="10"/>
        <v>2063.3357721600009</v>
      </c>
      <c r="AR26" s="167">
        <f t="shared" si="11"/>
        <v>0</v>
      </c>
      <c r="AS26" s="164">
        <f t="shared" si="12"/>
        <v>2.5146396396396398E-3</v>
      </c>
      <c r="AT26" s="168">
        <f t="shared" si="13"/>
        <v>0</v>
      </c>
      <c r="AU26" s="168">
        <f t="shared" si="14"/>
        <v>434.78260869565219</v>
      </c>
      <c r="AV26" s="168">
        <f t="shared" si="15"/>
        <v>0</v>
      </c>
      <c r="AW26" s="168">
        <f t="shared" si="16"/>
        <v>5798.4363862567843</v>
      </c>
      <c r="AX26" s="168">
        <f t="shared" si="17"/>
        <v>0</v>
      </c>
      <c r="AY26" s="168">
        <f t="shared" si="18"/>
        <v>5798.4363862567843</v>
      </c>
      <c r="AZ26" s="169">
        <f>IF(C26="","",MAX(R26:R27))</f>
        <v>1300</v>
      </c>
      <c r="BA26" s="169">
        <f>IF(C26="","",MAX(S26:S27))</f>
        <v>4125.8370692225581</v>
      </c>
      <c r="BB26" s="170">
        <f>IF(C26="","",MIN(2,1+SQRT(200/(0.8*K26))))</f>
        <v>1.5</v>
      </c>
      <c r="BC26" s="170">
        <f>IF(C26="","",MIN(0.02,MAX(R26:S26)/(J26*0.8*K26)))</f>
        <v>5.1572963365281973E-3</v>
      </c>
      <c r="BD26" s="171">
        <f>IF(C26="","",0.18/$Y$11)</f>
        <v>0.12</v>
      </c>
      <c r="BE26" s="172">
        <f>IF(C26="","",0.035*BB26^(3/2)*$F$9^(1/2))</f>
        <v>0.315</v>
      </c>
      <c r="BF26" s="172">
        <f>IF(C26="","",0.6*(1-$F$9/250))</f>
        <v>0.54239999999999999</v>
      </c>
      <c r="BG26" s="171">
        <f>IF(C26="","",0.9*AK26)</f>
        <v>832.5</v>
      </c>
      <c r="BH26" s="172">
        <f>+IF(C26="","",(BD26*BB26*(100*BC26*$F$9)^(1/3)+0.15*U26)*J26*0.8*K26/1000)</f>
        <v>383.73920909599576</v>
      </c>
      <c r="BI26" s="172">
        <f>IF(C26="","",(BE26+0.15*U26)*J26*0.8*K26/1000)</f>
        <v>302.64</v>
      </c>
      <c r="BJ26" s="172">
        <f>IF(C26="","",$AF$12*J26*1000)</f>
        <v>783.83671769061687</v>
      </c>
      <c r="BK26" s="172" t="e">
        <f>+IF(C26="","",T26*1000/(BG26*$Q$10*Z26)*1000)</f>
        <v>#VALUE!</v>
      </c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4"/>
      <c r="DJ26" s="24"/>
      <c r="DK26" s="24"/>
      <c r="DL26" s="24"/>
      <c r="DM26" s="24"/>
      <c r="DN26" s="24"/>
    </row>
    <row r="27" spans="1:118" ht="15.95" customHeight="1" x14ac:dyDescent="0.25">
      <c r="A27" s="14">
        <f t="shared" si="22"/>
        <v>5</v>
      </c>
      <c r="B27" s="150">
        <f t="shared" si="19"/>
        <v>0.5</v>
      </c>
      <c r="C27" s="267" t="str">
        <f>C26</f>
        <v>-15,7-&gt;--27,4</v>
      </c>
      <c r="D27" s="269" t="s">
        <v>273</v>
      </c>
      <c r="E27" s="270" t="s">
        <v>281</v>
      </c>
      <c r="F27" s="269" t="s">
        <v>268</v>
      </c>
      <c r="G27" s="271">
        <v>422</v>
      </c>
      <c r="H27" s="271">
        <v>226</v>
      </c>
      <c r="I27" s="271">
        <v>32</v>
      </c>
      <c r="J27" s="271">
        <v>1000</v>
      </c>
      <c r="K27" s="269">
        <v>1000</v>
      </c>
      <c r="L27" s="151">
        <f t="shared" si="0"/>
        <v>266.40000000000003</v>
      </c>
      <c r="M27" s="151">
        <f t="shared" si="1"/>
        <v>2.5472274164607143</v>
      </c>
      <c r="N27" s="151">
        <f t="shared" si="2"/>
        <v>1300</v>
      </c>
      <c r="O27" s="151">
        <f t="shared" si="3"/>
        <v>1300</v>
      </c>
      <c r="P27" s="282">
        <v>1570</v>
      </c>
      <c r="Q27" s="281" t="str">
        <f t="shared" si="20"/>
        <v>OK</v>
      </c>
      <c r="R27" s="173"/>
      <c r="S27" s="173"/>
      <c r="T27" s="174"/>
      <c r="U27" s="174"/>
      <c r="V27" s="174"/>
      <c r="W27" s="174"/>
      <c r="X27" s="174"/>
      <c r="Y27" s="174"/>
      <c r="Z27" s="174"/>
      <c r="AA27" s="175"/>
      <c r="AB27" s="175"/>
      <c r="AC27" s="175"/>
      <c r="AD27" s="175"/>
      <c r="AE27" s="176"/>
      <c r="AF27" s="175"/>
      <c r="AG27" s="122"/>
      <c r="AH27" s="177"/>
      <c r="AI27" s="177"/>
      <c r="AJ27" s="16">
        <f t="shared" si="21"/>
        <v>1.2076923076923076</v>
      </c>
      <c r="AK27" s="164">
        <f t="shared" si="4"/>
        <v>925</v>
      </c>
      <c r="AL27" s="165">
        <f t="shared" si="5"/>
        <v>213.12000000000003</v>
      </c>
      <c r="AM27" s="164">
        <f t="shared" si="6"/>
        <v>1</v>
      </c>
      <c r="AN27" s="164">
        <f t="shared" si="7"/>
        <v>0</v>
      </c>
      <c r="AO27" s="166">
        <f t="shared" si="8"/>
        <v>79.677273586891559</v>
      </c>
      <c r="AP27" s="167">
        <f t="shared" si="9"/>
        <v>2898.4320000000012</v>
      </c>
      <c r="AQ27" s="167">
        <f t="shared" si="10"/>
        <v>2063.3357721600009</v>
      </c>
      <c r="AR27" s="167">
        <f t="shared" si="11"/>
        <v>0</v>
      </c>
      <c r="AS27" s="164">
        <f t="shared" si="12"/>
        <v>2.5146396396396398E-3</v>
      </c>
      <c r="AT27" s="168">
        <f t="shared" si="13"/>
        <v>0</v>
      </c>
      <c r="AU27" s="168">
        <f t="shared" si="14"/>
        <v>434.78260869565219</v>
      </c>
      <c r="AV27" s="168">
        <f t="shared" si="15"/>
        <v>0</v>
      </c>
      <c r="AW27" s="168">
        <f t="shared" si="16"/>
        <v>5798.4363862567843</v>
      </c>
      <c r="AX27" s="168">
        <f t="shared" si="17"/>
        <v>0</v>
      </c>
      <c r="AY27" s="168">
        <f t="shared" si="18"/>
        <v>5798.4363862567843</v>
      </c>
      <c r="AZ27" s="178"/>
      <c r="BA27" s="178"/>
      <c r="BB27" s="179"/>
      <c r="BC27" s="179"/>
      <c r="BD27" s="179"/>
      <c r="BE27" s="179"/>
      <c r="BF27" s="179"/>
      <c r="BG27" s="179"/>
      <c r="BH27" s="179"/>
      <c r="BI27" s="179"/>
      <c r="BJ27" s="179"/>
      <c r="BK27" s="179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4"/>
      <c r="DJ27" s="24"/>
      <c r="DK27" s="24"/>
      <c r="DL27" s="24"/>
      <c r="DM27" s="24"/>
      <c r="DN27" s="24"/>
    </row>
    <row r="28" spans="1:118" ht="15.95" customHeight="1" x14ac:dyDescent="0.2">
      <c r="A28" s="14">
        <f t="shared" si="22"/>
        <v>6</v>
      </c>
      <c r="B28" s="150">
        <f t="shared" si="19"/>
        <v>0</v>
      </c>
      <c r="C28" s="267" t="s">
        <v>278</v>
      </c>
      <c r="D28" s="269" t="s">
        <v>274</v>
      </c>
      <c r="E28" s="270" t="s">
        <v>281</v>
      </c>
      <c r="F28" s="269" t="s">
        <v>267</v>
      </c>
      <c r="G28" s="271">
        <v>115</v>
      </c>
      <c r="H28" s="271">
        <v>229</v>
      </c>
      <c r="I28" s="271">
        <v>303</v>
      </c>
      <c r="J28" s="271">
        <v>1000</v>
      </c>
      <c r="K28" s="269">
        <v>1000</v>
      </c>
      <c r="L28" s="151">
        <f t="shared" si="0"/>
        <v>266.40000000000003</v>
      </c>
      <c r="M28" s="151">
        <f t="shared" si="1"/>
        <v>24.407874523328815</v>
      </c>
      <c r="N28" s="151">
        <f t="shared" si="2"/>
        <v>1300</v>
      </c>
      <c r="O28" s="151">
        <f t="shared" si="3"/>
        <v>1300</v>
      </c>
      <c r="P28" s="282">
        <v>1570</v>
      </c>
      <c r="Q28" s="281" t="str">
        <f t="shared" si="20"/>
        <v>OK</v>
      </c>
      <c r="R28" s="154">
        <f>IF(C28="","",MAX(N28:N29))</f>
        <v>1300</v>
      </c>
      <c r="S28" s="154">
        <f>IF(D28="","",MAX(O28:O29))</f>
        <v>1300</v>
      </c>
      <c r="T28" s="155">
        <f>IF(C28="","",MAX(ABS(H28),ABS(H29)))</f>
        <v>229</v>
      </c>
      <c r="U28" s="156">
        <f>+IF(C28="","",MIN(MAX(ABS(G28),ABS(G29))*1000/(J28*K28),0.2*$F$10))</f>
        <v>0.115</v>
      </c>
      <c r="V28" s="155">
        <f>IF(C28="","",MAX(BH28:BI28))</f>
        <v>265.8</v>
      </c>
      <c r="W28" s="155">
        <f>IF(C28="","",$AA$9*$J28*$BG28*$BF28*$F$10/2.9/1000)</f>
        <v>2117.6044137931035</v>
      </c>
      <c r="X28" s="155">
        <f>IF(C28="","",$AA$9*$J28*$BG28*$BF28*$F$10/2/1000)</f>
        <v>3070.5263999999997</v>
      </c>
      <c r="Y28" s="157" t="str">
        <f>IF(C28="","",IF(MAX(ABS(H28),ABS(H29))&lt;V28,"Cấu tạo",IF(MAX(ABS(H28),ABS(H29))&gt;X28,"O/S","Tínhthép")))</f>
        <v>Cấu tạo</v>
      </c>
      <c r="Z28" s="158" t="str">
        <f>IF(C28="","",IF(Y28="Tínhthép",IF(T28&lt;W28,2.5,_xlfn.COT(0.5*ASIN(2*T28*1000/($AA$9*J28*BG28*BF28*$F$10)))),""))</f>
        <v/>
      </c>
      <c r="AA28" s="159">
        <f>IF(Y28="Cấu tạo",BJ28,MAX(BJ28:BK28))</f>
        <v>783.83671769061687</v>
      </c>
      <c r="AB28" s="160">
        <v>12</v>
      </c>
      <c r="AC28" s="160">
        <f>IF($C28="","",AI28)</f>
        <v>200</v>
      </c>
      <c r="AD28" s="160">
        <v>3</v>
      </c>
      <c r="AE28" s="159">
        <f>IF(C28="","",AD28*3.14*AB28^2/4/AC28*1000)</f>
        <v>1695.6</v>
      </c>
      <c r="AF28" s="161" t="str">
        <f>IF(C28="","",IF(AE28&gt;AA28,"OK","NOT OK"))</f>
        <v>OK</v>
      </c>
      <c r="AH28" s="162">
        <v>12</v>
      </c>
      <c r="AI28" s="163">
        <v>200</v>
      </c>
      <c r="AJ28" s="16">
        <f t="shared" si="21"/>
        <v>1.2076923076923076</v>
      </c>
      <c r="AK28" s="164">
        <f t="shared" si="4"/>
        <v>925</v>
      </c>
      <c r="AL28" s="165">
        <f t="shared" si="5"/>
        <v>213.12000000000003</v>
      </c>
      <c r="AM28" s="164">
        <f t="shared" si="6"/>
        <v>1</v>
      </c>
      <c r="AN28" s="164">
        <f t="shared" si="7"/>
        <v>0</v>
      </c>
      <c r="AO28" s="166">
        <f t="shared" si="8"/>
        <v>763.47831508972558</v>
      </c>
      <c r="AP28" s="167">
        <f t="shared" si="9"/>
        <v>2898.4320000000012</v>
      </c>
      <c r="AQ28" s="167">
        <f t="shared" si="10"/>
        <v>2063.3357721600009</v>
      </c>
      <c r="AR28" s="167">
        <f t="shared" si="11"/>
        <v>0</v>
      </c>
      <c r="AS28" s="164">
        <f t="shared" si="12"/>
        <v>2.5146396396396398E-3</v>
      </c>
      <c r="AT28" s="168">
        <f t="shared" si="13"/>
        <v>0</v>
      </c>
      <c r="AU28" s="168">
        <f t="shared" si="14"/>
        <v>434.78260869565219</v>
      </c>
      <c r="AV28" s="168">
        <f t="shared" si="15"/>
        <v>0</v>
      </c>
      <c r="AW28" s="168">
        <f t="shared" si="16"/>
        <v>5798.4363862567843</v>
      </c>
      <c r="AX28" s="168">
        <f t="shared" si="17"/>
        <v>0</v>
      </c>
      <c r="AY28" s="168">
        <f t="shared" si="18"/>
        <v>5798.4363862567843</v>
      </c>
      <c r="AZ28" s="169">
        <f>IF(C28="","",MAX(R28:R29))</f>
        <v>1300</v>
      </c>
      <c r="BA28" s="169">
        <f>IF(C28="","",MAX(S28:S29))</f>
        <v>1300</v>
      </c>
      <c r="BB28" s="170">
        <f>IF(C28="","",MIN(2,1+SQRT(200/(0.8*K28))))</f>
        <v>1.5</v>
      </c>
      <c r="BC28" s="170">
        <f>IF(C28="","",MIN(0.02,MAX(R28:S28)/(J28*0.8*K28)))</f>
        <v>1.6249999999999999E-3</v>
      </c>
      <c r="BD28" s="171">
        <f>IF(C28="","",0.18/$Y$11)</f>
        <v>0.12</v>
      </c>
      <c r="BE28" s="172">
        <f>IF(C28="","",0.035*BB28^(3/2)*$F$9^(1/2))</f>
        <v>0.315</v>
      </c>
      <c r="BF28" s="172">
        <f>IF(C28="","",0.6*(1-$F$9/250))</f>
        <v>0.54239999999999999</v>
      </c>
      <c r="BG28" s="171">
        <f>IF(C28="","",0.9*AK28)</f>
        <v>832.5</v>
      </c>
      <c r="BH28" s="172">
        <f>+IF(C28="","",(BD28*BB28*(100*BC28*$F$9)^(1/3)+0.15*U28)*J28*0.8*K28/1000)</f>
        <v>240.46477199492784</v>
      </c>
      <c r="BI28" s="172">
        <f>IF(C28="","",(BE28+0.15*U28)*J28*0.8*K28/1000)</f>
        <v>265.8</v>
      </c>
      <c r="BJ28" s="172">
        <f>IF(C28="","",$AF$12*J28*1000)</f>
        <v>783.83671769061687</v>
      </c>
      <c r="BK28" s="172" t="e">
        <f>+IF(C28="","",T28*1000/(BG28*$Q$10*Z28)*1000)</f>
        <v>#VALUE!</v>
      </c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4"/>
      <c r="DJ28" s="24"/>
      <c r="DK28" s="24"/>
      <c r="DL28" s="24"/>
      <c r="DM28" s="24"/>
      <c r="DN28" s="24"/>
    </row>
    <row r="29" spans="1:118" ht="15.95" customHeight="1" x14ac:dyDescent="0.25">
      <c r="A29" s="14">
        <f t="shared" si="22"/>
        <v>6</v>
      </c>
      <c r="B29" s="150">
        <f t="shared" si="19"/>
        <v>0</v>
      </c>
      <c r="C29" s="151" t="str">
        <f>C28</f>
        <v>-27,4-&gt;-36</v>
      </c>
      <c r="D29" s="269" t="s">
        <v>274</v>
      </c>
      <c r="E29" s="270" t="s">
        <v>281</v>
      </c>
      <c r="F29" s="269" t="s">
        <v>268</v>
      </c>
      <c r="G29" s="271">
        <v>115</v>
      </c>
      <c r="H29" s="271">
        <v>229</v>
      </c>
      <c r="I29" s="271">
        <v>364</v>
      </c>
      <c r="J29" s="271">
        <v>1000</v>
      </c>
      <c r="K29" s="269">
        <v>1000</v>
      </c>
      <c r="L29" s="151">
        <f t="shared" si="0"/>
        <v>266.40000000000003</v>
      </c>
      <c r="M29" s="151">
        <f t="shared" si="1"/>
        <v>29.402105721940529</v>
      </c>
      <c r="N29" s="151">
        <f t="shared" si="2"/>
        <v>1300</v>
      </c>
      <c r="O29" s="151">
        <f t="shared" si="3"/>
        <v>1300</v>
      </c>
      <c r="P29" s="282">
        <v>3140</v>
      </c>
      <c r="Q29" s="281" t="str">
        <f t="shared" si="20"/>
        <v>OK</v>
      </c>
      <c r="R29" s="173"/>
      <c r="S29" s="173"/>
      <c r="T29" s="174"/>
      <c r="U29" s="174"/>
      <c r="V29" s="174"/>
      <c r="W29" s="174"/>
      <c r="X29" s="174"/>
      <c r="Y29" s="174"/>
      <c r="Z29" s="174"/>
      <c r="AA29" s="175"/>
      <c r="AB29" s="175"/>
      <c r="AC29" s="175"/>
      <c r="AD29" s="175"/>
      <c r="AE29" s="176"/>
      <c r="AF29" s="175"/>
      <c r="AG29" s="122"/>
      <c r="AH29" s="177"/>
      <c r="AI29" s="177"/>
      <c r="AJ29" s="16">
        <f t="shared" si="21"/>
        <v>2.4153846153846152</v>
      </c>
      <c r="AK29" s="164">
        <f t="shared" si="4"/>
        <v>925</v>
      </c>
      <c r="AL29" s="165">
        <f t="shared" si="5"/>
        <v>213.12000000000003</v>
      </c>
      <c r="AM29" s="164">
        <f t="shared" si="6"/>
        <v>1</v>
      </c>
      <c r="AN29" s="164">
        <f t="shared" si="7"/>
        <v>0</v>
      </c>
      <c r="AO29" s="166">
        <f t="shared" si="8"/>
        <v>919.69786698230098</v>
      </c>
      <c r="AP29" s="167">
        <f t="shared" si="9"/>
        <v>2898.4320000000012</v>
      </c>
      <c r="AQ29" s="167">
        <f t="shared" si="10"/>
        <v>2063.3357721600009</v>
      </c>
      <c r="AR29" s="167">
        <f t="shared" si="11"/>
        <v>0</v>
      </c>
      <c r="AS29" s="164">
        <f t="shared" si="12"/>
        <v>2.5146396396396398E-3</v>
      </c>
      <c r="AT29" s="168">
        <f t="shared" si="13"/>
        <v>0</v>
      </c>
      <c r="AU29" s="168">
        <f t="shared" si="14"/>
        <v>434.78260869565219</v>
      </c>
      <c r="AV29" s="168">
        <f t="shared" si="15"/>
        <v>0</v>
      </c>
      <c r="AW29" s="168">
        <f t="shared" si="16"/>
        <v>5798.4363862567843</v>
      </c>
      <c r="AX29" s="168">
        <f t="shared" si="17"/>
        <v>0</v>
      </c>
      <c r="AY29" s="168">
        <f t="shared" si="18"/>
        <v>5798.4363862567843</v>
      </c>
      <c r="AZ29" s="178"/>
      <c r="BA29" s="178"/>
      <c r="BB29" s="179"/>
      <c r="BC29" s="179"/>
      <c r="BD29" s="179"/>
      <c r="BE29" s="179"/>
      <c r="BF29" s="179"/>
      <c r="BG29" s="179"/>
      <c r="BH29" s="179"/>
      <c r="BI29" s="179"/>
      <c r="BJ29" s="179"/>
      <c r="BK29" s="179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4"/>
      <c r="DJ29" s="24"/>
      <c r="DK29" s="24"/>
      <c r="DL29" s="24"/>
      <c r="DM29" s="24"/>
      <c r="DN29" s="24"/>
    </row>
    <row r="30" spans="1:118" ht="15.95" customHeight="1" x14ac:dyDescent="0.2">
      <c r="A30" s="14">
        <f t="shared" si="22"/>
        <v>7</v>
      </c>
      <c r="B30" s="150">
        <f t="shared" si="19"/>
        <v>0.5</v>
      </c>
      <c r="C30" s="151" t="s">
        <v>117</v>
      </c>
      <c r="D30" s="152" t="s">
        <v>6</v>
      </c>
      <c r="E30" s="153" t="s">
        <v>111</v>
      </c>
      <c r="F30" s="152" t="s">
        <v>112</v>
      </c>
      <c r="G30" s="151">
        <v>194.12</v>
      </c>
      <c r="H30" s="151">
        <v>328.79</v>
      </c>
      <c r="I30" s="151">
        <v>118.913</v>
      </c>
      <c r="J30" s="151">
        <v>300</v>
      </c>
      <c r="K30" s="151">
        <v>1200</v>
      </c>
      <c r="L30" s="151">
        <f t="shared" si="0"/>
        <v>324.00000000000006</v>
      </c>
      <c r="M30" s="151">
        <f t="shared" si="1"/>
        <v>26.212343659845146</v>
      </c>
      <c r="N30" s="151">
        <f t="shared" si="2"/>
        <v>467.99999999999994</v>
      </c>
      <c r="O30" s="151">
        <f t="shared" si="3"/>
        <v>467.99999999999994</v>
      </c>
      <c r="P30" s="155"/>
      <c r="Q30" s="155"/>
      <c r="R30" s="154">
        <f>IF(C30="","",MAX(N30:N31))</f>
        <v>467.99999999999994</v>
      </c>
      <c r="S30" s="154">
        <f>IF(D30="","",MAX(O30:O31))</f>
        <v>467.99999999999994</v>
      </c>
      <c r="T30" s="155">
        <f>IF(C30="","",MAX(ABS(H30),ABS(H31)))</f>
        <v>607.02</v>
      </c>
      <c r="U30" s="156">
        <f>+IF(C30="","",MIN(MAX(ABS(G30),ABS(G31))*1000/(J30*K30),0.2*$F$10))</f>
        <v>0.53922222222222227</v>
      </c>
      <c r="V30" s="155">
        <f>IF(C30="","",MAX(BH30:BI30))</f>
        <v>110.09106155998722</v>
      </c>
      <c r="W30" s="155">
        <f>IF(C30="","",$AA$9*$J30*$BG30*$BF30*$F$10/2.9/1000)</f>
        <v>772.63944827586204</v>
      </c>
      <c r="X30" s="155">
        <f>IF(C30="","",$AA$9*$J30*$BG30*$BF30*$F$10/2/1000)</f>
        <v>1120.3271999999999</v>
      </c>
      <c r="Y30" s="157" t="str">
        <f>IF(C30="","",IF(MAX(ABS(H30),ABS(H31))&lt;V30,"Cấu tạo",IF(MAX(ABS(H30),ABS(H31))&gt;X30,"O/S","Tínhthép")))</f>
        <v>Tínhthép</v>
      </c>
      <c r="Z30" s="158">
        <f>IF(C30="","",IF(Y30="Tínhthép",IF(T30&lt;W30,2.5,_xlfn.COT(0.5*ASIN(2*T30*1000/($AA$9*J30*BG30*BF30*$F$10)))),""))</f>
        <v>2.5</v>
      </c>
      <c r="AA30" s="159">
        <f>IF(C30="","",MAX(BJ30:BK30))</f>
        <v>934.85398618957936</v>
      </c>
      <c r="AB30" s="160">
        <f>IF($C30="","",AH30)</f>
        <v>10</v>
      </c>
      <c r="AC30" s="160">
        <f>IF($C30="","",AI30)</f>
        <v>200</v>
      </c>
      <c r="AD30" s="160"/>
      <c r="AE30" s="159">
        <f>IF(C30="","",2*3.14*AB30^2/4/AC30*1000)</f>
        <v>785</v>
      </c>
      <c r="AF30" s="161" t="str">
        <f>IF(C30="","",IF(AE30&gt;AA30,"OK","NOT OK"))</f>
        <v>NOT OK</v>
      </c>
      <c r="AG30" s="17">
        <v>4</v>
      </c>
      <c r="AH30" s="162">
        <v>10</v>
      </c>
      <c r="AI30" s="163">
        <v>200</v>
      </c>
      <c r="AK30" s="164">
        <f t="shared" si="4"/>
        <v>1125</v>
      </c>
      <c r="AL30" s="165">
        <f t="shared" si="5"/>
        <v>259.20000000000005</v>
      </c>
      <c r="AM30" s="164">
        <f t="shared" si="6"/>
        <v>1</v>
      </c>
      <c r="AN30" s="164">
        <f t="shared" si="7"/>
        <v>0</v>
      </c>
      <c r="AO30" s="166">
        <f t="shared" si="8"/>
        <v>245.97663290398702</v>
      </c>
      <c r="AP30" s="167">
        <f t="shared" si="9"/>
        <v>1057.5360000000003</v>
      </c>
      <c r="AQ30" s="167">
        <f t="shared" si="10"/>
        <v>915.61466880000023</v>
      </c>
      <c r="AR30" s="167">
        <f t="shared" si="11"/>
        <v>0</v>
      </c>
      <c r="AS30" s="164">
        <f t="shared" si="12"/>
        <v>2.689814814814815E-3</v>
      </c>
      <c r="AT30" s="168">
        <f t="shared" si="13"/>
        <v>0</v>
      </c>
      <c r="AU30" s="168">
        <f t="shared" si="14"/>
        <v>434.78260869565219</v>
      </c>
      <c r="AV30" s="168">
        <f t="shared" si="15"/>
        <v>0</v>
      </c>
      <c r="AW30" s="168">
        <f t="shared" si="16"/>
        <v>2115.6457084990961</v>
      </c>
      <c r="AX30" s="168">
        <f t="shared" si="17"/>
        <v>0</v>
      </c>
      <c r="AY30" s="168">
        <f t="shared" si="18"/>
        <v>2115.6457084990961</v>
      </c>
      <c r="AZ30" s="169">
        <f>IF(C30="","",MAX(R30:R31))</f>
        <v>467.99999999999994</v>
      </c>
      <c r="BA30" s="169">
        <f>IF(C30="","",MAX(S30:S31))</f>
        <v>467.99999999999994</v>
      </c>
      <c r="BB30" s="170">
        <f>IF(C30="","",MIN(2,1+SQRT(200/(0.8*K30))))</f>
        <v>1.4564354645876385</v>
      </c>
      <c r="BC30" s="170">
        <f>IF(C30="","",MIN(0.02,MAX(R30:S30)/(J30*0.8*K30)))</f>
        <v>1.6249999999999997E-3</v>
      </c>
      <c r="BD30" s="171">
        <f>IF(C30="","",0.18/$Y$11)</f>
        <v>0.12</v>
      </c>
      <c r="BE30" s="172">
        <f>IF(C30="","",0.035*BB30^(3/2)*$F$9^(1/2))</f>
        <v>0.30137729708328892</v>
      </c>
      <c r="BF30" s="172">
        <f>IF(C30="","",0.6*(1-$F$9/250))</f>
        <v>0.54239999999999999</v>
      </c>
      <c r="BG30" s="171">
        <f>IF(C30="","",0.9*AK30)</f>
        <v>1012.5</v>
      </c>
      <c r="BH30" s="172">
        <f>+IF(C30="","",(BD30*BB30*(100*BC30*$F$9)^(1/3)+0.15*U30)*J30*0.8*K30/1000)</f>
        <v>102.52382700146013</v>
      </c>
      <c r="BI30" s="172">
        <f>IF(C30="","",(BE30+0.15*U30)*J30*0.8*K30/1000)</f>
        <v>110.09106155998722</v>
      </c>
      <c r="BJ30" s="172">
        <f>IF(C30="","",$AF$12*J30*1000)</f>
        <v>235.15101530718508</v>
      </c>
      <c r="BK30" s="172">
        <f>+IF(C30="","",T30*1000/(BG30*$Q$10*Z30)*1000)</f>
        <v>934.85398618957936</v>
      </c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4"/>
      <c r="DJ30" s="24"/>
      <c r="DK30" s="24"/>
      <c r="DL30" s="24"/>
      <c r="DM30" s="24"/>
      <c r="DN30" s="24"/>
    </row>
    <row r="31" spans="1:118" ht="15.95" customHeight="1" x14ac:dyDescent="0.25">
      <c r="A31" s="14">
        <f t="shared" si="22"/>
        <v>7</v>
      </c>
      <c r="B31" s="150">
        <f t="shared" si="19"/>
        <v>0.5</v>
      </c>
      <c r="C31" s="151" t="s">
        <v>117</v>
      </c>
      <c r="D31" s="152" t="s">
        <v>6</v>
      </c>
      <c r="E31" s="153" t="s">
        <v>113</v>
      </c>
      <c r="F31" s="152" t="s">
        <v>112</v>
      </c>
      <c r="G31" s="151">
        <v>-186.84</v>
      </c>
      <c r="H31" s="151">
        <v>-607.02</v>
      </c>
      <c r="I31" s="151">
        <v>-114.325</v>
      </c>
      <c r="J31" s="151">
        <v>300</v>
      </c>
      <c r="K31" s="152">
        <v>1200</v>
      </c>
      <c r="L31" s="151">
        <f t="shared" si="0"/>
        <v>324.00000000000006</v>
      </c>
      <c r="M31" s="151">
        <f t="shared" si="1"/>
        <v>25.189410246776561</v>
      </c>
      <c r="N31" s="151">
        <f t="shared" si="2"/>
        <v>467.99999999999994</v>
      </c>
      <c r="O31" s="151">
        <f t="shared" si="3"/>
        <v>467.99999999999994</v>
      </c>
      <c r="P31" s="272"/>
      <c r="Q31" s="272"/>
      <c r="R31" s="180"/>
      <c r="S31" s="180"/>
      <c r="T31" s="174"/>
      <c r="U31" s="174"/>
      <c r="V31" s="174"/>
      <c r="W31" s="174"/>
      <c r="X31" s="174"/>
      <c r="Y31" s="174"/>
      <c r="Z31" s="174"/>
      <c r="AA31" s="175"/>
      <c r="AB31" s="175"/>
      <c r="AC31" s="175"/>
      <c r="AD31" s="175"/>
      <c r="AE31" s="176"/>
      <c r="AF31" s="175"/>
      <c r="AG31" s="122"/>
      <c r="AH31" s="177"/>
      <c r="AI31" s="177"/>
      <c r="AJ31" s="123"/>
      <c r="AK31" s="164">
        <f t="shared" si="4"/>
        <v>1125</v>
      </c>
      <c r="AL31" s="165">
        <f t="shared" si="5"/>
        <v>259.20000000000005</v>
      </c>
      <c r="AM31" s="164">
        <f t="shared" si="6"/>
        <v>1</v>
      </c>
      <c r="AN31" s="164">
        <f t="shared" si="7"/>
        <v>0</v>
      </c>
      <c r="AO31" s="166">
        <f t="shared" si="8"/>
        <v>236.37742575575049</v>
      </c>
      <c r="AP31" s="167">
        <f t="shared" si="9"/>
        <v>1057.5360000000003</v>
      </c>
      <c r="AQ31" s="167">
        <f t="shared" si="10"/>
        <v>915.61466880000023</v>
      </c>
      <c r="AR31" s="167">
        <f t="shared" si="11"/>
        <v>0</v>
      </c>
      <c r="AS31" s="164">
        <f t="shared" si="12"/>
        <v>2.689814814814815E-3</v>
      </c>
      <c r="AT31" s="168">
        <f t="shared" si="13"/>
        <v>0</v>
      </c>
      <c r="AU31" s="168">
        <f t="shared" si="14"/>
        <v>434.78260869565219</v>
      </c>
      <c r="AV31" s="168">
        <f t="shared" si="15"/>
        <v>0</v>
      </c>
      <c r="AW31" s="168">
        <f t="shared" si="16"/>
        <v>2115.6457084990961</v>
      </c>
      <c r="AX31" s="168">
        <f t="shared" si="17"/>
        <v>0</v>
      </c>
      <c r="AY31" s="168">
        <f t="shared" si="18"/>
        <v>2115.6457084990961</v>
      </c>
      <c r="AZ31" s="178"/>
      <c r="BA31" s="178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4"/>
      <c r="DJ31" s="24"/>
      <c r="DK31" s="24"/>
      <c r="DL31" s="24"/>
      <c r="DM31" s="24"/>
      <c r="DN31" s="24"/>
    </row>
    <row r="32" spans="1:118" ht="15.95" customHeight="1" x14ac:dyDescent="0.2">
      <c r="A32" s="14">
        <f t="shared" si="22"/>
        <v>7</v>
      </c>
      <c r="B32" s="150">
        <f t="shared" si="19"/>
        <v>0.5</v>
      </c>
      <c r="C32" s="151" t="s">
        <v>117</v>
      </c>
      <c r="D32" s="152" t="s">
        <v>6</v>
      </c>
      <c r="E32" s="153" t="s">
        <v>111</v>
      </c>
      <c r="F32" s="152" t="s">
        <v>114</v>
      </c>
      <c r="G32" s="151">
        <v>128.38999999999999</v>
      </c>
      <c r="H32" s="151">
        <v>554.72</v>
      </c>
      <c r="I32" s="151">
        <v>90.644999999999996</v>
      </c>
      <c r="J32" s="151">
        <v>300</v>
      </c>
      <c r="K32" s="152">
        <v>1200</v>
      </c>
      <c r="L32" s="151">
        <f t="shared" si="0"/>
        <v>324.00000000000006</v>
      </c>
      <c r="M32" s="151">
        <f t="shared" si="1"/>
        <v>19.92480958507258</v>
      </c>
      <c r="N32" s="151">
        <f t="shared" si="2"/>
        <v>467.99999999999994</v>
      </c>
      <c r="O32" s="151">
        <f t="shared" si="3"/>
        <v>467.99999999999994</v>
      </c>
      <c r="P32" s="155"/>
      <c r="Q32" s="155"/>
      <c r="R32" s="154">
        <f>IF(C32="","",MAX(N32:N33))</f>
        <v>467.99999999999994</v>
      </c>
      <c r="S32" s="154">
        <f>IF(D32="","",MAX(O32:O33))</f>
        <v>467.99999999999994</v>
      </c>
      <c r="T32" s="155">
        <f>IF(C32="","",MAX(ABS(H32),ABS(H33)))</f>
        <v>554.72</v>
      </c>
      <c r="U32" s="156">
        <f>+IF(C32="","",MIN(MAX(ABS(G32),ABS(G33))*1000/(J32*K32),0.2*$F$10))</f>
        <v>0.55283333333333329</v>
      </c>
      <c r="V32" s="155">
        <f>IF(C32="","",MAX(BH32:BI32))</f>
        <v>110.6790615599872</v>
      </c>
      <c r="W32" s="155">
        <f>IF(C32="","",$AA$9*$J32*$BG32*$BF32*$F$10/2.9/1000)</f>
        <v>772.63944827586204</v>
      </c>
      <c r="X32" s="155">
        <f>IF(C32="","",$AA$9*$J32*$BG32*$BF32*$F$10/2/1000)</f>
        <v>1120.3271999999999</v>
      </c>
      <c r="Y32" s="157" t="str">
        <f>IF(C32="","",IF(MAX(ABS(H32),ABS(H33))&lt;V32,"Cấu tạo",IF(MAX(ABS(H32),ABS(H33))&gt;X32,"O/S","Tínhthép")))</f>
        <v>Tínhthép</v>
      </c>
      <c r="Z32" s="158">
        <f>IF(C32="","",IF(Y32="Tínhthép",IF(T32&lt;W32,2.5,_xlfn.COT(0.5*ASIN(2*T32*1000/($AA$9*J32*BG32*BF32*$F$10)))),""))</f>
        <v>2.5</v>
      </c>
      <c r="AA32" s="159">
        <f>IF(C32="","",MAX(BJ32:BK32))</f>
        <v>854.30826532747426</v>
      </c>
      <c r="AB32" s="160">
        <f>IF($C32="","",AH32)</f>
        <v>10</v>
      </c>
      <c r="AC32" s="160">
        <f>IF($C32="","",AI32)</f>
        <v>200</v>
      </c>
      <c r="AD32" s="160"/>
      <c r="AE32" s="159">
        <f>IF(C32="","",2*3.14*AB32^2/4/AC32*1000)</f>
        <v>785</v>
      </c>
      <c r="AF32" s="161" t="str">
        <f>IF(C32="","",IF(AE32&gt;AA32,"OK","NOT OK"))</f>
        <v>NOT OK</v>
      </c>
      <c r="AH32" s="162">
        <v>10</v>
      </c>
      <c r="AI32" s="163">
        <v>200</v>
      </c>
      <c r="AK32" s="164">
        <f t="shared" si="4"/>
        <v>1125</v>
      </c>
      <c r="AL32" s="165">
        <f t="shared" si="5"/>
        <v>259.20000000000005</v>
      </c>
      <c r="AM32" s="164">
        <f t="shared" si="6"/>
        <v>1</v>
      </c>
      <c r="AN32" s="164">
        <f t="shared" si="7"/>
        <v>0</v>
      </c>
      <c r="AO32" s="166">
        <f t="shared" si="8"/>
        <v>186.97441314632053</v>
      </c>
      <c r="AP32" s="167">
        <f t="shared" si="9"/>
        <v>1057.5360000000003</v>
      </c>
      <c r="AQ32" s="167">
        <f t="shared" si="10"/>
        <v>915.61466880000023</v>
      </c>
      <c r="AR32" s="167">
        <f t="shared" si="11"/>
        <v>0</v>
      </c>
      <c r="AS32" s="164">
        <f t="shared" si="12"/>
        <v>2.689814814814815E-3</v>
      </c>
      <c r="AT32" s="168">
        <f t="shared" si="13"/>
        <v>0</v>
      </c>
      <c r="AU32" s="168">
        <f t="shared" si="14"/>
        <v>434.78260869565219</v>
      </c>
      <c r="AV32" s="168">
        <f t="shared" si="15"/>
        <v>0</v>
      </c>
      <c r="AW32" s="168">
        <f t="shared" si="16"/>
        <v>2115.6457084990961</v>
      </c>
      <c r="AX32" s="168">
        <f t="shared" si="17"/>
        <v>0</v>
      </c>
      <c r="AY32" s="168">
        <f t="shared" si="18"/>
        <v>2115.6457084990961</v>
      </c>
      <c r="AZ32" s="169">
        <f>IF(C32="","",MAX(R32:R33))</f>
        <v>467.99999999999994</v>
      </c>
      <c r="BA32" s="169">
        <f>IF(C32="","",MAX(S32:S33))</f>
        <v>467.99999999999994</v>
      </c>
      <c r="BB32" s="170">
        <f>IF(C32="","",MIN(2,1+SQRT(200/(0.8*K32))))</f>
        <v>1.4564354645876385</v>
      </c>
      <c r="BC32" s="170">
        <f>IF(C32="","",MIN(0.02,MAX(R32:S32)/(J32*0.8*K32)))</f>
        <v>1.6249999999999997E-3</v>
      </c>
      <c r="BD32" s="171">
        <f>IF(C32="","",0.18/$Y$11)</f>
        <v>0.12</v>
      </c>
      <c r="BE32" s="172">
        <f>IF(C32="","",0.035*BB32^(3/2)*$F$9^(1/2))</f>
        <v>0.30137729708328892</v>
      </c>
      <c r="BF32" s="172">
        <f>IF(C32="","",0.6*(1-$F$9/250))</f>
        <v>0.54239999999999999</v>
      </c>
      <c r="BG32" s="171">
        <f>IF(C32="","",0.9*AK32)</f>
        <v>1012.5</v>
      </c>
      <c r="BH32" s="172">
        <f>+IF(C32="","",(BD32*BB32*(100*BC32*$F$9)^(1/3)+0.15*U32)*J32*0.8*K32/1000)</f>
        <v>103.11182700146011</v>
      </c>
      <c r="BI32" s="172">
        <f>IF(C32="","",(BE32+0.15*U32)*J32*0.8*K32/1000)</f>
        <v>110.6790615599872</v>
      </c>
      <c r="BJ32" s="172">
        <f>IF(C32="","",$AF$12*J32*1000)</f>
        <v>235.15101530718508</v>
      </c>
      <c r="BK32" s="172">
        <f>+IF(C32="","",T32*1000/(BG32*$Q$10*Z32)*1000)</f>
        <v>854.30826532747426</v>
      </c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4"/>
      <c r="DJ32" s="24"/>
      <c r="DK32" s="24"/>
      <c r="DL32" s="24"/>
      <c r="DM32" s="24"/>
      <c r="DN32" s="24"/>
    </row>
    <row r="33" spans="1:118" ht="15.95" customHeight="1" x14ac:dyDescent="0.25">
      <c r="A33" s="14">
        <f t="shared" si="22"/>
        <v>7</v>
      </c>
      <c r="B33" s="150">
        <f t="shared" si="19"/>
        <v>0.5</v>
      </c>
      <c r="C33" s="151" t="s">
        <v>117</v>
      </c>
      <c r="D33" s="152" t="s">
        <v>6</v>
      </c>
      <c r="E33" s="153" t="s">
        <v>113</v>
      </c>
      <c r="F33" s="152" t="s">
        <v>114</v>
      </c>
      <c r="G33" s="151">
        <v>-199.02</v>
      </c>
      <c r="H33" s="151">
        <v>-186.14</v>
      </c>
      <c r="I33" s="151">
        <v>-133.38999999999999</v>
      </c>
      <c r="J33" s="151">
        <v>300</v>
      </c>
      <c r="K33" s="152">
        <v>1200</v>
      </c>
      <c r="L33" s="151">
        <f t="shared" si="0"/>
        <v>324.00000000000006</v>
      </c>
      <c r="M33" s="151">
        <f t="shared" si="1"/>
        <v>29.446375069645683</v>
      </c>
      <c r="N33" s="151">
        <f t="shared" si="2"/>
        <v>467.99999999999994</v>
      </c>
      <c r="O33" s="151">
        <f t="shared" si="3"/>
        <v>467.99999999999994</v>
      </c>
      <c r="P33" s="272"/>
      <c r="Q33" s="272"/>
      <c r="R33" s="180"/>
      <c r="S33" s="180"/>
      <c r="T33" s="174"/>
      <c r="U33" s="174"/>
      <c r="V33" s="174"/>
      <c r="W33" s="174"/>
      <c r="X33" s="174"/>
      <c r="Y33" s="174"/>
      <c r="Z33" s="174"/>
      <c r="AA33" s="175"/>
      <c r="AB33" s="175"/>
      <c r="AC33" s="175"/>
      <c r="AD33" s="175"/>
      <c r="AE33" s="176"/>
      <c r="AF33" s="175"/>
      <c r="AG33" s="122"/>
      <c r="AH33" s="177"/>
      <c r="AI33" s="177"/>
      <c r="AJ33" s="123"/>
      <c r="AK33" s="164">
        <f t="shared" si="4"/>
        <v>1125</v>
      </c>
      <c r="AL33" s="165">
        <f t="shared" si="5"/>
        <v>259.20000000000005</v>
      </c>
      <c r="AM33" s="164">
        <f t="shared" si="6"/>
        <v>1</v>
      </c>
      <c r="AN33" s="164">
        <f t="shared" si="7"/>
        <v>0</v>
      </c>
      <c r="AO33" s="166">
        <f t="shared" si="8"/>
        <v>276.32478365355615</v>
      </c>
      <c r="AP33" s="167">
        <f t="shared" si="9"/>
        <v>1057.5360000000003</v>
      </c>
      <c r="AQ33" s="167">
        <f t="shared" si="10"/>
        <v>915.61466880000023</v>
      </c>
      <c r="AR33" s="167">
        <f t="shared" si="11"/>
        <v>0</v>
      </c>
      <c r="AS33" s="164">
        <f t="shared" si="12"/>
        <v>2.689814814814815E-3</v>
      </c>
      <c r="AT33" s="168">
        <f t="shared" si="13"/>
        <v>0</v>
      </c>
      <c r="AU33" s="168">
        <f t="shared" si="14"/>
        <v>434.78260869565219</v>
      </c>
      <c r="AV33" s="168">
        <f t="shared" si="15"/>
        <v>0</v>
      </c>
      <c r="AW33" s="168">
        <f t="shared" si="16"/>
        <v>2115.6457084990961</v>
      </c>
      <c r="AX33" s="168">
        <f t="shared" si="17"/>
        <v>0</v>
      </c>
      <c r="AY33" s="168">
        <f t="shared" si="18"/>
        <v>2115.6457084990961</v>
      </c>
      <c r="AZ33" s="178"/>
      <c r="BA33" s="178"/>
      <c r="BB33" s="179"/>
      <c r="BC33" s="179"/>
      <c r="BD33" s="179"/>
      <c r="BE33" s="179"/>
      <c r="BF33" s="179"/>
      <c r="BG33" s="179"/>
      <c r="BH33" s="179"/>
      <c r="BI33" s="179"/>
      <c r="BJ33" s="179"/>
      <c r="BK33" s="179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4"/>
      <c r="DJ33" s="24"/>
      <c r="DK33" s="24"/>
      <c r="DL33" s="24"/>
      <c r="DM33" s="24"/>
      <c r="DN33" s="24"/>
    </row>
    <row r="34" spans="1:118" ht="15.95" customHeight="1" x14ac:dyDescent="0.2">
      <c r="A34" s="14">
        <f t="shared" si="22"/>
        <v>8</v>
      </c>
      <c r="B34" s="150">
        <f t="shared" si="19"/>
        <v>0</v>
      </c>
      <c r="C34" s="151" t="s">
        <v>118</v>
      </c>
      <c r="D34" s="152" t="s">
        <v>6</v>
      </c>
      <c r="E34" s="153" t="s">
        <v>111</v>
      </c>
      <c r="F34" s="152" t="s">
        <v>112</v>
      </c>
      <c r="G34" s="151">
        <v>166.67</v>
      </c>
      <c r="H34" s="151">
        <v>319.98</v>
      </c>
      <c r="I34" s="151">
        <v>128.34700000000001</v>
      </c>
      <c r="J34" s="151">
        <v>300</v>
      </c>
      <c r="K34" s="151">
        <v>1200</v>
      </c>
      <c r="L34" s="151">
        <f t="shared" si="0"/>
        <v>324.00000000000006</v>
      </c>
      <c r="M34" s="151">
        <f t="shared" si="1"/>
        <v>28.31873184522351</v>
      </c>
      <c r="N34" s="151">
        <f t="shared" si="2"/>
        <v>467.99999999999994</v>
      </c>
      <c r="O34" s="151">
        <f t="shared" si="3"/>
        <v>467.99999999999994</v>
      </c>
      <c r="P34" s="155"/>
      <c r="Q34" s="155"/>
      <c r="R34" s="154">
        <f>IF(C34="","",MAX(N34:N35))</f>
        <v>467.99999999999994</v>
      </c>
      <c r="S34" s="154">
        <f>IF(D34="","",MAX(O34:O35))</f>
        <v>467.99999999999994</v>
      </c>
      <c r="T34" s="155">
        <f>IF(C34="","",MAX(ABS(H34),ABS(H35)))</f>
        <v>498.35</v>
      </c>
      <c r="U34" s="156">
        <f>+IF(C34="","",MIN(MAX(ABS(G34),ABS(G35))*1000/(J34*K34),0.2*$F$10))</f>
        <v>0.57852777777777775</v>
      </c>
      <c r="V34" s="155">
        <f>IF(C34="","",MAX(BH34:BI34))</f>
        <v>111.78906155998723</v>
      </c>
      <c r="W34" s="155">
        <f>IF(C34="","",$AA$9*$J34*$BG34*$BF34*$F$10/2.9/1000)</f>
        <v>772.63944827586204</v>
      </c>
      <c r="X34" s="155">
        <f>IF(C34="","",$AA$9*$J34*$BG34*$BF34*$F$10/2/1000)</f>
        <v>1120.3271999999999</v>
      </c>
      <c r="Y34" s="157" t="str">
        <f>IF(C34="","",IF(MAX(ABS(H34),ABS(H35))&lt;V34,"Cấu tạo",IF(MAX(ABS(H34),ABS(H35))&gt;X34,"O/S","Tínhthép")))</f>
        <v>Tínhthép</v>
      </c>
      <c r="Z34" s="158">
        <f>IF(C34="","",IF(Y34="Tínhthép",IF(T34&lt;W34,2.5,_xlfn.COT(0.5*ASIN(2*T34*1000/($AA$9*J34*BG34*BF34*$F$10)))),""))</f>
        <v>2.5</v>
      </c>
      <c r="AA34" s="159">
        <f>IF(C34="","",MAX(BJ34:BK34))</f>
        <v>767.49445490688424</v>
      </c>
      <c r="AB34" s="160">
        <f>IF($C34="","",AH34)</f>
        <v>10</v>
      </c>
      <c r="AC34" s="160">
        <f>IF($C34="","",AI34)</f>
        <v>200</v>
      </c>
      <c r="AD34" s="160"/>
      <c r="AE34" s="159">
        <f>IF(C34="","",2*3.14*AB34^2/4/AC34*1000)</f>
        <v>785</v>
      </c>
      <c r="AF34" s="161" t="str">
        <f>IF(C34="","",IF(AE34&gt;AA34,"OK","NOT OK"))</f>
        <v>OK</v>
      </c>
      <c r="AG34" s="17">
        <v>5</v>
      </c>
      <c r="AH34" s="162">
        <v>10</v>
      </c>
      <c r="AI34" s="163">
        <v>200</v>
      </c>
      <c r="AK34" s="164">
        <f t="shared" si="4"/>
        <v>1125</v>
      </c>
      <c r="AL34" s="165">
        <f t="shared" si="5"/>
        <v>259.20000000000005</v>
      </c>
      <c r="AM34" s="164">
        <f t="shared" si="6"/>
        <v>1</v>
      </c>
      <c r="AN34" s="164">
        <f t="shared" si="7"/>
        <v>0</v>
      </c>
      <c r="AO34" s="166">
        <f t="shared" si="8"/>
        <v>265.74297963557814</v>
      </c>
      <c r="AP34" s="167">
        <f t="shared" si="9"/>
        <v>1057.5360000000003</v>
      </c>
      <c r="AQ34" s="167">
        <f t="shared" si="10"/>
        <v>915.61466880000023</v>
      </c>
      <c r="AR34" s="167">
        <f t="shared" si="11"/>
        <v>0</v>
      </c>
      <c r="AS34" s="164">
        <f t="shared" si="12"/>
        <v>2.689814814814815E-3</v>
      </c>
      <c r="AT34" s="168">
        <f t="shared" si="13"/>
        <v>0</v>
      </c>
      <c r="AU34" s="168">
        <f t="shared" si="14"/>
        <v>434.78260869565219</v>
      </c>
      <c r="AV34" s="168">
        <f t="shared" si="15"/>
        <v>0</v>
      </c>
      <c r="AW34" s="168">
        <f t="shared" si="16"/>
        <v>2115.6457084990961</v>
      </c>
      <c r="AX34" s="168">
        <f t="shared" si="17"/>
        <v>0</v>
      </c>
      <c r="AY34" s="168">
        <f t="shared" si="18"/>
        <v>2115.6457084990961</v>
      </c>
      <c r="AZ34" s="169">
        <f>IF(C34="","",MAX(R34:R35))</f>
        <v>467.99999999999994</v>
      </c>
      <c r="BA34" s="169">
        <f>IF(C34="","",MAX(S34:S35))</f>
        <v>467.99999999999994</v>
      </c>
      <c r="BB34" s="170">
        <f>IF(C34="","",MIN(2,1+SQRT(200/(0.8*K34))))</f>
        <v>1.4564354645876385</v>
      </c>
      <c r="BC34" s="170">
        <f>IF(C34="","",MIN(0.02,MAX(R34:S34)/(J34*0.8*K34)))</f>
        <v>1.6249999999999997E-3</v>
      </c>
      <c r="BD34" s="171">
        <f>IF(C34="","",0.18/$Y$11)</f>
        <v>0.12</v>
      </c>
      <c r="BE34" s="172">
        <f>IF(C34="","",0.035*BB34^(3/2)*$F$9^(1/2))</f>
        <v>0.30137729708328892</v>
      </c>
      <c r="BF34" s="172">
        <f>IF(C34="","",0.6*(1-$F$9/250))</f>
        <v>0.54239999999999999</v>
      </c>
      <c r="BG34" s="171">
        <f>IF(C34="","",0.9*AK34)</f>
        <v>1012.5</v>
      </c>
      <c r="BH34" s="172">
        <f>+IF(C34="","",(BD34*BB34*(100*BC34*$F$9)^(1/3)+0.15*U34)*J34*0.8*K34/1000)</f>
        <v>104.22182700146013</v>
      </c>
      <c r="BI34" s="172">
        <f>IF(C34="","",(BE34+0.15*U34)*J34*0.8*K34/1000)</f>
        <v>111.78906155998723</v>
      </c>
      <c r="BJ34" s="172">
        <f>IF(C34="","",$AF$12*J34*1000)</f>
        <v>235.15101530718508</v>
      </c>
      <c r="BK34" s="172">
        <f>+IF(C34="","",T34*1000/(BG34*$Q$10*Z34)*1000)</f>
        <v>767.49445490688424</v>
      </c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4"/>
      <c r="DJ34" s="24"/>
      <c r="DK34" s="24"/>
      <c r="DL34" s="24"/>
      <c r="DM34" s="24"/>
      <c r="DN34" s="24"/>
    </row>
    <row r="35" spans="1:118" ht="15.95" customHeight="1" x14ac:dyDescent="0.25">
      <c r="A35" s="14">
        <f t="shared" si="22"/>
        <v>8</v>
      </c>
      <c r="B35" s="150">
        <f t="shared" si="19"/>
        <v>0</v>
      </c>
      <c r="C35" s="151" t="s">
        <v>118</v>
      </c>
      <c r="D35" s="152" t="s">
        <v>6</v>
      </c>
      <c r="E35" s="153" t="s">
        <v>113</v>
      </c>
      <c r="F35" s="152" t="s">
        <v>112</v>
      </c>
      <c r="G35" s="151">
        <v>-208.27</v>
      </c>
      <c r="H35" s="151">
        <v>-498.35</v>
      </c>
      <c r="I35" s="151">
        <v>-122.77800000000001</v>
      </c>
      <c r="J35" s="151">
        <v>300</v>
      </c>
      <c r="K35" s="152">
        <v>1200</v>
      </c>
      <c r="L35" s="151">
        <f t="shared" si="0"/>
        <v>324.00000000000006</v>
      </c>
      <c r="M35" s="151">
        <f t="shared" si="1"/>
        <v>27.074817721010277</v>
      </c>
      <c r="N35" s="151">
        <f t="shared" si="2"/>
        <v>467.99999999999994</v>
      </c>
      <c r="O35" s="151">
        <f t="shared" si="3"/>
        <v>467.99999999999994</v>
      </c>
      <c r="P35" s="272"/>
      <c r="Q35" s="272"/>
      <c r="R35" s="173"/>
      <c r="S35" s="173"/>
      <c r="T35" s="174"/>
      <c r="U35" s="174"/>
      <c r="V35" s="174"/>
      <c r="W35" s="174"/>
      <c r="X35" s="174"/>
      <c r="Y35" s="174"/>
      <c r="Z35" s="174"/>
      <c r="AA35" s="175"/>
      <c r="AB35" s="175"/>
      <c r="AC35" s="175"/>
      <c r="AD35" s="175"/>
      <c r="AE35" s="176"/>
      <c r="AF35" s="175"/>
      <c r="AG35" s="122"/>
      <c r="AH35" s="177"/>
      <c r="AI35" s="177"/>
      <c r="AJ35" s="123"/>
      <c r="AK35" s="164">
        <f t="shared" si="4"/>
        <v>1125</v>
      </c>
      <c r="AL35" s="165">
        <f t="shared" si="5"/>
        <v>259.20000000000005</v>
      </c>
      <c r="AM35" s="164">
        <f t="shared" si="6"/>
        <v>1</v>
      </c>
      <c r="AN35" s="164">
        <f t="shared" si="7"/>
        <v>0</v>
      </c>
      <c r="AO35" s="166">
        <f t="shared" si="8"/>
        <v>254.07008949395987</v>
      </c>
      <c r="AP35" s="167">
        <f t="shared" si="9"/>
        <v>1057.5360000000003</v>
      </c>
      <c r="AQ35" s="167">
        <f t="shared" si="10"/>
        <v>915.61466880000023</v>
      </c>
      <c r="AR35" s="167">
        <f t="shared" si="11"/>
        <v>0</v>
      </c>
      <c r="AS35" s="164">
        <f t="shared" si="12"/>
        <v>2.689814814814815E-3</v>
      </c>
      <c r="AT35" s="168">
        <f t="shared" si="13"/>
        <v>0</v>
      </c>
      <c r="AU35" s="168">
        <f t="shared" si="14"/>
        <v>434.78260869565219</v>
      </c>
      <c r="AV35" s="168">
        <f t="shared" si="15"/>
        <v>0</v>
      </c>
      <c r="AW35" s="168">
        <f t="shared" si="16"/>
        <v>2115.6457084990961</v>
      </c>
      <c r="AX35" s="168">
        <f t="shared" si="17"/>
        <v>0</v>
      </c>
      <c r="AY35" s="168">
        <f t="shared" si="18"/>
        <v>2115.6457084990961</v>
      </c>
      <c r="AZ35" s="178"/>
      <c r="BA35" s="178"/>
      <c r="BB35" s="179"/>
      <c r="BC35" s="179"/>
      <c r="BD35" s="179"/>
      <c r="BE35" s="179"/>
      <c r="BF35" s="179"/>
      <c r="BG35" s="179"/>
      <c r="BH35" s="179"/>
      <c r="BI35" s="179"/>
      <c r="BJ35" s="179"/>
      <c r="BK35" s="179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4"/>
      <c r="DJ35" s="24"/>
      <c r="DK35" s="24"/>
      <c r="DL35" s="24"/>
      <c r="DM35" s="24"/>
      <c r="DN35" s="24"/>
    </row>
    <row r="36" spans="1:118" ht="15.95" customHeight="1" x14ac:dyDescent="0.2">
      <c r="A36" s="14">
        <f t="shared" si="22"/>
        <v>8</v>
      </c>
      <c r="B36" s="150">
        <f t="shared" si="19"/>
        <v>0</v>
      </c>
      <c r="C36" s="151" t="s">
        <v>118</v>
      </c>
      <c r="D36" s="152" t="s">
        <v>6</v>
      </c>
      <c r="E36" s="153" t="s">
        <v>111</v>
      </c>
      <c r="F36" s="152" t="s">
        <v>114</v>
      </c>
      <c r="G36" s="151">
        <v>75.2</v>
      </c>
      <c r="H36" s="151">
        <v>434.81</v>
      </c>
      <c r="I36" s="151">
        <v>71.106999999999999</v>
      </c>
      <c r="J36" s="151">
        <v>300</v>
      </c>
      <c r="K36" s="152">
        <v>1200</v>
      </c>
      <c r="L36" s="151">
        <f t="shared" si="0"/>
        <v>324.00000000000006</v>
      </c>
      <c r="M36" s="151">
        <f t="shared" si="1"/>
        <v>15.599879461435876</v>
      </c>
      <c r="N36" s="151">
        <f t="shared" si="2"/>
        <v>467.99999999999994</v>
      </c>
      <c r="O36" s="151">
        <f t="shared" si="3"/>
        <v>467.99999999999994</v>
      </c>
      <c r="P36" s="155"/>
      <c r="Q36" s="155"/>
      <c r="R36" s="154">
        <f>IF(C36="","",MAX(N36:N37))</f>
        <v>467.99999999999994</v>
      </c>
      <c r="S36" s="154">
        <f>IF(D36="","",MAX(O36:O37))</f>
        <v>467.99999999999994</v>
      </c>
      <c r="T36" s="155">
        <f>IF(C36="","",MAX(ABS(H36),ABS(H37)))</f>
        <v>434.81</v>
      </c>
      <c r="U36" s="156">
        <f>+IF(C36="","",MIN(MAX(ABS(G36),ABS(G37))*1000/(J36*K36),0.2*$F$10))</f>
        <v>0.4597222222222222</v>
      </c>
      <c r="V36" s="155">
        <f>IF(C36="","",MAX(BH36:BI36))</f>
        <v>106.65666155998721</v>
      </c>
      <c r="W36" s="155">
        <f>IF(C36="","",$AA$9*$J36*$BG36*$BF36*$F$10/2.9/1000)</f>
        <v>772.63944827586204</v>
      </c>
      <c r="X36" s="155">
        <f>IF(C36="","",$AA$9*$J36*$BG36*$BF36*$F$10/2/1000)</f>
        <v>1120.3271999999999</v>
      </c>
      <c r="Y36" s="157" t="str">
        <f>IF(C36="","",IF(MAX(ABS(H36),ABS(H37))&lt;V36,"Cấu tạo",IF(MAX(ABS(H36),ABS(H37))&gt;X36,"O/S","Tínhthép")))</f>
        <v>Tínhthép</v>
      </c>
      <c r="Z36" s="158">
        <f>IF(C36="","",IF(Y36="Tínhthép",IF(T36&lt;W36,2.5,_xlfn.COT(0.5*ASIN(2*T36*1000/($AA$9*J36*BG36*BF36*$F$10)))),""))</f>
        <v>2.5</v>
      </c>
      <c r="AA36" s="159">
        <f>IF(C36="","",MAX(BJ36:BK36))</f>
        <v>669.63833437957737</v>
      </c>
      <c r="AB36" s="160">
        <f>IF($C36="","",AH36)</f>
        <v>10</v>
      </c>
      <c r="AC36" s="160">
        <f>IF($C36="","",AI36)</f>
        <v>200</v>
      </c>
      <c r="AD36" s="160"/>
      <c r="AE36" s="159">
        <f>IF(C36="","",2*3.14*AB36^2/4/AC36*1000)</f>
        <v>785</v>
      </c>
      <c r="AF36" s="161" t="str">
        <f>IF(C36="","",IF(AE36&gt;AA36,"OK","NOT OK"))</f>
        <v>OK</v>
      </c>
      <c r="AH36" s="162">
        <v>10</v>
      </c>
      <c r="AI36" s="163">
        <v>200</v>
      </c>
      <c r="AK36" s="164">
        <f t="shared" si="4"/>
        <v>1125</v>
      </c>
      <c r="AL36" s="165">
        <f t="shared" si="5"/>
        <v>259.20000000000005</v>
      </c>
      <c r="AM36" s="164">
        <f t="shared" si="6"/>
        <v>1</v>
      </c>
      <c r="AN36" s="164">
        <f t="shared" si="7"/>
        <v>0</v>
      </c>
      <c r="AO36" s="166">
        <f t="shared" si="8"/>
        <v>146.38926886611517</v>
      </c>
      <c r="AP36" s="167">
        <f t="shared" si="9"/>
        <v>1057.5360000000003</v>
      </c>
      <c r="AQ36" s="167">
        <f t="shared" si="10"/>
        <v>915.61466880000023</v>
      </c>
      <c r="AR36" s="167">
        <f t="shared" si="11"/>
        <v>0</v>
      </c>
      <c r="AS36" s="164">
        <f t="shared" si="12"/>
        <v>2.689814814814815E-3</v>
      </c>
      <c r="AT36" s="168">
        <f t="shared" si="13"/>
        <v>0</v>
      </c>
      <c r="AU36" s="168">
        <f t="shared" si="14"/>
        <v>434.78260869565219</v>
      </c>
      <c r="AV36" s="168">
        <f t="shared" si="15"/>
        <v>0</v>
      </c>
      <c r="AW36" s="168">
        <f t="shared" si="16"/>
        <v>2115.6457084990961</v>
      </c>
      <c r="AX36" s="168">
        <f t="shared" si="17"/>
        <v>0</v>
      </c>
      <c r="AY36" s="168">
        <f t="shared" si="18"/>
        <v>2115.6457084990961</v>
      </c>
      <c r="AZ36" s="169">
        <f>IF(C36="","",MAX(R36:R37))</f>
        <v>467.99999999999994</v>
      </c>
      <c r="BA36" s="169">
        <f>IF(C36="","",MAX(S36:S37))</f>
        <v>467.99999999999994</v>
      </c>
      <c r="BB36" s="170">
        <f>IF(C36="","",MIN(2,1+SQRT(200/(0.8*K36))))</f>
        <v>1.4564354645876385</v>
      </c>
      <c r="BC36" s="170">
        <f>IF(C36="","",MIN(0.02,MAX(R36:S36)/(J36*0.8*K36)))</f>
        <v>1.6249999999999997E-3</v>
      </c>
      <c r="BD36" s="171">
        <f>IF(C36="","",0.18/$Y$11)</f>
        <v>0.12</v>
      </c>
      <c r="BE36" s="172">
        <f>IF(C36="","",0.035*BB36^(3/2)*$F$9^(1/2))</f>
        <v>0.30137729708328892</v>
      </c>
      <c r="BF36" s="172">
        <f>IF(C36="","",0.6*(1-$F$9/250))</f>
        <v>0.54239999999999999</v>
      </c>
      <c r="BG36" s="171">
        <f>IF(C36="","",0.9*AK36)</f>
        <v>1012.5</v>
      </c>
      <c r="BH36" s="172">
        <f>+IF(C36="","",(BD36*BB36*(100*BC36*$F$9)^(1/3)+0.15*U36)*J36*0.8*K36/1000)</f>
        <v>99.089427001460152</v>
      </c>
      <c r="BI36" s="172">
        <f>IF(C36="","",(BE36+0.15*U36)*J36*0.8*K36/1000)</f>
        <v>106.65666155998721</v>
      </c>
      <c r="BJ36" s="172">
        <f>IF(C36="","",$AF$12*J36*1000)</f>
        <v>235.15101530718508</v>
      </c>
      <c r="BK36" s="172">
        <f>+IF(C36="","",T36*1000/(BG36*$Q$10*Z36)*1000)</f>
        <v>669.63833437957737</v>
      </c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4"/>
      <c r="DJ36" s="24"/>
      <c r="DK36" s="24"/>
      <c r="DL36" s="24"/>
      <c r="DM36" s="24"/>
      <c r="DN36" s="24"/>
    </row>
    <row r="37" spans="1:118" ht="15.95" customHeight="1" x14ac:dyDescent="0.25">
      <c r="A37" s="14">
        <f t="shared" si="22"/>
        <v>8</v>
      </c>
      <c r="B37" s="150">
        <f t="shared" si="19"/>
        <v>0</v>
      </c>
      <c r="C37" s="151" t="s">
        <v>118</v>
      </c>
      <c r="D37" s="152" t="s">
        <v>6</v>
      </c>
      <c r="E37" s="153" t="s">
        <v>113</v>
      </c>
      <c r="F37" s="152" t="s">
        <v>114</v>
      </c>
      <c r="G37" s="151">
        <v>-165.5</v>
      </c>
      <c r="H37" s="151">
        <v>-76.28</v>
      </c>
      <c r="I37" s="151">
        <v>-122.03</v>
      </c>
      <c r="J37" s="151">
        <v>300</v>
      </c>
      <c r="K37" s="152">
        <v>1200</v>
      </c>
      <c r="L37" s="151">
        <f t="shared" si="0"/>
        <v>324.00000000000006</v>
      </c>
      <c r="M37" s="151">
        <f t="shared" si="1"/>
        <v>26.907848789993523</v>
      </c>
      <c r="N37" s="151">
        <f t="shared" si="2"/>
        <v>467.99999999999994</v>
      </c>
      <c r="O37" s="151">
        <f t="shared" si="3"/>
        <v>467.99999999999994</v>
      </c>
      <c r="P37" s="272"/>
      <c r="Q37" s="272"/>
      <c r="R37" s="173"/>
      <c r="S37" s="173"/>
      <c r="T37" s="174"/>
      <c r="U37" s="174"/>
      <c r="V37" s="174"/>
      <c r="W37" s="174"/>
      <c r="X37" s="174"/>
      <c r="Y37" s="174"/>
      <c r="Z37" s="174"/>
      <c r="AA37" s="175"/>
      <c r="AB37" s="175"/>
      <c r="AC37" s="175"/>
      <c r="AD37" s="175"/>
      <c r="AE37" s="176"/>
      <c r="AF37" s="175"/>
      <c r="AG37" s="122"/>
      <c r="AH37" s="177"/>
      <c r="AI37" s="177"/>
      <c r="AJ37" s="123"/>
      <c r="AK37" s="164">
        <f t="shared" si="4"/>
        <v>1125</v>
      </c>
      <c r="AL37" s="165">
        <f t="shared" si="5"/>
        <v>259.20000000000005</v>
      </c>
      <c r="AM37" s="164">
        <f t="shared" si="6"/>
        <v>1</v>
      </c>
      <c r="AN37" s="164">
        <f t="shared" si="7"/>
        <v>0</v>
      </c>
      <c r="AO37" s="166">
        <f t="shared" si="8"/>
        <v>252.50325304529969</v>
      </c>
      <c r="AP37" s="167">
        <f t="shared" si="9"/>
        <v>1057.5360000000003</v>
      </c>
      <c r="AQ37" s="167">
        <f t="shared" si="10"/>
        <v>915.61466880000023</v>
      </c>
      <c r="AR37" s="167">
        <f t="shared" si="11"/>
        <v>0</v>
      </c>
      <c r="AS37" s="164">
        <f t="shared" si="12"/>
        <v>2.689814814814815E-3</v>
      </c>
      <c r="AT37" s="168">
        <f t="shared" si="13"/>
        <v>0</v>
      </c>
      <c r="AU37" s="168">
        <f t="shared" si="14"/>
        <v>434.78260869565219</v>
      </c>
      <c r="AV37" s="168">
        <f t="shared" si="15"/>
        <v>0</v>
      </c>
      <c r="AW37" s="168">
        <f t="shared" si="16"/>
        <v>2115.6457084990961</v>
      </c>
      <c r="AX37" s="168">
        <f t="shared" si="17"/>
        <v>0</v>
      </c>
      <c r="AY37" s="168">
        <f t="shared" si="18"/>
        <v>2115.6457084990961</v>
      </c>
      <c r="AZ37" s="178"/>
      <c r="BA37" s="178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4"/>
      <c r="DJ37" s="24"/>
      <c r="DK37" s="24"/>
      <c r="DL37" s="24"/>
      <c r="DM37" s="24"/>
      <c r="DN37" s="24"/>
    </row>
    <row r="38" spans="1:118" ht="15.95" customHeight="1" x14ac:dyDescent="0.2">
      <c r="A38" s="14">
        <f t="shared" si="22"/>
        <v>9</v>
      </c>
      <c r="B38" s="150">
        <f t="shared" si="19"/>
        <v>0.5</v>
      </c>
      <c r="C38" s="151" t="s">
        <v>119</v>
      </c>
      <c r="D38" s="152" t="s">
        <v>6</v>
      </c>
      <c r="E38" s="153" t="s">
        <v>111</v>
      </c>
      <c r="F38" s="152" t="s">
        <v>112</v>
      </c>
      <c r="G38" s="151">
        <v>110.21</v>
      </c>
      <c r="H38" s="151">
        <v>212.43</v>
      </c>
      <c r="I38" s="151">
        <v>93.588999999999999</v>
      </c>
      <c r="J38" s="151">
        <v>300</v>
      </c>
      <c r="K38" s="151">
        <v>1200</v>
      </c>
      <c r="L38" s="151">
        <f t="shared" si="0"/>
        <v>324.00000000000006</v>
      </c>
      <c r="M38" s="151">
        <f t="shared" si="1"/>
        <v>20.577961458715663</v>
      </c>
      <c r="N38" s="151">
        <f t="shared" si="2"/>
        <v>467.99999999999994</v>
      </c>
      <c r="O38" s="151">
        <f t="shared" si="3"/>
        <v>467.99999999999994</v>
      </c>
      <c r="P38" s="155"/>
      <c r="Q38" s="155"/>
      <c r="R38" s="154">
        <f>IF(C38="","",MAX(N38:N39))</f>
        <v>467.99999999999994</v>
      </c>
      <c r="S38" s="154">
        <f>IF(D38="","",MAX(O38:O39))</f>
        <v>467.99999999999994</v>
      </c>
      <c r="T38" s="155">
        <f>IF(C38="","",MAX(ABS(H38),ABS(H39)))</f>
        <v>306.12</v>
      </c>
      <c r="U38" s="156">
        <f>+IF(C38="","",MIN(MAX(ABS(G38),ABS(G39))*1000/(J38*K38),0.2*$F$10))</f>
        <v>0.37358333333333332</v>
      </c>
      <c r="V38" s="155">
        <f>IF(C38="","",MAX(BH38:BI38))</f>
        <v>102.93546155998722</v>
      </c>
      <c r="W38" s="155">
        <f>IF(C38="","",$AA$9*$J38*$BG38*$BF38*$F$10/2.9/1000)</f>
        <v>772.63944827586204</v>
      </c>
      <c r="X38" s="155">
        <f>IF(C38="","",$AA$9*$J38*$BG38*$BF38*$F$10/2/1000)</f>
        <v>1120.3271999999999</v>
      </c>
      <c r="Y38" s="157" t="str">
        <f>IF(C38="","",IF(MAX(ABS(H38),ABS(H39))&lt;V38,"Cấu tạo",IF(MAX(ABS(H38),ABS(H39))&gt;X38,"O/S","Tínhthép")))</f>
        <v>Tínhthép</v>
      </c>
      <c r="Z38" s="158">
        <f>IF(C38="","",IF(Y38="Tínhthép",IF(T38&lt;W38,2.5,_xlfn.COT(0.5*ASIN(2*T38*1000/($AA$9*J38*BG38*BF38*$F$10)))),""))</f>
        <v>2.5</v>
      </c>
      <c r="AA38" s="159">
        <f>IF(C38="","",MAX(BJ38:BK38))</f>
        <v>471.44657878217203</v>
      </c>
      <c r="AB38" s="160">
        <f>IF($C38="","",AH38)</f>
        <v>10</v>
      </c>
      <c r="AC38" s="160">
        <f>IF($C38="","",AI38)</f>
        <v>200</v>
      </c>
      <c r="AD38" s="160"/>
      <c r="AE38" s="159">
        <f>IF(C38="","",2*3.14*AB38^2/4/AC38*1000)</f>
        <v>785</v>
      </c>
      <c r="AF38" s="161" t="str">
        <f>IF(C38="","",IF(AE38&gt;AA38,"OK","NOT OK"))</f>
        <v>OK</v>
      </c>
      <c r="AG38" s="17">
        <v>6</v>
      </c>
      <c r="AH38" s="162">
        <v>10</v>
      </c>
      <c r="AI38" s="163">
        <v>200</v>
      </c>
      <c r="AK38" s="164">
        <f t="shared" si="4"/>
        <v>1125</v>
      </c>
      <c r="AL38" s="165">
        <f t="shared" si="5"/>
        <v>259.20000000000005</v>
      </c>
      <c r="AM38" s="164">
        <f t="shared" si="6"/>
        <v>1</v>
      </c>
      <c r="AN38" s="164">
        <f t="shared" si="7"/>
        <v>0</v>
      </c>
      <c r="AO38" s="166">
        <f t="shared" si="8"/>
        <v>193.10359032858725</v>
      </c>
      <c r="AP38" s="167">
        <f t="shared" si="9"/>
        <v>1057.5360000000003</v>
      </c>
      <c r="AQ38" s="167">
        <f t="shared" si="10"/>
        <v>915.61466880000023</v>
      </c>
      <c r="AR38" s="167">
        <f t="shared" si="11"/>
        <v>0</v>
      </c>
      <c r="AS38" s="164">
        <f t="shared" si="12"/>
        <v>2.689814814814815E-3</v>
      </c>
      <c r="AT38" s="168">
        <f t="shared" si="13"/>
        <v>0</v>
      </c>
      <c r="AU38" s="168">
        <f t="shared" si="14"/>
        <v>434.78260869565219</v>
      </c>
      <c r="AV38" s="168">
        <f t="shared" si="15"/>
        <v>0</v>
      </c>
      <c r="AW38" s="168">
        <f t="shared" si="16"/>
        <v>2115.6457084990961</v>
      </c>
      <c r="AX38" s="168">
        <f t="shared" si="17"/>
        <v>0</v>
      </c>
      <c r="AY38" s="168">
        <f t="shared" si="18"/>
        <v>2115.6457084990961</v>
      </c>
      <c r="AZ38" s="169">
        <f>IF(C38="","",MAX(R38:R39))</f>
        <v>467.99999999999994</v>
      </c>
      <c r="BA38" s="169">
        <f>IF(C38="","",MAX(S38:S39))</f>
        <v>467.99999999999994</v>
      </c>
      <c r="BB38" s="170">
        <f>IF(C38="","",MIN(2,1+SQRT(200/(0.8*K38))))</f>
        <v>1.4564354645876385</v>
      </c>
      <c r="BC38" s="170">
        <f>IF(C38="","",MIN(0.02,MAX(R38:S38)/(J38*0.8*K38)))</f>
        <v>1.6249999999999997E-3</v>
      </c>
      <c r="BD38" s="171">
        <f>IF(C38="","",0.18/$Y$11)</f>
        <v>0.12</v>
      </c>
      <c r="BE38" s="172">
        <f>IF(C38="","",0.035*BB38^(3/2)*$F$9^(1/2))</f>
        <v>0.30137729708328892</v>
      </c>
      <c r="BF38" s="172">
        <f>IF(C38="","",0.6*(1-$F$9/250))</f>
        <v>0.54239999999999999</v>
      </c>
      <c r="BG38" s="171">
        <f>IF(C38="","",0.9*AK38)</f>
        <v>1012.5</v>
      </c>
      <c r="BH38" s="172">
        <f>+IF(C38="","",(BD38*BB38*(100*BC38*$F$9)^(1/3)+0.15*U38)*J38*0.8*K38/1000)</f>
        <v>95.368227001460156</v>
      </c>
      <c r="BI38" s="172">
        <f>IF(C38="","",(BE38+0.15*U38)*J38*0.8*K38/1000)</f>
        <v>102.93546155998722</v>
      </c>
      <c r="BJ38" s="172">
        <f>IF(C38="","",$AF$12*J38*1000)</f>
        <v>235.15101530718508</v>
      </c>
      <c r="BK38" s="172">
        <f>+IF(C38="","",T38*1000/(BG38*$Q$10*Z38)*1000)</f>
        <v>471.44657878217203</v>
      </c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4"/>
      <c r="DJ38" s="24"/>
      <c r="DK38" s="24"/>
      <c r="DL38" s="24"/>
      <c r="DM38" s="24"/>
      <c r="DN38" s="24"/>
    </row>
    <row r="39" spans="1:118" ht="15.95" customHeight="1" x14ac:dyDescent="0.25">
      <c r="A39" s="14">
        <f t="shared" si="22"/>
        <v>9</v>
      </c>
      <c r="B39" s="150">
        <f t="shared" si="19"/>
        <v>0.5</v>
      </c>
      <c r="C39" s="151" t="s">
        <v>119</v>
      </c>
      <c r="D39" s="152" t="s">
        <v>6</v>
      </c>
      <c r="E39" s="153" t="s">
        <v>113</v>
      </c>
      <c r="F39" s="152" t="s">
        <v>112</v>
      </c>
      <c r="G39" s="151">
        <v>-134.49</v>
      </c>
      <c r="H39" s="151">
        <v>-306.12</v>
      </c>
      <c r="I39" s="151">
        <v>-71.105999999999995</v>
      </c>
      <c r="J39" s="151">
        <v>300</v>
      </c>
      <c r="K39" s="152">
        <v>1200</v>
      </c>
      <c r="L39" s="151">
        <f t="shared" si="0"/>
        <v>324.00000000000006</v>
      </c>
      <c r="M39" s="151">
        <f t="shared" si="1"/>
        <v>15.599658533016964</v>
      </c>
      <c r="N39" s="151">
        <f t="shared" si="2"/>
        <v>467.99999999999994</v>
      </c>
      <c r="O39" s="151">
        <f t="shared" si="3"/>
        <v>467.99999999999994</v>
      </c>
      <c r="P39" s="272"/>
      <c r="Q39" s="272"/>
      <c r="R39" s="180"/>
      <c r="S39" s="180"/>
      <c r="T39" s="174"/>
      <c r="U39" s="174"/>
      <c r="V39" s="174"/>
      <c r="W39" s="174"/>
      <c r="X39" s="174"/>
      <c r="Y39" s="174"/>
      <c r="Z39" s="174"/>
      <c r="AA39" s="175"/>
      <c r="AB39" s="175"/>
      <c r="AC39" s="175"/>
      <c r="AD39" s="175"/>
      <c r="AE39" s="176"/>
      <c r="AF39" s="175"/>
      <c r="AG39" s="122"/>
      <c r="AH39" s="177"/>
      <c r="AI39" s="177"/>
      <c r="AJ39" s="123"/>
      <c r="AK39" s="164">
        <f t="shared" si="4"/>
        <v>1125</v>
      </c>
      <c r="AL39" s="165">
        <f t="shared" si="5"/>
        <v>259.20000000000005</v>
      </c>
      <c r="AM39" s="164">
        <f t="shared" si="6"/>
        <v>1</v>
      </c>
      <c r="AN39" s="164">
        <f t="shared" si="7"/>
        <v>0</v>
      </c>
      <c r="AO39" s="166">
        <f t="shared" si="8"/>
        <v>146.38719567383006</v>
      </c>
      <c r="AP39" s="167">
        <f t="shared" si="9"/>
        <v>1057.5360000000003</v>
      </c>
      <c r="AQ39" s="167">
        <f t="shared" si="10"/>
        <v>915.61466880000023</v>
      </c>
      <c r="AR39" s="167">
        <f t="shared" si="11"/>
        <v>0</v>
      </c>
      <c r="AS39" s="164">
        <f t="shared" si="12"/>
        <v>2.689814814814815E-3</v>
      </c>
      <c r="AT39" s="168">
        <f t="shared" si="13"/>
        <v>0</v>
      </c>
      <c r="AU39" s="168">
        <f t="shared" si="14"/>
        <v>434.78260869565219</v>
      </c>
      <c r="AV39" s="168">
        <f t="shared" si="15"/>
        <v>0</v>
      </c>
      <c r="AW39" s="168">
        <f t="shared" si="16"/>
        <v>2115.6457084990961</v>
      </c>
      <c r="AX39" s="168">
        <f t="shared" si="17"/>
        <v>0</v>
      </c>
      <c r="AY39" s="168">
        <f t="shared" si="18"/>
        <v>2115.6457084990961</v>
      </c>
      <c r="AZ39" s="178"/>
      <c r="BA39" s="178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4"/>
      <c r="DJ39" s="24"/>
      <c r="DK39" s="24"/>
      <c r="DL39" s="24"/>
      <c r="DM39" s="24"/>
      <c r="DN39" s="24"/>
    </row>
    <row r="40" spans="1:118" ht="15.95" customHeight="1" x14ac:dyDescent="0.2">
      <c r="A40" s="14">
        <f t="shared" si="22"/>
        <v>9</v>
      </c>
      <c r="B40" s="150">
        <f t="shared" si="19"/>
        <v>0.5</v>
      </c>
      <c r="C40" s="151" t="s">
        <v>119</v>
      </c>
      <c r="D40" s="152" t="s">
        <v>6</v>
      </c>
      <c r="E40" s="153" t="s">
        <v>111</v>
      </c>
      <c r="F40" s="152" t="s">
        <v>114</v>
      </c>
      <c r="G40" s="151">
        <v>33.11</v>
      </c>
      <c r="H40" s="151">
        <v>386.13</v>
      </c>
      <c r="I40" s="151">
        <v>42.11</v>
      </c>
      <c r="J40" s="151">
        <v>300</v>
      </c>
      <c r="K40" s="152">
        <v>1200</v>
      </c>
      <c r="L40" s="151">
        <f t="shared" si="0"/>
        <v>324.00000000000006</v>
      </c>
      <c r="M40" s="151">
        <f t="shared" si="1"/>
        <v>9.2120079794481171</v>
      </c>
      <c r="N40" s="151">
        <f t="shared" si="2"/>
        <v>467.99999999999994</v>
      </c>
      <c r="O40" s="151">
        <f t="shared" si="3"/>
        <v>467.99999999999994</v>
      </c>
      <c r="P40" s="155"/>
      <c r="Q40" s="155"/>
      <c r="R40" s="154">
        <f>IF(C40="","",MAX(N40:N41))</f>
        <v>467.99999999999994</v>
      </c>
      <c r="S40" s="154">
        <f>IF(D40="","",MAX(O40:O41))</f>
        <v>467.99999999999994</v>
      </c>
      <c r="T40" s="155">
        <f>IF(C40="","",MAX(ABS(H40),ABS(H41)))</f>
        <v>386.13</v>
      </c>
      <c r="U40" s="156">
        <f>+IF(C40="","",MIN(MAX(ABS(G40),ABS(G41))*1000/(J40*K40),0.2*$F$10))</f>
        <v>0.41288888888888892</v>
      </c>
      <c r="V40" s="155">
        <f>IF(C40="","",MAX(BH40:BI40))</f>
        <v>104.63346155998724</v>
      </c>
      <c r="W40" s="155">
        <f>IF(C40="","",$AA$9*$J40*$BG40*$BF40*$F$10/2.9/1000)</f>
        <v>772.63944827586204</v>
      </c>
      <c r="X40" s="155">
        <f>IF(C40="","",$AA$9*$J40*$BG40*$BF40*$F$10/2/1000)</f>
        <v>1120.3271999999999</v>
      </c>
      <c r="Y40" s="157" t="str">
        <f>IF(C40="","",IF(MAX(ABS(H40),ABS(H41))&lt;V40,"Cấu tạo",IF(MAX(ABS(H40),ABS(H41))&gt;X40,"O/S","Tínhthép")))</f>
        <v>Tínhthép</v>
      </c>
      <c r="Z40" s="158">
        <f>IF(C40="","",IF(Y40="Tínhthép",IF(T40&lt;W40,2.5,_xlfn.COT(0.5*ASIN(2*T40*1000/($AA$9*J40*BG40*BF40*$F$10)))),""))</f>
        <v>2.5</v>
      </c>
      <c r="AA40" s="159">
        <f>IF(C40="","",MAX(BJ40:BK40))</f>
        <v>594.66767106089139</v>
      </c>
      <c r="AB40" s="160">
        <f>IF($C40="","",AH40)</f>
        <v>10</v>
      </c>
      <c r="AC40" s="160">
        <f>IF($C40="","",AI40)</f>
        <v>200</v>
      </c>
      <c r="AD40" s="160"/>
      <c r="AE40" s="159">
        <f>IF(C40="","",2*3.14*AB40^2/4/AC40*1000)</f>
        <v>785</v>
      </c>
      <c r="AF40" s="161" t="str">
        <f>IF(C40="","",IF(AE40&gt;AA40,"OK","NOT OK"))</f>
        <v>OK</v>
      </c>
      <c r="AH40" s="162">
        <v>10</v>
      </c>
      <c r="AI40" s="163">
        <v>200</v>
      </c>
      <c r="AK40" s="164">
        <f t="shared" si="4"/>
        <v>1125</v>
      </c>
      <c r="AL40" s="165">
        <f t="shared" si="5"/>
        <v>259.20000000000005</v>
      </c>
      <c r="AM40" s="164">
        <f t="shared" si="6"/>
        <v>1</v>
      </c>
      <c r="AN40" s="164">
        <f t="shared" si="7"/>
        <v>0</v>
      </c>
      <c r="AO40" s="166">
        <f t="shared" si="8"/>
        <v>86.445482879142176</v>
      </c>
      <c r="AP40" s="167">
        <f t="shared" si="9"/>
        <v>1057.5360000000003</v>
      </c>
      <c r="AQ40" s="167">
        <f t="shared" si="10"/>
        <v>915.61466880000023</v>
      </c>
      <c r="AR40" s="167">
        <f t="shared" si="11"/>
        <v>0</v>
      </c>
      <c r="AS40" s="164">
        <f t="shared" si="12"/>
        <v>2.689814814814815E-3</v>
      </c>
      <c r="AT40" s="168">
        <f t="shared" si="13"/>
        <v>0</v>
      </c>
      <c r="AU40" s="168">
        <f t="shared" si="14"/>
        <v>434.78260869565219</v>
      </c>
      <c r="AV40" s="168">
        <f t="shared" si="15"/>
        <v>0</v>
      </c>
      <c r="AW40" s="168">
        <f t="shared" si="16"/>
        <v>2115.6457084990961</v>
      </c>
      <c r="AX40" s="168">
        <f t="shared" si="17"/>
        <v>0</v>
      </c>
      <c r="AY40" s="168">
        <f t="shared" si="18"/>
        <v>2115.6457084990961</v>
      </c>
      <c r="AZ40" s="169">
        <f>IF(C40="","",MAX(R40:R41))</f>
        <v>467.99999999999994</v>
      </c>
      <c r="BA40" s="169">
        <f>IF(C40="","",MAX(S40:S41))</f>
        <v>467.99999999999994</v>
      </c>
      <c r="BB40" s="170">
        <f>IF(C40="","",MIN(2,1+SQRT(200/(0.8*K40))))</f>
        <v>1.4564354645876385</v>
      </c>
      <c r="BC40" s="170">
        <f>IF(C40="","",MIN(0.02,MAX(R40:S40)/(J40*0.8*K40)))</f>
        <v>1.6249999999999997E-3</v>
      </c>
      <c r="BD40" s="171">
        <f>IF(C40="","",0.18/$Y$11)</f>
        <v>0.12</v>
      </c>
      <c r="BE40" s="172">
        <f>IF(C40="","",0.035*BB40^(3/2)*$F$9^(1/2))</f>
        <v>0.30137729708328892</v>
      </c>
      <c r="BF40" s="172">
        <f>IF(C40="","",0.6*(1-$F$9/250))</f>
        <v>0.54239999999999999</v>
      </c>
      <c r="BG40" s="171">
        <f>IF(C40="","",0.9*AK40)</f>
        <v>1012.5</v>
      </c>
      <c r="BH40" s="172">
        <f>+IF(C40="","",(BD40*BB40*(100*BC40*$F$9)^(1/3)+0.15*U40)*J40*0.8*K40/1000)</f>
        <v>97.066227001460135</v>
      </c>
      <c r="BI40" s="172">
        <f>IF(C40="","",(BE40+0.15*U40)*J40*0.8*K40/1000)</f>
        <v>104.63346155998724</v>
      </c>
      <c r="BJ40" s="172">
        <f>IF(C40="","",$AF$12*J40*1000)</f>
        <v>235.15101530718508</v>
      </c>
      <c r="BK40" s="172">
        <f>+IF(C40="","",T40*1000/(BG40*$Q$10*Z40)*1000)</f>
        <v>594.66767106089139</v>
      </c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4"/>
      <c r="DJ40" s="24"/>
      <c r="DK40" s="24"/>
      <c r="DL40" s="24"/>
      <c r="DM40" s="24"/>
      <c r="DN40" s="24"/>
    </row>
    <row r="41" spans="1:118" ht="15.95" customHeight="1" x14ac:dyDescent="0.25">
      <c r="A41" s="14">
        <f t="shared" si="22"/>
        <v>9</v>
      </c>
      <c r="B41" s="150">
        <f t="shared" si="19"/>
        <v>0.5</v>
      </c>
      <c r="C41" s="151" t="s">
        <v>119</v>
      </c>
      <c r="D41" s="152" t="s">
        <v>6</v>
      </c>
      <c r="E41" s="153" t="s">
        <v>113</v>
      </c>
      <c r="F41" s="152" t="s">
        <v>114</v>
      </c>
      <c r="G41" s="151">
        <v>-148.63999999999999</v>
      </c>
      <c r="H41" s="151">
        <v>-34.99</v>
      </c>
      <c r="I41" s="151">
        <v>-101.724</v>
      </c>
      <c r="J41" s="151">
        <v>300</v>
      </c>
      <c r="K41" s="152">
        <v>1200</v>
      </c>
      <c r="L41" s="151">
        <f t="shared" si="0"/>
        <v>324.00000000000006</v>
      </c>
      <c r="M41" s="151">
        <f t="shared" si="1"/>
        <v>22.384793267548503</v>
      </c>
      <c r="N41" s="151">
        <f t="shared" si="2"/>
        <v>467.99999999999994</v>
      </c>
      <c r="O41" s="151">
        <f t="shared" si="3"/>
        <v>467.99999999999994</v>
      </c>
      <c r="P41" s="272"/>
      <c r="Q41" s="272"/>
      <c r="R41" s="180"/>
      <c r="S41" s="180"/>
      <c r="T41" s="174"/>
      <c r="U41" s="174"/>
      <c r="V41" s="174"/>
      <c r="W41" s="174"/>
      <c r="X41" s="174"/>
      <c r="Y41" s="174"/>
      <c r="Z41" s="174"/>
      <c r="AA41" s="175"/>
      <c r="AB41" s="175"/>
      <c r="AC41" s="175"/>
      <c r="AD41" s="175"/>
      <c r="AE41" s="176"/>
      <c r="AF41" s="175"/>
      <c r="AG41" s="122"/>
      <c r="AH41" s="177"/>
      <c r="AI41" s="177"/>
      <c r="AJ41" s="123"/>
      <c r="AK41" s="164">
        <f t="shared" si="4"/>
        <v>1125</v>
      </c>
      <c r="AL41" s="165">
        <f t="shared" si="5"/>
        <v>259.20000000000005</v>
      </c>
      <c r="AM41" s="164">
        <f t="shared" si="6"/>
        <v>1</v>
      </c>
      <c r="AN41" s="164">
        <f t="shared" si="7"/>
        <v>0</v>
      </c>
      <c r="AO41" s="166">
        <f t="shared" si="8"/>
        <v>210.05890002267387</v>
      </c>
      <c r="AP41" s="167">
        <f t="shared" si="9"/>
        <v>1057.5360000000003</v>
      </c>
      <c r="AQ41" s="167">
        <f t="shared" si="10"/>
        <v>915.61466880000023</v>
      </c>
      <c r="AR41" s="167">
        <f t="shared" si="11"/>
        <v>0</v>
      </c>
      <c r="AS41" s="164">
        <f t="shared" si="12"/>
        <v>2.689814814814815E-3</v>
      </c>
      <c r="AT41" s="168">
        <f t="shared" si="13"/>
        <v>0</v>
      </c>
      <c r="AU41" s="168">
        <f t="shared" si="14"/>
        <v>434.78260869565219</v>
      </c>
      <c r="AV41" s="168">
        <f t="shared" si="15"/>
        <v>0</v>
      </c>
      <c r="AW41" s="168">
        <f t="shared" si="16"/>
        <v>2115.6457084990961</v>
      </c>
      <c r="AX41" s="168">
        <f t="shared" si="17"/>
        <v>0</v>
      </c>
      <c r="AY41" s="168">
        <f t="shared" si="18"/>
        <v>2115.6457084990961</v>
      </c>
      <c r="AZ41" s="178"/>
      <c r="BA41" s="178"/>
      <c r="BB41" s="179"/>
      <c r="BC41" s="179"/>
      <c r="BD41" s="179"/>
      <c r="BE41" s="179"/>
      <c r="BF41" s="179"/>
      <c r="BG41" s="179"/>
      <c r="BH41" s="179"/>
      <c r="BI41" s="179"/>
      <c r="BJ41" s="179"/>
      <c r="BK41" s="179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4"/>
      <c r="DJ41" s="24"/>
      <c r="DK41" s="24"/>
      <c r="DL41" s="24"/>
      <c r="DM41" s="24"/>
      <c r="DN41" s="24"/>
    </row>
    <row r="42" spans="1:118" ht="15.95" customHeight="1" x14ac:dyDescent="0.2">
      <c r="A42" s="14">
        <f t="shared" si="22"/>
        <v>10</v>
      </c>
      <c r="B42" s="150">
        <f t="shared" si="19"/>
        <v>0</v>
      </c>
      <c r="C42" s="151" t="s">
        <v>120</v>
      </c>
      <c r="D42" s="152" t="s">
        <v>6</v>
      </c>
      <c r="E42" s="153" t="s">
        <v>111</v>
      </c>
      <c r="F42" s="152" t="s">
        <v>112</v>
      </c>
      <c r="G42" s="151">
        <v>102.81</v>
      </c>
      <c r="H42" s="151">
        <v>166.66</v>
      </c>
      <c r="I42" s="151">
        <v>84.185000000000002</v>
      </c>
      <c r="J42" s="151">
        <v>300</v>
      </c>
      <c r="K42" s="151">
        <v>1200</v>
      </c>
      <c r="L42" s="151">
        <f t="shared" si="0"/>
        <v>324.00000000000006</v>
      </c>
      <c r="M42" s="151">
        <f t="shared" si="1"/>
        <v>18.492953869133771</v>
      </c>
      <c r="N42" s="151">
        <f t="shared" si="2"/>
        <v>467.99999999999994</v>
      </c>
      <c r="O42" s="151">
        <f t="shared" si="3"/>
        <v>467.99999999999994</v>
      </c>
      <c r="P42" s="155"/>
      <c r="Q42" s="155"/>
      <c r="R42" s="154">
        <f>IF(C42="","",MAX(N42:N43))</f>
        <v>467.99999999999994</v>
      </c>
      <c r="S42" s="154">
        <f>IF(D42="","",MAX(O42:O43))</f>
        <v>467.99999999999994</v>
      </c>
      <c r="T42" s="155">
        <f>IF(C42="","",MAX(ABS(H42),ABS(H43)))</f>
        <v>308.44</v>
      </c>
      <c r="U42" s="156">
        <f>+IF(C42="","",MIN(MAX(ABS(G42),ABS(G43))*1000/(J42*K42),0.2*$F$10))</f>
        <v>0.38855555555555554</v>
      </c>
      <c r="V42" s="155">
        <f>IF(C42="","",MAX(BH42:BI42))</f>
        <v>103.5822615599872</v>
      </c>
      <c r="W42" s="155">
        <f>IF(C42="","",$AA$9*$J42*$BG42*$BF42*$F$10/2.9/1000)</f>
        <v>772.63944827586204</v>
      </c>
      <c r="X42" s="155">
        <f>IF(C42="","",$AA$9*$J42*$BG42*$BF42*$F$10/2/1000)</f>
        <v>1120.3271999999999</v>
      </c>
      <c r="Y42" s="157" t="str">
        <f>IF(C42="","",IF(MAX(ABS(H42),ABS(H43))&lt;V42,"Cấu tạo",IF(MAX(ABS(H42),ABS(H43))&gt;X42,"O/S","Tínhthép")))</f>
        <v>Tínhthép</v>
      </c>
      <c r="Z42" s="158">
        <f>IF(C42="","",IF(Y42="Tínhthép",IF(T42&lt;W42,2.5,_xlfn.COT(0.5*ASIN(2*T42*1000/($AA$9*J42*BG42*BF42*$F$10)))),""))</f>
        <v>2.5</v>
      </c>
      <c r="AA42" s="159">
        <f>IF(C42="","",MAX(BJ42:BK42))</f>
        <v>475.0195438376229</v>
      </c>
      <c r="AB42" s="160">
        <f>IF($C42="","",AH42)</f>
        <v>10</v>
      </c>
      <c r="AC42" s="160">
        <f>IF($C42="","",AI42)</f>
        <v>200</v>
      </c>
      <c r="AD42" s="160"/>
      <c r="AE42" s="159">
        <f>IF(C42="","",2*3.14*AB42^2/4/AC42*1000)</f>
        <v>785</v>
      </c>
      <c r="AF42" s="161" t="str">
        <f>IF(C42="","",IF(AE42&gt;AA42,"OK","NOT OK"))</f>
        <v>OK</v>
      </c>
      <c r="AG42" s="17">
        <v>7</v>
      </c>
      <c r="AH42" s="162">
        <v>10</v>
      </c>
      <c r="AI42" s="163">
        <v>200</v>
      </c>
      <c r="AK42" s="164">
        <f t="shared" si="4"/>
        <v>1125</v>
      </c>
      <c r="AL42" s="165">
        <f t="shared" si="5"/>
        <v>259.20000000000005</v>
      </c>
      <c r="AM42" s="164">
        <f t="shared" si="6"/>
        <v>1</v>
      </c>
      <c r="AN42" s="164">
        <f t="shared" si="7"/>
        <v>0</v>
      </c>
      <c r="AO42" s="166">
        <f t="shared" si="8"/>
        <v>173.5378791079514</v>
      </c>
      <c r="AP42" s="167">
        <f t="shared" si="9"/>
        <v>1057.5360000000003</v>
      </c>
      <c r="AQ42" s="167">
        <f t="shared" si="10"/>
        <v>915.61466880000023</v>
      </c>
      <c r="AR42" s="167">
        <f t="shared" si="11"/>
        <v>0</v>
      </c>
      <c r="AS42" s="164">
        <f t="shared" si="12"/>
        <v>2.689814814814815E-3</v>
      </c>
      <c r="AT42" s="168">
        <f t="shared" si="13"/>
        <v>0</v>
      </c>
      <c r="AU42" s="168">
        <f t="shared" si="14"/>
        <v>434.78260869565219</v>
      </c>
      <c r="AV42" s="168">
        <f t="shared" si="15"/>
        <v>0</v>
      </c>
      <c r="AW42" s="168">
        <f t="shared" si="16"/>
        <v>2115.6457084990961</v>
      </c>
      <c r="AX42" s="168">
        <f t="shared" si="17"/>
        <v>0</v>
      </c>
      <c r="AY42" s="168">
        <f t="shared" si="18"/>
        <v>2115.6457084990961</v>
      </c>
      <c r="AZ42" s="169">
        <f>IF(C42="","",MAX(R42:R43))</f>
        <v>467.99999999999994</v>
      </c>
      <c r="BA42" s="169">
        <f>IF(C42="","",MAX(S42:S43))</f>
        <v>467.99999999999994</v>
      </c>
      <c r="BB42" s="170">
        <f>IF(C42="","",MIN(2,1+SQRT(200/(0.8*K42))))</f>
        <v>1.4564354645876385</v>
      </c>
      <c r="BC42" s="170">
        <f>IF(C42="","",MIN(0.02,MAX(R42:S42)/(J42*0.8*K42)))</f>
        <v>1.6249999999999997E-3</v>
      </c>
      <c r="BD42" s="171">
        <f>IF(C42="","",0.18/$Y$11)</f>
        <v>0.12</v>
      </c>
      <c r="BE42" s="172">
        <f>IF(C42="","",0.035*BB42^(3/2)*$F$9^(1/2))</f>
        <v>0.30137729708328892</v>
      </c>
      <c r="BF42" s="172">
        <f>IF(C42="","",0.6*(1-$F$9/250))</f>
        <v>0.54239999999999999</v>
      </c>
      <c r="BG42" s="171">
        <f>IF(C42="","",0.9*AK42)</f>
        <v>1012.5</v>
      </c>
      <c r="BH42" s="172">
        <f>+IF(C42="","",(BD42*BB42*(100*BC42*$F$9)^(1/3)+0.15*U42)*J42*0.8*K42/1000)</f>
        <v>96.01502700146014</v>
      </c>
      <c r="BI42" s="172">
        <f>IF(C42="","",(BE42+0.15*U42)*J42*0.8*K42/1000)</f>
        <v>103.5822615599872</v>
      </c>
      <c r="BJ42" s="172">
        <f>IF(C42="","",$AF$12*J42*1000)</f>
        <v>235.15101530718508</v>
      </c>
      <c r="BK42" s="172">
        <f>+IF(C42="","",T42*1000/(BG42*$Q$10*Z42)*1000)</f>
        <v>475.0195438376229</v>
      </c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4"/>
      <c r="DJ42" s="24"/>
      <c r="DK42" s="24"/>
      <c r="DL42" s="24"/>
      <c r="DM42" s="24"/>
      <c r="DN42" s="24"/>
    </row>
    <row r="43" spans="1:118" ht="15.95" customHeight="1" x14ac:dyDescent="0.25">
      <c r="A43" s="14">
        <f t="shared" si="22"/>
        <v>10</v>
      </c>
      <c r="B43" s="150">
        <f t="shared" si="19"/>
        <v>0</v>
      </c>
      <c r="C43" s="151" t="s">
        <v>120</v>
      </c>
      <c r="D43" s="152" t="s">
        <v>6</v>
      </c>
      <c r="E43" s="153" t="s">
        <v>113</v>
      </c>
      <c r="F43" s="152" t="s">
        <v>112</v>
      </c>
      <c r="G43" s="151">
        <v>-139.88</v>
      </c>
      <c r="H43" s="151">
        <v>-308.44</v>
      </c>
      <c r="I43" s="151">
        <v>-73.174000000000007</v>
      </c>
      <c r="J43" s="151">
        <v>300</v>
      </c>
      <c r="K43" s="152">
        <v>1200</v>
      </c>
      <c r="L43" s="151">
        <f t="shared" si="0"/>
        <v>324.00000000000006</v>
      </c>
      <c r="M43" s="151">
        <f t="shared" si="1"/>
        <v>16.056632574565356</v>
      </c>
      <c r="N43" s="151">
        <f t="shared" si="2"/>
        <v>467.99999999999994</v>
      </c>
      <c r="O43" s="151">
        <f t="shared" si="3"/>
        <v>467.99999999999994</v>
      </c>
      <c r="P43" s="272"/>
      <c r="Q43" s="272"/>
      <c r="R43" s="173"/>
      <c r="S43" s="173"/>
      <c r="T43" s="174"/>
      <c r="U43" s="174"/>
      <c r="V43" s="174"/>
      <c r="W43" s="174"/>
      <c r="X43" s="174"/>
      <c r="Y43" s="174"/>
      <c r="Z43" s="174"/>
      <c r="AA43" s="175"/>
      <c r="AB43" s="175"/>
      <c r="AC43" s="175"/>
      <c r="AD43" s="175"/>
      <c r="AE43" s="176"/>
      <c r="AF43" s="175"/>
      <c r="AG43" s="122"/>
      <c r="AH43" s="177"/>
      <c r="AI43" s="177"/>
      <c r="AJ43" s="123"/>
      <c r="AK43" s="164">
        <f t="shared" si="4"/>
        <v>1125</v>
      </c>
      <c r="AL43" s="165">
        <f t="shared" si="5"/>
        <v>259.20000000000005</v>
      </c>
      <c r="AM43" s="164">
        <f t="shared" si="6"/>
        <v>1</v>
      </c>
      <c r="AN43" s="164">
        <f t="shared" si="7"/>
        <v>0</v>
      </c>
      <c r="AO43" s="166">
        <f t="shared" si="8"/>
        <v>150.67544007972046</v>
      </c>
      <c r="AP43" s="167">
        <f t="shared" si="9"/>
        <v>1057.5360000000003</v>
      </c>
      <c r="AQ43" s="167">
        <f t="shared" si="10"/>
        <v>915.61466880000023</v>
      </c>
      <c r="AR43" s="167">
        <f t="shared" si="11"/>
        <v>0</v>
      </c>
      <c r="AS43" s="164">
        <f t="shared" si="12"/>
        <v>2.689814814814815E-3</v>
      </c>
      <c r="AT43" s="168">
        <f t="shared" si="13"/>
        <v>0</v>
      </c>
      <c r="AU43" s="168">
        <f t="shared" si="14"/>
        <v>434.78260869565219</v>
      </c>
      <c r="AV43" s="168">
        <f t="shared" si="15"/>
        <v>0</v>
      </c>
      <c r="AW43" s="168">
        <f t="shared" si="16"/>
        <v>2115.6457084990961</v>
      </c>
      <c r="AX43" s="168">
        <f t="shared" si="17"/>
        <v>0</v>
      </c>
      <c r="AY43" s="168">
        <f t="shared" si="18"/>
        <v>2115.6457084990961</v>
      </c>
      <c r="AZ43" s="178"/>
      <c r="BA43" s="178"/>
      <c r="BB43" s="179"/>
      <c r="BC43" s="179"/>
      <c r="BD43" s="179"/>
      <c r="BE43" s="179"/>
      <c r="BF43" s="179"/>
      <c r="BG43" s="179"/>
      <c r="BH43" s="179"/>
      <c r="BI43" s="179"/>
      <c r="BJ43" s="179"/>
      <c r="BK43" s="179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4"/>
      <c r="DJ43" s="24"/>
      <c r="DK43" s="24"/>
      <c r="DL43" s="24"/>
      <c r="DM43" s="24"/>
      <c r="DN43" s="24"/>
    </row>
    <row r="44" spans="1:118" ht="15.95" customHeight="1" x14ac:dyDescent="0.2">
      <c r="A44" s="14">
        <f t="shared" si="22"/>
        <v>10</v>
      </c>
      <c r="B44" s="150">
        <f t="shared" si="19"/>
        <v>0</v>
      </c>
      <c r="C44" s="151" t="s">
        <v>120</v>
      </c>
      <c r="D44" s="152" t="s">
        <v>6</v>
      </c>
      <c r="E44" s="153" t="s">
        <v>111</v>
      </c>
      <c r="F44" s="152" t="s">
        <v>114</v>
      </c>
      <c r="G44" s="151">
        <v>34.909999999999997</v>
      </c>
      <c r="H44" s="151">
        <v>369.17</v>
      </c>
      <c r="I44" s="151">
        <v>50.515000000000001</v>
      </c>
      <c r="J44" s="151">
        <v>300</v>
      </c>
      <c r="K44" s="152">
        <v>1200</v>
      </c>
      <c r="L44" s="151">
        <f t="shared" si="0"/>
        <v>324.00000000000006</v>
      </c>
      <c r="M44" s="151">
        <f t="shared" si="1"/>
        <v>11.05981080758238</v>
      </c>
      <c r="N44" s="151">
        <f t="shared" si="2"/>
        <v>467.99999999999994</v>
      </c>
      <c r="O44" s="151">
        <f t="shared" si="3"/>
        <v>467.99999999999994</v>
      </c>
      <c r="P44" s="155"/>
      <c r="Q44" s="155"/>
      <c r="R44" s="154">
        <f>IF(C44="","",MAX(N44:N45))</f>
        <v>467.99999999999994</v>
      </c>
      <c r="S44" s="154">
        <f>IF(D44="","",MAX(O44:O45))</f>
        <v>467.99999999999994</v>
      </c>
      <c r="T44" s="155">
        <f>IF(C44="","",MAX(ABS(H44),ABS(H45)))</f>
        <v>369.17</v>
      </c>
      <c r="U44" s="156">
        <f>+IF(C44="","",MIN(MAX(ABS(G44),ABS(G45))*1000/(J44*K44),0.2*$F$10))</f>
        <v>0.41397222222222224</v>
      </c>
      <c r="V44" s="155">
        <f>IF(C44="","",MAX(BH44:BI44))</f>
        <v>104.68026155998724</v>
      </c>
      <c r="W44" s="155">
        <f>IF(C44="","",$AA$9*$J44*$BG44*$BF44*$F$10/2.9/1000)</f>
        <v>772.63944827586204</v>
      </c>
      <c r="X44" s="155">
        <f>IF(C44="","",$AA$9*$J44*$BG44*$BF44*$F$10/2/1000)</f>
        <v>1120.3271999999999</v>
      </c>
      <c r="Y44" s="157" t="str">
        <f>IF(C44="","",IF(MAX(ABS(H44),ABS(H45))&lt;V44,"Cấu tạo",IF(MAX(ABS(H44),ABS(H45))&gt;X44,"O/S","Tínhthép")))</f>
        <v>Tínhthép</v>
      </c>
      <c r="Z44" s="158">
        <f>IF(C44="","",IF(Y44="Tínhthép",IF(T44&lt;W44,2.5,_xlfn.COT(0.5*ASIN(2*T44*1000/($AA$9*J44*BG44*BF44*$F$10)))),""))</f>
        <v>2.5</v>
      </c>
      <c r="AA44" s="159">
        <f>IF(C44="","",MAX(BJ44:BK44))</f>
        <v>568.54806444862936</v>
      </c>
      <c r="AB44" s="160">
        <f>IF($C44="","",AH44)</f>
        <v>10</v>
      </c>
      <c r="AC44" s="160">
        <f>IF($C44="","",AI44)</f>
        <v>200</v>
      </c>
      <c r="AD44" s="160"/>
      <c r="AE44" s="159">
        <f>IF(C44="","",2*3.14*AB44^2/4/AC44*1000)</f>
        <v>785</v>
      </c>
      <c r="AF44" s="161" t="str">
        <f>IF(C44="","",IF(AE44&gt;AA44,"OK","NOT OK"))</f>
        <v>OK</v>
      </c>
      <c r="AH44" s="162">
        <v>10</v>
      </c>
      <c r="AI44" s="163">
        <v>200</v>
      </c>
      <c r="AK44" s="164">
        <f t="shared" si="4"/>
        <v>1125</v>
      </c>
      <c r="AL44" s="165">
        <f t="shared" si="5"/>
        <v>259.20000000000005</v>
      </c>
      <c r="AM44" s="164">
        <f t="shared" si="6"/>
        <v>1</v>
      </c>
      <c r="AN44" s="164">
        <f t="shared" si="7"/>
        <v>0</v>
      </c>
      <c r="AO44" s="166">
        <f t="shared" si="8"/>
        <v>103.78526461835283</v>
      </c>
      <c r="AP44" s="167">
        <f t="shared" si="9"/>
        <v>1057.5360000000003</v>
      </c>
      <c r="AQ44" s="167">
        <f t="shared" si="10"/>
        <v>915.61466880000023</v>
      </c>
      <c r="AR44" s="167">
        <f t="shared" si="11"/>
        <v>0</v>
      </c>
      <c r="AS44" s="164">
        <f t="shared" si="12"/>
        <v>2.689814814814815E-3</v>
      </c>
      <c r="AT44" s="168">
        <f t="shared" si="13"/>
        <v>0</v>
      </c>
      <c r="AU44" s="168">
        <f t="shared" si="14"/>
        <v>434.78260869565219</v>
      </c>
      <c r="AV44" s="168">
        <f t="shared" si="15"/>
        <v>0</v>
      </c>
      <c r="AW44" s="168">
        <f t="shared" si="16"/>
        <v>2115.6457084990961</v>
      </c>
      <c r="AX44" s="168">
        <f t="shared" si="17"/>
        <v>0</v>
      </c>
      <c r="AY44" s="168">
        <f t="shared" si="18"/>
        <v>2115.6457084990961</v>
      </c>
      <c r="AZ44" s="169">
        <f>IF(C44="","",MAX(R44:R45))</f>
        <v>467.99999999999994</v>
      </c>
      <c r="BA44" s="169">
        <f>IF(C44="","",MAX(S44:S45))</f>
        <v>467.99999999999994</v>
      </c>
      <c r="BB44" s="170">
        <f>IF(C44="","",MIN(2,1+SQRT(200/(0.8*K44))))</f>
        <v>1.4564354645876385</v>
      </c>
      <c r="BC44" s="170">
        <f>IF(C44="","",MIN(0.02,MAX(R44:S44)/(J44*0.8*K44)))</f>
        <v>1.6249999999999997E-3</v>
      </c>
      <c r="BD44" s="171">
        <f>IF(C44="","",0.18/$Y$11)</f>
        <v>0.12</v>
      </c>
      <c r="BE44" s="172">
        <f>IF(C44="","",0.035*BB44^(3/2)*$F$9^(1/2))</f>
        <v>0.30137729708328892</v>
      </c>
      <c r="BF44" s="172">
        <f>IF(C44="","",0.6*(1-$F$9/250))</f>
        <v>0.54239999999999999</v>
      </c>
      <c r="BG44" s="171">
        <f>IF(C44="","",0.9*AK44)</f>
        <v>1012.5</v>
      </c>
      <c r="BH44" s="172">
        <f>+IF(C44="","",(BD44*BB44*(100*BC44*$F$9)^(1/3)+0.15*U44)*J44*0.8*K44/1000)</f>
        <v>97.113027001460139</v>
      </c>
      <c r="BI44" s="172">
        <f>IF(C44="","",(BE44+0.15*U44)*J44*0.8*K44/1000)</f>
        <v>104.68026155998724</v>
      </c>
      <c r="BJ44" s="172">
        <f>IF(C44="","",$AF$12*J44*1000)</f>
        <v>235.15101530718508</v>
      </c>
      <c r="BK44" s="172">
        <f>+IF(C44="","",T44*1000/(BG44*$Q$10*Z44)*1000)</f>
        <v>568.54806444862936</v>
      </c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4"/>
      <c r="DJ44" s="24"/>
      <c r="DK44" s="24"/>
      <c r="DL44" s="24"/>
      <c r="DM44" s="24"/>
      <c r="DN44" s="24"/>
    </row>
    <row r="45" spans="1:118" ht="15.95" customHeight="1" x14ac:dyDescent="0.25">
      <c r="A45" s="14">
        <f t="shared" si="22"/>
        <v>10</v>
      </c>
      <c r="B45" s="150">
        <f t="shared" si="19"/>
        <v>0</v>
      </c>
      <c r="C45" s="151" t="s">
        <v>120</v>
      </c>
      <c r="D45" s="152" t="s">
        <v>6</v>
      </c>
      <c r="E45" s="153" t="s">
        <v>113</v>
      </c>
      <c r="F45" s="152" t="s">
        <v>114</v>
      </c>
      <c r="G45" s="151">
        <v>-149.03</v>
      </c>
      <c r="H45" s="151">
        <v>-96.23</v>
      </c>
      <c r="I45" s="151">
        <v>-97.909000000000006</v>
      </c>
      <c r="J45" s="151">
        <v>300</v>
      </c>
      <c r="K45" s="152">
        <v>1200</v>
      </c>
      <c r="L45" s="151">
        <f t="shared" si="0"/>
        <v>324.00000000000006</v>
      </c>
      <c r="M45" s="151">
        <f t="shared" si="1"/>
        <v>21.537090719917842</v>
      </c>
      <c r="N45" s="151">
        <f t="shared" si="2"/>
        <v>467.99999999999994</v>
      </c>
      <c r="O45" s="151">
        <f t="shared" si="3"/>
        <v>467.99999999999994</v>
      </c>
      <c r="P45" s="272"/>
      <c r="Q45" s="272"/>
      <c r="R45" s="173"/>
      <c r="S45" s="173"/>
      <c r="T45" s="174"/>
      <c r="U45" s="174"/>
      <c r="V45" s="174"/>
      <c r="W45" s="174"/>
      <c r="X45" s="174"/>
      <c r="Y45" s="174"/>
      <c r="Z45" s="174"/>
      <c r="AA45" s="175"/>
      <c r="AB45" s="175"/>
      <c r="AC45" s="175"/>
      <c r="AD45" s="175"/>
      <c r="AE45" s="176"/>
      <c r="AF45" s="175"/>
      <c r="AG45" s="122"/>
      <c r="AH45" s="177"/>
      <c r="AI45" s="177"/>
      <c r="AJ45" s="123"/>
      <c r="AK45" s="164">
        <f t="shared" si="4"/>
        <v>1125</v>
      </c>
      <c r="AL45" s="165">
        <f t="shared" si="5"/>
        <v>259.20000000000005</v>
      </c>
      <c r="AM45" s="164">
        <f t="shared" si="6"/>
        <v>1</v>
      </c>
      <c r="AN45" s="164">
        <f t="shared" si="7"/>
        <v>0</v>
      </c>
      <c r="AO45" s="166">
        <f t="shared" si="8"/>
        <v>202.10405931570932</v>
      </c>
      <c r="AP45" s="167">
        <f t="shared" si="9"/>
        <v>1057.5360000000003</v>
      </c>
      <c r="AQ45" s="167">
        <f t="shared" si="10"/>
        <v>915.61466880000023</v>
      </c>
      <c r="AR45" s="167">
        <f t="shared" si="11"/>
        <v>0</v>
      </c>
      <c r="AS45" s="164">
        <f t="shared" si="12"/>
        <v>2.689814814814815E-3</v>
      </c>
      <c r="AT45" s="168">
        <f t="shared" si="13"/>
        <v>0</v>
      </c>
      <c r="AU45" s="168">
        <f t="shared" si="14"/>
        <v>434.78260869565219</v>
      </c>
      <c r="AV45" s="168">
        <f t="shared" si="15"/>
        <v>0</v>
      </c>
      <c r="AW45" s="168">
        <f t="shared" si="16"/>
        <v>2115.6457084990961</v>
      </c>
      <c r="AX45" s="168">
        <f t="shared" si="17"/>
        <v>0</v>
      </c>
      <c r="AY45" s="168">
        <f t="shared" si="18"/>
        <v>2115.6457084990961</v>
      </c>
      <c r="AZ45" s="178"/>
      <c r="BA45" s="178"/>
      <c r="BB45" s="179"/>
      <c r="BC45" s="179"/>
      <c r="BD45" s="179"/>
      <c r="BE45" s="179"/>
      <c r="BF45" s="179"/>
      <c r="BG45" s="179"/>
      <c r="BH45" s="179"/>
      <c r="BI45" s="179"/>
      <c r="BJ45" s="179"/>
      <c r="BK45" s="179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4"/>
      <c r="DJ45" s="24"/>
      <c r="DK45" s="24"/>
      <c r="DL45" s="24"/>
      <c r="DM45" s="24"/>
      <c r="DN45" s="24"/>
    </row>
    <row r="46" spans="1:118" ht="15.95" customHeight="1" x14ac:dyDescent="0.2">
      <c r="A46" s="14">
        <f t="shared" si="22"/>
        <v>11</v>
      </c>
      <c r="B46" s="150">
        <f t="shared" si="19"/>
        <v>0.5</v>
      </c>
      <c r="C46" s="151" t="s">
        <v>121</v>
      </c>
      <c r="D46" s="152" t="s">
        <v>6</v>
      </c>
      <c r="E46" s="153" t="s">
        <v>111</v>
      </c>
      <c r="F46" s="152" t="s">
        <v>112</v>
      </c>
      <c r="G46" s="151">
        <v>106.54</v>
      </c>
      <c r="H46" s="151">
        <v>183.39</v>
      </c>
      <c r="I46" s="151">
        <v>84.108999999999995</v>
      </c>
      <c r="J46" s="151">
        <v>300</v>
      </c>
      <c r="K46" s="151">
        <v>1200</v>
      </c>
      <c r="L46" s="151">
        <f t="shared" si="0"/>
        <v>324.00000000000006</v>
      </c>
      <c r="M46" s="151">
        <f t="shared" si="1"/>
        <v>18.476119535047928</v>
      </c>
      <c r="N46" s="151">
        <f t="shared" si="2"/>
        <v>467.99999999999994</v>
      </c>
      <c r="O46" s="151">
        <f t="shared" si="3"/>
        <v>467.99999999999994</v>
      </c>
      <c r="P46" s="155"/>
      <c r="Q46" s="155"/>
      <c r="R46" s="154">
        <f>IF(C46="","",MAX(N46:N47))</f>
        <v>467.99999999999994</v>
      </c>
      <c r="S46" s="154">
        <f>IF(D46="","",MAX(O46:O47))</f>
        <v>467.99999999999994</v>
      </c>
      <c r="T46" s="155">
        <f>IF(C46="","",MAX(ABS(H46),ABS(H47)))</f>
        <v>274.85000000000002</v>
      </c>
      <c r="U46" s="156">
        <f>+IF(C46="","",MIN(MAX(ABS(G46),ABS(G47))*1000/(J46*K46),0.2*$F$10))</f>
        <v>0.34675</v>
      </c>
      <c r="V46" s="155">
        <f>IF(C46="","",MAX(BH46:BI46))</f>
        <v>101.7762615599872</v>
      </c>
      <c r="W46" s="155">
        <f>IF(C46="","",$AA$9*$J46*$BG46*$BF46*$F$10/2.9/1000)</f>
        <v>772.63944827586204</v>
      </c>
      <c r="X46" s="155">
        <f>IF(C46="","",$AA$9*$J46*$BG46*$BF46*$F$10/2/1000)</f>
        <v>1120.3271999999999</v>
      </c>
      <c r="Y46" s="157" t="str">
        <f>IF(C46="","",IF(MAX(ABS(H46),ABS(H47))&lt;V46,"Cấu tạo",IF(MAX(ABS(H46),ABS(H47))&gt;X46,"O/S","Tínhthép")))</f>
        <v>Tínhthép</v>
      </c>
      <c r="Z46" s="158">
        <f>IF(C46="","",IF(Y46="Tínhthép",IF(T46&lt;W46,2.5,_xlfn.COT(0.5*ASIN(2*T46*1000/($AA$9*J46*BG46*BF46*$F$10)))),""))</f>
        <v>2.5</v>
      </c>
      <c r="AA46" s="159">
        <f>IF(C46="","",MAX(BJ46:BK46))</f>
        <v>423.28855409081393</v>
      </c>
      <c r="AB46" s="160">
        <f>IF($C46="","",AH46)</f>
        <v>10</v>
      </c>
      <c r="AC46" s="160">
        <f>IF($C46="","",AI46)</f>
        <v>200</v>
      </c>
      <c r="AD46" s="160"/>
      <c r="AE46" s="159">
        <f>IF(C46="","",2*3.14*AB46^2/4/AC46*1000)</f>
        <v>785</v>
      </c>
      <c r="AF46" s="161" t="str">
        <f>IF(C46="","",IF(AE46&gt;AA46,"OK","NOT OK"))</f>
        <v>OK</v>
      </c>
      <c r="AG46" s="17">
        <v>8</v>
      </c>
      <c r="AH46" s="162">
        <v>10</v>
      </c>
      <c r="AI46" s="163">
        <v>200</v>
      </c>
      <c r="AK46" s="164">
        <f t="shared" si="4"/>
        <v>1125</v>
      </c>
      <c r="AL46" s="165">
        <f t="shared" si="5"/>
        <v>259.20000000000005</v>
      </c>
      <c r="AM46" s="164">
        <f t="shared" si="6"/>
        <v>1</v>
      </c>
      <c r="AN46" s="164">
        <f t="shared" si="7"/>
        <v>0</v>
      </c>
      <c r="AO46" s="166">
        <f t="shared" si="8"/>
        <v>173.37990571688917</v>
      </c>
      <c r="AP46" s="167">
        <f t="shared" si="9"/>
        <v>1057.5360000000003</v>
      </c>
      <c r="AQ46" s="167">
        <f t="shared" si="10"/>
        <v>915.61466880000023</v>
      </c>
      <c r="AR46" s="167">
        <f t="shared" si="11"/>
        <v>0</v>
      </c>
      <c r="AS46" s="164">
        <f t="shared" si="12"/>
        <v>2.689814814814815E-3</v>
      </c>
      <c r="AT46" s="168">
        <f t="shared" si="13"/>
        <v>0</v>
      </c>
      <c r="AU46" s="168">
        <f t="shared" si="14"/>
        <v>434.78260869565219</v>
      </c>
      <c r="AV46" s="168">
        <f t="shared" si="15"/>
        <v>0</v>
      </c>
      <c r="AW46" s="168">
        <f t="shared" si="16"/>
        <v>2115.6457084990961</v>
      </c>
      <c r="AX46" s="168">
        <f t="shared" si="17"/>
        <v>0</v>
      </c>
      <c r="AY46" s="168">
        <f t="shared" si="18"/>
        <v>2115.6457084990961</v>
      </c>
      <c r="AZ46" s="169">
        <f>IF(C46="","",MAX(R46:R47))</f>
        <v>467.99999999999994</v>
      </c>
      <c r="BA46" s="169">
        <f>IF(C46="","",MAX(S46:S47))</f>
        <v>467.99999999999994</v>
      </c>
      <c r="BB46" s="170">
        <f>IF(C46="","",MIN(2,1+SQRT(200/(0.8*K46))))</f>
        <v>1.4564354645876385</v>
      </c>
      <c r="BC46" s="170">
        <f>IF(C46="","",MIN(0.02,MAX(R46:S46)/(J46*0.8*K46)))</f>
        <v>1.6249999999999997E-3</v>
      </c>
      <c r="BD46" s="171">
        <f>IF(C46="","",0.18/$Y$11)</f>
        <v>0.12</v>
      </c>
      <c r="BE46" s="172">
        <f>IF(C46="","",0.035*BB46^(3/2)*$F$9^(1/2))</f>
        <v>0.30137729708328892</v>
      </c>
      <c r="BF46" s="172">
        <f>IF(C46="","",0.6*(1-$F$9/250))</f>
        <v>0.54239999999999999</v>
      </c>
      <c r="BG46" s="171">
        <f>IF(C46="","",0.9*AK46)</f>
        <v>1012.5</v>
      </c>
      <c r="BH46" s="172">
        <f>+IF(C46="","",(BD46*BB46*(100*BC46*$F$9)^(1/3)+0.15*U46)*J46*0.8*K46/1000)</f>
        <v>94.209027001460143</v>
      </c>
      <c r="BI46" s="172">
        <f>IF(C46="","",(BE46+0.15*U46)*J46*0.8*K46/1000)</f>
        <v>101.7762615599872</v>
      </c>
      <c r="BJ46" s="172">
        <f>IF(C46="","",$AF$12*J46*1000)</f>
        <v>235.15101530718508</v>
      </c>
      <c r="BK46" s="172">
        <f>+IF(C46="","",T46*1000/(BG46*$Q$10*Z46)*1000)</f>
        <v>423.28855409081393</v>
      </c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4"/>
      <c r="DJ46" s="24"/>
      <c r="DK46" s="24"/>
      <c r="DL46" s="24"/>
      <c r="DM46" s="24"/>
      <c r="DN46" s="24"/>
    </row>
    <row r="47" spans="1:118" ht="15.95" customHeight="1" x14ac:dyDescent="0.25">
      <c r="A47" s="14">
        <f t="shared" si="22"/>
        <v>11</v>
      </c>
      <c r="B47" s="150">
        <f t="shared" si="19"/>
        <v>0.5</v>
      </c>
      <c r="C47" s="151" t="s">
        <v>121</v>
      </c>
      <c r="D47" s="152" t="s">
        <v>6</v>
      </c>
      <c r="E47" s="153" t="s">
        <v>113</v>
      </c>
      <c r="F47" s="152" t="s">
        <v>112</v>
      </c>
      <c r="G47" s="151">
        <v>-124.83</v>
      </c>
      <c r="H47" s="151">
        <v>-274.85000000000002</v>
      </c>
      <c r="I47" s="151">
        <v>-66.546000000000006</v>
      </c>
      <c r="J47" s="151">
        <v>300</v>
      </c>
      <c r="K47" s="152">
        <v>1200</v>
      </c>
      <c r="L47" s="151">
        <f t="shared" si="0"/>
        <v>324.00000000000006</v>
      </c>
      <c r="M47" s="151">
        <f t="shared" si="1"/>
        <v>14.592682046490836</v>
      </c>
      <c r="N47" s="151">
        <f t="shared" si="2"/>
        <v>467.99999999999994</v>
      </c>
      <c r="O47" s="151">
        <f t="shared" si="3"/>
        <v>467.99999999999994</v>
      </c>
      <c r="P47" s="272"/>
      <c r="Q47" s="272"/>
      <c r="R47" s="180"/>
      <c r="S47" s="180"/>
      <c r="T47" s="174"/>
      <c r="U47" s="174"/>
      <c r="V47" s="174"/>
      <c r="W47" s="174"/>
      <c r="X47" s="174"/>
      <c r="Y47" s="174"/>
      <c r="Z47" s="174"/>
      <c r="AA47" s="175"/>
      <c r="AB47" s="175"/>
      <c r="AC47" s="175"/>
      <c r="AD47" s="175"/>
      <c r="AE47" s="176"/>
      <c r="AF47" s="175"/>
      <c r="AG47" s="122"/>
      <c r="AH47" s="177"/>
      <c r="AI47" s="177"/>
      <c r="AJ47" s="123"/>
      <c r="AK47" s="164">
        <f t="shared" si="4"/>
        <v>1125</v>
      </c>
      <c r="AL47" s="165">
        <f t="shared" si="5"/>
        <v>259.20000000000005</v>
      </c>
      <c r="AM47" s="164">
        <f t="shared" si="6"/>
        <v>1</v>
      </c>
      <c r="AN47" s="164">
        <f t="shared" si="7"/>
        <v>0</v>
      </c>
      <c r="AO47" s="166">
        <f t="shared" si="8"/>
        <v>136.93772832426882</v>
      </c>
      <c r="AP47" s="167">
        <f t="shared" si="9"/>
        <v>1057.5360000000003</v>
      </c>
      <c r="AQ47" s="167">
        <f t="shared" si="10"/>
        <v>915.61466880000023</v>
      </c>
      <c r="AR47" s="167">
        <f t="shared" si="11"/>
        <v>0</v>
      </c>
      <c r="AS47" s="164">
        <f t="shared" si="12"/>
        <v>2.689814814814815E-3</v>
      </c>
      <c r="AT47" s="168">
        <f t="shared" si="13"/>
        <v>0</v>
      </c>
      <c r="AU47" s="168">
        <f t="shared" si="14"/>
        <v>434.78260869565219</v>
      </c>
      <c r="AV47" s="168">
        <f t="shared" si="15"/>
        <v>0</v>
      </c>
      <c r="AW47" s="168">
        <f t="shared" si="16"/>
        <v>2115.6457084990961</v>
      </c>
      <c r="AX47" s="168">
        <f t="shared" si="17"/>
        <v>0</v>
      </c>
      <c r="AY47" s="168">
        <f t="shared" si="18"/>
        <v>2115.6457084990961</v>
      </c>
      <c r="AZ47" s="178"/>
      <c r="BA47" s="178"/>
      <c r="BB47" s="179"/>
      <c r="BC47" s="179"/>
      <c r="BD47" s="179"/>
      <c r="BE47" s="179"/>
      <c r="BF47" s="179"/>
      <c r="BG47" s="179"/>
      <c r="BH47" s="179"/>
      <c r="BI47" s="179"/>
      <c r="BJ47" s="179"/>
      <c r="BK47" s="179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4"/>
      <c r="DJ47" s="24"/>
      <c r="DK47" s="24"/>
      <c r="DL47" s="24"/>
      <c r="DM47" s="24"/>
      <c r="DN47" s="24"/>
    </row>
    <row r="48" spans="1:118" ht="15.95" customHeight="1" x14ac:dyDescent="0.2">
      <c r="A48" s="14">
        <f t="shared" si="22"/>
        <v>11</v>
      </c>
      <c r="B48" s="150">
        <f t="shared" si="19"/>
        <v>0.5</v>
      </c>
      <c r="C48" s="151" t="s">
        <v>121</v>
      </c>
      <c r="D48" s="152" t="s">
        <v>6</v>
      </c>
      <c r="E48" s="153" t="s">
        <v>111</v>
      </c>
      <c r="F48" s="152" t="s">
        <v>114</v>
      </c>
      <c r="G48" s="151">
        <v>32.01</v>
      </c>
      <c r="H48" s="151">
        <v>334.27</v>
      </c>
      <c r="I48" s="151">
        <v>46.768999999999998</v>
      </c>
      <c r="J48" s="151">
        <v>300</v>
      </c>
      <c r="K48" s="152">
        <v>1200</v>
      </c>
      <c r="L48" s="151">
        <f t="shared" si="0"/>
        <v>324.00000000000006</v>
      </c>
      <c r="M48" s="151">
        <f t="shared" si="1"/>
        <v>10.235890599341474</v>
      </c>
      <c r="N48" s="151">
        <f t="shared" si="2"/>
        <v>467.99999999999994</v>
      </c>
      <c r="O48" s="151">
        <f t="shared" si="3"/>
        <v>467.99999999999994</v>
      </c>
      <c r="P48" s="155"/>
      <c r="Q48" s="155"/>
      <c r="R48" s="154">
        <f>IF(C48="","",MAX(N48:N49))</f>
        <v>467.99999999999994</v>
      </c>
      <c r="S48" s="154">
        <f>IF(D48="","",MAX(O48:O49))</f>
        <v>467.99999999999994</v>
      </c>
      <c r="T48" s="155">
        <f>IF(C48="","",MAX(ABS(H48),ABS(H49)))</f>
        <v>334.27</v>
      </c>
      <c r="U48" s="156">
        <f>+IF(C48="","",MIN(MAX(ABS(G48),ABS(G49))*1000/(J48*K48),0.2*$F$10))</f>
        <v>0.36925000000000002</v>
      </c>
      <c r="V48" s="155">
        <f>IF(C48="","",MAX(BH48:BI48))</f>
        <v>102.74826155998721</v>
      </c>
      <c r="W48" s="155">
        <f>IF(C48="","",$AA$9*$J48*$BG48*$BF48*$F$10/2.9/1000)</f>
        <v>772.63944827586204</v>
      </c>
      <c r="X48" s="155">
        <f>IF(C48="","",$AA$9*$J48*$BG48*$BF48*$F$10/2/1000)</f>
        <v>1120.3271999999999</v>
      </c>
      <c r="Y48" s="157" t="str">
        <f>IF(C48="","",IF(MAX(ABS(H48),ABS(H49))&lt;V48,"Cấu tạo",IF(MAX(ABS(H48),ABS(H49))&gt;X48,"O/S","Tínhthép")))</f>
        <v>Tínhthép</v>
      </c>
      <c r="Z48" s="158">
        <f>IF(C48="","",IF(Y48="Tínhthép",IF(T48&lt;W48,2.5,_xlfn.COT(0.5*ASIN(2*T48*1000/($AA$9*J48*BG48*BF48*$F$10)))),""))</f>
        <v>2.5</v>
      </c>
      <c r="AA48" s="159">
        <f>IF(C48="","",MAX(BJ48:BK48))</f>
        <v>514.79958150240634</v>
      </c>
      <c r="AB48" s="160">
        <f>IF($C48="","",AH48)</f>
        <v>10</v>
      </c>
      <c r="AC48" s="160">
        <f>IF($C48="","",AI48)</f>
        <v>200</v>
      </c>
      <c r="AD48" s="160"/>
      <c r="AE48" s="159">
        <f>IF(C48="","",2*3.14*AB48^2/4/AC48*1000)</f>
        <v>785</v>
      </c>
      <c r="AF48" s="161" t="str">
        <f>IF(C48="","",IF(AE48&gt;AA48,"OK","NOT OK"))</f>
        <v>OK</v>
      </c>
      <c r="AH48" s="162">
        <v>10</v>
      </c>
      <c r="AI48" s="163">
        <v>200</v>
      </c>
      <c r="AK48" s="164">
        <f t="shared" si="4"/>
        <v>1125</v>
      </c>
      <c r="AL48" s="165">
        <f t="shared" si="5"/>
        <v>259.20000000000005</v>
      </c>
      <c r="AM48" s="164">
        <f t="shared" si="6"/>
        <v>1</v>
      </c>
      <c r="AN48" s="164">
        <f t="shared" si="7"/>
        <v>0</v>
      </c>
      <c r="AO48" s="166">
        <f t="shared" si="8"/>
        <v>96.053597384221362</v>
      </c>
      <c r="AP48" s="167">
        <f t="shared" si="9"/>
        <v>1057.5360000000003</v>
      </c>
      <c r="AQ48" s="167">
        <f t="shared" si="10"/>
        <v>915.61466880000023</v>
      </c>
      <c r="AR48" s="167">
        <f t="shared" si="11"/>
        <v>0</v>
      </c>
      <c r="AS48" s="164">
        <f t="shared" si="12"/>
        <v>2.689814814814815E-3</v>
      </c>
      <c r="AT48" s="168">
        <f t="shared" si="13"/>
        <v>0</v>
      </c>
      <c r="AU48" s="168">
        <f t="shared" si="14"/>
        <v>434.78260869565219</v>
      </c>
      <c r="AV48" s="168">
        <f t="shared" si="15"/>
        <v>0</v>
      </c>
      <c r="AW48" s="168">
        <f t="shared" si="16"/>
        <v>2115.6457084990961</v>
      </c>
      <c r="AX48" s="168">
        <f t="shared" si="17"/>
        <v>0</v>
      </c>
      <c r="AY48" s="168">
        <f t="shared" si="18"/>
        <v>2115.6457084990961</v>
      </c>
      <c r="AZ48" s="169">
        <f>IF(C48="","",MAX(R48:R49))</f>
        <v>467.99999999999994</v>
      </c>
      <c r="BA48" s="169">
        <f>IF(C48="","",MAX(S48:S49))</f>
        <v>467.99999999999994</v>
      </c>
      <c r="BB48" s="170">
        <f>IF(C48="","",MIN(2,1+SQRT(200/(0.8*K48))))</f>
        <v>1.4564354645876385</v>
      </c>
      <c r="BC48" s="170">
        <f>IF(C48="","",MIN(0.02,MAX(R48:S48)/(J48*0.8*K48)))</f>
        <v>1.6249999999999997E-3</v>
      </c>
      <c r="BD48" s="171">
        <f>IF(C48="","",0.18/$Y$11)</f>
        <v>0.12</v>
      </c>
      <c r="BE48" s="172">
        <f>IF(C48="","",0.035*BB48^(3/2)*$F$9^(1/2))</f>
        <v>0.30137729708328892</v>
      </c>
      <c r="BF48" s="172">
        <f>IF(C48="","",0.6*(1-$F$9/250))</f>
        <v>0.54239999999999999</v>
      </c>
      <c r="BG48" s="171">
        <f>IF(C48="","",0.9*AK48)</f>
        <v>1012.5</v>
      </c>
      <c r="BH48" s="172">
        <f>+IF(C48="","",(BD48*BB48*(100*BC48*$F$9)^(1/3)+0.15*U48)*J48*0.8*K48/1000)</f>
        <v>95.181027001460137</v>
      </c>
      <c r="BI48" s="172">
        <f>IF(C48="","",(BE48+0.15*U48)*J48*0.8*K48/1000)</f>
        <v>102.74826155998721</v>
      </c>
      <c r="BJ48" s="172">
        <f>IF(C48="","",$AF$12*J48*1000)</f>
        <v>235.15101530718508</v>
      </c>
      <c r="BK48" s="172">
        <f>+IF(C48="","",T48*1000/(BG48*$Q$10*Z48)*1000)</f>
        <v>514.79958150240634</v>
      </c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4"/>
      <c r="DJ48" s="24"/>
      <c r="DK48" s="24"/>
      <c r="DL48" s="24"/>
      <c r="DM48" s="24"/>
      <c r="DN48" s="24"/>
    </row>
    <row r="49" spans="1:118" ht="15.95" customHeight="1" x14ac:dyDescent="0.25">
      <c r="A49" s="14">
        <f t="shared" si="22"/>
        <v>11</v>
      </c>
      <c r="B49" s="150">
        <f t="shared" si="19"/>
        <v>0.5</v>
      </c>
      <c r="C49" s="151" t="s">
        <v>121</v>
      </c>
      <c r="D49" s="152" t="s">
        <v>6</v>
      </c>
      <c r="E49" s="153" t="s">
        <v>113</v>
      </c>
      <c r="F49" s="152" t="s">
        <v>114</v>
      </c>
      <c r="G49" s="151">
        <v>-132.93</v>
      </c>
      <c r="H49" s="151">
        <v>-93.25</v>
      </c>
      <c r="I49" s="151">
        <v>-91.989000000000004</v>
      </c>
      <c r="J49" s="151">
        <v>300</v>
      </c>
      <c r="K49" s="152">
        <v>1200</v>
      </c>
      <c r="L49" s="151">
        <f t="shared" si="0"/>
        <v>324.00000000000006</v>
      </c>
      <c r="M49" s="151">
        <f t="shared" si="1"/>
        <v>20.222939710831724</v>
      </c>
      <c r="N49" s="151">
        <f t="shared" si="2"/>
        <v>467.99999999999994</v>
      </c>
      <c r="O49" s="151">
        <f t="shared" si="3"/>
        <v>467.99999999999994</v>
      </c>
      <c r="P49" s="272"/>
      <c r="Q49" s="272"/>
      <c r="R49" s="180"/>
      <c r="S49" s="180"/>
      <c r="T49" s="174"/>
      <c r="U49" s="174"/>
      <c r="V49" s="174"/>
      <c r="W49" s="174"/>
      <c r="X49" s="174"/>
      <c r="Y49" s="174"/>
      <c r="Z49" s="174"/>
      <c r="AA49" s="175"/>
      <c r="AB49" s="175"/>
      <c r="AC49" s="175"/>
      <c r="AD49" s="175"/>
      <c r="AE49" s="176"/>
      <c r="AF49" s="175"/>
      <c r="AG49" s="122"/>
      <c r="AH49" s="177"/>
      <c r="AI49" s="177"/>
      <c r="AJ49" s="123"/>
      <c r="AK49" s="164">
        <f t="shared" si="4"/>
        <v>1125</v>
      </c>
      <c r="AL49" s="165">
        <f t="shared" si="5"/>
        <v>259.20000000000005</v>
      </c>
      <c r="AM49" s="164">
        <f t="shared" si="6"/>
        <v>1</v>
      </c>
      <c r="AN49" s="164">
        <f t="shared" si="7"/>
        <v>0</v>
      </c>
      <c r="AO49" s="166">
        <f t="shared" si="8"/>
        <v>189.77206624644523</v>
      </c>
      <c r="AP49" s="167">
        <f t="shared" si="9"/>
        <v>1057.5360000000003</v>
      </c>
      <c r="AQ49" s="167">
        <f t="shared" si="10"/>
        <v>915.61466880000023</v>
      </c>
      <c r="AR49" s="167">
        <f t="shared" si="11"/>
        <v>0</v>
      </c>
      <c r="AS49" s="164">
        <f t="shared" si="12"/>
        <v>2.689814814814815E-3</v>
      </c>
      <c r="AT49" s="168">
        <f t="shared" si="13"/>
        <v>0</v>
      </c>
      <c r="AU49" s="168">
        <f t="shared" si="14"/>
        <v>434.78260869565219</v>
      </c>
      <c r="AV49" s="168">
        <f t="shared" si="15"/>
        <v>0</v>
      </c>
      <c r="AW49" s="168">
        <f t="shared" si="16"/>
        <v>2115.6457084990961</v>
      </c>
      <c r="AX49" s="168">
        <f t="shared" si="17"/>
        <v>0</v>
      </c>
      <c r="AY49" s="168">
        <f t="shared" si="18"/>
        <v>2115.6457084990961</v>
      </c>
      <c r="AZ49" s="178"/>
      <c r="BA49" s="178"/>
      <c r="BB49" s="179"/>
      <c r="BC49" s="179"/>
      <c r="BD49" s="179"/>
      <c r="BE49" s="179"/>
      <c r="BF49" s="179"/>
      <c r="BG49" s="179"/>
      <c r="BH49" s="179"/>
      <c r="BI49" s="179"/>
      <c r="BJ49" s="179"/>
      <c r="BK49" s="179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4"/>
      <c r="DJ49" s="24"/>
      <c r="DK49" s="24"/>
      <c r="DL49" s="24"/>
      <c r="DM49" s="24"/>
      <c r="DN49" s="24"/>
    </row>
    <row r="50" spans="1:118" ht="15.95" customHeight="1" x14ac:dyDescent="0.2">
      <c r="A50" s="14">
        <f t="shared" si="22"/>
        <v>12</v>
      </c>
      <c r="B50" s="150">
        <f t="shared" si="19"/>
        <v>0</v>
      </c>
      <c r="C50" s="151" t="s">
        <v>122</v>
      </c>
      <c r="D50" s="152" t="s">
        <v>6</v>
      </c>
      <c r="E50" s="153" t="s">
        <v>111</v>
      </c>
      <c r="F50" s="152" t="s">
        <v>112</v>
      </c>
      <c r="G50" s="151">
        <v>85.56</v>
      </c>
      <c r="H50" s="151">
        <v>170.48</v>
      </c>
      <c r="I50" s="151">
        <v>70.581999999999994</v>
      </c>
      <c r="J50" s="151">
        <v>300</v>
      </c>
      <c r="K50" s="151">
        <v>1200</v>
      </c>
      <c r="L50" s="151">
        <f t="shared" si="0"/>
        <v>324.00000000000006</v>
      </c>
      <c r="M50" s="151">
        <f t="shared" si="1"/>
        <v>15.483898092435538</v>
      </c>
      <c r="N50" s="151">
        <f t="shared" si="2"/>
        <v>467.99999999999994</v>
      </c>
      <c r="O50" s="151">
        <f t="shared" si="3"/>
        <v>467.99999999999994</v>
      </c>
      <c r="P50" s="155"/>
      <c r="Q50" s="155"/>
      <c r="R50" s="154">
        <f>IF(C50="","",MAX(N50:N51))</f>
        <v>467.99999999999994</v>
      </c>
      <c r="S50" s="154">
        <f>IF(D50="","",MAX(O50:O51))</f>
        <v>467.99999999999994</v>
      </c>
      <c r="T50" s="155">
        <f>IF(C50="","",MAX(ABS(H50),ABS(H51)))</f>
        <v>236.48</v>
      </c>
      <c r="U50" s="156">
        <f>+IF(C50="","",MIN(MAX(ABS(G50),ABS(G51))*1000/(J50*K50),0.2*$F$10))</f>
        <v>0.32455555555555554</v>
      </c>
      <c r="V50" s="155">
        <f>IF(C50="","",MAX(BH50:BI50))</f>
        <v>100.81746155998722</v>
      </c>
      <c r="W50" s="155">
        <f>IF(C50="","",$AA$9*$J50*$BG50*$BF50*$F$10/2.9/1000)</f>
        <v>772.63944827586204</v>
      </c>
      <c r="X50" s="155">
        <f>IF(C50="","",$AA$9*$J50*$BG50*$BF50*$F$10/2/1000)</f>
        <v>1120.3271999999999</v>
      </c>
      <c r="Y50" s="157" t="str">
        <f>IF(C50="","",IF(MAX(ABS(H50),ABS(H51))&lt;V50,"Cấu tạo",IF(MAX(ABS(H50),ABS(H51))&gt;X50,"O/S","Tínhthép")))</f>
        <v>Tínhthép</v>
      </c>
      <c r="Z50" s="158">
        <f>IF(C50="","",IF(Y50="Tínhthép",IF(T50&lt;W50,2.5,_xlfn.COT(0.5*ASIN(2*T50*1000/($AA$9*J50*BG50*BF50*$F$10)))),""))</f>
        <v>2.5</v>
      </c>
      <c r="AA50" s="159">
        <f>IF(C50="","",MAX(BJ50:BK50))</f>
        <v>364.19602427286043</v>
      </c>
      <c r="AB50" s="160">
        <f>IF($C50="","",AH50)</f>
        <v>10</v>
      </c>
      <c r="AC50" s="160">
        <f>IF($C50="","",AI50)</f>
        <v>200</v>
      </c>
      <c r="AD50" s="160"/>
      <c r="AE50" s="159">
        <f>IF(C50="","",2*3.14*AB50^2/4/AC50*1000)</f>
        <v>785</v>
      </c>
      <c r="AF50" s="161" t="str">
        <f>IF(C50="","",IF(AE50&gt;AA50,"OK","NOT OK"))</f>
        <v>OK</v>
      </c>
      <c r="AG50" s="17">
        <v>9</v>
      </c>
      <c r="AH50" s="162">
        <v>10</v>
      </c>
      <c r="AI50" s="163">
        <v>200</v>
      </c>
      <c r="AK50" s="164">
        <f t="shared" si="4"/>
        <v>1125</v>
      </c>
      <c r="AL50" s="165">
        <f t="shared" si="5"/>
        <v>259.20000000000005</v>
      </c>
      <c r="AM50" s="164">
        <f t="shared" si="6"/>
        <v>1</v>
      </c>
      <c r="AN50" s="164">
        <f t="shared" si="7"/>
        <v>0</v>
      </c>
      <c r="AO50" s="166">
        <f t="shared" si="8"/>
        <v>145.30089969941554</v>
      </c>
      <c r="AP50" s="167">
        <f t="shared" si="9"/>
        <v>1057.5360000000003</v>
      </c>
      <c r="AQ50" s="167">
        <f t="shared" si="10"/>
        <v>915.61466880000023</v>
      </c>
      <c r="AR50" s="167">
        <f t="shared" si="11"/>
        <v>0</v>
      </c>
      <c r="AS50" s="164">
        <f t="shared" si="12"/>
        <v>2.689814814814815E-3</v>
      </c>
      <c r="AT50" s="168">
        <f t="shared" si="13"/>
        <v>0</v>
      </c>
      <c r="AU50" s="168">
        <f t="shared" si="14"/>
        <v>434.78260869565219</v>
      </c>
      <c r="AV50" s="168">
        <f t="shared" si="15"/>
        <v>0</v>
      </c>
      <c r="AW50" s="168">
        <f t="shared" si="16"/>
        <v>2115.6457084990961</v>
      </c>
      <c r="AX50" s="168">
        <f t="shared" si="17"/>
        <v>0</v>
      </c>
      <c r="AY50" s="168">
        <f t="shared" si="18"/>
        <v>2115.6457084990961</v>
      </c>
      <c r="AZ50" s="169">
        <f>IF(C50="","",MAX(R50:R51))</f>
        <v>467.99999999999994</v>
      </c>
      <c r="BA50" s="169">
        <f>IF(C50="","",MAX(S50:S51))</f>
        <v>467.99999999999994</v>
      </c>
      <c r="BB50" s="170">
        <f>IF(C50="","",MIN(2,1+SQRT(200/(0.8*K50))))</f>
        <v>1.4564354645876385</v>
      </c>
      <c r="BC50" s="170">
        <f>IF(C50="","",MIN(0.02,MAX(R50:S50)/(J50*0.8*K50)))</f>
        <v>1.6249999999999997E-3</v>
      </c>
      <c r="BD50" s="171">
        <f>IF(C50="","",0.18/$Y$11)</f>
        <v>0.12</v>
      </c>
      <c r="BE50" s="172">
        <f>IF(C50="","",0.035*BB50^(3/2)*$F$9^(1/2))</f>
        <v>0.30137729708328892</v>
      </c>
      <c r="BF50" s="172">
        <f>IF(C50="","",0.6*(1-$F$9/250))</f>
        <v>0.54239999999999999</v>
      </c>
      <c r="BG50" s="171">
        <f>IF(C50="","",0.9*AK50)</f>
        <v>1012.5</v>
      </c>
      <c r="BH50" s="172">
        <f>+IF(C50="","",(BD50*BB50*(100*BC50*$F$9)^(1/3)+0.15*U50)*J50*0.8*K50/1000)</f>
        <v>93.250227001460132</v>
      </c>
      <c r="BI50" s="172">
        <f>IF(C50="","",(BE50+0.15*U50)*J50*0.8*K50/1000)</f>
        <v>100.81746155998722</v>
      </c>
      <c r="BJ50" s="172">
        <f>IF(C50="","",$AF$12*J50*1000)</f>
        <v>235.15101530718508</v>
      </c>
      <c r="BK50" s="172">
        <f>+IF(C50="","",T50*1000/(BG50*$Q$10*Z50)*1000)</f>
        <v>364.19602427286043</v>
      </c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4"/>
      <c r="DJ50" s="24"/>
      <c r="DK50" s="24"/>
      <c r="DL50" s="24"/>
      <c r="DM50" s="24"/>
      <c r="DN50" s="24"/>
    </row>
    <row r="51" spans="1:118" ht="15.95" customHeight="1" x14ac:dyDescent="0.25">
      <c r="A51" s="14">
        <f t="shared" si="22"/>
        <v>12</v>
      </c>
      <c r="B51" s="150">
        <f t="shared" si="19"/>
        <v>0</v>
      </c>
      <c r="C51" s="151" t="s">
        <v>122</v>
      </c>
      <c r="D51" s="152" t="s">
        <v>6</v>
      </c>
      <c r="E51" s="153" t="s">
        <v>113</v>
      </c>
      <c r="F51" s="152" t="s">
        <v>112</v>
      </c>
      <c r="G51" s="151">
        <v>-116.84</v>
      </c>
      <c r="H51" s="151">
        <v>-236.48</v>
      </c>
      <c r="I51" s="151">
        <v>-55.237000000000002</v>
      </c>
      <c r="J51" s="151">
        <v>300</v>
      </c>
      <c r="K51" s="152">
        <v>1200</v>
      </c>
      <c r="L51" s="151">
        <f t="shared" si="0"/>
        <v>324.00000000000006</v>
      </c>
      <c r="M51" s="151">
        <f t="shared" si="1"/>
        <v>12.099268031651263</v>
      </c>
      <c r="N51" s="151">
        <f t="shared" si="2"/>
        <v>467.99999999999994</v>
      </c>
      <c r="O51" s="151">
        <f t="shared" si="3"/>
        <v>467.99999999999994</v>
      </c>
      <c r="P51" s="272"/>
      <c r="Q51" s="272"/>
      <c r="R51" s="173"/>
      <c r="S51" s="173"/>
      <c r="T51" s="174"/>
      <c r="U51" s="174"/>
      <c r="V51" s="174"/>
      <c r="W51" s="174"/>
      <c r="X51" s="174"/>
      <c r="Y51" s="174"/>
      <c r="Z51" s="174"/>
      <c r="AA51" s="175"/>
      <c r="AB51" s="175"/>
      <c r="AC51" s="175"/>
      <c r="AD51" s="175"/>
      <c r="AE51" s="176"/>
      <c r="AF51" s="175"/>
      <c r="AG51" s="122"/>
      <c r="AH51" s="177"/>
      <c r="AI51" s="177"/>
      <c r="AJ51" s="123"/>
      <c r="AK51" s="164">
        <f t="shared" si="4"/>
        <v>1125</v>
      </c>
      <c r="AL51" s="165">
        <f t="shared" si="5"/>
        <v>259.20000000000005</v>
      </c>
      <c r="AM51" s="164">
        <f t="shared" si="6"/>
        <v>1</v>
      </c>
      <c r="AN51" s="164">
        <f t="shared" si="7"/>
        <v>0</v>
      </c>
      <c r="AO51" s="166">
        <f t="shared" si="8"/>
        <v>113.53953120901598</v>
      </c>
      <c r="AP51" s="167">
        <f t="shared" si="9"/>
        <v>1057.5360000000003</v>
      </c>
      <c r="AQ51" s="167">
        <f t="shared" si="10"/>
        <v>915.61466880000023</v>
      </c>
      <c r="AR51" s="167">
        <f t="shared" si="11"/>
        <v>0</v>
      </c>
      <c r="AS51" s="164">
        <f t="shared" si="12"/>
        <v>2.689814814814815E-3</v>
      </c>
      <c r="AT51" s="168">
        <f t="shared" si="13"/>
        <v>0</v>
      </c>
      <c r="AU51" s="168">
        <f t="shared" si="14"/>
        <v>434.78260869565219</v>
      </c>
      <c r="AV51" s="168">
        <f t="shared" si="15"/>
        <v>0</v>
      </c>
      <c r="AW51" s="168">
        <f t="shared" si="16"/>
        <v>2115.6457084990961</v>
      </c>
      <c r="AX51" s="168">
        <f t="shared" si="17"/>
        <v>0</v>
      </c>
      <c r="AY51" s="168">
        <f t="shared" si="18"/>
        <v>2115.6457084990961</v>
      </c>
      <c r="AZ51" s="178"/>
      <c r="BA51" s="178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4"/>
      <c r="DJ51" s="24"/>
      <c r="DK51" s="24"/>
      <c r="DL51" s="24"/>
      <c r="DM51" s="24"/>
      <c r="DN51" s="24"/>
    </row>
    <row r="52" spans="1:118" ht="15.95" customHeight="1" x14ac:dyDescent="0.2">
      <c r="A52" s="14">
        <f t="shared" si="22"/>
        <v>12</v>
      </c>
      <c r="B52" s="150">
        <f t="shared" si="19"/>
        <v>0</v>
      </c>
      <c r="C52" s="151" t="s">
        <v>122</v>
      </c>
      <c r="D52" s="152" t="s">
        <v>6</v>
      </c>
      <c r="E52" s="153" t="s">
        <v>111</v>
      </c>
      <c r="F52" s="152" t="s">
        <v>114</v>
      </c>
      <c r="G52" s="151">
        <v>19.809999999999999</v>
      </c>
      <c r="H52" s="151">
        <v>268.2</v>
      </c>
      <c r="I52" s="151">
        <v>36.79</v>
      </c>
      <c r="J52" s="151">
        <v>300</v>
      </c>
      <c r="K52" s="152">
        <v>1200</v>
      </c>
      <c r="L52" s="151">
        <f t="shared" si="0"/>
        <v>324.00000000000006</v>
      </c>
      <c r="M52" s="151">
        <f t="shared" si="1"/>
        <v>8.0440088013717741</v>
      </c>
      <c r="N52" s="151">
        <f t="shared" si="2"/>
        <v>467.99999999999994</v>
      </c>
      <c r="O52" s="151">
        <f t="shared" si="3"/>
        <v>467.99999999999994</v>
      </c>
      <c r="P52" s="155"/>
      <c r="Q52" s="155"/>
      <c r="R52" s="154">
        <f>IF(C52="","",MAX(N52:N53))</f>
        <v>467.99999999999994</v>
      </c>
      <c r="S52" s="154">
        <f>IF(D52="","",MAX(O52:O53))</f>
        <v>467.99999999999994</v>
      </c>
      <c r="T52" s="155">
        <f>IF(C52="","",MAX(ABS(H52),ABS(H53)))</f>
        <v>268.2</v>
      </c>
      <c r="U52" s="156">
        <f>+IF(C52="","",MIN(MAX(ABS(G52),ABS(G53))*1000/(J52*K52),0.2*$F$10))</f>
        <v>0.32519444444444445</v>
      </c>
      <c r="V52" s="155">
        <f>IF(C52="","",MAX(BH52:BI52))</f>
        <v>100.8450615599872</v>
      </c>
      <c r="W52" s="155">
        <f>IF(C52="","",$AA$9*$J52*$BG52*$BF52*$F$10/2.9/1000)</f>
        <v>772.63944827586204</v>
      </c>
      <c r="X52" s="155">
        <f>IF(C52="","",$AA$9*$J52*$BG52*$BF52*$F$10/2/1000)</f>
        <v>1120.3271999999999</v>
      </c>
      <c r="Y52" s="157" t="str">
        <f>IF(C52="","",IF(MAX(ABS(H52),ABS(H53))&lt;V52,"Cấu tạo",IF(MAX(ABS(H52),ABS(H53))&gt;X52,"O/S","Tínhthép")))</f>
        <v>Tínhthép</v>
      </c>
      <c r="Z52" s="158">
        <f>IF(C52="","",IF(Y52="Tínhthép",IF(T52&lt;W52,2.5,_xlfn.COT(0.5*ASIN(2*T52*1000/($AA$9*J52*BG52*BF52*$F$10)))),""))</f>
        <v>2.5</v>
      </c>
      <c r="AA52" s="159">
        <f>IF(C52="","",MAX(BJ52:BK52))</f>
        <v>413.04708097928432</v>
      </c>
      <c r="AB52" s="160">
        <f>IF($C52="","",AH52)</f>
        <v>10</v>
      </c>
      <c r="AC52" s="160">
        <f>IF($C52="","",AI52)</f>
        <v>200</v>
      </c>
      <c r="AD52" s="160"/>
      <c r="AE52" s="159">
        <f>IF(C52="","",2*3.14*AB52^2/4/AC52*1000)</f>
        <v>785</v>
      </c>
      <c r="AF52" s="161" t="str">
        <f>IF(C52="","",IF(AE52&gt;AA52,"OK","NOT OK"))</f>
        <v>OK</v>
      </c>
      <c r="AH52" s="162">
        <v>10</v>
      </c>
      <c r="AI52" s="163">
        <v>200</v>
      </c>
      <c r="AK52" s="164">
        <f t="shared" si="4"/>
        <v>1125</v>
      </c>
      <c r="AL52" s="165">
        <f t="shared" si="5"/>
        <v>259.20000000000005</v>
      </c>
      <c r="AM52" s="164">
        <f t="shared" si="6"/>
        <v>1</v>
      </c>
      <c r="AN52" s="164">
        <f t="shared" si="7"/>
        <v>0</v>
      </c>
      <c r="AO52" s="166">
        <f t="shared" si="8"/>
        <v>75.484978592073787</v>
      </c>
      <c r="AP52" s="167">
        <f t="shared" si="9"/>
        <v>1057.5360000000003</v>
      </c>
      <c r="AQ52" s="167">
        <f t="shared" si="10"/>
        <v>915.61466880000023</v>
      </c>
      <c r="AR52" s="167">
        <f t="shared" si="11"/>
        <v>0</v>
      </c>
      <c r="AS52" s="164">
        <f t="shared" si="12"/>
        <v>2.689814814814815E-3</v>
      </c>
      <c r="AT52" s="168">
        <f t="shared" si="13"/>
        <v>0</v>
      </c>
      <c r="AU52" s="168">
        <f t="shared" si="14"/>
        <v>434.78260869565219</v>
      </c>
      <c r="AV52" s="168">
        <f t="shared" si="15"/>
        <v>0</v>
      </c>
      <c r="AW52" s="168">
        <f t="shared" si="16"/>
        <v>2115.6457084990961</v>
      </c>
      <c r="AX52" s="168">
        <f t="shared" si="17"/>
        <v>0</v>
      </c>
      <c r="AY52" s="168">
        <f t="shared" si="18"/>
        <v>2115.6457084990961</v>
      </c>
      <c r="AZ52" s="169">
        <f>IF(C52="","",MAX(R52:R53))</f>
        <v>467.99999999999994</v>
      </c>
      <c r="BA52" s="169">
        <f>IF(C52="","",MAX(S52:S53))</f>
        <v>467.99999999999994</v>
      </c>
      <c r="BB52" s="170">
        <f>IF(C52="","",MIN(2,1+SQRT(200/(0.8*K52))))</f>
        <v>1.4564354645876385</v>
      </c>
      <c r="BC52" s="170">
        <f>IF(C52="","",MIN(0.02,MAX(R52:S52)/(J52*0.8*K52)))</f>
        <v>1.6249999999999997E-3</v>
      </c>
      <c r="BD52" s="171">
        <f>IF(C52="","",0.18/$Y$11)</f>
        <v>0.12</v>
      </c>
      <c r="BE52" s="172">
        <f>IF(C52="","",0.035*BB52^(3/2)*$F$9^(1/2))</f>
        <v>0.30137729708328892</v>
      </c>
      <c r="BF52" s="172">
        <f>IF(C52="","",0.6*(1-$F$9/250))</f>
        <v>0.54239999999999999</v>
      </c>
      <c r="BG52" s="171">
        <f>IF(C52="","",0.9*AK52)</f>
        <v>1012.5</v>
      </c>
      <c r="BH52" s="172">
        <f>+IF(C52="","",(BD52*BB52*(100*BC52*$F$9)^(1/3)+0.15*U52)*J52*0.8*K52/1000)</f>
        <v>93.277827001460125</v>
      </c>
      <c r="BI52" s="172">
        <f>IF(C52="","",(BE52+0.15*U52)*J52*0.8*K52/1000)</f>
        <v>100.8450615599872</v>
      </c>
      <c r="BJ52" s="172">
        <f>IF(C52="","",$AF$12*J52*1000)</f>
        <v>235.15101530718508</v>
      </c>
      <c r="BK52" s="172">
        <f>+IF(C52="","",T52*1000/(BG52*$Q$10*Z52)*1000)</f>
        <v>413.04708097928432</v>
      </c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4"/>
      <c r="DJ52" s="24"/>
      <c r="DK52" s="24"/>
      <c r="DL52" s="24"/>
      <c r="DM52" s="24"/>
      <c r="DN52" s="24"/>
    </row>
    <row r="53" spans="1:118" ht="15.95" customHeight="1" x14ac:dyDescent="0.25">
      <c r="A53" s="14">
        <f t="shared" si="22"/>
        <v>12</v>
      </c>
      <c r="B53" s="150">
        <f t="shared" si="19"/>
        <v>0</v>
      </c>
      <c r="C53" s="151" t="s">
        <v>122</v>
      </c>
      <c r="D53" s="152" t="s">
        <v>6</v>
      </c>
      <c r="E53" s="153" t="s">
        <v>113</v>
      </c>
      <c r="F53" s="152" t="s">
        <v>114</v>
      </c>
      <c r="G53" s="151">
        <v>-117.07</v>
      </c>
      <c r="H53" s="151">
        <v>-80.63</v>
      </c>
      <c r="I53" s="151">
        <v>-76.406000000000006</v>
      </c>
      <c r="J53" s="151">
        <v>300</v>
      </c>
      <c r="K53" s="152">
        <v>1200</v>
      </c>
      <c r="L53" s="151">
        <f t="shared" si="0"/>
        <v>324.00000000000006</v>
      </c>
      <c r="M53" s="151">
        <f t="shared" si="1"/>
        <v>16.771197616948484</v>
      </c>
      <c r="N53" s="151">
        <f t="shared" si="2"/>
        <v>467.99999999999994</v>
      </c>
      <c r="O53" s="151">
        <f t="shared" si="3"/>
        <v>467.99999999999994</v>
      </c>
      <c r="P53" s="272"/>
      <c r="Q53" s="272"/>
      <c r="R53" s="173"/>
      <c r="S53" s="173"/>
      <c r="T53" s="174"/>
      <c r="U53" s="174"/>
      <c r="V53" s="174"/>
      <c r="W53" s="174"/>
      <c r="X53" s="174"/>
      <c r="Y53" s="174"/>
      <c r="Z53" s="174"/>
      <c r="AA53" s="175"/>
      <c r="AB53" s="175"/>
      <c r="AC53" s="175"/>
      <c r="AD53" s="175"/>
      <c r="AE53" s="176"/>
      <c r="AF53" s="175"/>
      <c r="AG53" s="122"/>
      <c r="AH53" s="177"/>
      <c r="AI53" s="177"/>
      <c r="AJ53" s="123"/>
      <c r="AK53" s="164">
        <f t="shared" si="4"/>
        <v>1125</v>
      </c>
      <c r="AL53" s="165">
        <f t="shared" si="5"/>
        <v>259.20000000000005</v>
      </c>
      <c r="AM53" s="164">
        <f t="shared" si="6"/>
        <v>1</v>
      </c>
      <c r="AN53" s="164">
        <f t="shared" si="7"/>
        <v>0</v>
      </c>
      <c r="AO53" s="166">
        <f t="shared" si="8"/>
        <v>157.38091843744499</v>
      </c>
      <c r="AP53" s="167">
        <f t="shared" si="9"/>
        <v>1057.5360000000003</v>
      </c>
      <c r="AQ53" s="167">
        <f t="shared" si="10"/>
        <v>915.61466880000023</v>
      </c>
      <c r="AR53" s="167">
        <f t="shared" si="11"/>
        <v>0</v>
      </c>
      <c r="AS53" s="164">
        <f t="shared" si="12"/>
        <v>2.689814814814815E-3</v>
      </c>
      <c r="AT53" s="168">
        <f t="shared" si="13"/>
        <v>0</v>
      </c>
      <c r="AU53" s="168">
        <f t="shared" si="14"/>
        <v>434.78260869565219</v>
      </c>
      <c r="AV53" s="168">
        <f t="shared" si="15"/>
        <v>0</v>
      </c>
      <c r="AW53" s="168">
        <f t="shared" si="16"/>
        <v>2115.6457084990961</v>
      </c>
      <c r="AX53" s="168">
        <f t="shared" si="17"/>
        <v>0</v>
      </c>
      <c r="AY53" s="168">
        <f t="shared" si="18"/>
        <v>2115.6457084990961</v>
      </c>
      <c r="AZ53" s="178"/>
      <c r="BA53" s="178"/>
      <c r="BB53" s="179"/>
      <c r="BC53" s="179"/>
      <c r="BD53" s="179"/>
      <c r="BE53" s="179"/>
      <c r="BF53" s="179"/>
      <c r="BG53" s="179"/>
      <c r="BH53" s="179"/>
      <c r="BI53" s="179"/>
      <c r="BJ53" s="179"/>
      <c r="BK53" s="179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4"/>
      <c r="DJ53" s="24"/>
      <c r="DK53" s="24"/>
      <c r="DL53" s="24"/>
      <c r="DM53" s="24"/>
      <c r="DN53" s="24"/>
    </row>
    <row r="54" spans="1:118" ht="15.95" customHeight="1" x14ac:dyDescent="0.2">
      <c r="A54" s="14">
        <f t="shared" si="22"/>
        <v>13</v>
      </c>
      <c r="B54" s="150">
        <f t="shared" si="19"/>
        <v>0.5</v>
      </c>
      <c r="C54" s="151" t="s">
        <v>123</v>
      </c>
      <c r="D54" s="152" t="s">
        <v>6</v>
      </c>
      <c r="E54" s="153" t="s">
        <v>111</v>
      </c>
      <c r="F54" s="152" t="s">
        <v>112</v>
      </c>
      <c r="G54" s="151">
        <v>108.96</v>
      </c>
      <c r="H54" s="151">
        <v>193.91</v>
      </c>
      <c r="I54" s="151">
        <v>72.980999999999995</v>
      </c>
      <c r="J54" s="151">
        <v>300</v>
      </c>
      <c r="K54" s="151">
        <v>1200</v>
      </c>
      <c r="L54" s="151">
        <f t="shared" si="0"/>
        <v>324.00000000000006</v>
      </c>
      <c r="M54" s="151">
        <f t="shared" si="1"/>
        <v>16.013976643528622</v>
      </c>
      <c r="N54" s="151">
        <f t="shared" si="2"/>
        <v>467.99999999999994</v>
      </c>
      <c r="O54" s="151">
        <f t="shared" si="3"/>
        <v>467.99999999999994</v>
      </c>
      <c r="P54" s="155"/>
      <c r="Q54" s="155"/>
      <c r="R54" s="154">
        <f>IF(C54="","",MAX(N54:N55))</f>
        <v>467.99999999999994</v>
      </c>
      <c r="S54" s="154">
        <f>IF(D54="","",MAX(O54:O55))</f>
        <v>467.99999999999994</v>
      </c>
      <c r="T54" s="155">
        <f>IF(C54="","",MAX(ABS(H54),ABS(H55)))</f>
        <v>197.74</v>
      </c>
      <c r="U54" s="156">
        <f>+IF(C54="","",MIN(MAX(ABS(G54),ABS(G55))*1000/(J54*K54),0.2*$F$10))</f>
        <v>0.30266666666666664</v>
      </c>
      <c r="V54" s="155">
        <f>IF(C54="","",MAX(BH54:BI54))</f>
        <v>99.871861559987224</v>
      </c>
      <c r="W54" s="155">
        <f>IF(C54="","",$AA$9*$J54*$BG54*$BF54*$F$10/2.9/1000)</f>
        <v>772.63944827586204</v>
      </c>
      <c r="X54" s="155">
        <f>IF(C54="","",$AA$9*$J54*$BG54*$BF54*$F$10/2/1000)</f>
        <v>1120.3271999999999</v>
      </c>
      <c r="Y54" s="157" t="str">
        <f>IF(C54="","",IF(MAX(ABS(H54),ABS(H55))&lt;V54,"Cấu tạo",IF(MAX(ABS(H54),ABS(H55))&gt;X54,"O/S","Tínhthép")))</f>
        <v>Tínhthép</v>
      </c>
      <c r="Z54" s="158">
        <f>IF(C54="","",IF(Y54="Tínhthép",IF(T54&lt;W54,2.5,_xlfn.COT(0.5*ASIN(2*T54*1000/($AA$9*J54*BG54*BF54*$F$10)))),""))</f>
        <v>2.5</v>
      </c>
      <c r="AA54" s="159">
        <f>IF(C54="","",MAX(BJ54:BK54))</f>
        <v>304.53366813140826</v>
      </c>
      <c r="AB54" s="160">
        <f>IF($C54="","",AH54)</f>
        <v>10</v>
      </c>
      <c r="AC54" s="160">
        <f>IF($C54="","",AI54)</f>
        <v>200</v>
      </c>
      <c r="AD54" s="160"/>
      <c r="AE54" s="159">
        <f>IF(C54="","",2*3.14*AB54^2/4/AC54*1000)</f>
        <v>785</v>
      </c>
      <c r="AF54" s="161" t="str">
        <f>IF(C54="","",IF(AE54&gt;AA54,"OK","NOT OK"))</f>
        <v>OK</v>
      </c>
      <c r="AG54" s="17">
        <v>10</v>
      </c>
      <c r="AH54" s="162">
        <v>10</v>
      </c>
      <c r="AI54" s="163">
        <v>200</v>
      </c>
      <c r="AK54" s="164">
        <f t="shared" si="4"/>
        <v>1125</v>
      </c>
      <c r="AL54" s="165">
        <f t="shared" si="5"/>
        <v>259.20000000000005</v>
      </c>
      <c r="AM54" s="164">
        <f t="shared" si="6"/>
        <v>1</v>
      </c>
      <c r="AN54" s="164">
        <f t="shared" si="7"/>
        <v>0</v>
      </c>
      <c r="AO54" s="166">
        <f t="shared" si="8"/>
        <v>150.27515682287293</v>
      </c>
      <c r="AP54" s="167">
        <f t="shared" si="9"/>
        <v>1057.5360000000003</v>
      </c>
      <c r="AQ54" s="167">
        <f t="shared" si="10"/>
        <v>915.61466880000023</v>
      </c>
      <c r="AR54" s="167">
        <f t="shared" si="11"/>
        <v>0</v>
      </c>
      <c r="AS54" s="164">
        <f t="shared" si="12"/>
        <v>2.689814814814815E-3</v>
      </c>
      <c r="AT54" s="168">
        <f t="shared" si="13"/>
        <v>0</v>
      </c>
      <c r="AU54" s="168">
        <f t="shared" si="14"/>
        <v>434.78260869565219</v>
      </c>
      <c r="AV54" s="168">
        <f t="shared" si="15"/>
        <v>0</v>
      </c>
      <c r="AW54" s="168">
        <f t="shared" si="16"/>
        <v>2115.6457084990961</v>
      </c>
      <c r="AX54" s="168">
        <f t="shared" si="17"/>
        <v>0</v>
      </c>
      <c r="AY54" s="168">
        <f t="shared" si="18"/>
        <v>2115.6457084990961</v>
      </c>
      <c r="AZ54" s="169">
        <f>IF(C54="","",MAX(R54:R55))</f>
        <v>467.99999999999994</v>
      </c>
      <c r="BA54" s="169">
        <f>IF(C54="","",MAX(S54:S55))</f>
        <v>467.99999999999994</v>
      </c>
      <c r="BB54" s="170">
        <f>IF(C54="","",MIN(2,1+SQRT(200/(0.8*K54))))</f>
        <v>1.4564354645876385</v>
      </c>
      <c r="BC54" s="170">
        <f>IF(C54="","",MIN(0.02,MAX(R54:S54)/(J54*0.8*K54)))</f>
        <v>1.6249999999999997E-3</v>
      </c>
      <c r="BD54" s="171">
        <f>IF(C54="","",0.18/$Y$11)</f>
        <v>0.12</v>
      </c>
      <c r="BE54" s="172">
        <f>IF(C54="","",0.035*BB54^(3/2)*$F$9^(1/2))</f>
        <v>0.30137729708328892</v>
      </c>
      <c r="BF54" s="172">
        <f>IF(C54="","",0.6*(1-$F$9/250))</f>
        <v>0.54239999999999999</v>
      </c>
      <c r="BG54" s="171">
        <f>IF(C54="","",0.9*AK54)</f>
        <v>1012.5</v>
      </c>
      <c r="BH54" s="172">
        <f>+IF(C54="","",(BD54*BB54*(100*BC54*$F$9)^(1/3)+0.15*U54)*J54*0.8*K54/1000)</f>
        <v>92.304627001460133</v>
      </c>
      <c r="BI54" s="172">
        <f>IF(C54="","",(BE54+0.15*U54)*J54*0.8*K54/1000)</f>
        <v>99.871861559987224</v>
      </c>
      <c r="BJ54" s="172">
        <f>IF(C54="","",$AF$12*J54*1000)</f>
        <v>235.15101530718508</v>
      </c>
      <c r="BK54" s="172">
        <f>+IF(C54="","",T54*1000/(BG54*$Q$10*Z54)*1000)</f>
        <v>304.53366813140826</v>
      </c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4"/>
      <c r="DJ54" s="24"/>
      <c r="DK54" s="24"/>
      <c r="DL54" s="24"/>
      <c r="DM54" s="24"/>
      <c r="DN54" s="24"/>
    </row>
    <row r="55" spans="1:118" ht="15.95" customHeight="1" x14ac:dyDescent="0.25">
      <c r="A55" s="14">
        <f t="shared" si="22"/>
        <v>13</v>
      </c>
      <c r="B55" s="150">
        <f t="shared" si="19"/>
        <v>0.5</v>
      </c>
      <c r="C55" s="151" t="s">
        <v>123</v>
      </c>
      <c r="D55" s="152" t="s">
        <v>6</v>
      </c>
      <c r="E55" s="153" t="s">
        <v>113</v>
      </c>
      <c r="F55" s="152" t="s">
        <v>112</v>
      </c>
      <c r="G55" s="151">
        <v>-92.54</v>
      </c>
      <c r="H55" s="151">
        <v>-197.74</v>
      </c>
      <c r="I55" s="151">
        <v>-42.976999999999997</v>
      </c>
      <c r="J55" s="151">
        <v>300</v>
      </c>
      <c r="K55" s="152">
        <v>1200</v>
      </c>
      <c r="L55" s="151">
        <f t="shared" si="0"/>
        <v>324.00000000000006</v>
      </c>
      <c r="M55" s="151">
        <f t="shared" si="1"/>
        <v>9.402472601675754</v>
      </c>
      <c r="N55" s="151">
        <f t="shared" si="2"/>
        <v>467.99999999999994</v>
      </c>
      <c r="O55" s="151">
        <f t="shared" si="3"/>
        <v>467.99999999999994</v>
      </c>
      <c r="P55" s="272"/>
      <c r="Q55" s="272"/>
      <c r="R55" s="180"/>
      <c r="S55" s="180"/>
      <c r="T55" s="174"/>
      <c r="U55" s="174"/>
      <c r="V55" s="174"/>
      <c r="W55" s="174"/>
      <c r="X55" s="174"/>
      <c r="Y55" s="174"/>
      <c r="Z55" s="174"/>
      <c r="AA55" s="175"/>
      <c r="AB55" s="175"/>
      <c r="AC55" s="175"/>
      <c r="AD55" s="175"/>
      <c r="AE55" s="176"/>
      <c r="AF55" s="175"/>
      <c r="AG55" s="122"/>
      <c r="AH55" s="177"/>
      <c r="AI55" s="177"/>
      <c r="AJ55" s="123"/>
      <c r="AK55" s="164">
        <f t="shared" si="4"/>
        <v>1125</v>
      </c>
      <c r="AL55" s="165">
        <f t="shared" si="5"/>
        <v>259.20000000000005</v>
      </c>
      <c r="AM55" s="164">
        <f t="shared" si="6"/>
        <v>1</v>
      </c>
      <c r="AN55" s="164">
        <f t="shared" si="7"/>
        <v>0</v>
      </c>
      <c r="AO55" s="166">
        <f t="shared" si="8"/>
        <v>88.23280289412493</v>
      </c>
      <c r="AP55" s="167">
        <f t="shared" si="9"/>
        <v>1057.5360000000003</v>
      </c>
      <c r="AQ55" s="167">
        <f t="shared" si="10"/>
        <v>915.61466880000023</v>
      </c>
      <c r="AR55" s="167">
        <f t="shared" si="11"/>
        <v>0</v>
      </c>
      <c r="AS55" s="164">
        <f t="shared" si="12"/>
        <v>2.689814814814815E-3</v>
      </c>
      <c r="AT55" s="168">
        <f t="shared" si="13"/>
        <v>0</v>
      </c>
      <c r="AU55" s="168">
        <f t="shared" si="14"/>
        <v>434.78260869565219</v>
      </c>
      <c r="AV55" s="168">
        <f t="shared" si="15"/>
        <v>0</v>
      </c>
      <c r="AW55" s="168">
        <f t="shared" si="16"/>
        <v>2115.6457084990961</v>
      </c>
      <c r="AX55" s="168">
        <f t="shared" si="17"/>
        <v>0</v>
      </c>
      <c r="AY55" s="168">
        <f t="shared" si="18"/>
        <v>2115.6457084990961</v>
      </c>
      <c r="AZ55" s="178"/>
      <c r="BA55" s="178"/>
      <c r="BB55" s="179"/>
      <c r="BC55" s="179"/>
      <c r="BD55" s="179"/>
      <c r="BE55" s="179"/>
      <c r="BF55" s="179"/>
      <c r="BG55" s="179"/>
      <c r="BH55" s="179"/>
      <c r="BI55" s="179"/>
      <c r="BJ55" s="179"/>
      <c r="BK55" s="179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4"/>
      <c r="DJ55" s="24"/>
      <c r="DK55" s="24"/>
      <c r="DL55" s="24"/>
      <c r="DM55" s="24"/>
      <c r="DN55" s="24"/>
    </row>
    <row r="56" spans="1:118" ht="15.95" customHeight="1" x14ac:dyDescent="0.2">
      <c r="A56" s="14">
        <f t="shared" si="22"/>
        <v>13</v>
      </c>
      <c r="B56" s="150">
        <f t="shared" si="19"/>
        <v>0.5</v>
      </c>
      <c r="C56" s="151" t="s">
        <v>123</v>
      </c>
      <c r="D56" s="152" t="s">
        <v>6</v>
      </c>
      <c r="E56" s="153" t="s">
        <v>111</v>
      </c>
      <c r="F56" s="152" t="s">
        <v>114</v>
      </c>
      <c r="G56" s="151">
        <v>15.18</v>
      </c>
      <c r="H56" s="151">
        <v>268.06</v>
      </c>
      <c r="I56" s="151">
        <v>27.556000000000001</v>
      </c>
      <c r="J56" s="151">
        <v>300</v>
      </c>
      <c r="K56" s="152">
        <v>1200</v>
      </c>
      <c r="L56" s="151">
        <f t="shared" si="0"/>
        <v>324.00000000000006</v>
      </c>
      <c r="M56" s="151">
        <f t="shared" si="1"/>
        <v>6.0195904919760324</v>
      </c>
      <c r="N56" s="151">
        <f t="shared" si="2"/>
        <v>467.99999999999994</v>
      </c>
      <c r="O56" s="151">
        <f t="shared" si="3"/>
        <v>467.99999999999994</v>
      </c>
      <c r="P56" s="155"/>
      <c r="Q56" s="155"/>
      <c r="R56" s="154">
        <f>IF(C56="","",MAX(N56:N57))</f>
        <v>467.99999999999994</v>
      </c>
      <c r="S56" s="154">
        <f>IF(D56="","",MAX(O56:O57))</f>
        <v>467.99999999999994</v>
      </c>
      <c r="T56" s="155">
        <f>IF(C56="","",MAX(ABS(H56),ABS(H57)))</f>
        <v>268.06</v>
      </c>
      <c r="U56" s="156">
        <f>+IF(C56="","",MIN(MAX(ABS(G56),ABS(G57))*1000/(J56*K56),0.2*$F$10))</f>
        <v>0.29525000000000001</v>
      </c>
      <c r="V56" s="155">
        <f>IF(C56="","",MAX(BH56:BI56))</f>
        <v>99.551461559987203</v>
      </c>
      <c r="W56" s="155">
        <f>IF(C56="","",$AA$9*$J56*$BG56*$BF56*$F$10/2.9/1000)</f>
        <v>772.63944827586204</v>
      </c>
      <c r="X56" s="155">
        <f>IF(C56="","",$AA$9*$J56*$BG56*$BF56*$F$10/2/1000)</f>
        <v>1120.3271999999999</v>
      </c>
      <c r="Y56" s="157" t="str">
        <f>IF(C56="","",IF(MAX(ABS(H56),ABS(H57))&lt;V56,"Cấu tạo",IF(MAX(ABS(H56),ABS(H57))&gt;X56,"O/S","Tínhthép")))</f>
        <v>Tínhthép</v>
      </c>
      <c r="Z56" s="158">
        <f>IF(C56="","",IF(Y56="Tínhthép",IF(T56&lt;W56,2.5,_xlfn.COT(0.5*ASIN(2*T56*1000/($AA$9*J56*BG56*BF56*$F$10)))),""))</f>
        <v>2.5</v>
      </c>
      <c r="AA56" s="159">
        <f>IF(C56="","",MAX(BJ56:BK56))</f>
        <v>412.8314710190416</v>
      </c>
      <c r="AB56" s="160">
        <f>IF($C56="","",AH56)</f>
        <v>10</v>
      </c>
      <c r="AC56" s="160">
        <f>IF($C56="","",AI56)</f>
        <v>200</v>
      </c>
      <c r="AD56" s="160"/>
      <c r="AE56" s="159">
        <f>IF(C56="","",2*3.14*AB56^2/4/AC56*1000)</f>
        <v>785</v>
      </c>
      <c r="AF56" s="161" t="str">
        <f>IF(C56="","",IF(AE56&gt;AA56,"OK","NOT OK"))</f>
        <v>OK</v>
      </c>
      <c r="AH56" s="162">
        <v>10</v>
      </c>
      <c r="AI56" s="163">
        <v>200</v>
      </c>
      <c r="AK56" s="164">
        <f t="shared" si="4"/>
        <v>1125</v>
      </c>
      <c r="AL56" s="165">
        <f t="shared" si="5"/>
        <v>259.20000000000005</v>
      </c>
      <c r="AM56" s="164">
        <f t="shared" si="6"/>
        <v>1</v>
      </c>
      <c r="AN56" s="164">
        <f t="shared" si="7"/>
        <v>0</v>
      </c>
      <c r="AO56" s="166">
        <f t="shared" si="8"/>
        <v>56.48783717670274</v>
      </c>
      <c r="AP56" s="167">
        <f t="shared" si="9"/>
        <v>1057.5360000000003</v>
      </c>
      <c r="AQ56" s="167">
        <f t="shared" si="10"/>
        <v>915.61466880000023</v>
      </c>
      <c r="AR56" s="167">
        <f t="shared" si="11"/>
        <v>0</v>
      </c>
      <c r="AS56" s="164">
        <f t="shared" si="12"/>
        <v>2.689814814814815E-3</v>
      </c>
      <c r="AT56" s="168">
        <f t="shared" si="13"/>
        <v>0</v>
      </c>
      <c r="AU56" s="168">
        <f t="shared" si="14"/>
        <v>434.78260869565219</v>
      </c>
      <c r="AV56" s="168">
        <f t="shared" si="15"/>
        <v>0</v>
      </c>
      <c r="AW56" s="168">
        <f t="shared" si="16"/>
        <v>2115.6457084990961</v>
      </c>
      <c r="AX56" s="168">
        <f t="shared" si="17"/>
        <v>0</v>
      </c>
      <c r="AY56" s="168">
        <f t="shared" si="18"/>
        <v>2115.6457084990961</v>
      </c>
      <c r="AZ56" s="169">
        <f>IF(C56="","",MAX(R56:R57))</f>
        <v>467.99999999999994</v>
      </c>
      <c r="BA56" s="169">
        <f>IF(C56="","",MAX(S56:S57))</f>
        <v>467.99999999999994</v>
      </c>
      <c r="BB56" s="170">
        <f>IF(C56="","",MIN(2,1+SQRT(200/(0.8*K56))))</f>
        <v>1.4564354645876385</v>
      </c>
      <c r="BC56" s="170">
        <f>IF(C56="","",MIN(0.02,MAX(R56:S56)/(J56*0.8*K56)))</f>
        <v>1.6249999999999997E-3</v>
      </c>
      <c r="BD56" s="171">
        <f>IF(C56="","",0.18/$Y$11)</f>
        <v>0.12</v>
      </c>
      <c r="BE56" s="172">
        <f>IF(C56="","",0.035*BB56^(3/2)*$F$9^(1/2))</f>
        <v>0.30137729708328892</v>
      </c>
      <c r="BF56" s="172">
        <f>IF(C56="","",0.6*(1-$F$9/250))</f>
        <v>0.54239999999999999</v>
      </c>
      <c r="BG56" s="171">
        <f>IF(C56="","",0.9*AK56)</f>
        <v>1012.5</v>
      </c>
      <c r="BH56" s="172">
        <f>+IF(C56="","",(BD56*BB56*(100*BC56*$F$9)^(1/3)+0.15*U56)*J56*0.8*K56/1000)</f>
        <v>91.984227001460141</v>
      </c>
      <c r="BI56" s="172">
        <f>IF(C56="","",(BE56+0.15*U56)*J56*0.8*K56/1000)</f>
        <v>99.551461559987203</v>
      </c>
      <c r="BJ56" s="172">
        <f>IF(C56="","",$AF$12*J56*1000)</f>
        <v>235.15101530718508</v>
      </c>
      <c r="BK56" s="172">
        <f>+IF(C56="","",T56*1000/(BG56*$Q$10*Z56)*1000)</f>
        <v>412.8314710190416</v>
      </c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4"/>
      <c r="DJ56" s="24"/>
      <c r="DK56" s="24"/>
      <c r="DL56" s="24"/>
      <c r="DM56" s="24"/>
      <c r="DN56" s="24"/>
    </row>
    <row r="57" spans="1:118" ht="15.95" customHeight="1" x14ac:dyDescent="0.25">
      <c r="A57" s="14">
        <f t="shared" si="22"/>
        <v>13</v>
      </c>
      <c r="B57" s="150">
        <f t="shared" si="19"/>
        <v>0.5</v>
      </c>
      <c r="C57" s="151" t="s">
        <v>123</v>
      </c>
      <c r="D57" s="152" t="s">
        <v>6</v>
      </c>
      <c r="E57" s="153" t="s">
        <v>113</v>
      </c>
      <c r="F57" s="152" t="s">
        <v>114</v>
      </c>
      <c r="G57" s="151">
        <v>-106.29</v>
      </c>
      <c r="H57" s="151">
        <v>-58.06</v>
      </c>
      <c r="I57" s="151">
        <v>-75.826999999999998</v>
      </c>
      <c r="J57" s="151">
        <v>300</v>
      </c>
      <c r="K57" s="152">
        <v>1200</v>
      </c>
      <c r="L57" s="151">
        <f t="shared" si="0"/>
        <v>324.00000000000006</v>
      </c>
      <c r="M57" s="151">
        <f t="shared" si="1"/>
        <v>16.643152247082298</v>
      </c>
      <c r="N57" s="151">
        <f t="shared" si="2"/>
        <v>467.99999999999994</v>
      </c>
      <c r="O57" s="151">
        <f t="shared" si="3"/>
        <v>467.99999999999994</v>
      </c>
      <c r="P57" s="272"/>
      <c r="Q57" s="272"/>
      <c r="R57" s="180"/>
      <c r="S57" s="180"/>
      <c r="T57" s="174"/>
      <c r="U57" s="174"/>
      <c r="V57" s="174"/>
      <c r="W57" s="174"/>
      <c r="X57" s="174"/>
      <c r="Y57" s="174"/>
      <c r="Z57" s="174"/>
      <c r="AA57" s="175"/>
      <c r="AB57" s="175"/>
      <c r="AC57" s="175"/>
      <c r="AD57" s="175"/>
      <c r="AE57" s="176"/>
      <c r="AF57" s="175"/>
      <c r="AG57" s="122"/>
      <c r="AH57" s="177"/>
      <c r="AI57" s="177"/>
      <c r="AJ57" s="123"/>
      <c r="AK57" s="164">
        <f t="shared" si="4"/>
        <v>1125</v>
      </c>
      <c r="AL57" s="165">
        <f t="shared" si="5"/>
        <v>259.20000000000005</v>
      </c>
      <c r="AM57" s="164">
        <f t="shared" si="6"/>
        <v>1</v>
      </c>
      <c r="AN57" s="164">
        <f t="shared" si="7"/>
        <v>0</v>
      </c>
      <c r="AO57" s="166">
        <f t="shared" si="8"/>
        <v>156.17934068662061</v>
      </c>
      <c r="AP57" s="167">
        <f t="shared" si="9"/>
        <v>1057.5360000000003</v>
      </c>
      <c r="AQ57" s="167">
        <f t="shared" si="10"/>
        <v>915.61466880000023</v>
      </c>
      <c r="AR57" s="167">
        <f t="shared" si="11"/>
        <v>0</v>
      </c>
      <c r="AS57" s="164">
        <f t="shared" si="12"/>
        <v>2.689814814814815E-3</v>
      </c>
      <c r="AT57" s="168">
        <f t="shared" si="13"/>
        <v>0</v>
      </c>
      <c r="AU57" s="168">
        <f t="shared" si="14"/>
        <v>434.78260869565219</v>
      </c>
      <c r="AV57" s="168">
        <f t="shared" si="15"/>
        <v>0</v>
      </c>
      <c r="AW57" s="168">
        <f t="shared" si="16"/>
        <v>2115.6457084990961</v>
      </c>
      <c r="AX57" s="168">
        <f t="shared" si="17"/>
        <v>0</v>
      </c>
      <c r="AY57" s="168">
        <f t="shared" si="18"/>
        <v>2115.6457084990961</v>
      </c>
      <c r="AZ57" s="178"/>
      <c r="BA57" s="178"/>
      <c r="BB57" s="179"/>
      <c r="BC57" s="179"/>
      <c r="BD57" s="179"/>
      <c r="BE57" s="179"/>
      <c r="BF57" s="179"/>
      <c r="BG57" s="179"/>
      <c r="BH57" s="179"/>
      <c r="BI57" s="179"/>
      <c r="BJ57" s="179"/>
      <c r="BK57" s="179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4"/>
      <c r="DJ57" s="24"/>
      <c r="DK57" s="24"/>
      <c r="DL57" s="24"/>
      <c r="DM57" s="24"/>
      <c r="DN57" s="24"/>
    </row>
    <row r="58" spans="1:118" ht="15.95" customHeight="1" x14ac:dyDescent="0.2">
      <c r="A58" s="14">
        <f t="shared" si="22"/>
        <v>14</v>
      </c>
      <c r="B58" s="150">
        <f t="shared" si="19"/>
        <v>0</v>
      </c>
      <c r="C58" s="151" t="s">
        <v>124</v>
      </c>
      <c r="D58" s="152" t="s">
        <v>6</v>
      </c>
      <c r="E58" s="153" t="s">
        <v>111</v>
      </c>
      <c r="F58" s="152" t="s">
        <v>112</v>
      </c>
      <c r="G58" s="151">
        <v>60.08</v>
      </c>
      <c r="H58" s="151">
        <v>157.96</v>
      </c>
      <c r="I58" s="151">
        <v>54.77</v>
      </c>
      <c r="J58" s="151">
        <v>300</v>
      </c>
      <c r="K58" s="151">
        <v>1200</v>
      </c>
      <c r="L58" s="151">
        <f t="shared" si="0"/>
        <v>324.00000000000006</v>
      </c>
      <c r="M58" s="151">
        <f t="shared" si="1"/>
        <v>11.996423732468884</v>
      </c>
      <c r="N58" s="151">
        <f t="shared" si="2"/>
        <v>467.99999999999994</v>
      </c>
      <c r="O58" s="151">
        <f t="shared" si="3"/>
        <v>467.99999999999994</v>
      </c>
      <c r="P58" s="155"/>
      <c r="Q58" s="155"/>
      <c r="R58" s="154">
        <f>IF(C58="","",MAX(N58:N59))</f>
        <v>467.99999999999994</v>
      </c>
      <c r="S58" s="154">
        <f>IF(D58="","",MAX(O58:O59))</f>
        <v>467.99999999999994</v>
      </c>
      <c r="T58" s="155">
        <f>IF(C58="","",MAX(ABS(H58),ABS(H59)))</f>
        <v>157.96</v>
      </c>
      <c r="U58" s="156">
        <f>+IF(C58="","",MIN(MAX(ABS(G58),ABS(G59))*1000/(J58*K58),0.2*$F$10))</f>
        <v>0.36038888888888893</v>
      </c>
      <c r="V58" s="155">
        <f>IF(C58="","",MAX(BH58:BI58))</f>
        <v>102.36546155998721</v>
      </c>
      <c r="W58" s="155">
        <f>IF(C58="","",$AA$9*$J58*$BG58*$BF58*$F$10/2.9/1000)</f>
        <v>772.63944827586204</v>
      </c>
      <c r="X58" s="155">
        <f>IF(C58="","",$AA$9*$J58*$BG58*$BF58*$F$10/2/1000)</f>
        <v>1120.3271999999999</v>
      </c>
      <c r="Y58" s="157" t="str">
        <f>IF(C58="","",IF(MAX(ABS(H58),ABS(H59))&lt;V58,"Cấu tạo",IF(MAX(ABS(H58),ABS(H59))&gt;X58,"O/S","Tínhthép")))</f>
        <v>Tínhthép</v>
      </c>
      <c r="Z58" s="158">
        <f>IF(C58="","",IF(Y58="Tínhthép",IF(T58&lt;W58,2.5,_xlfn.COT(0.5*ASIN(2*T58*1000/($AA$9*J58*BG58*BF58*$F$10)))),""))</f>
        <v>2.5</v>
      </c>
      <c r="AA58" s="159">
        <f>IF(C58="","",MAX(BJ58:BK58))</f>
        <v>243.26963799958148</v>
      </c>
      <c r="AB58" s="160">
        <f>IF($C58="","",AH58)</f>
        <v>10</v>
      </c>
      <c r="AC58" s="160">
        <f>IF($C58="","",AI58)</f>
        <v>200</v>
      </c>
      <c r="AD58" s="160"/>
      <c r="AE58" s="159">
        <f>IF(C58="","",2*3.14*AB58^2/4/AC58*1000)</f>
        <v>785</v>
      </c>
      <c r="AF58" s="161" t="str">
        <f>IF(C58="","",IF(AE58&gt;AA58,"OK","NOT OK"))</f>
        <v>OK</v>
      </c>
      <c r="AG58" s="17">
        <v>11</v>
      </c>
      <c r="AH58" s="162">
        <v>10</v>
      </c>
      <c r="AI58" s="163">
        <v>200</v>
      </c>
      <c r="AK58" s="164">
        <f t="shared" si="4"/>
        <v>1125</v>
      </c>
      <c r="AL58" s="165">
        <f t="shared" si="5"/>
        <v>259.20000000000005</v>
      </c>
      <c r="AM58" s="164">
        <f t="shared" si="6"/>
        <v>1</v>
      </c>
      <c r="AN58" s="164">
        <f t="shared" si="7"/>
        <v>0</v>
      </c>
      <c r="AO58" s="166">
        <f t="shared" si="8"/>
        <v>112.57444030548896</v>
      </c>
      <c r="AP58" s="167">
        <f t="shared" si="9"/>
        <v>1057.5360000000003</v>
      </c>
      <c r="AQ58" s="167">
        <f t="shared" si="10"/>
        <v>915.61466880000023</v>
      </c>
      <c r="AR58" s="167">
        <f t="shared" si="11"/>
        <v>0</v>
      </c>
      <c r="AS58" s="164">
        <f t="shared" si="12"/>
        <v>2.689814814814815E-3</v>
      </c>
      <c r="AT58" s="168">
        <f t="shared" si="13"/>
        <v>0</v>
      </c>
      <c r="AU58" s="168">
        <f t="shared" si="14"/>
        <v>434.78260869565219</v>
      </c>
      <c r="AV58" s="168">
        <f t="shared" si="15"/>
        <v>0</v>
      </c>
      <c r="AW58" s="168">
        <f t="shared" si="16"/>
        <v>2115.6457084990961</v>
      </c>
      <c r="AX58" s="168">
        <f t="shared" si="17"/>
        <v>0</v>
      </c>
      <c r="AY58" s="168">
        <f t="shared" si="18"/>
        <v>2115.6457084990961</v>
      </c>
      <c r="AZ58" s="169">
        <f>IF(C58="","",MAX(R58:R59))</f>
        <v>467.99999999999994</v>
      </c>
      <c r="BA58" s="169">
        <f>IF(C58="","",MAX(S58:S59))</f>
        <v>467.99999999999994</v>
      </c>
      <c r="BB58" s="170">
        <f>IF(C58="","",MIN(2,1+SQRT(200/(0.8*K58))))</f>
        <v>1.4564354645876385</v>
      </c>
      <c r="BC58" s="170">
        <f>IF(C58="","",MIN(0.02,MAX(R58:S58)/(J58*0.8*K58)))</f>
        <v>1.6249999999999997E-3</v>
      </c>
      <c r="BD58" s="171">
        <f>IF(C58="","",0.18/$Y$11)</f>
        <v>0.12</v>
      </c>
      <c r="BE58" s="172">
        <f>IF(C58="","",0.035*BB58^(3/2)*$F$9^(1/2))</f>
        <v>0.30137729708328892</v>
      </c>
      <c r="BF58" s="172">
        <f>IF(C58="","",0.6*(1-$F$9/250))</f>
        <v>0.54239999999999999</v>
      </c>
      <c r="BG58" s="171">
        <f>IF(C58="","",0.9*AK58)</f>
        <v>1012.5</v>
      </c>
      <c r="BH58" s="172">
        <f>+IF(C58="","",(BD58*BB58*(100*BC58*$F$9)^(1/3)+0.15*U58)*J58*0.8*K58/1000)</f>
        <v>94.79822700146012</v>
      </c>
      <c r="BI58" s="172">
        <f>IF(C58="","",(BE58+0.15*U58)*J58*0.8*K58/1000)</f>
        <v>102.36546155998721</v>
      </c>
      <c r="BJ58" s="172">
        <f>IF(C58="","",$AF$12*J58*1000)</f>
        <v>235.15101530718508</v>
      </c>
      <c r="BK58" s="172">
        <f>+IF(C58="","",T58*1000/(BG58*$Q$10*Z58)*1000)</f>
        <v>243.26963799958148</v>
      </c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4"/>
      <c r="DJ58" s="24"/>
      <c r="DK58" s="24"/>
      <c r="DL58" s="24"/>
      <c r="DM58" s="24"/>
      <c r="DN58" s="24"/>
    </row>
    <row r="59" spans="1:118" ht="15.95" customHeight="1" x14ac:dyDescent="0.25">
      <c r="A59" s="14">
        <f t="shared" si="22"/>
        <v>14</v>
      </c>
      <c r="B59" s="150">
        <f t="shared" si="19"/>
        <v>0</v>
      </c>
      <c r="C59" s="151" t="s">
        <v>124</v>
      </c>
      <c r="D59" s="152" t="s">
        <v>6</v>
      </c>
      <c r="E59" s="153" t="s">
        <v>113</v>
      </c>
      <c r="F59" s="152" t="s">
        <v>112</v>
      </c>
      <c r="G59" s="151">
        <v>-129.74</v>
      </c>
      <c r="H59" s="151">
        <v>-137.80000000000001</v>
      </c>
      <c r="I59" s="151">
        <v>-36.831000000000003</v>
      </c>
      <c r="J59" s="151">
        <v>300</v>
      </c>
      <c r="K59" s="152">
        <v>1200</v>
      </c>
      <c r="L59" s="151">
        <f t="shared" si="0"/>
        <v>324.00000000000006</v>
      </c>
      <c r="M59" s="151">
        <f t="shared" si="1"/>
        <v>8.0530056286045237</v>
      </c>
      <c r="N59" s="151">
        <f t="shared" si="2"/>
        <v>467.99999999999994</v>
      </c>
      <c r="O59" s="151">
        <f t="shared" si="3"/>
        <v>467.99999999999994</v>
      </c>
      <c r="P59" s="272"/>
      <c r="Q59" s="272"/>
      <c r="R59" s="173"/>
      <c r="S59" s="173"/>
      <c r="T59" s="174"/>
      <c r="U59" s="174"/>
      <c r="V59" s="174"/>
      <c r="W59" s="174"/>
      <c r="X59" s="174"/>
      <c r="Y59" s="174"/>
      <c r="Z59" s="174"/>
      <c r="AA59" s="175"/>
      <c r="AB59" s="175"/>
      <c r="AC59" s="175"/>
      <c r="AD59" s="175"/>
      <c r="AE59" s="176"/>
      <c r="AF59" s="175"/>
      <c r="AG59" s="122"/>
      <c r="AH59" s="177"/>
      <c r="AI59" s="177"/>
      <c r="AJ59" s="123"/>
      <c r="AK59" s="164">
        <f t="shared" si="4"/>
        <v>1125</v>
      </c>
      <c r="AL59" s="165">
        <f t="shared" si="5"/>
        <v>259.20000000000005</v>
      </c>
      <c r="AM59" s="164">
        <f t="shared" si="6"/>
        <v>1</v>
      </c>
      <c r="AN59" s="164">
        <f t="shared" si="7"/>
        <v>0</v>
      </c>
      <c r="AO59" s="166">
        <f t="shared" si="8"/>
        <v>75.569404818825021</v>
      </c>
      <c r="AP59" s="167">
        <f t="shared" si="9"/>
        <v>1057.5360000000003</v>
      </c>
      <c r="AQ59" s="167">
        <f t="shared" si="10"/>
        <v>915.61466880000023</v>
      </c>
      <c r="AR59" s="167">
        <f t="shared" si="11"/>
        <v>0</v>
      </c>
      <c r="AS59" s="164">
        <f t="shared" si="12"/>
        <v>2.689814814814815E-3</v>
      </c>
      <c r="AT59" s="168">
        <f t="shared" si="13"/>
        <v>0</v>
      </c>
      <c r="AU59" s="168">
        <f t="shared" si="14"/>
        <v>434.78260869565219</v>
      </c>
      <c r="AV59" s="168">
        <f t="shared" si="15"/>
        <v>0</v>
      </c>
      <c r="AW59" s="168">
        <f t="shared" si="16"/>
        <v>2115.6457084990961</v>
      </c>
      <c r="AX59" s="168">
        <f t="shared" si="17"/>
        <v>0</v>
      </c>
      <c r="AY59" s="168">
        <f t="shared" si="18"/>
        <v>2115.6457084990961</v>
      </c>
      <c r="AZ59" s="178"/>
      <c r="BA59" s="178"/>
      <c r="BB59" s="179"/>
      <c r="BC59" s="179"/>
      <c r="BD59" s="179"/>
      <c r="BE59" s="179"/>
      <c r="BF59" s="179"/>
      <c r="BG59" s="179"/>
      <c r="BH59" s="179"/>
      <c r="BI59" s="179"/>
      <c r="BJ59" s="179"/>
      <c r="BK59" s="179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4"/>
      <c r="DJ59" s="24"/>
      <c r="DK59" s="24"/>
      <c r="DL59" s="24"/>
      <c r="DM59" s="24"/>
      <c r="DN59" s="24"/>
    </row>
    <row r="60" spans="1:118" ht="15.95" customHeight="1" x14ac:dyDescent="0.2">
      <c r="A60" s="14">
        <f t="shared" si="22"/>
        <v>14</v>
      </c>
      <c r="B60" s="150">
        <f t="shared" si="19"/>
        <v>0</v>
      </c>
      <c r="C60" s="151" t="s">
        <v>124</v>
      </c>
      <c r="D60" s="152" t="s">
        <v>6</v>
      </c>
      <c r="E60" s="153" t="s">
        <v>111</v>
      </c>
      <c r="F60" s="152" t="s">
        <v>114</v>
      </c>
      <c r="G60" s="151">
        <v>-16.66</v>
      </c>
      <c r="H60" s="151">
        <v>165.85</v>
      </c>
      <c r="I60" s="151">
        <v>27.113</v>
      </c>
      <c r="J60" s="151">
        <v>300</v>
      </c>
      <c r="K60" s="152">
        <v>1200</v>
      </c>
      <c r="L60" s="151">
        <f t="shared" si="0"/>
        <v>324.00000000000006</v>
      </c>
      <c r="M60" s="151">
        <f t="shared" si="1"/>
        <v>5.9225613365756544</v>
      </c>
      <c r="N60" s="151">
        <f t="shared" si="2"/>
        <v>467.99999999999994</v>
      </c>
      <c r="O60" s="151">
        <f t="shared" si="3"/>
        <v>467.99999999999994</v>
      </c>
      <c r="P60" s="155"/>
      <c r="Q60" s="155"/>
      <c r="R60" s="154">
        <f>IF(C60="","",MAX(N60:N61))</f>
        <v>467.99999999999994</v>
      </c>
      <c r="S60" s="154">
        <f>IF(D60="","",MAX(O60:O61))</f>
        <v>467.99999999999994</v>
      </c>
      <c r="T60" s="155">
        <f>IF(C60="","",MAX(ABS(H60),ABS(H61)))</f>
        <v>165.85</v>
      </c>
      <c r="U60" s="156">
        <f>+IF(C60="","",MIN(MAX(ABS(G60),ABS(G61))*1000/(J60*K60),0.2*$F$10))</f>
        <v>0.27752777777777776</v>
      </c>
      <c r="V60" s="155">
        <f>IF(C60="","",MAX(BH60:BI60))</f>
        <v>98.785861559987197</v>
      </c>
      <c r="W60" s="155">
        <f>IF(C60="","",$AA$9*$J60*$BG60*$BF60*$F$10/2.9/1000)</f>
        <v>772.63944827586204</v>
      </c>
      <c r="X60" s="155">
        <f>IF(C60="","",$AA$9*$J60*$BG60*$BF60*$F$10/2/1000)</f>
        <v>1120.3271999999999</v>
      </c>
      <c r="Y60" s="157" t="str">
        <f>IF(C60="","",IF(MAX(ABS(H60),ABS(H61))&lt;V60,"Cấu tạo",IF(MAX(ABS(H60),ABS(H61))&gt;X60,"O/S","Tínhthép")))</f>
        <v>Tínhthép</v>
      </c>
      <c r="Z60" s="158">
        <f>IF(C60="","",IF(Y60="Tínhthép",IF(T60&lt;W60,2.5,_xlfn.COT(0.5*ASIN(2*T60*1000/($AA$9*J60*BG60*BF60*$F$10)))),""))</f>
        <v>2.5</v>
      </c>
      <c r="AA60" s="159">
        <f>IF(C60="","",MAX(BJ60:BK60))</f>
        <v>255.42079933040384</v>
      </c>
      <c r="AB60" s="160">
        <f>IF($C60="","",AH60)</f>
        <v>10</v>
      </c>
      <c r="AC60" s="160">
        <f>IF($C60="","",AI60)</f>
        <v>200</v>
      </c>
      <c r="AD60" s="160"/>
      <c r="AE60" s="159">
        <f>IF(C60="","",2*3.14*AB60^2/4/AC60*1000)</f>
        <v>785</v>
      </c>
      <c r="AF60" s="161" t="str">
        <f>IF(C60="","",IF(AE60&gt;AA60,"OK","NOT OK"))</f>
        <v>OK</v>
      </c>
      <c r="AH60" s="162">
        <v>10</v>
      </c>
      <c r="AI60" s="163">
        <v>200</v>
      </c>
      <c r="AK60" s="164">
        <f t="shared" si="4"/>
        <v>1125</v>
      </c>
      <c r="AL60" s="165">
        <f t="shared" si="5"/>
        <v>259.20000000000005</v>
      </c>
      <c r="AM60" s="164">
        <f t="shared" si="6"/>
        <v>1</v>
      </c>
      <c r="AN60" s="164">
        <f t="shared" si="7"/>
        <v>0</v>
      </c>
      <c r="AO60" s="166">
        <f t="shared" si="8"/>
        <v>55.57731558242628</v>
      </c>
      <c r="AP60" s="167">
        <f t="shared" si="9"/>
        <v>1057.5360000000003</v>
      </c>
      <c r="AQ60" s="167">
        <f t="shared" si="10"/>
        <v>915.61466880000023</v>
      </c>
      <c r="AR60" s="167">
        <f t="shared" si="11"/>
        <v>0</v>
      </c>
      <c r="AS60" s="164">
        <f t="shared" si="12"/>
        <v>2.689814814814815E-3</v>
      </c>
      <c r="AT60" s="168">
        <f t="shared" si="13"/>
        <v>0</v>
      </c>
      <c r="AU60" s="168">
        <f t="shared" si="14"/>
        <v>434.78260869565219</v>
      </c>
      <c r="AV60" s="168">
        <f t="shared" si="15"/>
        <v>0</v>
      </c>
      <c r="AW60" s="168">
        <f t="shared" si="16"/>
        <v>2115.6457084990961</v>
      </c>
      <c r="AX60" s="168">
        <f t="shared" si="17"/>
        <v>0</v>
      </c>
      <c r="AY60" s="168">
        <f t="shared" si="18"/>
        <v>2115.6457084990961</v>
      </c>
      <c r="AZ60" s="169">
        <f>IF(C60="","",MAX(R60:R61))</f>
        <v>467.99999999999994</v>
      </c>
      <c r="BA60" s="169">
        <f>IF(C60="","",MAX(S60:S61))</f>
        <v>467.99999999999994</v>
      </c>
      <c r="BB60" s="170">
        <f>IF(C60="","",MIN(2,1+SQRT(200/(0.8*K60))))</f>
        <v>1.4564354645876385</v>
      </c>
      <c r="BC60" s="170">
        <f>IF(C60="","",MIN(0.02,MAX(R60:S60)/(J60*0.8*K60)))</f>
        <v>1.6249999999999997E-3</v>
      </c>
      <c r="BD60" s="171">
        <f>IF(C60="","",0.18/$Y$11)</f>
        <v>0.12</v>
      </c>
      <c r="BE60" s="172">
        <f>IF(C60="","",0.035*BB60^(3/2)*$F$9^(1/2))</f>
        <v>0.30137729708328892</v>
      </c>
      <c r="BF60" s="172">
        <f>IF(C60="","",0.6*(1-$F$9/250))</f>
        <v>0.54239999999999999</v>
      </c>
      <c r="BG60" s="171">
        <f>IF(C60="","",0.9*AK60)</f>
        <v>1012.5</v>
      </c>
      <c r="BH60" s="172">
        <f>+IF(C60="","",(BD60*BB60*(100*BC60*$F$9)^(1/3)+0.15*U60)*J60*0.8*K60/1000)</f>
        <v>91.218627001460135</v>
      </c>
      <c r="BI60" s="172">
        <f>IF(C60="","",(BE60+0.15*U60)*J60*0.8*K60/1000)</f>
        <v>98.785861559987197</v>
      </c>
      <c r="BJ60" s="172">
        <f>IF(C60="","",$AF$12*J60*1000)</f>
        <v>235.15101530718508</v>
      </c>
      <c r="BK60" s="172">
        <f>+IF(C60="","",T60*1000/(BG60*$Q$10*Z60)*1000)</f>
        <v>255.42079933040384</v>
      </c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4"/>
      <c r="DJ60" s="24"/>
      <c r="DK60" s="24"/>
      <c r="DL60" s="24"/>
      <c r="DM60" s="24"/>
      <c r="DN60" s="24"/>
    </row>
    <row r="61" spans="1:118" ht="15.95" customHeight="1" x14ac:dyDescent="0.25">
      <c r="A61" s="14">
        <f t="shared" si="22"/>
        <v>14</v>
      </c>
      <c r="B61" s="150">
        <f t="shared" si="19"/>
        <v>0</v>
      </c>
      <c r="C61" s="151" t="s">
        <v>124</v>
      </c>
      <c r="D61" s="152" t="s">
        <v>6</v>
      </c>
      <c r="E61" s="153" t="s">
        <v>113</v>
      </c>
      <c r="F61" s="152" t="s">
        <v>114</v>
      </c>
      <c r="G61" s="151">
        <v>-99.91</v>
      </c>
      <c r="H61" s="151">
        <v>-107.58</v>
      </c>
      <c r="I61" s="151">
        <v>-56.05</v>
      </c>
      <c r="J61" s="151">
        <v>300</v>
      </c>
      <c r="K61" s="152">
        <v>1200</v>
      </c>
      <c r="L61" s="151">
        <f t="shared" si="0"/>
        <v>324.00000000000006</v>
      </c>
      <c r="M61" s="151">
        <f t="shared" si="1"/>
        <v>12.278332284339058</v>
      </c>
      <c r="N61" s="151">
        <f t="shared" si="2"/>
        <v>467.99999999999994</v>
      </c>
      <c r="O61" s="151">
        <f t="shared" si="3"/>
        <v>467.99999999999994</v>
      </c>
      <c r="P61" s="272"/>
      <c r="Q61" s="272"/>
      <c r="R61" s="173"/>
      <c r="S61" s="173"/>
      <c r="T61" s="174"/>
      <c r="U61" s="174"/>
      <c r="V61" s="174"/>
      <c r="W61" s="174"/>
      <c r="X61" s="174"/>
      <c r="Y61" s="174"/>
      <c r="Z61" s="174"/>
      <c r="AA61" s="175"/>
      <c r="AB61" s="175"/>
      <c r="AC61" s="175"/>
      <c r="AD61" s="175"/>
      <c r="AE61" s="176"/>
      <c r="AF61" s="175"/>
      <c r="AG61" s="122"/>
      <c r="AH61" s="177"/>
      <c r="AI61" s="177"/>
      <c r="AJ61" s="123"/>
      <c r="AK61" s="164">
        <f t="shared" si="4"/>
        <v>1125</v>
      </c>
      <c r="AL61" s="165">
        <f t="shared" si="5"/>
        <v>259.20000000000005</v>
      </c>
      <c r="AM61" s="164">
        <f t="shared" si="6"/>
        <v>1</v>
      </c>
      <c r="AN61" s="164">
        <f t="shared" si="7"/>
        <v>0</v>
      </c>
      <c r="AO61" s="166">
        <f t="shared" si="8"/>
        <v>115.21987015623851</v>
      </c>
      <c r="AP61" s="167">
        <f t="shared" si="9"/>
        <v>1057.5360000000003</v>
      </c>
      <c r="AQ61" s="167">
        <f t="shared" si="10"/>
        <v>915.61466880000023</v>
      </c>
      <c r="AR61" s="167">
        <f t="shared" si="11"/>
        <v>0</v>
      </c>
      <c r="AS61" s="164">
        <f t="shared" si="12"/>
        <v>2.689814814814815E-3</v>
      </c>
      <c r="AT61" s="168">
        <f t="shared" si="13"/>
        <v>0</v>
      </c>
      <c r="AU61" s="168">
        <f t="shared" si="14"/>
        <v>434.78260869565219</v>
      </c>
      <c r="AV61" s="168">
        <f t="shared" si="15"/>
        <v>0</v>
      </c>
      <c r="AW61" s="168">
        <f t="shared" si="16"/>
        <v>2115.6457084990961</v>
      </c>
      <c r="AX61" s="168">
        <f t="shared" si="17"/>
        <v>0</v>
      </c>
      <c r="AY61" s="168">
        <f t="shared" si="18"/>
        <v>2115.6457084990961</v>
      </c>
      <c r="AZ61" s="178"/>
      <c r="BA61" s="178"/>
      <c r="BB61" s="179"/>
      <c r="BC61" s="179"/>
      <c r="BD61" s="179"/>
      <c r="BE61" s="179"/>
      <c r="BF61" s="179"/>
      <c r="BG61" s="179"/>
      <c r="BH61" s="179"/>
      <c r="BI61" s="179"/>
      <c r="BJ61" s="179"/>
      <c r="BK61" s="179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4"/>
      <c r="DJ61" s="24"/>
      <c r="DK61" s="24"/>
      <c r="DL61" s="24"/>
      <c r="DM61" s="24"/>
      <c r="DN61" s="24"/>
    </row>
    <row r="62" spans="1:118" ht="15.95" customHeight="1" x14ac:dyDescent="0.2">
      <c r="A62" s="14">
        <f t="shared" si="22"/>
        <v>15</v>
      </c>
      <c r="B62" s="150">
        <f t="shared" si="19"/>
        <v>0.5</v>
      </c>
      <c r="C62" s="151" t="s">
        <v>125</v>
      </c>
      <c r="D62" s="152" t="s">
        <v>6</v>
      </c>
      <c r="E62" s="153" t="s">
        <v>111</v>
      </c>
      <c r="F62" s="152" t="s">
        <v>112</v>
      </c>
      <c r="G62" s="151">
        <v>50.76</v>
      </c>
      <c r="H62" s="151">
        <v>206.96</v>
      </c>
      <c r="I62" s="151">
        <v>90.572999999999993</v>
      </c>
      <c r="J62" s="151">
        <v>300</v>
      </c>
      <c r="K62" s="151">
        <v>1200</v>
      </c>
      <c r="L62" s="151">
        <f t="shared" si="0"/>
        <v>324.00000000000006</v>
      </c>
      <c r="M62" s="151">
        <f t="shared" si="1"/>
        <v>19.908840598100142</v>
      </c>
      <c r="N62" s="151">
        <f t="shared" si="2"/>
        <v>467.99999999999994</v>
      </c>
      <c r="O62" s="151">
        <f t="shared" si="3"/>
        <v>467.99999999999994</v>
      </c>
      <c r="P62" s="155"/>
      <c r="Q62" s="155"/>
      <c r="R62" s="154">
        <f>IF(C62="","",MAX(N62:N63))</f>
        <v>467.99999999999994</v>
      </c>
      <c r="S62" s="154">
        <f>IF(D62="","",MAX(O62:O63))</f>
        <v>467.99999999999994</v>
      </c>
      <c r="T62" s="155">
        <f>IF(C62="","",MAX(ABS(H62),ABS(H63)))</f>
        <v>206.96</v>
      </c>
      <c r="U62" s="156">
        <f>+IF(C62="","",MIN(MAX(ABS(G62),ABS(G63))*1000/(J62*K62),0.2*$F$10))</f>
        <v>0.43952777777777779</v>
      </c>
      <c r="V62" s="155">
        <f>IF(C62="","",MAX(BH62:BI62))</f>
        <v>105.78426155998721</v>
      </c>
      <c r="W62" s="155">
        <f>IF(C62="","",$AA$9*$J62*$BG62*$BF62*$F$10/2.9/1000)</f>
        <v>772.63944827586204</v>
      </c>
      <c r="X62" s="155">
        <f>IF(C62="","",$AA$9*$J62*$BG62*$BF62*$F$10/2/1000)</f>
        <v>1120.3271999999999</v>
      </c>
      <c r="Y62" s="157" t="str">
        <f>IF(C62="","",IF(MAX(ABS(H62),ABS(H63))&lt;V62,"Cấu tạo",IF(MAX(ABS(H62),ABS(H63))&gt;X62,"O/S","Tínhthép")))</f>
        <v>Tínhthép</v>
      </c>
      <c r="Z62" s="158">
        <f>IF(C62="","",IF(Y62="Tínhthép",IF(T62&lt;W62,2.5,_xlfn.COT(0.5*ASIN(2*T62*1000/($AA$9*J62*BG62*BF62*$F$10)))),""))</f>
        <v>2.5</v>
      </c>
      <c r="AA62" s="159">
        <f>IF(C62="","",MAX(BJ62:BK62))</f>
        <v>318.73312408453648</v>
      </c>
      <c r="AB62" s="160">
        <f>IF($C62="","",AH62)</f>
        <v>10</v>
      </c>
      <c r="AC62" s="160">
        <f>IF($C62="","",AI62)</f>
        <v>200</v>
      </c>
      <c r="AD62" s="160"/>
      <c r="AE62" s="159">
        <f>IF(C62="","",2*3.14*AB62^2/4/AC62*1000)</f>
        <v>785</v>
      </c>
      <c r="AF62" s="161" t="str">
        <f>IF(C62="","",IF(AE62&gt;AA62,"OK","NOT OK"))</f>
        <v>OK</v>
      </c>
      <c r="AG62" s="17">
        <v>12</v>
      </c>
      <c r="AH62" s="162">
        <v>10</v>
      </c>
      <c r="AI62" s="163">
        <v>200</v>
      </c>
      <c r="AK62" s="164">
        <f t="shared" si="4"/>
        <v>1125</v>
      </c>
      <c r="AL62" s="165">
        <f t="shared" si="5"/>
        <v>259.20000000000005</v>
      </c>
      <c r="AM62" s="164">
        <f t="shared" si="6"/>
        <v>1</v>
      </c>
      <c r="AN62" s="164">
        <f t="shared" si="7"/>
        <v>0</v>
      </c>
      <c r="AO62" s="166">
        <f t="shared" si="8"/>
        <v>186.82456017257152</v>
      </c>
      <c r="AP62" s="167">
        <f t="shared" si="9"/>
        <v>1057.5360000000003</v>
      </c>
      <c r="AQ62" s="167">
        <f t="shared" si="10"/>
        <v>915.61466880000023</v>
      </c>
      <c r="AR62" s="167">
        <f t="shared" si="11"/>
        <v>0</v>
      </c>
      <c r="AS62" s="164">
        <f t="shared" si="12"/>
        <v>2.689814814814815E-3</v>
      </c>
      <c r="AT62" s="168">
        <f t="shared" si="13"/>
        <v>0</v>
      </c>
      <c r="AU62" s="168">
        <f t="shared" si="14"/>
        <v>434.78260869565219</v>
      </c>
      <c r="AV62" s="168">
        <f t="shared" si="15"/>
        <v>0</v>
      </c>
      <c r="AW62" s="168">
        <f t="shared" si="16"/>
        <v>2115.6457084990961</v>
      </c>
      <c r="AX62" s="168">
        <f t="shared" si="17"/>
        <v>0</v>
      </c>
      <c r="AY62" s="168">
        <f t="shared" si="18"/>
        <v>2115.6457084990961</v>
      </c>
      <c r="AZ62" s="169">
        <f>IF(C62="","",MAX(R62:R63))</f>
        <v>467.99999999999994</v>
      </c>
      <c r="BA62" s="169">
        <f>IF(C62="","",MAX(S62:S63))</f>
        <v>467.99999999999994</v>
      </c>
      <c r="BB62" s="170">
        <f>IF(C62="","",MIN(2,1+SQRT(200/(0.8*K62))))</f>
        <v>1.4564354645876385</v>
      </c>
      <c r="BC62" s="170">
        <f>IF(C62="","",MIN(0.02,MAX(R62:S62)/(J62*0.8*K62)))</f>
        <v>1.6249999999999997E-3</v>
      </c>
      <c r="BD62" s="171">
        <f>IF(C62="","",0.18/$Y$11)</f>
        <v>0.12</v>
      </c>
      <c r="BE62" s="172">
        <f>IF(C62="","",0.035*BB62^(3/2)*$F$9^(1/2))</f>
        <v>0.30137729708328892</v>
      </c>
      <c r="BF62" s="172">
        <f>IF(C62="","",0.6*(1-$F$9/250))</f>
        <v>0.54239999999999999</v>
      </c>
      <c r="BG62" s="171">
        <f>IF(C62="","",0.9*AK62)</f>
        <v>1012.5</v>
      </c>
      <c r="BH62" s="172">
        <f>+IF(C62="","",(BD62*BB62*(100*BC62*$F$9)^(1/3)+0.15*U62)*J62*0.8*K62/1000)</f>
        <v>98.217027001460124</v>
      </c>
      <c r="BI62" s="172">
        <f>IF(C62="","",(BE62+0.15*U62)*J62*0.8*K62/1000)</f>
        <v>105.78426155998721</v>
      </c>
      <c r="BJ62" s="172">
        <f>IF(C62="","",$AF$12*J62*1000)</f>
        <v>235.15101530718508</v>
      </c>
      <c r="BK62" s="172">
        <f>+IF(C62="","",T62*1000/(BG62*$Q$10*Z62)*1000)</f>
        <v>318.73312408453648</v>
      </c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4"/>
      <c r="DJ62" s="24"/>
      <c r="DK62" s="24"/>
      <c r="DL62" s="24"/>
      <c r="DM62" s="24"/>
      <c r="DN62" s="24"/>
    </row>
    <row r="63" spans="1:118" ht="15.95" customHeight="1" x14ac:dyDescent="0.25">
      <c r="A63" s="14">
        <f t="shared" si="22"/>
        <v>15</v>
      </c>
      <c r="B63" s="150">
        <f t="shared" si="19"/>
        <v>0.5</v>
      </c>
      <c r="C63" s="151" t="s">
        <v>125</v>
      </c>
      <c r="D63" s="152" t="s">
        <v>6</v>
      </c>
      <c r="E63" s="153" t="s">
        <v>113</v>
      </c>
      <c r="F63" s="152" t="s">
        <v>112</v>
      </c>
      <c r="G63" s="151">
        <v>-158.22999999999999</v>
      </c>
      <c r="H63" s="151">
        <v>-185.66</v>
      </c>
      <c r="I63" s="151">
        <v>-71.153000000000006</v>
      </c>
      <c r="J63" s="151">
        <v>300</v>
      </c>
      <c r="K63" s="152">
        <v>1200</v>
      </c>
      <c r="L63" s="151">
        <f t="shared" si="0"/>
        <v>324.00000000000006</v>
      </c>
      <c r="M63" s="151">
        <f t="shared" si="1"/>
        <v>15.61004221627627</v>
      </c>
      <c r="N63" s="151">
        <f t="shared" si="2"/>
        <v>467.99999999999994</v>
      </c>
      <c r="O63" s="151">
        <f t="shared" si="3"/>
        <v>467.99999999999994</v>
      </c>
      <c r="P63" s="272"/>
      <c r="Q63" s="272"/>
      <c r="R63" s="180"/>
      <c r="S63" s="180"/>
      <c r="T63" s="174"/>
      <c r="U63" s="174"/>
      <c r="V63" s="174"/>
      <c r="W63" s="174"/>
      <c r="X63" s="174"/>
      <c r="Y63" s="174"/>
      <c r="Z63" s="174"/>
      <c r="AA63" s="175"/>
      <c r="AB63" s="175"/>
      <c r="AC63" s="175"/>
      <c r="AD63" s="175"/>
      <c r="AE63" s="176"/>
      <c r="AF63" s="175"/>
      <c r="AG63" s="122"/>
      <c r="AH63" s="177"/>
      <c r="AI63" s="177"/>
      <c r="AJ63" s="123"/>
      <c r="AK63" s="164">
        <f t="shared" si="4"/>
        <v>1125</v>
      </c>
      <c r="AL63" s="165">
        <f t="shared" si="5"/>
        <v>259.20000000000005</v>
      </c>
      <c r="AM63" s="164">
        <f t="shared" si="6"/>
        <v>1</v>
      </c>
      <c r="AN63" s="164">
        <f t="shared" si="7"/>
        <v>0</v>
      </c>
      <c r="AO63" s="166">
        <f t="shared" si="8"/>
        <v>146.48463615753556</v>
      </c>
      <c r="AP63" s="167">
        <f t="shared" si="9"/>
        <v>1057.5360000000003</v>
      </c>
      <c r="AQ63" s="167">
        <f t="shared" si="10"/>
        <v>915.61466880000023</v>
      </c>
      <c r="AR63" s="167">
        <f t="shared" si="11"/>
        <v>0</v>
      </c>
      <c r="AS63" s="164">
        <f t="shared" si="12"/>
        <v>2.689814814814815E-3</v>
      </c>
      <c r="AT63" s="168">
        <f t="shared" si="13"/>
        <v>0</v>
      </c>
      <c r="AU63" s="168">
        <f t="shared" si="14"/>
        <v>434.78260869565219</v>
      </c>
      <c r="AV63" s="168">
        <f t="shared" si="15"/>
        <v>0</v>
      </c>
      <c r="AW63" s="168">
        <f t="shared" si="16"/>
        <v>2115.6457084990961</v>
      </c>
      <c r="AX63" s="168">
        <f t="shared" si="17"/>
        <v>0</v>
      </c>
      <c r="AY63" s="168">
        <f t="shared" si="18"/>
        <v>2115.6457084990961</v>
      </c>
      <c r="AZ63" s="178"/>
      <c r="BA63" s="178"/>
      <c r="BB63" s="179"/>
      <c r="BC63" s="179"/>
      <c r="BD63" s="179"/>
      <c r="BE63" s="179"/>
      <c r="BF63" s="179"/>
      <c r="BG63" s="179"/>
      <c r="BH63" s="179"/>
      <c r="BI63" s="179"/>
      <c r="BJ63" s="179"/>
      <c r="BK63" s="179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4"/>
      <c r="DJ63" s="24"/>
      <c r="DK63" s="24"/>
      <c r="DL63" s="24"/>
      <c r="DM63" s="24"/>
      <c r="DN63" s="24"/>
    </row>
    <row r="64" spans="1:118" ht="15.95" customHeight="1" x14ac:dyDescent="0.2">
      <c r="A64" s="14">
        <f t="shared" si="22"/>
        <v>15</v>
      </c>
      <c r="B64" s="150">
        <f t="shared" si="19"/>
        <v>0.5</v>
      </c>
      <c r="C64" s="151" t="s">
        <v>125</v>
      </c>
      <c r="D64" s="152" t="s">
        <v>6</v>
      </c>
      <c r="E64" s="153" t="s">
        <v>111</v>
      </c>
      <c r="F64" s="152" t="s">
        <v>114</v>
      </c>
      <c r="G64" s="151">
        <v>-23.69</v>
      </c>
      <c r="H64" s="151">
        <v>214.77</v>
      </c>
      <c r="I64" s="151">
        <v>51.473999999999997</v>
      </c>
      <c r="J64" s="151">
        <v>300</v>
      </c>
      <c r="K64" s="152">
        <v>1200</v>
      </c>
      <c r="L64" s="151">
        <f t="shared" si="0"/>
        <v>324.00000000000006</v>
      </c>
      <c r="M64" s="151">
        <f t="shared" si="1"/>
        <v>11.270837654493562</v>
      </c>
      <c r="N64" s="151">
        <f t="shared" si="2"/>
        <v>467.99999999999994</v>
      </c>
      <c r="O64" s="151">
        <f t="shared" si="3"/>
        <v>467.99999999999994</v>
      </c>
      <c r="P64" s="155"/>
      <c r="Q64" s="155"/>
      <c r="R64" s="154">
        <f>IF(C64="","",MAX(N64:N65))</f>
        <v>467.99999999999994</v>
      </c>
      <c r="S64" s="154">
        <f>IF(D64="","",MAX(O64:O65))</f>
        <v>467.99999999999994</v>
      </c>
      <c r="T64" s="155">
        <f>IF(C64="","",MAX(ABS(H64),ABS(H65)))</f>
        <v>214.77</v>
      </c>
      <c r="U64" s="156">
        <f>+IF(C64="","",MIN(MAX(ABS(G64),ABS(G65))*1000/(J64*K64),0.2*$F$10))</f>
        <v>0.29599999999999999</v>
      </c>
      <c r="V64" s="155">
        <f>IF(C64="","",MAX(BH64:BI64))</f>
        <v>99.583861559987213</v>
      </c>
      <c r="W64" s="155">
        <f>IF(C64="","",$AA$9*$J64*$BG64*$BF64*$F$10/2.9/1000)</f>
        <v>772.63944827586204</v>
      </c>
      <c r="X64" s="155">
        <f>IF(C64="","",$AA$9*$J64*$BG64*$BF64*$F$10/2/1000)</f>
        <v>1120.3271999999999</v>
      </c>
      <c r="Y64" s="157" t="str">
        <f>IF(C64="","",IF(MAX(ABS(H64),ABS(H65))&lt;V64,"Cấu tạo",IF(MAX(ABS(H64),ABS(H65))&gt;X64,"O/S","Tínhthép")))</f>
        <v>Tínhthép</v>
      </c>
      <c r="Z64" s="158">
        <f>IF(C64="","",IF(Y64="Tínhthép",IF(T64&lt;W64,2.5,_xlfn.COT(0.5*ASIN(2*T64*1000/($AA$9*J64*BG64*BF64*$F$10)))),""))</f>
        <v>2.5</v>
      </c>
      <c r="AA64" s="159">
        <f>IF(C64="","",MAX(BJ64:BK64))</f>
        <v>330.76107972379157</v>
      </c>
      <c r="AB64" s="160">
        <f>IF($C64="","",AH64)</f>
        <v>10</v>
      </c>
      <c r="AC64" s="160">
        <f>IF($C64="","",AI64)</f>
        <v>200</v>
      </c>
      <c r="AD64" s="160"/>
      <c r="AE64" s="159">
        <f>IF(C64="","",2*3.14*AB64^2/4/AC64*1000)</f>
        <v>785</v>
      </c>
      <c r="AF64" s="161" t="str">
        <f>IF(C64="","",IF(AE64&gt;AA64,"OK","NOT OK"))</f>
        <v>OK</v>
      </c>
      <c r="AH64" s="162">
        <v>10</v>
      </c>
      <c r="AI64" s="163">
        <v>200</v>
      </c>
      <c r="AK64" s="164">
        <f t="shared" si="4"/>
        <v>1125</v>
      </c>
      <c r="AL64" s="165">
        <f t="shared" si="5"/>
        <v>259.20000000000005</v>
      </c>
      <c r="AM64" s="164">
        <f t="shared" si="6"/>
        <v>1</v>
      </c>
      <c r="AN64" s="164">
        <f t="shared" si="7"/>
        <v>0</v>
      </c>
      <c r="AO64" s="166">
        <f t="shared" si="8"/>
        <v>105.76554054976718</v>
      </c>
      <c r="AP64" s="167">
        <f t="shared" si="9"/>
        <v>1057.5360000000003</v>
      </c>
      <c r="AQ64" s="167">
        <f t="shared" si="10"/>
        <v>915.61466880000023</v>
      </c>
      <c r="AR64" s="167">
        <f t="shared" si="11"/>
        <v>0</v>
      </c>
      <c r="AS64" s="164">
        <f t="shared" si="12"/>
        <v>2.689814814814815E-3</v>
      </c>
      <c r="AT64" s="168">
        <f t="shared" si="13"/>
        <v>0</v>
      </c>
      <c r="AU64" s="168">
        <f t="shared" si="14"/>
        <v>434.78260869565219</v>
      </c>
      <c r="AV64" s="168">
        <f t="shared" si="15"/>
        <v>0</v>
      </c>
      <c r="AW64" s="168">
        <f t="shared" si="16"/>
        <v>2115.6457084990961</v>
      </c>
      <c r="AX64" s="168">
        <f t="shared" si="17"/>
        <v>0</v>
      </c>
      <c r="AY64" s="168">
        <f t="shared" si="18"/>
        <v>2115.6457084990961</v>
      </c>
      <c r="AZ64" s="169">
        <f>IF(C64="","",MAX(R64:R65))</f>
        <v>467.99999999999994</v>
      </c>
      <c r="BA64" s="169">
        <f>IF(C64="","",MAX(S64:S65))</f>
        <v>467.99999999999994</v>
      </c>
      <c r="BB64" s="170">
        <f>IF(C64="","",MIN(2,1+SQRT(200/(0.8*K64))))</f>
        <v>1.4564354645876385</v>
      </c>
      <c r="BC64" s="170">
        <f>IF(C64="","",MIN(0.02,MAX(R64:S64)/(J64*0.8*K64)))</f>
        <v>1.6249999999999997E-3</v>
      </c>
      <c r="BD64" s="171">
        <f>IF(C64="","",0.18/$Y$11)</f>
        <v>0.12</v>
      </c>
      <c r="BE64" s="172">
        <f>IF(C64="","",0.035*BB64^(3/2)*$F$9^(1/2))</f>
        <v>0.30137729708328892</v>
      </c>
      <c r="BF64" s="172">
        <f>IF(C64="","",0.6*(1-$F$9/250))</f>
        <v>0.54239999999999999</v>
      </c>
      <c r="BG64" s="171">
        <f>IF(C64="","",0.9*AK64)</f>
        <v>1012.5</v>
      </c>
      <c r="BH64" s="172">
        <f>+IF(C64="","",(BD64*BB64*(100*BC64*$F$9)^(1/3)+0.15*U64)*J64*0.8*K64/1000)</f>
        <v>92.016627001460137</v>
      </c>
      <c r="BI64" s="172">
        <f>IF(C64="","",(BE64+0.15*U64)*J64*0.8*K64/1000)</f>
        <v>99.583861559987213</v>
      </c>
      <c r="BJ64" s="172">
        <f>IF(C64="","",$AF$12*J64*1000)</f>
        <v>235.15101530718508</v>
      </c>
      <c r="BK64" s="172">
        <f>+IF(C64="","",T64*1000/(BG64*$Q$10*Z64)*1000)</f>
        <v>330.76107972379157</v>
      </c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4"/>
      <c r="DJ64" s="24"/>
      <c r="DK64" s="24"/>
      <c r="DL64" s="24"/>
      <c r="DM64" s="24"/>
      <c r="DN64" s="24"/>
    </row>
    <row r="65" spans="1:118" ht="15.95" customHeight="1" x14ac:dyDescent="0.25">
      <c r="A65" s="14">
        <f t="shared" si="22"/>
        <v>15</v>
      </c>
      <c r="B65" s="150">
        <f t="shared" si="19"/>
        <v>0.5</v>
      </c>
      <c r="C65" s="151" t="s">
        <v>125</v>
      </c>
      <c r="D65" s="152" t="s">
        <v>6</v>
      </c>
      <c r="E65" s="153" t="s">
        <v>113</v>
      </c>
      <c r="F65" s="152" t="s">
        <v>114</v>
      </c>
      <c r="G65" s="151">
        <v>-106.56</v>
      </c>
      <c r="H65" s="151">
        <v>-189.49</v>
      </c>
      <c r="I65" s="151">
        <v>-94.316999999999993</v>
      </c>
      <c r="J65" s="151">
        <v>300</v>
      </c>
      <c r="K65" s="152">
        <v>1200</v>
      </c>
      <c r="L65" s="151">
        <f t="shared" si="0"/>
        <v>324.00000000000006</v>
      </c>
      <c r="M65" s="151">
        <f t="shared" si="1"/>
        <v>20.739534135814438</v>
      </c>
      <c r="N65" s="151">
        <f t="shared" si="2"/>
        <v>467.99999999999994</v>
      </c>
      <c r="O65" s="151">
        <f t="shared" si="3"/>
        <v>467.99999999999994</v>
      </c>
      <c r="P65" s="272"/>
      <c r="Q65" s="272"/>
      <c r="R65" s="180"/>
      <c r="S65" s="180"/>
      <c r="T65" s="174"/>
      <c r="U65" s="174"/>
      <c r="V65" s="174"/>
      <c r="W65" s="174"/>
      <c r="X65" s="174"/>
      <c r="Y65" s="174"/>
      <c r="Z65" s="174"/>
      <c r="AA65" s="175"/>
      <c r="AB65" s="175"/>
      <c r="AC65" s="175"/>
      <c r="AD65" s="175"/>
      <c r="AE65" s="176"/>
      <c r="AF65" s="175"/>
      <c r="AG65" s="122"/>
      <c r="AH65" s="177"/>
      <c r="AI65" s="177"/>
      <c r="AJ65" s="123"/>
      <c r="AK65" s="164">
        <f t="shared" si="4"/>
        <v>1125</v>
      </c>
      <c r="AL65" s="165">
        <f t="shared" si="5"/>
        <v>259.20000000000005</v>
      </c>
      <c r="AM65" s="164">
        <f t="shared" si="6"/>
        <v>1</v>
      </c>
      <c r="AN65" s="164">
        <f t="shared" si="7"/>
        <v>0</v>
      </c>
      <c r="AO65" s="166">
        <f t="shared" si="8"/>
        <v>194.61978833048221</v>
      </c>
      <c r="AP65" s="167">
        <f t="shared" si="9"/>
        <v>1057.5360000000003</v>
      </c>
      <c r="AQ65" s="167">
        <f t="shared" si="10"/>
        <v>915.61466880000023</v>
      </c>
      <c r="AR65" s="167">
        <f t="shared" si="11"/>
        <v>0</v>
      </c>
      <c r="AS65" s="164">
        <f t="shared" si="12"/>
        <v>2.689814814814815E-3</v>
      </c>
      <c r="AT65" s="168">
        <f t="shared" si="13"/>
        <v>0</v>
      </c>
      <c r="AU65" s="168">
        <f t="shared" si="14"/>
        <v>434.78260869565219</v>
      </c>
      <c r="AV65" s="168">
        <f t="shared" si="15"/>
        <v>0</v>
      </c>
      <c r="AW65" s="168">
        <f t="shared" si="16"/>
        <v>2115.6457084990961</v>
      </c>
      <c r="AX65" s="168">
        <f t="shared" si="17"/>
        <v>0</v>
      </c>
      <c r="AY65" s="168">
        <f t="shared" si="18"/>
        <v>2115.6457084990961</v>
      </c>
      <c r="AZ65" s="178"/>
      <c r="BA65" s="178"/>
      <c r="BB65" s="179"/>
      <c r="BC65" s="179"/>
      <c r="BD65" s="179"/>
      <c r="BE65" s="179"/>
      <c r="BF65" s="179"/>
      <c r="BG65" s="179"/>
      <c r="BH65" s="179"/>
      <c r="BI65" s="179"/>
      <c r="BJ65" s="179"/>
      <c r="BK65" s="179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4"/>
      <c r="DJ65" s="24"/>
      <c r="DK65" s="24"/>
      <c r="DL65" s="24"/>
      <c r="DM65" s="24"/>
      <c r="DN65" s="24"/>
    </row>
    <row r="66" spans="1:118" ht="15.95" customHeight="1" x14ac:dyDescent="0.2">
      <c r="A66" s="181" t="str">
        <f t="shared" si="22"/>
        <v/>
      </c>
      <c r="B66" s="182" t="str">
        <f t="shared" si="19"/>
        <v/>
      </c>
      <c r="C66" s="151"/>
      <c r="D66" s="152"/>
      <c r="E66" s="153"/>
      <c r="F66" s="152"/>
      <c r="G66" s="151"/>
      <c r="H66" s="151"/>
      <c r="I66" s="151"/>
      <c r="J66" s="151"/>
      <c r="K66" s="151"/>
      <c r="L66" s="151" t="str">
        <f t="shared" si="0"/>
        <v/>
      </c>
      <c r="M66" s="151" t="str">
        <f t="shared" si="1"/>
        <v/>
      </c>
      <c r="N66" s="151" t="str">
        <f t="shared" si="2"/>
        <v/>
      </c>
      <c r="O66" s="151" t="str">
        <f t="shared" si="3"/>
        <v/>
      </c>
      <c r="P66" s="155"/>
      <c r="Q66" s="155"/>
      <c r="R66" s="154" t="str">
        <f>IF(C66="","",MAX(N66:N67))</f>
        <v/>
      </c>
      <c r="S66" s="154" t="str">
        <f>IF(D66="","",MAX(O66:O67))</f>
        <v/>
      </c>
      <c r="T66" s="155" t="str">
        <f>IF(C66="","",MAX(ABS(H66),ABS(H67)))</f>
        <v/>
      </c>
      <c r="U66" s="156" t="str">
        <f>+IF(C66="","",MIN(MAX(ABS(G66),ABS(G67))*1000/(J66*K66),0.2*$F$10))</f>
        <v/>
      </c>
      <c r="V66" s="155" t="str">
        <f>IF(C66="","",MAX(BH66:BI66))</f>
        <v/>
      </c>
      <c r="W66" s="155" t="str">
        <f>IF(C66="","",$AA$9*$J66*$BG66*$BF66*$F$10/2.9/1000)</f>
        <v/>
      </c>
      <c r="X66" s="155" t="str">
        <f>IF(C66="","",$AA$9*$J66*$BG66*$BF66*$F$10/2/1000)</f>
        <v/>
      </c>
      <c r="Y66" s="157" t="str">
        <f>IF(C66="","",IF(MAX(ABS(H66),ABS(H67))&lt;V66,"Cấu tạo",IF(MAX(ABS(H66),ABS(H67))&gt;X66,"O/S","Tínhthép")))</f>
        <v/>
      </c>
      <c r="Z66" s="158" t="str">
        <f>IF(C66="","",IF(Y66="Tínhthép",IF(T66&lt;W66,2.5,_xlfn.COT(0.5*ASIN(2*T66*1000/($AA$9*J66*BG66*BF66*$F$10)))),""))</f>
        <v/>
      </c>
      <c r="AA66" s="159" t="str">
        <f>IF(C66="","",MAX(BJ66:BK66))</f>
        <v/>
      </c>
      <c r="AB66" s="160" t="str">
        <f>IF($C66="","",AH66)</f>
        <v/>
      </c>
      <c r="AC66" s="160" t="str">
        <f>IF($C66="","",AI66)</f>
        <v/>
      </c>
      <c r="AD66" s="160"/>
      <c r="AE66" s="159" t="str">
        <f>IF(C66="","",2*3.14*AB66^2/4/AC66*1000)</f>
        <v/>
      </c>
      <c r="AF66" s="161" t="str">
        <f>IF(C66="","",IF(AE66&gt;AA66,"OK","NOT OK"))</f>
        <v/>
      </c>
      <c r="AG66" s="17">
        <v>13</v>
      </c>
      <c r="AH66" s="162">
        <v>10</v>
      </c>
      <c r="AI66" s="163">
        <v>200</v>
      </c>
      <c r="AK66" s="164" t="str">
        <f t="shared" si="4"/>
        <v/>
      </c>
      <c r="AL66" s="165" t="str">
        <f t="shared" si="5"/>
        <v/>
      </c>
      <c r="AM66" s="164" t="str">
        <f t="shared" si="6"/>
        <v/>
      </c>
      <c r="AN66" s="164" t="str">
        <f t="shared" si="7"/>
        <v/>
      </c>
      <c r="AO66" s="166" t="str">
        <f t="shared" si="8"/>
        <v/>
      </c>
      <c r="AP66" s="167" t="str">
        <f t="shared" si="9"/>
        <v/>
      </c>
      <c r="AQ66" s="167" t="str">
        <f t="shared" si="10"/>
        <v/>
      </c>
      <c r="AR66" s="167" t="str">
        <f t="shared" si="11"/>
        <v/>
      </c>
      <c r="AS66" s="164" t="str">
        <f t="shared" si="12"/>
        <v/>
      </c>
      <c r="AT66" s="168" t="str">
        <f t="shared" si="13"/>
        <v/>
      </c>
      <c r="AU66" s="168" t="str">
        <f t="shared" si="14"/>
        <v/>
      </c>
      <c r="AV66" s="168" t="str">
        <f t="shared" si="15"/>
        <v/>
      </c>
      <c r="AW66" s="168" t="str">
        <f t="shared" si="16"/>
        <v/>
      </c>
      <c r="AX66" s="168" t="str">
        <f t="shared" si="17"/>
        <v/>
      </c>
      <c r="AY66" s="168" t="str">
        <f t="shared" si="18"/>
        <v/>
      </c>
      <c r="AZ66" s="169" t="str">
        <f>IF(C66="","",MAX(R66:R67))</f>
        <v/>
      </c>
      <c r="BA66" s="169" t="str">
        <f>IF(C66="","",MAX(S66:S67))</f>
        <v/>
      </c>
      <c r="BB66" s="170" t="str">
        <f>IF(C66="","",MIN(2,1+SQRT(200/(0.8*K66))))</f>
        <v/>
      </c>
      <c r="BC66" s="170" t="str">
        <f>IF(C66="","",MIN(0.02,MAX(R66:S66)/(J66*0.8*K66)))</f>
        <v/>
      </c>
      <c r="BD66" s="171" t="str">
        <f>IF(C66="","",0.18/$Y$11)</f>
        <v/>
      </c>
      <c r="BE66" s="172" t="str">
        <f>IF(C66="","",0.035*BB66^(3/2)*$F$9^(1/2))</f>
        <v/>
      </c>
      <c r="BF66" s="172" t="str">
        <f>IF(C66="","",0.6*(1-$F$9/250))</f>
        <v/>
      </c>
      <c r="BG66" s="171" t="str">
        <f>IF(C66="","",0.9*AK66)</f>
        <v/>
      </c>
      <c r="BH66" s="172" t="str">
        <f>+IF(C66="","",(BD66*BB66*(100*BC66*$F$9)^(1/3)+0.15*U66)*J66*0.8*K66/1000)</f>
        <v/>
      </c>
      <c r="BI66" s="172" t="str">
        <f>IF(C66="","",(BE66+0.15*U66)*J66*0.8*K66/1000)</f>
        <v/>
      </c>
      <c r="BJ66" s="172" t="str">
        <f>IF(C66="","",$AF$12*J66*1000)</f>
        <v/>
      </c>
      <c r="BK66" s="172" t="str">
        <f>+IF(C66="","",T66*1000/(BG66*$Q$10*Z66)*1000)</f>
        <v/>
      </c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5"/>
      <c r="DJ66" s="25"/>
      <c r="DK66" s="25"/>
      <c r="DL66" s="25"/>
      <c r="DM66" s="25"/>
      <c r="DN66" s="25"/>
    </row>
    <row r="67" spans="1:118" ht="15.95" customHeight="1" x14ac:dyDescent="0.25">
      <c r="A67" s="181" t="str">
        <f t="shared" si="22"/>
        <v/>
      </c>
      <c r="B67" s="182" t="str">
        <f t="shared" si="19"/>
        <v/>
      </c>
      <c r="C67" s="151"/>
      <c r="D67" s="152"/>
      <c r="E67" s="153"/>
      <c r="F67" s="152"/>
      <c r="G67" s="151"/>
      <c r="H67" s="151"/>
      <c r="I67" s="151"/>
      <c r="J67" s="151"/>
      <c r="K67" s="152"/>
      <c r="L67" s="151" t="str">
        <f t="shared" si="0"/>
        <v/>
      </c>
      <c r="M67" s="151" t="str">
        <f t="shared" si="1"/>
        <v/>
      </c>
      <c r="N67" s="151" t="str">
        <f t="shared" si="2"/>
        <v/>
      </c>
      <c r="O67" s="151" t="str">
        <f t="shared" si="3"/>
        <v/>
      </c>
      <c r="P67" s="272"/>
      <c r="Q67" s="272"/>
      <c r="R67" s="173"/>
      <c r="S67" s="173"/>
      <c r="T67" s="174"/>
      <c r="U67" s="174"/>
      <c r="V67" s="174"/>
      <c r="W67" s="174"/>
      <c r="X67" s="174"/>
      <c r="Y67" s="174"/>
      <c r="Z67" s="174"/>
      <c r="AA67" s="175"/>
      <c r="AB67" s="175"/>
      <c r="AC67" s="175"/>
      <c r="AD67" s="175"/>
      <c r="AE67" s="176"/>
      <c r="AF67" s="175"/>
      <c r="AG67" s="122"/>
      <c r="AH67" s="177"/>
      <c r="AI67" s="177"/>
      <c r="AJ67" s="123"/>
      <c r="AK67" s="164" t="str">
        <f t="shared" si="4"/>
        <v/>
      </c>
      <c r="AL67" s="165" t="str">
        <f t="shared" si="5"/>
        <v/>
      </c>
      <c r="AM67" s="164" t="str">
        <f t="shared" si="6"/>
        <v/>
      </c>
      <c r="AN67" s="164" t="str">
        <f t="shared" si="7"/>
        <v/>
      </c>
      <c r="AO67" s="166" t="str">
        <f t="shared" si="8"/>
        <v/>
      </c>
      <c r="AP67" s="167" t="str">
        <f t="shared" si="9"/>
        <v/>
      </c>
      <c r="AQ67" s="167" t="str">
        <f t="shared" si="10"/>
        <v/>
      </c>
      <c r="AR67" s="167" t="str">
        <f t="shared" si="11"/>
        <v/>
      </c>
      <c r="AS67" s="164" t="str">
        <f t="shared" si="12"/>
        <v/>
      </c>
      <c r="AT67" s="168" t="str">
        <f t="shared" si="13"/>
        <v/>
      </c>
      <c r="AU67" s="168" t="str">
        <f t="shared" si="14"/>
        <v/>
      </c>
      <c r="AV67" s="168" t="str">
        <f t="shared" si="15"/>
        <v/>
      </c>
      <c r="AW67" s="168" t="str">
        <f t="shared" si="16"/>
        <v/>
      </c>
      <c r="AX67" s="168" t="str">
        <f t="shared" si="17"/>
        <v/>
      </c>
      <c r="AY67" s="168" t="str">
        <f t="shared" si="18"/>
        <v/>
      </c>
      <c r="AZ67" s="178"/>
      <c r="BA67" s="178"/>
      <c r="BB67" s="179"/>
      <c r="BC67" s="179"/>
      <c r="BD67" s="179"/>
      <c r="BE67" s="179"/>
      <c r="BF67" s="179"/>
      <c r="BG67" s="179"/>
      <c r="BH67" s="179"/>
      <c r="BI67" s="179"/>
      <c r="BJ67" s="179"/>
      <c r="BK67" s="179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5"/>
      <c r="DJ67" s="25"/>
      <c r="DK67" s="25"/>
      <c r="DL67" s="25"/>
      <c r="DM67" s="25"/>
      <c r="DN67" s="25"/>
    </row>
    <row r="68" spans="1:118" ht="15.95" customHeight="1" x14ac:dyDescent="0.2">
      <c r="A68" s="181" t="str">
        <f t="shared" si="22"/>
        <v/>
      </c>
      <c r="B68" s="182" t="str">
        <f t="shared" si="19"/>
        <v/>
      </c>
      <c r="C68" s="151"/>
      <c r="D68" s="152"/>
      <c r="E68" s="153"/>
      <c r="F68" s="152"/>
      <c r="G68" s="151"/>
      <c r="H68" s="151"/>
      <c r="I68" s="151"/>
      <c r="J68" s="151"/>
      <c r="K68" s="152"/>
      <c r="L68" s="151" t="str">
        <f t="shared" si="0"/>
        <v/>
      </c>
      <c r="M68" s="151" t="str">
        <f t="shared" si="1"/>
        <v/>
      </c>
      <c r="N68" s="151" t="str">
        <f t="shared" si="2"/>
        <v/>
      </c>
      <c r="O68" s="151" t="str">
        <f t="shared" si="3"/>
        <v/>
      </c>
      <c r="P68" s="155"/>
      <c r="Q68" s="155"/>
      <c r="R68" s="154" t="str">
        <f>IF(C68="","",MAX(N68:N69))</f>
        <v/>
      </c>
      <c r="S68" s="154" t="str">
        <f>IF(D68="","",MAX(O68:O69))</f>
        <v/>
      </c>
      <c r="T68" s="155" t="str">
        <f>IF(C68="","",MAX(ABS(H68),ABS(H69)))</f>
        <v/>
      </c>
      <c r="U68" s="156" t="str">
        <f>+IF(C68="","",MIN(MAX(ABS(G68),ABS(G69))*1000/(J68*K68),0.2*$F$10))</f>
        <v/>
      </c>
      <c r="V68" s="155" t="str">
        <f>IF(C68="","",MAX(BH68:BI68))</f>
        <v/>
      </c>
      <c r="W68" s="155" t="str">
        <f>IF(C68="","",$AA$9*$J68*$BG68*$BF68*$F$10/2.9/1000)</f>
        <v/>
      </c>
      <c r="X68" s="155" t="str">
        <f>IF(C68="","",$AA$9*$J68*$BG68*$BF68*$F$10/2/1000)</f>
        <v/>
      </c>
      <c r="Y68" s="157" t="str">
        <f>IF(C68="","",IF(MAX(ABS(H68),ABS(H69))&lt;V68,"Cấu tạo",IF(MAX(ABS(H68),ABS(H69))&gt;X68,"O/S","Tínhthép")))</f>
        <v/>
      </c>
      <c r="Z68" s="158" t="str">
        <f>IF(C68="","",IF(Y68="Tínhthép",IF(T68&lt;W68,2.5,_xlfn.COT(0.5*ASIN(2*T68*1000/($AA$9*J68*BG68*BF68*$F$10)))),""))</f>
        <v/>
      </c>
      <c r="AA68" s="159" t="str">
        <f>IF(C68="","",MAX(BJ68:BK68))</f>
        <v/>
      </c>
      <c r="AB68" s="160" t="str">
        <f>IF($C68="","",AH68)</f>
        <v/>
      </c>
      <c r="AC68" s="160" t="str">
        <f>IF($C68="","",AI68)</f>
        <v/>
      </c>
      <c r="AD68" s="160"/>
      <c r="AE68" s="159" t="str">
        <f>IF(C68="","",2*3.14*AB68^2/4/AC68*1000)</f>
        <v/>
      </c>
      <c r="AF68" s="161" t="str">
        <f>IF(C68="","",IF(AE68&gt;AA68,"OK","NOT OK"))</f>
        <v/>
      </c>
      <c r="AH68" s="162">
        <v>10</v>
      </c>
      <c r="AI68" s="163">
        <v>200</v>
      </c>
      <c r="AK68" s="164" t="str">
        <f t="shared" si="4"/>
        <v/>
      </c>
      <c r="AL68" s="165" t="str">
        <f t="shared" si="5"/>
        <v/>
      </c>
      <c r="AM68" s="164" t="str">
        <f t="shared" si="6"/>
        <v/>
      </c>
      <c r="AN68" s="164" t="str">
        <f t="shared" si="7"/>
        <v/>
      </c>
      <c r="AO68" s="166" t="str">
        <f t="shared" si="8"/>
        <v/>
      </c>
      <c r="AP68" s="167" t="str">
        <f t="shared" si="9"/>
        <v/>
      </c>
      <c r="AQ68" s="167" t="str">
        <f t="shared" si="10"/>
        <v/>
      </c>
      <c r="AR68" s="167" t="str">
        <f t="shared" si="11"/>
        <v/>
      </c>
      <c r="AS68" s="164" t="str">
        <f t="shared" si="12"/>
        <v/>
      </c>
      <c r="AT68" s="168" t="str">
        <f t="shared" si="13"/>
        <v/>
      </c>
      <c r="AU68" s="168" t="str">
        <f t="shared" si="14"/>
        <v/>
      </c>
      <c r="AV68" s="168" t="str">
        <f t="shared" si="15"/>
        <v/>
      </c>
      <c r="AW68" s="168" t="str">
        <f t="shared" si="16"/>
        <v/>
      </c>
      <c r="AX68" s="168" t="str">
        <f t="shared" si="17"/>
        <v/>
      </c>
      <c r="AY68" s="168" t="str">
        <f t="shared" si="18"/>
        <v/>
      </c>
      <c r="AZ68" s="169" t="str">
        <f>IF(C68="","",MAX(R68:R69))</f>
        <v/>
      </c>
      <c r="BA68" s="169" t="str">
        <f>IF(C68="","",MAX(S68:S69))</f>
        <v/>
      </c>
      <c r="BB68" s="170" t="str">
        <f>IF(C68="","",MIN(2,1+SQRT(200/(0.8*K68))))</f>
        <v/>
      </c>
      <c r="BC68" s="170" t="str">
        <f>IF(C68="","",MIN(0.02,MAX(R68:S68)/(J68*0.8*K68)))</f>
        <v/>
      </c>
      <c r="BD68" s="171" t="str">
        <f>IF(C68="","",0.18/$Y$11)</f>
        <v/>
      </c>
      <c r="BE68" s="172" t="str">
        <f>IF(C68="","",0.035*BB68^(3/2)*$F$9^(1/2))</f>
        <v/>
      </c>
      <c r="BF68" s="172" t="str">
        <f>IF(C68="","",0.6*(1-$F$9/250))</f>
        <v/>
      </c>
      <c r="BG68" s="171" t="str">
        <f>IF(C68="","",0.9*AK68)</f>
        <v/>
      </c>
      <c r="BH68" s="172" t="str">
        <f>+IF(C68="","",(BD68*BB68*(100*BC68*$F$9)^(1/3)+0.15*U68)*J68*0.8*K68/1000)</f>
        <v/>
      </c>
      <c r="BI68" s="172" t="str">
        <f>IF(C68="","",(BE68+0.15*U68)*J68*0.8*K68/1000)</f>
        <v/>
      </c>
      <c r="BJ68" s="172" t="str">
        <f>IF(C68="","",$AF$12*J68*1000)</f>
        <v/>
      </c>
      <c r="BK68" s="172" t="str">
        <f>+IF(C68="","",T68*1000/(BG68*$Q$10*Z68)*1000)</f>
        <v/>
      </c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5"/>
      <c r="DJ68" s="25"/>
      <c r="DK68" s="25"/>
      <c r="DL68" s="25"/>
      <c r="DM68" s="25"/>
      <c r="DN68" s="25"/>
    </row>
    <row r="69" spans="1:118" ht="15.95" customHeight="1" x14ac:dyDescent="0.25">
      <c r="A69" s="181" t="str">
        <f t="shared" si="22"/>
        <v/>
      </c>
      <c r="B69" s="182" t="str">
        <f t="shared" si="19"/>
        <v/>
      </c>
      <c r="C69" s="151"/>
      <c r="D69" s="152"/>
      <c r="E69" s="153"/>
      <c r="F69" s="152"/>
      <c r="G69" s="151"/>
      <c r="H69" s="151"/>
      <c r="I69" s="151"/>
      <c r="J69" s="151"/>
      <c r="K69" s="152"/>
      <c r="L69" s="151" t="str">
        <f t="shared" si="0"/>
        <v/>
      </c>
      <c r="M69" s="151" t="str">
        <f t="shared" si="1"/>
        <v/>
      </c>
      <c r="N69" s="151" t="str">
        <f t="shared" si="2"/>
        <v/>
      </c>
      <c r="O69" s="151" t="str">
        <f t="shared" si="3"/>
        <v/>
      </c>
      <c r="P69" s="272"/>
      <c r="Q69" s="272"/>
      <c r="R69" s="173"/>
      <c r="S69" s="173"/>
      <c r="T69" s="174"/>
      <c r="U69" s="174"/>
      <c r="V69" s="174"/>
      <c r="W69" s="174"/>
      <c r="X69" s="174"/>
      <c r="Y69" s="174"/>
      <c r="Z69" s="174"/>
      <c r="AA69" s="175"/>
      <c r="AB69" s="175"/>
      <c r="AC69" s="175"/>
      <c r="AD69" s="175"/>
      <c r="AE69" s="176"/>
      <c r="AF69" s="175"/>
      <c r="AG69" s="122"/>
      <c r="AH69" s="177"/>
      <c r="AI69" s="177"/>
      <c r="AJ69" s="123"/>
      <c r="AK69" s="164" t="str">
        <f t="shared" si="4"/>
        <v/>
      </c>
      <c r="AL69" s="165" t="str">
        <f t="shared" si="5"/>
        <v/>
      </c>
      <c r="AM69" s="164" t="str">
        <f t="shared" si="6"/>
        <v/>
      </c>
      <c r="AN69" s="164" t="str">
        <f t="shared" si="7"/>
        <v/>
      </c>
      <c r="AO69" s="166" t="str">
        <f t="shared" si="8"/>
        <v/>
      </c>
      <c r="AP69" s="167" t="str">
        <f t="shared" si="9"/>
        <v/>
      </c>
      <c r="AQ69" s="167" t="str">
        <f t="shared" si="10"/>
        <v/>
      </c>
      <c r="AR69" s="167" t="str">
        <f t="shared" si="11"/>
        <v/>
      </c>
      <c r="AS69" s="164" t="str">
        <f t="shared" si="12"/>
        <v/>
      </c>
      <c r="AT69" s="168" t="str">
        <f t="shared" si="13"/>
        <v/>
      </c>
      <c r="AU69" s="168" t="str">
        <f t="shared" si="14"/>
        <v/>
      </c>
      <c r="AV69" s="168" t="str">
        <f t="shared" si="15"/>
        <v/>
      </c>
      <c r="AW69" s="168" t="str">
        <f t="shared" si="16"/>
        <v/>
      </c>
      <c r="AX69" s="168" t="str">
        <f t="shared" si="17"/>
        <v/>
      </c>
      <c r="AY69" s="168" t="str">
        <f t="shared" si="18"/>
        <v/>
      </c>
      <c r="AZ69" s="178"/>
      <c r="BA69" s="178"/>
      <c r="BB69" s="179"/>
      <c r="BC69" s="179"/>
      <c r="BD69" s="179"/>
      <c r="BE69" s="179"/>
      <c r="BF69" s="179"/>
      <c r="BG69" s="179"/>
      <c r="BH69" s="179"/>
      <c r="BI69" s="179"/>
      <c r="BJ69" s="179"/>
      <c r="BK69" s="179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5"/>
      <c r="DJ69" s="25"/>
      <c r="DK69" s="25"/>
      <c r="DL69" s="25"/>
      <c r="DM69" s="25"/>
      <c r="DN69" s="25"/>
    </row>
    <row r="70" spans="1:118" ht="15.95" customHeight="1" x14ac:dyDescent="0.2">
      <c r="A70" s="181" t="str">
        <f t="shared" si="22"/>
        <v/>
      </c>
      <c r="B70" s="182" t="str">
        <f t="shared" si="19"/>
        <v/>
      </c>
      <c r="C70" s="151"/>
      <c r="D70" s="152"/>
      <c r="E70" s="153"/>
      <c r="F70" s="152"/>
      <c r="G70" s="151"/>
      <c r="H70" s="151"/>
      <c r="I70" s="151"/>
      <c r="J70" s="151"/>
      <c r="K70" s="151"/>
      <c r="L70" s="151" t="str">
        <f t="shared" si="0"/>
        <v/>
      </c>
      <c r="M70" s="151" t="str">
        <f t="shared" si="1"/>
        <v/>
      </c>
      <c r="N70" s="151" t="str">
        <f t="shared" si="2"/>
        <v/>
      </c>
      <c r="O70" s="151" t="str">
        <f t="shared" si="3"/>
        <v/>
      </c>
      <c r="P70" s="155"/>
      <c r="Q70" s="155"/>
      <c r="R70" s="154" t="str">
        <f>IF(C70="","",MAX(N70:N71))</f>
        <v/>
      </c>
      <c r="S70" s="154" t="str">
        <f>IF(D70="","",MAX(O70:O71))</f>
        <v/>
      </c>
      <c r="T70" s="155" t="str">
        <f>IF(C70="","",MAX(ABS(H70),ABS(H71)))</f>
        <v/>
      </c>
      <c r="U70" s="156" t="str">
        <f>+IF(C70="","",MIN(MAX(ABS(G70),ABS(G71))*1000/(J70*K70),0.2*$F$10))</f>
        <v/>
      </c>
      <c r="V70" s="155" t="str">
        <f>IF(C70="","",MAX(BH70:BI70))</f>
        <v/>
      </c>
      <c r="W70" s="155" t="str">
        <f>IF(C70="","",$AA$9*$J70*$BG70*$BF70*$F$10/2.9/1000)</f>
        <v/>
      </c>
      <c r="X70" s="155" t="str">
        <f>IF(C70="","",$AA$9*$J70*$BG70*$BF70*$F$10/2/1000)</f>
        <v/>
      </c>
      <c r="Y70" s="157" t="str">
        <f>IF(C70="","",IF(MAX(ABS(H70),ABS(H71))&lt;V70,"Cấu tạo",IF(MAX(ABS(H70),ABS(H71))&gt;X70,"O/S","Tínhthép")))</f>
        <v/>
      </c>
      <c r="Z70" s="158" t="str">
        <f>IF(C70="","",IF(Y70="Tínhthép",IF(T70&lt;W70,2.5,_xlfn.COT(0.5*ASIN(2*T70*1000/($AA$9*J70*BG70*BF70*$F$10)))),""))</f>
        <v/>
      </c>
      <c r="AA70" s="159" t="str">
        <f>IF(C70="","",MAX(BJ70:BK70))</f>
        <v/>
      </c>
      <c r="AB70" s="160" t="str">
        <f>IF($C70="","",AH70)</f>
        <v/>
      </c>
      <c r="AC70" s="160" t="str">
        <f>IF($C70="","",AI70)</f>
        <v/>
      </c>
      <c r="AD70" s="160"/>
      <c r="AE70" s="159" t="str">
        <f>IF(C70="","",2*3.14*AB70^2/4/AC70*1000)</f>
        <v/>
      </c>
      <c r="AF70" s="161" t="str">
        <f>IF(C70="","",IF(AE70&gt;AA70,"OK","NOT OK"))</f>
        <v/>
      </c>
      <c r="AG70" s="17">
        <v>14</v>
      </c>
      <c r="AH70" s="162">
        <v>10</v>
      </c>
      <c r="AI70" s="163">
        <v>200</v>
      </c>
      <c r="AK70" s="164" t="str">
        <f t="shared" si="4"/>
        <v/>
      </c>
      <c r="AL70" s="165" t="str">
        <f t="shared" si="5"/>
        <v/>
      </c>
      <c r="AM70" s="164" t="str">
        <f t="shared" si="6"/>
        <v/>
      </c>
      <c r="AN70" s="164" t="str">
        <f t="shared" si="7"/>
        <v/>
      </c>
      <c r="AO70" s="166" t="str">
        <f t="shared" si="8"/>
        <v/>
      </c>
      <c r="AP70" s="167" t="str">
        <f t="shared" si="9"/>
        <v/>
      </c>
      <c r="AQ70" s="167" t="str">
        <f t="shared" si="10"/>
        <v/>
      </c>
      <c r="AR70" s="167" t="str">
        <f t="shared" si="11"/>
        <v/>
      </c>
      <c r="AS70" s="164" t="str">
        <f t="shared" si="12"/>
        <v/>
      </c>
      <c r="AT70" s="168" t="str">
        <f t="shared" si="13"/>
        <v/>
      </c>
      <c r="AU70" s="168" t="str">
        <f t="shared" si="14"/>
        <v/>
      </c>
      <c r="AV70" s="168" t="str">
        <f t="shared" si="15"/>
        <v/>
      </c>
      <c r="AW70" s="168" t="str">
        <f t="shared" si="16"/>
        <v/>
      </c>
      <c r="AX70" s="168" t="str">
        <f t="shared" si="17"/>
        <v/>
      </c>
      <c r="AY70" s="168" t="str">
        <f t="shared" si="18"/>
        <v/>
      </c>
      <c r="AZ70" s="169" t="str">
        <f>IF(C70="","",MAX(R70:R71))</f>
        <v/>
      </c>
      <c r="BA70" s="169" t="str">
        <f>IF(C70="","",MAX(S70:S71))</f>
        <v/>
      </c>
      <c r="BB70" s="170" t="str">
        <f>IF(C70="","",MIN(2,1+SQRT(200/(0.8*K70))))</f>
        <v/>
      </c>
      <c r="BC70" s="170" t="str">
        <f>IF(C70="","",MIN(0.02,MAX(R70:S70)/(J70*0.8*K70)))</f>
        <v/>
      </c>
      <c r="BD70" s="171" t="str">
        <f>IF(C70="","",0.18/$Y$11)</f>
        <v/>
      </c>
      <c r="BE70" s="172" t="str">
        <f>IF(C70="","",0.035*BB70^(3/2)*$F$9^(1/2))</f>
        <v/>
      </c>
      <c r="BF70" s="172" t="str">
        <f>IF(C70="","",0.6*(1-$F$9/250))</f>
        <v/>
      </c>
      <c r="BG70" s="171" t="str">
        <f>IF(C70="","",0.9*AK70)</f>
        <v/>
      </c>
      <c r="BH70" s="172" t="str">
        <f>+IF(C70="","",(BD70*BB70*(100*BC70*$F$9)^(1/3)+0.15*U70)*J70*0.8*K70/1000)</f>
        <v/>
      </c>
      <c r="BI70" s="172" t="str">
        <f>IF(C70="","",(BE70+0.15*U70)*J70*0.8*K70/1000)</f>
        <v/>
      </c>
      <c r="BJ70" s="172" t="str">
        <f>IF(C70="","",$AF$12*J70*1000)</f>
        <v/>
      </c>
      <c r="BK70" s="172" t="str">
        <f>+IF(C70="","",T70*1000/(BG70*$Q$10*Z70)*1000)</f>
        <v/>
      </c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5"/>
      <c r="DJ70" s="25"/>
      <c r="DK70" s="25"/>
      <c r="DL70" s="25"/>
      <c r="DM70" s="25"/>
      <c r="DN70" s="25"/>
    </row>
    <row r="71" spans="1:118" ht="15.95" customHeight="1" x14ac:dyDescent="0.25">
      <c r="A71" s="181" t="str">
        <f t="shared" si="22"/>
        <v/>
      </c>
      <c r="B71" s="182" t="str">
        <f t="shared" si="19"/>
        <v/>
      </c>
      <c r="C71" s="151"/>
      <c r="D71" s="152"/>
      <c r="E71" s="153"/>
      <c r="F71" s="152"/>
      <c r="G71" s="151"/>
      <c r="H71" s="151"/>
      <c r="I71" s="151"/>
      <c r="J71" s="151"/>
      <c r="K71" s="152"/>
      <c r="L71" s="151" t="str">
        <f t="shared" si="0"/>
        <v/>
      </c>
      <c r="M71" s="151" t="str">
        <f t="shared" si="1"/>
        <v/>
      </c>
      <c r="N71" s="151" t="str">
        <f t="shared" si="2"/>
        <v/>
      </c>
      <c r="O71" s="151" t="str">
        <f t="shared" si="3"/>
        <v/>
      </c>
      <c r="P71" s="272"/>
      <c r="Q71" s="272"/>
      <c r="R71" s="180"/>
      <c r="S71" s="180"/>
      <c r="T71" s="174"/>
      <c r="U71" s="174"/>
      <c r="V71" s="174"/>
      <c r="W71" s="174"/>
      <c r="X71" s="174"/>
      <c r="Y71" s="174"/>
      <c r="Z71" s="174"/>
      <c r="AA71" s="175"/>
      <c r="AB71" s="175"/>
      <c r="AC71" s="175"/>
      <c r="AD71" s="175"/>
      <c r="AE71" s="176"/>
      <c r="AF71" s="175"/>
      <c r="AG71" s="122"/>
      <c r="AH71" s="177"/>
      <c r="AI71" s="177"/>
      <c r="AJ71" s="123"/>
      <c r="AK71" s="164" t="str">
        <f t="shared" si="4"/>
        <v/>
      </c>
      <c r="AL71" s="165" t="str">
        <f t="shared" si="5"/>
        <v/>
      </c>
      <c r="AM71" s="164" t="str">
        <f t="shared" si="6"/>
        <v/>
      </c>
      <c r="AN71" s="164" t="str">
        <f t="shared" si="7"/>
        <v/>
      </c>
      <c r="AO71" s="166" t="str">
        <f t="shared" si="8"/>
        <v/>
      </c>
      <c r="AP71" s="167" t="str">
        <f t="shared" si="9"/>
        <v/>
      </c>
      <c r="AQ71" s="167" t="str">
        <f t="shared" si="10"/>
        <v/>
      </c>
      <c r="AR71" s="167" t="str">
        <f t="shared" si="11"/>
        <v/>
      </c>
      <c r="AS71" s="164" t="str">
        <f t="shared" si="12"/>
        <v/>
      </c>
      <c r="AT71" s="168" t="str">
        <f t="shared" si="13"/>
        <v/>
      </c>
      <c r="AU71" s="168" t="str">
        <f t="shared" si="14"/>
        <v/>
      </c>
      <c r="AV71" s="168" t="str">
        <f t="shared" si="15"/>
        <v/>
      </c>
      <c r="AW71" s="168" t="str">
        <f t="shared" si="16"/>
        <v/>
      </c>
      <c r="AX71" s="168" t="str">
        <f t="shared" si="17"/>
        <v/>
      </c>
      <c r="AY71" s="168" t="str">
        <f t="shared" si="18"/>
        <v/>
      </c>
      <c r="AZ71" s="178"/>
      <c r="BA71" s="178"/>
      <c r="BB71" s="179"/>
      <c r="BC71" s="179"/>
      <c r="BD71" s="179"/>
      <c r="BE71" s="179"/>
      <c r="BF71" s="179"/>
      <c r="BG71" s="179"/>
      <c r="BH71" s="179"/>
      <c r="BI71" s="179"/>
      <c r="BJ71" s="179"/>
      <c r="BK71" s="179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5"/>
      <c r="DJ71" s="25"/>
      <c r="DK71" s="25"/>
      <c r="DL71" s="25"/>
      <c r="DM71" s="25"/>
      <c r="DN71" s="25"/>
    </row>
    <row r="72" spans="1:118" ht="15.95" customHeight="1" x14ac:dyDescent="0.2">
      <c r="A72" s="181" t="str">
        <f t="shared" si="22"/>
        <v/>
      </c>
      <c r="B72" s="182" t="str">
        <f t="shared" si="19"/>
        <v/>
      </c>
      <c r="C72" s="151"/>
      <c r="D72" s="152"/>
      <c r="E72" s="153"/>
      <c r="F72" s="152"/>
      <c r="G72" s="151"/>
      <c r="H72" s="151"/>
      <c r="I72" s="151"/>
      <c r="J72" s="151"/>
      <c r="K72" s="152"/>
      <c r="L72" s="151" t="str">
        <f t="shared" si="0"/>
        <v/>
      </c>
      <c r="M72" s="151" t="str">
        <f t="shared" si="1"/>
        <v/>
      </c>
      <c r="N72" s="151" t="str">
        <f t="shared" si="2"/>
        <v/>
      </c>
      <c r="O72" s="151" t="str">
        <f t="shared" si="3"/>
        <v/>
      </c>
      <c r="P72" s="155"/>
      <c r="Q72" s="155"/>
      <c r="R72" s="154" t="str">
        <f>IF(C72="","",MAX(N72:N73))</f>
        <v/>
      </c>
      <c r="S72" s="154" t="str">
        <f>IF(D72="","",MAX(O72:O73))</f>
        <v/>
      </c>
      <c r="T72" s="155" t="str">
        <f>IF(C72="","",MAX(ABS(H72),ABS(H73)))</f>
        <v/>
      </c>
      <c r="U72" s="156" t="str">
        <f>+IF(C72="","",MIN(MAX(ABS(G72),ABS(G73))*1000/(J72*K72),0.2*$F$10))</f>
        <v/>
      </c>
      <c r="V72" s="155" t="str">
        <f>IF(C72="","",MAX(BH72:BI72))</f>
        <v/>
      </c>
      <c r="W72" s="155" t="str">
        <f>IF(C72="","",$AA$9*$J72*$BG72*$BF72*$F$10/2.9/1000)</f>
        <v/>
      </c>
      <c r="X72" s="155" t="str">
        <f>IF(C72="","",$AA$9*$J72*$BG72*$BF72*$F$10/2/1000)</f>
        <v/>
      </c>
      <c r="Y72" s="157" t="str">
        <f>IF(C72="","",IF(MAX(ABS(H72),ABS(H73))&lt;V72,"Cấu tạo",IF(MAX(ABS(H72),ABS(H73))&gt;X72,"O/S","Tínhthép")))</f>
        <v/>
      </c>
      <c r="Z72" s="158" t="str">
        <f>IF(C72="","",IF(Y72="Tínhthép",IF(T72&lt;W72,2.5,_xlfn.COT(0.5*ASIN(2*T72*1000/($AA$9*J72*BG72*BF72*$F$10)))),""))</f>
        <v/>
      </c>
      <c r="AA72" s="159" t="str">
        <f>IF(C72="","",MAX(BJ72:BK72))</f>
        <v/>
      </c>
      <c r="AB72" s="160" t="str">
        <f>IF($C72="","",AH72)</f>
        <v/>
      </c>
      <c r="AC72" s="160" t="str">
        <f>IF($C72="","",AI72)</f>
        <v/>
      </c>
      <c r="AD72" s="160"/>
      <c r="AE72" s="159" t="str">
        <f>IF(C72="","",2*3.14*AB72^2/4/AC72*1000)</f>
        <v/>
      </c>
      <c r="AF72" s="161" t="str">
        <f>IF(C72="","",IF(AE72&gt;AA72,"OK","NOT OK"))</f>
        <v/>
      </c>
      <c r="AH72" s="162">
        <v>10</v>
      </c>
      <c r="AI72" s="163">
        <v>200</v>
      </c>
      <c r="AK72" s="164" t="str">
        <f t="shared" si="4"/>
        <v/>
      </c>
      <c r="AL72" s="165" t="str">
        <f t="shared" si="5"/>
        <v/>
      </c>
      <c r="AM72" s="164" t="str">
        <f t="shared" si="6"/>
        <v/>
      </c>
      <c r="AN72" s="164" t="str">
        <f t="shared" si="7"/>
        <v/>
      </c>
      <c r="AO72" s="166" t="str">
        <f t="shared" si="8"/>
        <v/>
      </c>
      <c r="AP72" s="167" t="str">
        <f t="shared" si="9"/>
        <v/>
      </c>
      <c r="AQ72" s="167" t="str">
        <f t="shared" si="10"/>
        <v/>
      </c>
      <c r="AR72" s="167" t="str">
        <f t="shared" si="11"/>
        <v/>
      </c>
      <c r="AS72" s="164" t="str">
        <f t="shared" si="12"/>
        <v/>
      </c>
      <c r="AT72" s="168" t="str">
        <f t="shared" si="13"/>
        <v/>
      </c>
      <c r="AU72" s="168" t="str">
        <f t="shared" si="14"/>
        <v/>
      </c>
      <c r="AV72" s="168" t="str">
        <f t="shared" si="15"/>
        <v/>
      </c>
      <c r="AW72" s="168" t="str">
        <f t="shared" si="16"/>
        <v/>
      </c>
      <c r="AX72" s="168" t="str">
        <f t="shared" si="17"/>
        <v/>
      </c>
      <c r="AY72" s="168" t="str">
        <f t="shared" si="18"/>
        <v/>
      </c>
      <c r="AZ72" s="169" t="str">
        <f>IF(C72="","",MAX(R72:R73))</f>
        <v/>
      </c>
      <c r="BA72" s="169" t="str">
        <f>IF(C72="","",MAX(S72:S73))</f>
        <v/>
      </c>
      <c r="BB72" s="170" t="str">
        <f>IF(C72="","",MIN(2,1+SQRT(200/(0.8*K72))))</f>
        <v/>
      </c>
      <c r="BC72" s="170" t="str">
        <f>IF(C72="","",MIN(0.02,MAX(R72:S72)/(J72*0.8*K72)))</f>
        <v/>
      </c>
      <c r="BD72" s="171" t="str">
        <f>IF(C72="","",0.18/$Y$11)</f>
        <v/>
      </c>
      <c r="BE72" s="172" t="str">
        <f>IF(C72="","",0.035*BB72^(3/2)*$F$9^(1/2))</f>
        <v/>
      </c>
      <c r="BF72" s="172" t="str">
        <f>IF(C72="","",0.6*(1-$F$9/250))</f>
        <v/>
      </c>
      <c r="BG72" s="171" t="str">
        <f>IF(C72="","",0.9*AK72)</f>
        <v/>
      </c>
      <c r="BH72" s="172" t="str">
        <f>+IF(C72="","",(BD72*BB72*(100*BC72*$F$9)^(1/3)+0.15*U72)*J72*0.8*K72/1000)</f>
        <v/>
      </c>
      <c r="BI72" s="172" t="str">
        <f>IF(C72="","",(BE72+0.15*U72)*J72*0.8*K72/1000)</f>
        <v/>
      </c>
      <c r="BJ72" s="172" t="str">
        <f>IF(C72="","",$AF$12*J72*1000)</f>
        <v/>
      </c>
      <c r="BK72" s="172" t="str">
        <f>+IF(C72="","",T72*1000/(BG72*$Q$10*Z72)*1000)</f>
        <v/>
      </c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5"/>
      <c r="DJ72" s="25"/>
      <c r="DK72" s="25"/>
      <c r="DL72" s="25"/>
      <c r="DM72" s="25"/>
      <c r="DN72" s="25"/>
    </row>
    <row r="73" spans="1:118" ht="15.95" customHeight="1" x14ac:dyDescent="0.25">
      <c r="A73" s="181" t="str">
        <f t="shared" si="22"/>
        <v/>
      </c>
      <c r="B73" s="182" t="str">
        <f t="shared" si="19"/>
        <v/>
      </c>
      <c r="C73" s="151"/>
      <c r="D73" s="152"/>
      <c r="E73" s="153"/>
      <c r="F73" s="152"/>
      <c r="G73" s="151"/>
      <c r="H73" s="151"/>
      <c r="I73" s="151"/>
      <c r="J73" s="151"/>
      <c r="K73" s="152"/>
      <c r="L73" s="151" t="str">
        <f t="shared" si="0"/>
        <v/>
      </c>
      <c r="M73" s="151" t="str">
        <f t="shared" si="1"/>
        <v/>
      </c>
      <c r="N73" s="151" t="str">
        <f t="shared" si="2"/>
        <v/>
      </c>
      <c r="O73" s="151" t="str">
        <f t="shared" si="3"/>
        <v/>
      </c>
      <c r="P73" s="272"/>
      <c r="Q73" s="272"/>
      <c r="R73" s="180"/>
      <c r="S73" s="180"/>
      <c r="T73" s="174"/>
      <c r="U73" s="174"/>
      <c r="V73" s="174"/>
      <c r="W73" s="174"/>
      <c r="X73" s="174"/>
      <c r="Y73" s="174"/>
      <c r="Z73" s="174"/>
      <c r="AA73" s="175"/>
      <c r="AB73" s="175"/>
      <c r="AC73" s="175"/>
      <c r="AD73" s="175"/>
      <c r="AE73" s="176"/>
      <c r="AF73" s="175"/>
      <c r="AG73" s="122"/>
      <c r="AH73" s="177"/>
      <c r="AI73" s="177"/>
      <c r="AJ73" s="123"/>
      <c r="AK73" s="164" t="str">
        <f t="shared" si="4"/>
        <v/>
      </c>
      <c r="AL73" s="165" t="str">
        <f t="shared" si="5"/>
        <v/>
      </c>
      <c r="AM73" s="164" t="str">
        <f t="shared" si="6"/>
        <v/>
      </c>
      <c r="AN73" s="164" t="str">
        <f t="shared" si="7"/>
        <v/>
      </c>
      <c r="AO73" s="166" t="str">
        <f t="shared" si="8"/>
        <v/>
      </c>
      <c r="AP73" s="167" t="str">
        <f t="shared" si="9"/>
        <v/>
      </c>
      <c r="AQ73" s="167" t="str">
        <f t="shared" si="10"/>
        <v/>
      </c>
      <c r="AR73" s="167" t="str">
        <f t="shared" si="11"/>
        <v/>
      </c>
      <c r="AS73" s="164" t="str">
        <f t="shared" si="12"/>
        <v/>
      </c>
      <c r="AT73" s="168" t="str">
        <f t="shared" si="13"/>
        <v/>
      </c>
      <c r="AU73" s="168" t="str">
        <f t="shared" si="14"/>
        <v/>
      </c>
      <c r="AV73" s="168" t="str">
        <f t="shared" si="15"/>
        <v/>
      </c>
      <c r="AW73" s="168" t="str">
        <f t="shared" si="16"/>
        <v/>
      </c>
      <c r="AX73" s="168" t="str">
        <f t="shared" si="17"/>
        <v/>
      </c>
      <c r="AY73" s="168" t="str">
        <f t="shared" si="18"/>
        <v/>
      </c>
      <c r="AZ73" s="178"/>
      <c r="BA73" s="178"/>
      <c r="BB73" s="179"/>
      <c r="BC73" s="179"/>
      <c r="BD73" s="179"/>
      <c r="BE73" s="179"/>
      <c r="BF73" s="179"/>
      <c r="BG73" s="179"/>
      <c r="BH73" s="179"/>
      <c r="BI73" s="179"/>
      <c r="BJ73" s="179"/>
      <c r="BK73" s="179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5"/>
      <c r="DJ73" s="25"/>
      <c r="DK73" s="25"/>
      <c r="DL73" s="25"/>
      <c r="DM73" s="25"/>
      <c r="DN73" s="25"/>
    </row>
    <row r="74" spans="1:118" ht="15.95" customHeight="1" x14ac:dyDescent="0.2">
      <c r="A74" s="181" t="str">
        <f t="shared" si="22"/>
        <v/>
      </c>
      <c r="B74" s="182" t="str">
        <f t="shared" si="19"/>
        <v/>
      </c>
      <c r="C74" s="151"/>
      <c r="D74" s="152"/>
      <c r="E74" s="153"/>
      <c r="F74" s="152"/>
      <c r="G74" s="151"/>
      <c r="H74" s="151"/>
      <c r="I74" s="151"/>
      <c r="J74" s="151"/>
      <c r="K74" s="151"/>
      <c r="L74" s="151" t="str">
        <f t="shared" si="0"/>
        <v/>
      </c>
      <c r="M74" s="151" t="str">
        <f t="shared" si="1"/>
        <v/>
      </c>
      <c r="N74" s="151" t="str">
        <f t="shared" si="2"/>
        <v/>
      </c>
      <c r="O74" s="151" t="str">
        <f t="shared" si="3"/>
        <v/>
      </c>
      <c r="P74" s="155"/>
      <c r="Q74" s="155"/>
      <c r="R74" s="154" t="str">
        <f>IF(C74="","",MAX(N74:N75))</f>
        <v/>
      </c>
      <c r="S74" s="154" t="str">
        <f>IF(D74="","",MAX(O74:O75))</f>
        <v/>
      </c>
      <c r="T74" s="155" t="str">
        <f>IF(C74="","",MAX(ABS(H74),ABS(H75)))</f>
        <v/>
      </c>
      <c r="U74" s="156" t="str">
        <f>+IF(C74="","",MIN(MAX(ABS(G74),ABS(G75))*1000/(J74*K74),0.2*$F$10))</f>
        <v/>
      </c>
      <c r="V74" s="155" t="str">
        <f>IF(C74="","",MAX(BH74:BI74))</f>
        <v/>
      </c>
      <c r="W74" s="155" t="str">
        <f>IF(C74="","",$AA$9*$J74*$BG74*$BF74*$F$10/2.9/1000)</f>
        <v/>
      </c>
      <c r="X74" s="155" t="str">
        <f>IF(C74="","",$AA$9*$J74*$BG74*$BF74*$F$10/2/1000)</f>
        <v/>
      </c>
      <c r="Y74" s="157" t="str">
        <f>IF(C74="","",IF(MAX(ABS(H74),ABS(H75))&lt;V74,"Cấu tạo",IF(MAX(ABS(H74),ABS(H75))&gt;X74,"O/S","Tínhthép")))</f>
        <v/>
      </c>
      <c r="Z74" s="158" t="str">
        <f>IF(C74="","",IF(Y74="Tínhthép",IF(T74&lt;W74,2.5,_xlfn.COT(0.5*ASIN(2*T74*1000/($AA$9*J74*BG74*BF74*$F$10)))),""))</f>
        <v/>
      </c>
      <c r="AA74" s="159" t="str">
        <f>IF(C74="","",MAX(BJ74:BK74))</f>
        <v/>
      </c>
      <c r="AB74" s="160" t="str">
        <f>IF($C74="","",AH74)</f>
        <v/>
      </c>
      <c r="AC74" s="160" t="str">
        <f>IF($C74="","",AI74)</f>
        <v/>
      </c>
      <c r="AD74" s="160"/>
      <c r="AE74" s="159" t="str">
        <f>IF(C74="","",2*3.14*AB74^2/4/AC74*1000)</f>
        <v/>
      </c>
      <c r="AF74" s="161" t="str">
        <f>IF(C74="","",IF(AE74&gt;AA74,"OK","NOT OK"))</f>
        <v/>
      </c>
      <c r="AG74" s="17">
        <v>15</v>
      </c>
      <c r="AH74" s="162">
        <v>10</v>
      </c>
      <c r="AI74" s="163">
        <v>200</v>
      </c>
      <c r="AK74" s="164" t="str">
        <f t="shared" si="4"/>
        <v/>
      </c>
      <c r="AL74" s="165" t="str">
        <f t="shared" si="5"/>
        <v/>
      </c>
      <c r="AM74" s="164" t="str">
        <f t="shared" si="6"/>
        <v/>
      </c>
      <c r="AN74" s="164" t="str">
        <f t="shared" si="7"/>
        <v/>
      </c>
      <c r="AO74" s="166" t="str">
        <f t="shared" si="8"/>
        <v/>
      </c>
      <c r="AP74" s="167" t="str">
        <f t="shared" si="9"/>
        <v/>
      </c>
      <c r="AQ74" s="167" t="str">
        <f t="shared" si="10"/>
        <v/>
      </c>
      <c r="AR74" s="167" t="str">
        <f t="shared" si="11"/>
        <v/>
      </c>
      <c r="AS74" s="164" t="str">
        <f t="shared" si="12"/>
        <v/>
      </c>
      <c r="AT74" s="168" t="str">
        <f t="shared" si="13"/>
        <v/>
      </c>
      <c r="AU74" s="168" t="str">
        <f t="shared" si="14"/>
        <v/>
      </c>
      <c r="AV74" s="168" t="str">
        <f t="shared" si="15"/>
        <v/>
      </c>
      <c r="AW74" s="168" t="str">
        <f t="shared" si="16"/>
        <v/>
      </c>
      <c r="AX74" s="168" t="str">
        <f t="shared" si="17"/>
        <v/>
      </c>
      <c r="AY74" s="168" t="str">
        <f t="shared" si="18"/>
        <v/>
      </c>
      <c r="AZ74" s="169" t="str">
        <f>IF(C74="","",MAX(R74:R75))</f>
        <v/>
      </c>
      <c r="BA74" s="169" t="str">
        <f>IF(C74="","",MAX(S74:S75))</f>
        <v/>
      </c>
      <c r="BB74" s="170" t="str">
        <f>IF(C74="","",MIN(2,1+SQRT(200/(0.8*K74))))</f>
        <v/>
      </c>
      <c r="BC74" s="170" t="str">
        <f>IF(C74="","",MIN(0.02,MAX(R74:S74)/(J74*0.8*K74)))</f>
        <v/>
      </c>
      <c r="BD74" s="171" t="str">
        <f>IF(C74="","",0.18/$Y$11)</f>
        <v/>
      </c>
      <c r="BE74" s="172" t="str">
        <f>IF(C74="","",0.035*BB74^(3/2)*$F$9^(1/2))</f>
        <v/>
      </c>
      <c r="BF74" s="172" t="str">
        <f>IF(C74="","",0.6*(1-$F$9/250))</f>
        <v/>
      </c>
      <c r="BG74" s="171" t="str">
        <f>IF(C74="","",0.9*AK74)</f>
        <v/>
      </c>
      <c r="BH74" s="172" t="str">
        <f>+IF(C74="","",(BD74*BB74*(100*BC74*$F$9)^(1/3)+0.15*U74)*J74*0.8*K74/1000)</f>
        <v/>
      </c>
      <c r="BI74" s="172" t="str">
        <f>IF(C74="","",(BE74+0.15*U74)*J74*0.8*K74/1000)</f>
        <v/>
      </c>
      <c r="BJ74" s="172" t="str">
        <f>IF(C74="","",$AF$12*J74*1000)</f>
        <v/>
      </c>
      <c r="BK74" s="172" t="str">
        <f>+IF(C74="","",T74*1000/(BG74*$Q$10*Z74)*1000)</f>
        <v/>
      </c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5"/>
      <c r="DJ74" s="25"/>
      <c r="DK74" s="25"/>
      <c r="DL74" s="25"/>
      <c r="DM74" s="25"/>
      <c r="DN74" s="25"/>
    </row>
    <row r="75" spans="1:118" ht="15.95" customHeight="1" x14ac:dyDescent="0.25">
      <c r="A75" s="181" t="str">
        <f t="shared" si="22"/>
        <v/>
      </c>
      <c r="B75" s="182" t="str">
        <f t="shared" si="19"/>
        <v/>
      </c>
      <c r="C75" s="151"/>
      <c r="D75" s="152"/>
      <c r="E75" s="153"/>
      <c r="F75" s="152"/>
      <c r="G75" s="151"/>
      <c r="H75" s="151"/>
      <c r="I75" s="151"/>
      <c r="J75" s="151"/>
      <c r="K75" s="152"/>
      <c r="L75" s="151" t="str">
        <f t="shared" si="0"/>
        <v/>
      </c>
      <c r="M75" s="151" t="str">
        <f t="shared" si="1"/>
        <v/>
      </c>
      <c r="N75" s="151" t="str">
        <f t="shared" si="2"/>
        <v/>
      </c>
      <c r="O75" s="151" t="str">
        <f t="shared" si="3"/>
        <v/>
      </c>
      <c r="P75" s="272"/>
      <c r="Q75" s="272"/>
      <c r="R75" s="173"/>
      <c r="S75" s="173"/>
      <c r="T75" s="174"/>
      <c r="U75" s="174"/>
      <c r="V75" s="174"/>
      <c r="W75" s="174"/>
      <c r="X75" s="174"/>
      <c r="Y75" s="174"/>
      <c r="Z75" s="174"/>
      <c r="AA75" s="175"/>
      <c r="AB75" s="175"/>
      <c r="AC75" s="175"/>
      <c r="AD75" s="175"/>
      <c r="AE75" s="176"/>
      <c r="AF75" s="175"/>
      <c r="AG75" s="122"/>
      <c r="AH75" s="177"/>
      <c r="AI75" s="177"/>
      <c r="AJ75" s="123"/>
      <c r="AK75" s="164" t="str">
        <f t="shared" si="4"/>
        <v/>
      </c>
      <c r="AL75" s="165" t="str">
        <f t="shared" si="5"/>
        <v/>
      </c>
      <c r="AM75" s="164" t="str">
        <f t="shared" si="6"/>
        <v/>
      </c>
      <c r="AN75" s="164" t="str">
        <f t="shared" si="7"/>
        <v/>
      </c>
      <c r="AO75" s="166" t="str">
        <f t="shared" si="8"/>
        <v/>
      </c>
      <c r="AP75" s="167" t="str">
        <f t="shared" si="9"/>
        <v/>
      </c>
      <c r="AQ75" s="167" t="str">
        <f t="shared" si="10"/>
        <v/>
      </c>
      <c r="AR75" s="167" t="str">
        <f t="shared" si="11"/>
        <v/>
      </c>
      <c r="AS75" s="164" t="str">
        <f t="shared" si="12"/>
        <v/>
      </c>
      <c r="AT75" s="168" t="str">
        <f t="shared" si="13"/>
        <v/>
      </c>
      <c r="AU75" s="168" t="str">
        <f t="shared" si="14"/>
        <v/>
      </c>
      <c r="AV75" s="168" t="str">
        <f t="shared" si="15"/>
        <v/>
      </c>
      <c r="AW75" s="168" t="str">
        <f t="shared" si="16"/>
        <v/>
      </c>
      <c r="AX75" s="168" t="str">
        <f t="shared" si="17"/>
        <v/>
      </c>
      <c r="AY75" s="168" t="str">
        <f t="shared" si="18"/>
        <v/>
      </c>
      <c r="AZ75" s="178"/>
      <c r="BA75" s="178"/>
      <c r="BB75" s="179"/>
      <c r="BC75" s="179"/>
      <c r="BD75" s="179"/>
      <c r="BE75" s="179"/>
      <c r="BF75" s="179"/>
      <c r="BG75" s="179"/>
      <c r="BH75" s="179"/>
      <c r="BI75" s="179"/>
      <c r="BJ75" s="179"/>
      <c r="BK75" s="179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5"/>
      <c r="DJ75" s="25"/>
      <c r="DK75" s="25"/>
      <c r="DL75" s="25"/>
      <c r="DM75" s="25"/>
      <c r="DN75" s="25"/>
    </row>
    <row r="76" spans="1:118" ht="15.95" customHeight="1" x14ac:dyDescent="0.2">
      <c r="A76" s="181" t="str">
        <f t="shared" si="22"/>
        <v/>
      </c>
      <c r="B76" s="182" t="str">
        <f t="shared" si="19"/>
        <v/>
      </c>
      <c r="C76" s="151"/>
      <c r="D76" s="152"/>
      <c r="E76" s="153"/>
      <c r="F76" s="152"/>
      <c r="G76" s="151"/>
      <c r="H76" s="151"/>
      <c r="I76" s="151"/>
      <c r="J76" s="151"/>
      <c r="K76" s="152"/>
      <c r="L76" s="151" t="str">
        <f t="shared" si="0"/>
        <v/>
      </c>
      <c r="M76" s="151" t="str">
        <f t="shared" si="1"/>
        <v/>
      </c>
      <c r="N76" s="151" t="str">
        <f t="shared" si="2"/>
        <v/>
      </c>
      <c r="O76" s="151" t="str">
        <f t="shared" si="3"/>
        <v/>
      </c>
      <c r="P76" s="155"/>
      <c r="Q76" s="155"/>
      <c r="R76" s="154" t="str">
        <f>IF(C76="","",MAX(N76:N77))</f>
        <v/>
      </c>
      <c r="S76" s="154" t="str">
        <f>IF(D76="","",MAX(O76:O77))</f>
        <v/>
      </c>
      <c r="T76" s="155" t="str">
        <f>IF(C76="","",MAX(ABS(H76),ABS(H77)))</f>
        <v/>
      </c>
      <c r="U76" s="156" t="str">
        <f>+IF(C76="","",MIN(MAX(ABS(G76),ABS(G77))*1000/(J76*K76),0.2*$F$10))</f>
        <v/>
      </c>
      <c r="V76" s="155" t="str">
        <f>IF(C76="","",MAX(BH76:BI76))</f>
        <v/>
      </c>
      <c r="W76" s="155" t="str">
        <f>IF(C76="","",$AA$9*$J76*$BG76*$BF76*$F$10/2.9/1000)</f>
        <v/>
      </c>
      <c r="X76" s="155" t="str">
        <f>IF(C76="","",$AA$9*$J76*$BG76*$BF76*$F$10/2/1000)</f>
        <v/>
      </c>
      <c r="Y76" s="157" t="str">
        <f>IF(C76="","",IF(MAX(ABS(H76),ABS(H77))&lt;V76,"Cấu tạo",IF(MAX(ABS(H76),ABS(H77))&gt;X76,"O/S","Tínhthép")))</f>
        <v/>
      </c>
      <c r="Z76" s="158" t="str">
        <f>IF(C76="","",IF(Y76="Tínhthép",IF(T76&lt;W76,2.5,_xlfn.COT(0.5*ASIN(2*T76*1000/($AA$9*J76*BG76*BF76*$F$10)))),""))</f>
        <v/>
      </c>
      <c r="AA76" s="159" t="str">
        <f>IF(C76="","",MAX(BJ76:BK76))</f>
        <v/>
      </c>
      <c r="AB76" s="160" t="str">
        <f>IF($C76="","",AH76)</f>
        <v/>
      </c>
      <c r="AC76" s="160" t="str">
        <f>IF($C76="","",AI76)</f>
        <v/>
      </c>
      <c r="AD76" s="160"/>
      <c r="AE76" s="159" t="str">
        <f>IF(C76="","",2*3.14*AB76^2/4/AC76*1000)</f>
        <v/>
      </c>
      <c r="AF76" s="161" t="str">
        <f>IF(C76="","",IF(AE76&gt;AA76,"OK","NOT OK"))</f>
        <v/>
      </c>
      <c r="AH76" s="162">
        <v>10</v>
      </c>
      <c r="AI76" s="163">
        <v>200</v>
      </c>
      <c r="AK76" s="164" t="str">
        <f t="shared" si="4"/>
        <v/>
      </c>
      <c r="AL76" s="165" t="str">
        <f t="shared" si="5"/>
        <v/>
      </c>
      <c r="AM76" s="164" t="str">
        <f t="shared" si="6"/>
        <v/>
      </c>
      <c r="AN76" s="164" t="str">
        <f t="shared" si="7"/>
        <v/>
      </c>
      <c r="AO76" s="166" t="str">
        <f t="shared" si="8"/>
        <v/>
      </c>
      <c r="AP76" s="167" t="str">
        <f t="shared" si="9"/>
        <v/>
      </c>
      <c r="AQ76" s="167" t="str">
        <f t="shared" si="10"/>
        <v/>
      </c>
      <c r="AR76" s="167" t="str">
        <f t="shared" si="11"/>
        <v/>
      </c>
      <c r="AS76" s="164" t="str">
        <f t="shared" si="12"/>
        <v/>
      </c>
      <c r="AT76" s="168" t="str">
        <f t="shared" si="13"/>
        <v/>
      </c>
      <c r="AU76" s="168" t="str">
        <f t="shared" si="14"/>
        <v/>
      </c>
      <c r="AV76" s="168" t="str">
        <f t="shared" si="15"/>
        <v/>
      </c>
      <c r="AW76" s="168" t="str">
        <f t="shared" si="16"/>
        <v/>
      </c>
      <c r="AX76" s="168" t="str">
        <f t="shared" si="17"/>
        <v/>
      </c>
      <c r="AY76" s="168" t="str">
        <f t="shared" si="18"/>
        <v/>
      </c>
      <c r="AZ76" s="169" t="str">
        <f>IF(C76="","",MAX(R76:R77))</f>
        <v/>
      </c>
      <c r="BA76" s="169" t="str">
        <f>IF(C76="","",MAX(S76:S77))</f>
        <v/>
      </c>
      <c r="BB76" s="170" t="str">
        <f>IF(C76="","",MIN(2,1+SQRT(200/(0.8*K76))))</f>
        <v/>
      </c>
      <c r="BC76" s="170" t="str">
        <f>IF(C76="","",MIN(0.02,MAX(R76:S76)/(J76*0.8*K76)))</f>
        <v/>
      </c>
      <c r="BD76" s="171" t="str">
        <f>IF(C76="","",0.18/$Y$11)</f>
        <v/>
      </c>
      <c r="BE76" s="172" t="str">
        <f>IF(C76="","",0.035*BB76^(3/2)*$F$9^(1/2))</f>
        <v/>
      </c>
      <c r="BF76" s="172" t="str">
        <f>IF(C76="","",0.6*(1-$F$9/250))</f>
        <v/>
      </c>
      <c r="BG76" s="171" t="str">
        <f>IF(C76="","",0.9*AK76)</f>
        <v/>
      </c>
      <c r="BH76" s="172" t="str">
        <f>+IF(C76="","",(BD76*BB76*(100*BC76*$F$9)^(1/3)+0.15*U76)*J76*0.8*K76/1000)</f>
        <v/>
      </c>
      <c r="BI76" s="172" t="str">
        <f>IF(C76="","",(BE76+0.15*U76)*J76*0.8*K76/1000)</f>
        <v/>
      </c>
      <c r="BJ76" s="172" t="str">
        <f>IF(C76="","",$AF$12*J76*1000)</f>
        <v/>
      </c>
      <c r="BK76" s="172" t="str">
        <f>+IF(C76="","",T76*1000/(BG76*$Q$10*Z76)*1000)</f>
        <v/>
      </c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5"/>
      <c r="DJ76" s="25"/>
      <c r="DK76" s="25"/>
      <c r="DL76" s="25"/>
      <c r="DM76" s="25"/>
      <c r="DN76" s="25"/>
    </row>
    <row r="77" spans="1:118" ht="15.95" customHeight="1" x14ac:dyDescent="0.25">
      <c r="A77" s="181" t="str">
        <f t="shared" si="22"/>
        <v/>
      </c>
      <c r="B77" s="182" t="str">
        <f t="shared" si="19"/>
        <v/>
      </c>
      <c r="C77" s="151"/>
      <c r="D77" s="152"/>
      <c r="E77" s="153"/>
      <c r="F77" s="152"/>
      <c r="G77" s="151"/>
      <c r="H77" s="151"/>
      <c r="I77" s="151"/>
      <c r="J77" s="151"/>
      <c r="K77" s="152"/>
      <c r="L77" s="151" t="str">
        <f t="shared" si="0"/>
        <v/>
      </c>
      <c r="M77" s="151" t="str">
        <f t="shared" si="1"/>
        <v/>
      </c>
      <c r="N77" s="151" t="str">
        <f t="shared" si="2"/>
        <v/>
      </c>
      <c r="O77" s="151" t="str">
        <f t="shared" si="3"/>
        <v/>
      </c>
      <c r="P77" s="272"/>
      <c r="Q77" s="272"/>
      <c r="R77" s="173"/>
      <c r="S77" s="173"/>
      <c r="T77" s="174"/>
      <c r="U77" s="174"/>
      <c r="V77" s="174"/>
      <c r="W77" s="174"/>
      <c r="X77" s="174"/>
      <c r="Y77" s="174"/>
      <c r="Z77" s="174"/>
      <c r="AA77" s="175"/>
      <c r="AB77" s="175"/>
      <c r="AC77" s="175"/>
      <c r="AD77" s="175"/>
      <c r="AE77" s="176"/>
      <c r="AF77" s="175"/>
      <c r="AG77" s="122"/>
      <c r="AH77" s="177"/>
      <c r="AI77" s="177"/>
      <c r="AJ77" s="123"/>
      <c r="AK77" s="164" t="str">
        <f t="shared" si="4"/>
        <v/>
      </c>
      <c r="AL77" s="165" t="str">
        <f t="shared" si="5"/>
        <v/>
      </c>
      <c r="AM77" s="164" t="str">
        <f t="shared" si="6"/>
        <v/>
      </c>
      <c r="AN77" s="164" t="str">
        <f t="shared" si="7"/>
        <v/>
      </c>
      <c r="AO77" s="166" t="str">
        <f t="shared" si="8"/>
        <v/>
      </c>
      <c r="AP77" s="167" t="str">
        <f t="shared" si="9"/>
        <v/>
      </c>
      <c r="AQ77" s="167" t="str">
        <f t="shared" si="10"/>
        <v/>
      </c>
      <c r="AR77" s="167" t="str">
        <f t="shared" si="11"/>
        <v/>
      </c>
      <c r="AS77" s="164" t="str">
        <f t="shared" si="12"/>
        <v/>
      </c>
      <c r="AT77" s="168" t="str">
        <f t="shared" si="13"/>
        <v/>
      </c>
      <c r="AU77" s="168" t="str">
        <f t="shared" si="14"/>
        <v/>
      </c>
      <c r="AV77" s="168" t="str">
        <f t="shared" si="15"/>
        <v/>
      </c>
      <c r="AW77" s="168" t="str">
        <f t="shared" si="16"/>
        <v/>
      </c>
      <c r="AX77" s="168" t="str">
        <f t="shared" si="17"/>
        <v/>
      </c>
      <c r="AY77" s="168" t="str">
        <f t="shared" si="18"/>
        <v/>
      </c>
      <c r="AZ77" s="178"/>
      <c r="BA77" s="178"/>
      <c r="BB77" s="179"/>
      <c r="BC77" s="179"/>
      <c r="BD77" s="179"/>
      <c r="BE77" s="179"/>
      <c r="BF77" s="179"/>
      <c r="BG77" s="179"/>
      <c r="BH77" s="179"/>
      <c r="BI77" s="179"/>
      <c r="BJ77" s="179"/>
      <c r="BK77" s="179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5"/>
      <c r="DJ77" s="25"/>
      <c r="DK77" s="25"/>
      <c r="DL77" s="25"/>
      <c r="DM77" s="25"/>
      <c r="DN77" s="25"/>
    </row>
    <row r="78" spans="1:118" ht="15.95" customHeight="1" x14ac:dyDescent="0.2">
      <c r="A78" s="181" t="str">
        <f t="shared" si="22"/>
        <v/>
      </c>
      <c r="B78" s="182" t="str">
        <f t="shared" si="19"/>
        <v/>
      </c>
      <c r="C78" s="151"/>
      <c r="D78" s="152"/>
      <c r="E78" s="153"/>
      <c r="F78" s="152"/>
      <c r="G78" s="151"/>
      <c r="H78" s="151"/>
      <c r="I78" s="151"/>
      <c r="J78" s="151"/>
      <c r="K78" s="151"/>
      <c r="L78" s="151" t="str">
        <f t="shared" si="0"/>
        <v/>
      </c>
      <c r="M78" s="151" t="str">
        <f t="shared" si="1"/>
        <v/>
      </c>
      <c r="N78" s="151" t="str">
        <f t="shared" si="2"/>
        <v/>
      </c>
      <c r="O78" s="151" t="str">
        <f t="shared" si="3"/>
        <v/>
      </c>
      <c r="P78" s="155"/>
      <c r="Q78" s="155"/>
      <c r="R78" s="154" t="str">
        <f>IF(C78="","",MAX(N78:N79))</f>
        <v/>
      </c>
      <c r="S78" s="154" t="str">
        <f>IF(D78="","",MAX(O78:O79))</f>
        <v/>
      </c>
      <c r="T78" s="155" t="str">
        <f>IF(C78="","",MAX(ABS(H78),ABS(H79)))</f>
        <v/>
      </c>
      <c r="U78" s="156" t="str">
        <f>+IF(C78="","",MIN(MAX(ABS(G78),ABS(G79))*1000/(J78*K78),0.2*$F$10))</f>
        <v/>
      </c>
      <c r="V78" s="155" t="str">
        <f>IF(C78="","",MAX(BH78:BI78))</f>
        <v/>
      </c>
      <c r="W78" s="155" t="str">
        <f>IF(C78="","",$AA$9*$J78*$BG78*$BF78*$F$10/2.9/1000)</f>
        <v/>
      </c>
      <c r="X78" s="155" t="str">
        <f>IF(C78="","",$AA$9*$J78*$BG78*$BF78*$F$10/2/1000)</f>
        <v/>
      </c>
      <c r="Y78" s="157" t="str">
        <f>IF(C78="","",IF(MAX(ABS(H78),ABS(H79))&lt;V78,"Cấu tạo",IF(MAX(ABS(H78),ABS(H79))&gt;X78,"O/S","Tínhthép")))</f>
        <v/>
      </c>
      <c r="Z78" s="158" t="str">
        <f>IF(C78="","",IF(Y78="Tínhthép",IF(T78&lt;W78,2.5,_xlfn.COT(0.5*ASIN(2*T78*1000/($AA$9*J78*BG78*BF78*$F$10)))),""))</f>
        <v/>
      </c>
      <c r="AA78" s="159" t="str">
        <f>IF(C78="","",MAX(BJ78:BK78))</f>
        <v/>
      </c>
      <c r="AB78" s="160" t="str">
        <f>IF($C78="","",AH78)</f>
        <v/>
      </c>
      <c r="AC78" s="160" t="str">
        <f>IF($C78="","",AI78)</f>
        <v/>
      </c>
      <c r="AD78" s="160"/>
      <c r="AE78" s="159" t="str">
        <f>IF(C78="","",2*3.14*AB78^2/4/AC78*1000)</f>
        <v/>
      </c>
      <c r="AF78" s="161" t="str">
        <f>IF(C78="","",IF(AE78&gt;AA78,"OK","NOT OK"))</f>
        <v/>
      </c>
      <c r="AG78" s="17">
        <v>16</v>
      </c>
      <c r="AH78" s="162">
        <v>10</v>
      </c>
      <c r="AI78" s="163">
        <v>200</v>
      </c>
      <c r="AK78" s="164" t="str">
        <f t="shared" si="4"/>
        <v/>
      </c>
      <c r="AL78" s="165" t="str">
        <f t="shared" si="5"/>
        <v/>
      </c>
      <c r="AM78" s="164" t="str">
        <f t="shared" si="6"/>
        <v/>
      </c>
      <c r="AN78" s="164" t="str">
        <f t="shared" si="7"/>
        <v/>
      </c>
      <c r="AO78" s="166" t="str">
        <f t="shared" si="8"/>
        <v/>
      </c>
      <c r="AP78" s="167" t="str">
        <f t="shared" si="9"/>
        <v/>
      </c>
      <c r="AQ78" s="167" t="str">
        <f t="shared" si="10"/>
        <v/>
      </c>
      <c r="AR78" s="167" t="str">
        <f t="shared" si="11"/>
        <v/>
      </c>
      <c r="AS78" s="164" t="str">
        <f t="shared" si="12"/>
        <v/>
      </c>
      <c r="AT78" s="168" t="str">
        <f t="shared" si="13"/>
        <v/>
      </c>
      <c r="AU78" s="168" t="str">
        <f t="shared" si="14"/>
        <v/>
      </c>
      <c r="AV78" s="168" t="str">
        <f t="shared" si="15"/>
        <v/>
      </c>
      <c r="AW78" s="168" t="str">
        <f t="shared" si="16"/>
        <v/>
      </c>
      <c r="AX78" s="168" t="str">
        <f t="shared" si="17"/>
        <v/>
      </c>
      <c r="AY78" s="168" t="str">
        <f t="shared" si="18"/>
        <v/>
      </c>
      <c r="AZ78" s="169" t="str">
        <f>IF(C78="","",MAX(R78:R79))</f>
        <v/>
      </c>
      <c r="BA78" s="169" t="str">
        <f>IF(C78="","",MAX(S78:S79))</f>
        <v/>
      </c>
      <c r="BB78" s="170" t="str">
        <f>IF(C78="","",MIN(2,1+SQRT(200/(0.8*K78))))</f>
        <v/>
      </c>
      <c r="BC78" s="170" t="str">
        <f>IF(C78="","",MIN(0.02,MAX(R78:S78)/(J78*0.8*K78)))</f>
        <v/>
      </c>
      <c r="BD78" s="171" t="str">
        <f>IF(C78="","",0.18/$Y$11)</f>
        <v/>
      </c>
      <c r="BE78" s="172" t="str">
        <f>IF(C78="","",0.035*BB78^(3/2)*$F$9^(1/2))</f>
        <v/>
      </c>
      <c r="BF78" s="172" t="str">
        <f>IF(C78="","",0.6*(1-$F$9/250))</f>
        <v/>
      </c>
      <c r="BG78" s="171" t="str">
        <f>IF(C78="","",0.9*AK78)</f>
        <v/>
      </c>
      <c r="BH78" s="172" t="str">
        <f>+IF(C78="","",(BD78*BB78*(100*BC78*$F$9)^(1/3)+0.15*U78)*J78*0.8*K78/1000)</f>
        <v/>
      </c>
      <c r="BI78" s="172" t="str">
        <f>IF(C78="","",(BE78+0.15*U78)*J78*0.8*K78/1000)</f>
        <v/>
      </c>
      <c r="BJ78" s="172" t="str">
        <f>IF(C78="","",$AF$12*J78*1000)</f>
        <v/>
      </c>
      <c r="BK78" s="172" t="str">
        <f>+IF(C78="","",T78*1000/(BG78*$Q$10*Z78)*1000)</f>
        <v/>
      </c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5"/>
      <c r="DJ78" s="25"/>
      <c r="DK78" s="25"/>
      <c r="DL78" s="25"/>
      <c r="DM78" s="25"/>
      <c r="DN78" s="25"/>
    </row>
    <row r="79" spans="1:118" ht="15.95" customHeight="1" x14ac:dyDescent="0.25">
      <c r="A79" s="181" t="str">
        <f t="shared" si="22"/>
        <v/>
      </c>
      <c r="B79" s="182" t="str">
        <f t="shared" si="19"/>
        <v/>
      </c>
      <c r="C79" s="151"/>
      <c r="D79" s="152"/>
      <c r="E79" s="153"/>
      <c r="F79" s="152"/>
      <c r="G79" s="151"/>
      <c r="H79" s="151"/>
      <c r="I79" s="151"/>
      <c r="J79" s="151"/>
      <c r="K79" s="152"/>
      <c r="L79" s="151" t="str">
        <f t="shared" si="0"/>
        <v/>
      </c>
      <c r="M79" s="151" t="str">
        <f t="shared" si="1"/>
        <v/>
      </c>
      <c r="N79" s="151" t="str">
        <f t="shared" si="2"/>
        <v/>
      </c>
      <c r="O79" s="151" t="str">
        <f t="shared" si="3"/>
        <v/>
      </c>
      <c r="P79" s="272"/>
      <c r="Q79" s="272"/>
      <c r="R79" s="180"/>
      <c r="S79" s="180"/>
      <c r="T79" s="174"/>
      <c r="U79" s="174"/>
      <c r="V79" s="174"/>
      <c r="W79" s="174"/>
      <c r="X79" s="174"/>
      <c r="Y79" s="174"/>
      <c r="Z79" s="174"/>
      <c r="AA79" s="175"/>
      <c r="AB79" s="175"/>
      <c r="AC79" s="175"/>
      <c r="AD79" s="175"/>
      <c r="AE79" s="176"/>
      <c r="AF79" s="175"/>
      <c r="AG79" s="122"/>
      <c r="AH79" s="177"/>
      <c r="AI79" s="177"/>
      <c r="AJ79" s="123"/>
      <c r="AK79" s="164" t="str">
        <f t="shared" si="4"/>
        <v/>
      </c>
      <c r="AL79" s="165" t="str">
        <f t="shared" si="5"/>
        <v/>
      </c>
      <c r="AM79" s="164" t="str">
        <f t="shared" si="6"/>
        <v/>
      </c>
      <c r="AN79" s="164" t="str">
        <f t="shared" si="7"/>
        <v/>
      </c>
      <c r="AO79" s="166" t="str">
        <f t="shared" si="8"/>
        <v/>
      </c>
      <c r="AP79" s="167" t="str">
        <f t="shared" si="9"/>
        <v/>
      </c>
      <c r="AQ79" s="167" t="str">
        <f t="shared" si="10"/>
        <v/>
      </c>
      <c r="AR79" s="167" t="str">
        <f t="shared" si="11"/>
        <v/>
      </c>
      <c r="AS79" s="164" t="str">
        <f t="shared" si="12"/>
        <v/>
      </c>
      <c r="AT79" s="168" t="str">
        <f t="shared" si="13"/>
        <v/>
      </c>
      <c r="AU79" s="168" t="str">
        <f t="shared" si="14"/>
        <v/>
      </c>
      <c r="AV79" s="168" t="str">
        <f t="shared" si="15"/>
        <v/>
      </c>
      <c r="AW79" s="168" t="str">
        <f t="shared" si="16"/>
        <v/>
      </c>
      <c r="AX79" s="168" t="str">
        <f t="shared" si="17"/>
        <v/>
      </c>
      <c r="AY79" s="168" t="str">
        <f t="shared" si="18"/>
        <v/>
      </c>
      <c r="AZ79" s="178"/>
      <c r="BA79" s="178"/>
      <c r="BB79" s="179"/>
      <c r="BC79" s="179"/>
      <c r="BD79" s="179"/>
      <c r="BE79" s="179"/>
      <c r="BF79" s="179"/>
      <c r="BG79" s="179"/>
      <c r="BH79" s="179"/>
      <c r="BI79" s="179"/>
      <c r="BJ79" s="179"/>
      <c r="BK79" s="179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5"/>
      <c r="DJ79" s="25"/>
      <c r="DK79" s="25"/>
      <c r="DL79" s="25"/>
      <c r="DM79" s="25"/>
      <c r="DN79" s="25"/>
    </row>
    <row r="80" spans="1:118" ht="15.95" customHeight="1" x14ac:dyDescent="0.2">
      <c r="A80" s="181" t="str">
        <f t="shared" si="22"/>
        <v/>
      </c>
      <c r="B80" s="182" t="str">
        <f t="shared" si="19"/>
        <v/>
      </c>
      <c r="C80" s="151"/>
      <c r="D80" s="152"/>
      <c r="E80" s="153"/>
      <c r="F80" s="152"/>
      <c r="G80" s="151"/>
      <c r="H80" s="151"/>
      <c r="I80" s="151"/>
      <c r="J80" s="151"/>
      <c r="K80" s="152"/>
      <c r="L80" s="151" t="str">
        <f t="shared" si="0"/>
        <v/>
      </c>
      <c r="M80" s="151" t="str">
        <f t="shared" si="1"/>
        <v/>
      </c>
      <c r="N80" s="151" t="str">
        <f t="shared" si="2"/>
        <v/>
      </c>
      <c r="O80" s="151" t="str">
        <f t="shared" si="3"/>
        <v/>
      </c>
      <c r="P80" s="155"/>
      <c r="Q80" s="155"/>
      <c r="R80" s="154" t="str">
        <f>IF(C80="","",MAX(N80:N81))</f>
        <v/>
      </c>
      <c r="S80" s="154" t="str">
        <f>IF(D80="","",MAX(O80:O81))</f>
        <v/>
      </c>
      <c r="T80" s="155" t="str">
        <f>IF(C80="","",MAX(ABS(H80),ABS(H81)))</f>
        <v/>
      </c>
      <c r="U80" s="156" t="str">
        <f>+IF(C80="","",MIN(MAX(ABS(G80),ABS(G81))*1000/(J80*K80),0.2*$F$10))</f>
        <v/>
      </c>
      <c r="V80" s="155" t="str">
        <f>IF(C80="","",MAX(BH80:BI80))</f>
        <v/>
      </c>
      <c r="W80" s="155" t="str">
        <f>IF(C80="","",$AA$9*$J80*$BG80*$BF80*$F$10/2.9/1000)</f>
        <v/>
      </c>
      <c r="X80" s="155" t="str">
        <f>IF(C80="","",$AA$9*$J80*$BG80*$BF80*$F$10/2/1000)</f>
        <v/>
      </c>
      <c r="Y80" s="157" t="str">
        <f>IF(C80="","",IF(MAX(ABS(H80),ABS(H81))&lt;V80,"Cấu tạo",IF(MAX(ABS(H80),ABS(H81))&gt;X80,"O/S","Tínhthép")))</f>
        <v/>
      </c>
      <c r="Z80" s="158" t="str">
        <f>IF(C80="","",IF(Y80="Tínhthép",IF(T80&lt;W80,2.5,_xlfn.COT(0.5*ASIN(2*T80*1000/($AA$9*J80*BG80*BF80*$F$10)))),""))</f>
        <v/>
      </c>
      <c r="AA80" s="159" t="str">
        <f>IF(C80="","",MAX(BJ80:BK80))</f>
        <v/>
      </c>
      <c r="AB80" s="160" t="str">
        <f>IF($C80="","",AH80)</f>
        <v/>
      </c>
      <c r="AC80" s="160" t="str">
        <f>IF($C80="","",AI80)</f>
        <v/>
      </c>
      <c r="AD80" s="160"/>
      <c r="AE80" s="159" t="str">
        <f>IF(C80="","",2*3.14*AB80^2/4/AC80*1000)</f>
        <v/>
      </c>
      <c r="AF80" s="161" t="str">
        <f>IF(C80="","",IF(AE80&gt;AA80,"OK","NOT OK"))</f>
        <v/>
      </c>
      <c r="AH80" s="162">
        <v>10</v>
      </c>
      <c r="AI80" s="163">
        <v>200</v>
      </c>
      <c r="AK80" s="164" t="str">
        <f t="shared" si="4"/>
        <v/>
      </c>
      <c r="AL80" s="165" t="str">
        <f t="shared" si="5"/>
        <v/>
      </c>
      <c r="AM80" s="164" t="str">
        <f t="shared" si="6"/>
        <v/>
      </c>
      <c r="AN80" s="164" t="str">
        <f t="shared" si="7"/>
        <v/>
      </c>
      <c r="AO80" s="166" t="str">
        <f t="shared" si="8"/>
        <v/>
      </c>
      <c r="AP80" s="167" t="str">
        <f t="shared" si="9"/>
        <v/>
      </c>
      <c r="AQ80" s="167" t="str">
        <f t="shared" si="10"/>
        <v/>
      </c>
      <c r="AR80" s="167" t="str">
        <f t="shared" si="11"/>
        <v/>
      </c>
      <c r="AS80" s="164" t="str">
        <f t="shared" si="12"/>
        <v/>
      </c>
      <c r="AT80" s="168" t="str">
        <f t="shared" si="13"/>
        <v/>
      </c>
      <c r="AU80" s="168" t="str">
        <f t="shared" si="14"/>
        <v/>
      </c>
      <c r="AV80" s="168" t="str">
        <f t="shared" si="15"/>
        <v/>
      </c>
      <c r="AW80" s="168" t="str">
        <f t="shared" si="16"/>
        <v/>
      </c>
      <c r="AX80" s="168" t="str">
        <f t="shared" si="17"/>
        <v/>
      </c>
      <c r="AY80" s="168" t="str">
        <f t="shared" si="18"/>
        <v/>
      </c>
      <c r="AZ80" s="169" t="str">
        <f>IF(C80="","",MAX(R80:R81))</f>
        <v/>
      </c>
      <c r="BA80" s="169" t="str">
        <f>IF(C80="","",MAX(S80:S81))</f>
        <v/>
      </c>
      <c r="BB80" s="170" t="str">
        <f>IF(C80="","",MIN(2,1+SQRT(200/(0.8*K80))))</f>
        <v/>
      </c>
      <c r="BC80" s="170" t="str">
        <f>IF(C80="","",MIN(0.02,MAX(R80:S80)/(J80*0.8*K80)))</f>
        <v/>
      </c>
      <c r="BD80" s="171" t="str">
        <f>IF(C80="","",0.18/$Y$11)</f>
        <v/>
      </c>
      <c r="BE80" s="172" t="str">
        <f>IF(C80="","",0.035*BB80^(3/2)*$F$9^(1/2))</f>
        <v/>
      </c>
      <c r="BF80" s="172" t="str">
        <f>IF(C80="","",0.6*(1-$F$9/250))</f>
        <v/>
      </c>
      <c r="BG80" s="171" t="str">
        <f>IF(C80="","",0.9*AK80)</f>
        <v/>
      </c>
      <c r="BH80" s="172" t="str">
        <f>+IF(C80="","",(BD80*BB80*(100*BC80*$F$9)^(1/3)+0.15*U80)*J80*0.8*K80/1000)</f>
        <v/>
      </c>
      <c r="BI80" s="172" t="str">
        <f>IF(C80="","",(BE80+0.15*U80)*J80*0.8*K80/1000)</f>
        <v/>
      </c>
      <c r="BJ80" s="172" t="str">
        <f>IF(C80="","",$AF$12*J80*1000)</f>
        <v/>
      </c>
      <c r="BK80" s="172" t="str">
        <f>+IF(C80="","",T80*1000/(BG80*$Q$10*Z80)*1000)</f>
        <v/>
      </c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5"/>
      <c r="DJ80" s="25"/>
      <c r="DK80" s="25"/>
      <c r="DL80" s="25"/>
      <c r="DM80" s="25"/>
      <c r="DN80" s="25"/>
    </row>
    <row r="81" spans="1:118" ht="15.95" customHeight="1" x14ac:dyDescent="0.25">
      <c r="A81" s="181" t="str">
        <f t="shared" si="22"/>
        <v/>
      </c>
      <c r="B81" s="182" t="str">
        <f t="shared" si="19"/>
        <v/>
      </c>
      <c r="C81" s="151"/>
      <c r="D81" s="152"/>
      <c r="E81" s="153"/>
      <c r="F81" s="152"/>
      <c r="G81" s="151"/>
      <c r="H81" s="151"/>
      <c r="I81" s="151"/>
      <c r="J81" s="151"/>
      <c r="K81" s="152"/>
      <c r="L81" s="151" t="str">
        <f t="shared" si="0"/>
        <v/>
      </c>
      <c r="M81" s="151" t="str">
        <f t="shared" si="1"/>
        <v/>
      </c>
      <c r="N81" s="151" t="str">
        <f t="shared" si="2"/>
        <v/>
      </c>
      <c r="O81" s="151" t="str">
        <f t="shared" si="3"/>
        <v/>
      </c>
      <c r="P81" s="272"/>
      <c r="Q81" s="272"/>
      <c r="R81" s="180"/>
      <c r="S81" s="180"/>
      <c r="T81" s="174"/>
      <c r="U81" s="174"/>
      <c r="V81" s="174"/>
      <c r="W81" s="174"/>
      <c r="X81" s="174"/>
      <c r="Y81" s="174"/>
      <c r="Z81" s="174"/>
      <c r="AA81" s="175"/>
      <c r="AB81" s="175"/>
      <c r="AC81" s="175"/>
      <c r="AD81" s="175"/>
      <c r="AE81" s="176"/>
      <c r="AF81" s="175"/>
      <c r="AG81" s="122"/>
      <c r="AH81" s="177"/>
      <c r="AI81" s="177"/>
      <c r="AJ81" s="123"/>
      <c r="AK81" s="164" t="str">
        <f t="shared" si="4"/>
        <v/>
      </c>
      <c r="AL81" s="165" t="str">
        <f t="shared" si="5"/>
        <v/>
      </c>
      <c r="AM81" s="164" t="str">
        <f t="shared" si="6"/>
        <v/>
      </c>
      <c r="AN81" s="164" t="str">
        <f t="shared" si="7"/>
        <v/>
      </c>
      <c r="AO81" s="166" t="str">
        <f t="shared" si="8"/>
        <v/>
      </c>
      <c r="AP81" s="167" t="str">
        <f t="shared" si="9"/>
        <v/>
      </c>
      <c r="AQ81" s="167" t="str">
        <f t="shared" si="10"/>
        <v/>
      </c>
      <c r="AR81" s="167" t="str">
        <f t="shared" si="11"/>
        <v/>
      </c>
      <c r="AS81" s="164" t="str">
        <f t="shared" si="12"/>
        <v/>
      </c>
      <c r="AT81" s="168" t="str">
        <f t="shared" si="13"/>
        <v/>
      </c>
      <c r="AU81" s="168" t="str">
        <f t="shared" si="14"/>
        <v/>
      </c>
      <c r="AV81" s="168" t="str">
        <f t="shared" si="15"/>
        <v/>
      </c>
      <c r="AW81" s="168" t="str">
        <f t="shared" si="16"/>
        <v/>
      </c>
      <c r="AX81" s="168" t="str">
        <f t="shared" si="17"/>
        <v/>
      </c>
      <c r="AY81" s="168" t="str">
        <f t="shared" si="18"/>
        <v/>
      </c>
      <c r="AZ81" s="178"/>
      <c r="BA81" s="178"/>
      <c r="BB81" s="179"/>
      <c r="BC81" s="179"/>
      <c r="BD81" s="179"/>
      <c r="BE81" s="179"/>
      <c r="BF81" s="179"/>
      <c r="BG81" s="179"/>
      <c r="BH81" s="179"/>
      <c r="BI81" s="179"/>
      <c r="BJ81" s="179"/>
      <c r="BK81" s="179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5"/>
      <c r="DJ81" s="25"/>
      <c r="DK81" s="25"/>
      <c r="DL81" s="25"/>
      <c r="DM81" s="25"/>
      <c r="DN81" s="25"/>
    </row>
    <row r="82" spans="1:118" ht="15.95" customHeight="1" x14ac:dyDescent="0.2">
      <c r="A82" s="181" t="str">
        <f t="shared" si="22"/>
        <v/>
      </c>
      <c r="B82" s="182" t="str">
        <f t="shared" si="19"/>
        <v/>
      </c>
      <c r="C82" s="151"/>
      <c r="D82" s="152"/>
      <c r="E82" s="153"/>
      <c r="F82" s="152"/>
      <c r="G82" s="151"/>
      <c r="H82" s="151"/>
      <c r="I82" s="151"/>
      <c r="J82" s="151"/>
      <c r="K82" s="151"/>
      <c r="L82" s="151" t="str">
        <f t="shared" ref="L82:L145" si="23">IF(C82="","",IF($F$9&lt;50,AK82*($Q$11-$AC$8)/$AF$8,AK82*($Q$11-$AC$9)/$AF$9))</f>
        <v/>
      </c>
      <c r="M82" s="151" t="str">
        <f t="shared" ref="M82:M145" si="24">IF(C82="","",AK82-SQRT(AK82^2-2*ABS(I82)*10^6/($AA$11*$F$10*J82)))</f>
        <v/>
      </c>
      <c r="N82" s="151" t="str">
        <f t="shared" ref="N82:N145" si="25">IF($C82="","",MAX($AF$11*J82*K82,IF(I82&lt;=0,AO82*$AM82+AY82*$AN82,AV82)))</f>
        <v/>
      </c>
      <c r="O82" s="151" t="str">
        <f t="shared" ref="O82:O145" si="26">IF(C82="","",MAX($AF$11*J82*K82,IF(I82&lt;=0,AV82,AO82*AM82+AY82*AN82)))</f>
        <v/>
      </c>
      <c r="P82" s="155"/>
      <c r="Q82" s="155"/>
      <c r="R82" s="154" t="str">
        <f>IF(C82="","",MAX(N82:N83))</f>
        <v/>
      </c>
      <c r="S82" s="154" t="str">
        <f>IF(D82="","",MAX(O82:O83))</f>
        <v/>
      </c>
      <c r="T82" s="155" t="str">
        <f>IF(C82="","",MAX(ABS(H82),ABS(H83)))</f>
        <v/>
      </c>
      <c r="U82" s="156" t="str">
        <f>+IF(C82="","",MIN(MAX(ABS(G82),ABS(G83))*1000/(J82*K82),0.2*$F$10))</f>
        <v/>
      </c>
      <c r="V82" s="155" t="str">
        <f>IF(C82="","",MAX(BH82:BI82))</f>
        <v/>
      </c>
      <c r="W82" s="155" t="str">
        <f>IF(C82="","",$AA$9*$J82*$BG82*$BF82*$F$10/2.9/1000)</f>
        <v/>
      </c>
      <c r="X82" s="155" t="str">
        <f>IF(C82="","",$AA$9*$J82*$BG82*$BF82*$F$10/2/1000)</f>
        <v/>
      </c>
      <c r="Y82" s="157" t="str">
        <f>IF(C82="","",IF(MAX(ABS(H82),ABS(H83))&lt;V82,"Cấu tạo",IF(MAX(ABS(H82),ABS(H83))&gt;X82,"O/S","Tínhthép")))</f>
        <v/>
      </c>
      <c r="Z82" s="158" t="str">
        <f>IF(C82="","",IF(Y82="Tínhthép",IF(T82&lt;W82,2.5,_xlfn.COT(0.5*ASIN(2*T82*1000/($AA$9*J82*BG82*BF82*$F$10)))),""))</f>
        <v/>
      </c>
      <c r="AA82" s="159" t="str">
        <f>IF(C82="","",MAX(BJ82:BK82))</f>
        <v/>
      </c>
      <c r="AB82" s="160" t="str">
        <f>IF($C82="","",AH82)</f>
        <v/>
      </c>
      <c r="AC82" s="160" t="str">
        <f>IF($C82="","",AI82)</f>
        <v/>
      </c>
      <c r="AD82" s="160"/>
      <c r="AE82" s="159" t="str">
        <f>IF(C82="","",2*3.14*AB82^2/4/AC82*1000)</f>
        <v/>
      </c>
      <c r="AF82" s="161" t="str">
        <f>IF(C82="","",IF(AE82&gt;AA82,"OK","NOT OK"))</f>
        <v/>
      </c>
      <c r="AG82" s="17">
        <v>17</v>
      </c>
      <c r="AH82" s="162">
        <v>10</v>
      </c>
      <c r="AI82" s="163">
        <v>200</v>
      </c>
      <c r="AK82" s="164" t="str">
        <f t="shared" ref="AK82:AK145" si="27">+IF(C82="","",IF(I82&gt;=0,K82-$Y$9,K82-$Y$8))</f>
        <v/>
      </c>
      <c r="AL82" s="165" t="str">
        <f t="shared" ref="AL82:AL145" si="28">IF(C82="","",$AA$10*L82)</f>
        <v/>
      </c>
      <c r="AM82" s="164" t="str">
        <f t="shared" ref="AM82:AM145" si="29">IF(C82="","",IF(M82&lt;$AA$10*L82,1,0))</f>
        <v/>
      </c>
      <c r="AN82" s="164" t="str">
        <f t="shared" ref="AN82:AN145" si="30">IF(C82="","",IF(M82&lt;$AA$10*L82,0,1))</f>
        <v/>
      </c>
      <c r="AO82" s="166" t="str">
        <f t="shared" ref="AO82:AO145" si="31">+IF(C82="","",ABS(I82)*1000/($J$10*(AK82-M82/2))*1000)</f>
        <v/>
      </c>
      <c r="AP82" s="167" t="str">
        <f t="shared" ref="AP82:AP145" si="32">IF(C82="","",$AA$11*$F$10*$AA$10*$L82*$J82/1000)</f>
        <v/>
      </c>
      <c r="AQ82" s="167" t="str">
        <f t="shared" ref="AQ82:AQ145" si="33">IF(C82="","",AP82*(AK82-$AA$10*L82)/10^3)</f>
        <v/>
      </c>
      <c r="AR82" s="167" t="str">
        <f t="shared" ref="AR82:AR145" si="34">IF(C82="","",IF(ABS(I82)-AQ82&lt;=0,0,ABS(I82)-AQ82))</f>
        <v/>
      </c>
      <c r="AS82" s="164" t="str">
        <f t="shared" ref="AS82:AS145" si="35">IF(C82="","",$F$12*(L82-$Y$8)/L82)</f>
        <v/>
      </c>
      <c r="AT82" s="168" t="str">
        <f t="shared" ref="AT82:AT145" si="36">+IF(C82="","",AR82/(K82-$Y$8-$Y$9)*1000)</f>
        <v/>
      </c>
      <c r="AU82" s="168" t="str">
        <f t="shared" ref="AU82:AU145" si="37">IF(C82="","",MIN(+AS82*$J$11,$J$10))</f>
        <v/>
      </c>
      <c r="AV82" s="168" t="str">
        <f t="shared" ref="AV82:AV145" si="38">+IF(C82="","",AT82/(AU82-$AA$11*$F$10)*1000)</f>
        <v/>
      </c>
      <c r="AW82" s="168" t="str">
        <f t="shared" ref="AW82:AW145" si="39">+IF(C82="","",AQ82*10^6/($J$10*(AK82-$AA$10*L82/2)))</f>
        <v/>
      </c>
      <c r="AX82" s="168" t="str">
        <f t="shared" ref="AX82:AX145" si="40">+IF(C82="","",AR82*10^6/($J$10*(K82-$Y$8-$Y$9)))</f>
        <v/>
      </c>
      <c r="AY82" s="168" t="str">
        <f t="shared" ref="AY82:AY145" si="41">+IF(C82="","",AW82+AX82)</f>
        <v/>
      </c>
      <c r="AZ82" s="169" t="str">
        <f>IF(C82="","",MAX(R82:R83))</f>
        <v/>
      </c>
      <c r="BA82" s="169" t="str">
        <f>IF(C82="","",MAX(S82:S83))</f>
        <v/>
      </c>
      <c r="BB82" s="170" t="str">
        <f>IF(C82="","",MIN(2,1+SQRT(200/(0.8*K82))))</f>
        <v/>
      </c>
      <c r="BC82" s="170" t="str">
        <f>IF(C82="","",MIN(0.02,MAX(R82:S82)/(J82*0.8*K82)))</f>
        <v/>
      </c>
      <c r="BD82" s="171" t="str">
        <f>IF(C82="","",0.18/$Y$11)</f>
        <v/>
      </c>
      <c r="BE82" s="172" t="str">
        <f>IF(C82="","",0.035*BB82^(3/2)*$F$9^(1/2))</f>
        <v/>
      </c>
      <c r="BF82" s="172" t="str">
        <f>IF(C82="","",0.6*(1-$F$9/250))</f>
        <v/>
      </c>
      <c r="BG82" s="171" t="str">
        <f>IF(C82="","",0.9*AK82)</f>
        <v/>
      </c>
      <c r="BH82" s="172" t="str">
        <f>+IF(C82="","",(BD82*BB82*(100*BC82*$F$9)^(1/3)+0.15*U82)*J82*0.8*K82/1000)</f>
        <v/>
      </c>
      <c r="BI82" s="172" t="str">
        <f>IF(C82="","",(BE82+0.15*U82)*J82*0.8*K82/1000)</f>
        <v/>
      </c>
      <c r="BJ82" s="172" t="str">
        <f>IF(C82="","",$AF$12*J82*1000)</f>
        <v/>
      </c>
      <c r="BK82" s="172" t="str">
        <f>+IF(C82="","",T82*1000/(BG82*$Q$10*Z82)*1000)</f>
        <v/>
      </c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5"/>
      <c r="DJ82" s="25"/>
      <c r="DK82" s="25"/>
      <c r="DL82" s="25"/>
      <c r="DM82" s="25"/>
      <c r="DN82" s="25"/>
    </row>
    <row r="83" spans="1:118" ht="15.95" customHeight="1" x14ac:dyDescent="0.25">
      <c r="A83" s="181" t="str">
        <f t="shared" si="22"/>
        <v/>
      </c>
      <c r="B83" s="182" t="str">
        <f t="shared" ref="B83:B146" si="42">IF(C83="","",A83/2-INT(A83/2))</f>
        <v/>
      </c>
      <c r="C83" s="151"/>
      <c r="D83" s="152"/>
      <c r="E83" s="153"/>
      <c r="F83" s="152"/>
      <c r="G83" s="151"/>
      <c r="H83" s="151"/>
      <c r="I83" s="151"/>
      <c r="J83" s="151"/>
      <c r="K83" s="152"/>
      <c r="L83" s="151" t="str">
        <f t="shared" si="23"/>
        <v/>
      </c>
      <c r="M83" s="151" t="str">
        <f t="shared" si="24"/>
        <v/>
      </c>
      <c r="N83" s="151" t="str">
        <f t="shared" si="25"/>
        <v/>
      </c>
      <c r="O83" s="151" t="str">
        <f t="shared" si="26"/>
        <v/>
      </c>
      <c r="P83" s="272"/>
      <c r="Q83" s="272"/>
      <c r="R83" s="173"/>
      <c r="S83" s="173"/>
      <c r="T83" s="174"/>
      <c r="U83" s="174"/>
      <c r="V83" s="174"/>
      <c r="W83" s="174"/>
      <c r="X83" s="174"/>
      <c r="Y83" s="174"/>
      <c r="Z83" s="174"/>
      <c r="AA83" s="175"/>
      <c r="AB83" s="175"/>
      <c r="AC83" s="175"/>
      <c r="AD83" s="175"/>
      <c r="AE83" s="176"/>
      <c r="AF83" s="175"/>
      <c r="AG83" s="122"/>
      <c r="AH83" s="177"/>
      <c r="AI83" s="177"/>
      <c r="AJ83" s="123"/>
      <c r="AK83" s="164" t="str">
        <f t="shared" si="27"/>
        <v/>
      </c>
      <c r="AL83" s="165" t="str">
        <f t="shared" si="28"/>
        <v/>
      </c>
      <c r="AM83" s="164" t="str">
        <f t="shared" si="29"/>
        <v/>
      </c>
      <c r="AN83" s="164" t="str">
        <f t="shared" si="30"/>
        <v/>
      </c>
      <c r="AO83" s="166" t="str">
        <f t="shared" si="31"/>
        <v/>
      </c>
      <c r="AP83" s="167" t="str">
        <f t="shared" si="32"/>
        <v/>
      </c>
      <c r="AQ83" s="167" t="str">
        <f t="shared" si="33"/>
        <v/>
      </c>
      <c r="AR83" s="167" t="str">
        <f t="shared" si="34"/>
        <v/>
      </c>
      <c r="AS83" s="164" t="str">
        <f t="shared" si="35"/>
        <v/>
      </c>
      <c r="AT83" s="168" t="str">
        <f t="shared" si="36"/>
        <v/>
      </c>
      <c r="AU83" s="168" t="str">
        <f t="shared" si="37"/>
        <v/>
      </c>
      <c r="AV83" s="168" t="str">
        <f t="shared" si="38"/>
        <v/>
      </c>
      <c r="AW83" s="168" t="str">
        <f t="shared" si="39"/>
        <v/>
      </c>
      <c r="AX83" s="168" t="str">
        <f t="shared" si="40"/>
        <v/>
      </c>
      <c r="AY83" s="168" t="str">
        <f t="shared" si="41"/>
        <v/>
      </c>
      <c r="AZ83" s="178"/>
      <c r="BA83" s="178"/>
      <c r="BB83" s="179"/>
      <c r="BC83" s="179"/>
      <c r="BD83" s="179"/>
      <c r="BE83" s="179"/>
      <c r="BF83" s="179"/>
      <c r="BG83" s="179"/>
      <c r="BH83" s="179"/>
      <c r="BI83" s="179"/>
      <c r="BJ83" s="179"/>
      <c r="BK83" s="179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5"/>
      <c r="DJ83" s="25"/>
      <c r="DK83" s="25"/>
      <c r="DL83" s="25"/>
      <c r="DM83" s="25"/>
      <c r="DN83" s="25"/>
    </row>
    <row r="84" spans="1:118" ht="15.95" customHeight="1" x14ac:dyDescent="0.2">
      <c r="A84" s="181" t="str">
        <f t="shared" ref="A84:A147" si="43">IF(C84="","",IF(C84=C83,A83,A83+1))</f>
        <v/>
      </c>
      <c r="B84" s="182" t="str">
        <f t="shared" si="42"/>
        <v/>
      </c>
      <c r="C84" s="151"/>
      <c r="D84" s="152"/>
      <c r="E84" s="153"/>
      <c r="F84" s="152"/>
      <c r="G84" s="151"/>
      <c r="H84" s="151"/>
      <c r="I84" s="151"/>
      <c r="J84" s="151"/>
      <c r="K84" s="152"/>
      <c r="L84" s="151" t="str">
        <f t="shared" si="23"/>
        <v/>
      </c>
      <c r="M84" s="151" t="str">
        <f t="shared" si="24"/>
        <v/>
      </c>
      <c r="N84" s="151" t="str">
        <f t="shared" si="25"/>
        <v/>
      </c>
      <c r="O84" s="151" t="str">
        <f t="shared" si="26"/>
        <v/>
      </c>
      <c r="P84" s="155"/>
      <c r="Q84" s="155"/>
      <c r="R84" s="154" t="str">
        <f>IF(C84="","",MAX(N84:N85))</f>
        <v/>
      </c>
      <c r="S84" s="154" t="str">
        <f>IF(D84="","",MAX(O84:O85))</f>
        <v/>
      </c>
      <c r="T84" s="155" t="str">
        <f>IF(C84="","",MAX(ABS(H84),ABS(H85)))</f>
        <v/>
      </c>
      <c r="U84" s="156" t="str">
        <f>+IF(C84="","",MIN(MAX(ABS(G84),ABS(G85))*1000/(J84*K84),0.2*$F$10))</f>
        <v/>
      </c>
      <c r="V84" s="155" t="str">
        <f>IF(C84="","",MAX(BH84:BI84))</f>
        <v/>
      </c>
      <c r="W84" s="155" t="str">
        <f>IF(C84="","",$AA$9*$J84*$BG84*$BF84*$F$10/2.9/1000)</f>
        <v/>
      </c>
      <c r="X84" s="155" t="str">
        <f>IF(C84="","",$AA$9*$J84*$BG84*$BF84*$F$10/2/1000)</f>
        <v/>
      </c>
      <c r="Y84" s="157" t="str">
        <f>IF(C84="","",IF(MAX(ABS(H84),ABS(H85))&lt;V84,"Cấu tạo",IF(MAX(ABS(H84),ABS(H85))&gt;X84,"O/S","Tínhthép")))</f>
        <v/>
      </c>
      <c r="Z84" s="158" t="str">
        <f>IF(C84="","",IF(Y84="Tínhthép",IF(T84&lt;W84,2.5,_xlfn.COT(0.5*ASIN(2*T84*1000/($AA$9*J84*BG84*BF84*$F$10)))),""))</f>
        <v/>
      </c>
      <c r="AA84" s="159" t="str">
        <f>IF(C84="","",MAX(BJ84:BK84))</f>
        <v/>
      </c>
      <c r="AB84" s="160" t="str">
        <f>IF($C84="","",AH84)</f>
        <v/>
      </c>
      <c r="AC84" s="160" t="str">
        <f>IF($C84="","",AI84)</f>
        <v/>
      </c>
      <c r="AD84" s="160"/>
      <c r="AE84" s="159" t="str">
        <f>IF(C84="","",2*3.14*AB84^2/4/AC84*1000)</f>
        <v/>
      </c>
      <c r="AF84" s="161" t="str">
        <f>IF(C84="","",IF(AE84&gt;AA84,"OK","NOT OK"))</f>
        <v/>
      </c>
      <c r="AH84" s="162">
        <v>10</v>
      </c>
      <c r="AI84" s="163">
        <v>200</v>
      </c>
      <c r="AK84" s="164" t="str">
        <f t="shared" si="27"/>
        <v/>
      </c>
      <c r="AL84" s="165" t="str">
        <f t="shared" si="28"/>
        <v/>
      </c>
      <c r="AM84" s="164" t="str">
        <f t="shared" si="29"/>
        <v/>
      </c>
      <c r="AN84" s="164" t="str">
        <f t="shared" si="30"/>
        <v/>
      </c>
      <c r="AO84" s="166" t="str">
        <f t="shared" si="31"/>
        <v/>
      </c>
      <c r="AP84" s="167" t="str">
        <f t="shared" si="32"/>
        <v/>
      </c>
      <c r="AQ84" s="167" t="str">
        <f t="shared" si="33"/>
        <v/>
      </c>
      <c r="AR84" s="167" t="str">
        <f t="shared" si="34"/>
        <v/>
      </c>
      <c r="AS84" s="164" t="str">
        <f t="shared" si="35"/>
        <v/>
      </c>
      <c r="AT84" s="168" t="str">
        <f t="shared" si="36"/>
        <v/>
      </c>
      <c r="AU84" s="168" t="str">
        <f t="shared" si="37"/>
        <v/>
      </c>
      <c r="AV84" s="168" t="str">
        <f t="shared" si="38"/>
        <v/>
      </c>
      <c r="AW84" s="168" t="str">
        <f t="shared" si="39"/>
        <v/>
      </c>
      <c r="AX84" s="168" t="str">
        <f t="shared" si="40"/>
        <v/>
      </c>
      <c r="AY84" s="168" t="str">
        <f t="shared" si="41"/>
        <v/>
      </c>
      <c r="AZ84" s="169" t="str">
        <f>IF(C84="","",MAX(R84:R85))</f>
        <v/>
      </c>
      <c r="BA84" s="169" t="str">
        <f>IF(C84="","",MAX(S84:S85))</f>
        <v/>
      </c>
      <c r="BB84" s="170" t="str">
        <f>IF(C84="","",MIN(2,1+SQRT(200/(0.8*K84))))</f>
        <v/>
      </c>
      <c r="BC84" s="170" t="str">
        <f>IF(C84="","",MIN(0.02,MAX(R84:S84)/(J84*0.8*K84)))</f>
        <v/>
      </c>
      <c r="BD84" s="171" t="str">
        <f>IF(C84="","",0.18/$Y$11)</f>
        <v/>
      </c>
      <c r="BE84" s="172" t="str">
        <f>IF(C84="","",0.035*BB84^(3/2)*$F$9^(1/2))</f>
        <v/>
      </c>
      <c r="BF84" s="172" t="str">
        <f>IF(C84="","",0.6*(1-$F$9/250))</f>
        <v/>
      </c>
      <c r="BG84" s="171" t="str">
        <f>IF(C84="","",0.9*AK84)</f>
        <v/>
      </c>
      <c r="BH84" s="172" t="str">
        <f>+IF(C84="","",(BD84*BB84*(100*BC84*$F$9)^(1/3)+0.15*U84)*J84*0.8*K84/1000)</f>
        <v/>
      </c>
      <c r="BI84" s="172" t="str">
        <f>IF(C84="","",(BE84+0.15*U84)*J84*0.8*K84/1000)</f>
        <v/>
      </c>
      <c r="BJ84" s="172" t="str">
        <f>IF(C84="","",$AF$12*J84*1000)</f>
        <v/>
      </c>
      <c r="BK84" s="172" t="str">
        <f>+IF(C84="","",T84*1000/(BG84*$Q$10*Z84)*1000)</f>
        <v/>
      </c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5"/>
      <c r="DJ84" s="25"/>
      <c r="DK84" s="25"/>
      <c r="DL84" s="25"/>
      <c r="DM84" s="25"/>
      <c r="DN84" s="25"/>
    </row>
    <row r="85" spans="1:118" ht="15.95" customHeight="1" x14ac:dyDescent="0.25">
      <c r="A85" s="181" t="str">
        <f t="shared" si="43"/>
        <v/>
      </c>
      <c r="B85" s="182" t="str">
        <f t="shared" si="42"/>
        <v/>
      </c>
      <c r="C85" s="151"/>
      <c r="D85" s="152"/>
      <c r="E85" s="153"/>
      <c r="F85" s="152"/>
      <c r="G85" s="151"/>
      <c r="H85" s="151"/>
      <c r="I85" s="151"/>
      <c r="J85" s="151"/>
      <c r="K85" s="152"/>
      <c r="L85" s="151" t="str">
        <f t="shared" si="23"/>
        <v/>
      </c>
      <c r="M85" s="151" t="str">
        <f t="shared" si="24"/>
        <v/>
      </c>
      <c r="N85" s="151" t="str">
        <f t="shared" si="25"/>
        <v/>
      </c>
      <c r="O85" s="151" t="str">
        <f t="shared" si="26"/>
        <v/>
      </c>
      <c r="P85" s="272"/>
      <c r="Q85" s="272"/>
      <c r="R85" s="173"/>
      <c r="S85" s="173"/>
      <c r="T85" s="174"/>
      <c r="U85" s="174"/>
      <c r="V85" s="174"/>
      <c r="W85" s="174"/>
      <c r="X85" s="174"/>
      <c r="Y85" s="174"/>
      <c r="Z85" s="174"/>
      <c r="AA85" s="175"/>
      <c r="AB85" s="175"/>
      <c r="AC85" s="175"/>
      <c r="AD85" s="175"/>
      <c r="AE85" s="176"/>
      <c r="AF85" s="175"/>
      <c r="AG85" s="122"/>
      <c r="AH85" s="177"/>
      <c r="AI85" s="177"/>
      <c r="AJ85" s="123"/>
      <c r="AK85" s="164" t="str">
        <f t="shared" si="27"/>
        <v/>
      </c>
      <c r="AL85" s="165" t="str">
        <f t="shared" si="28"/>
        <v/>
      </c>
      <c r="AM85" s="164" t="str">
        <f t="shared" si="29"/>
        <v/>
      </c>
      <c r="AN85" s="164" t="str">
        <f t="shared" si="30"/>
        <v/>
      </c>
      <c r="AO85" s="166" t="str">
        <f t="shared" si="31"/>
        <v/>
      </c>
      <c r="AP85" s="167" t="str">
        <f t="shared" si="32"/>
        <v/>
      </c>
      <c r="AQ85" s="167" t="str">
        <f t="shared" si="33"/>
        <v/>
      </c>
      <c r="AR85" s="167" t="str">
        <f t="shared" si="34"/>
        <v/>
      </c>
      <c r="AS85" s="164" t="str">
        <f t="shared" si="35"/>
        <v/>
      </c>
      <c r="AT85" s="168" t="str">
        <f t="shared" si="36"/>
        <v/>
      </c>
      <c r="AU85" s="168" t="str">
        <f t="shared" si="37"/>
        <v/>
      </c>
      <c r="AV85" s="168" t="str">
        <f t="shared" si="38"/>
        <v/>
      </c>
      <c r="AW85" s="168" t="str">
        <f t="shared" si="39"/>
        <v/>
      </c>
      <c r="AX85" s="168" t="str">
        <f t="shared" si="40"/>
        <v/>
      </c>
      <c r="AY85" s="168" t="str">
        <f t="shared" si="41"/>
        <v/>
      </c>
      <c r="AZ85" s="178"/>
      <c r="BA85" s="178"/>
      <c r="BB85" s="179"/>
      <c r="BC85" s="179"/>
      <c r="BD85" s="179"/>
      <c r="BE85" s="179"/>
      <c r="BF85" s="179"/>
      <c r="BG85" s="179"/>
      <c r="BH85" s="179"/>
      <c r="BI85" s="179"/>
      <c r="BJ85" s="179"/>
      <c r="BK85" s="179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5"/>
      <c r="DJ85" s="25"/>
      <c r="DK85" s="25"/>
      <c r="DL85" s="25"/>
      <c r="DM85" s="25"/>
      <c r="DN85" s="25"/>
    </row>
    <row r="86" spans="1:118" ht="15.95" customHeight="1" x14ac:dyDescent="0.2">
      <c r="A86" s="181" t="str">
        <f t="shared" si="43"/>
        <v/>
      </c>
      <c r="B86" s="182" t="str">
        <f t="shared" si="42"/>
        <v/>
      </c>
      <c r="C86" s="151"/>
      <c r="D86" s="152"/>
      <c r="E86" s="153"/>
      <c r="F86" s="152"/>
      <c r="G86" s="151"/>
      <c r="H86" s="151"/>
      <c r="I86" s="151"/>
      <c r="J86" s="151"/>
      <c r="K86" s="151"/>
      <c r="L86" s="151" t="str">
        <f t="shared" si="23"/>
        <v/>
      </c>
      <c r="M86" s="151" t="str">
        <f t="shared" si="24"/>
        <v/>
      </c>
      <c r="N86" s="151" t="str">
        <f t="shared" si="25"/>
        <v/>
      </c>
      <c r="O86" s="151" t="str">
        <f t="shared" si="26"/>
        <v/>
      </c>
      <c r="P86" s="155"/>
      <c r="Q86" s="155"/>
      <c r="R86" s="154" t="str">
        <f>IF(C86="","",MAX(N86:N87))</f>
        <v/>
      </c>
      <c r="S86" s="154" t="str">
        <f>IF(D86="","",MAX(O86:O87))</f>
        <v/>
      </c>
      <c r="T86" s="155" t="str">
        <f>IF(C86="","",MAX(ABS(H86),ABS(H87)))</f>
        <v/>
      </c>
      <c r="U86" s="156" t="str">
        <f>+IF(C86="","",MIN(MAX(ABS(G86),ABS(G87))*1000/(J86*K86),0.2*$F$10))</f>
        <v/>
      </c>
      <c r="V86" s="155" t="str">
        <f>IF(C86="","",MAX(BH86:BI86))</f>
        <v/>
      </c>
      <c r="W86" s="155" t="str">
        <f>IF(C86="","",$AA$9*$J86*$BG86*$BF86*$F$10/2.9/1000)</f>
        <v/>
      </c>
      <c r="X86" s="155" t="str">
        <f>IF(C86="","",$AA$9*$J86*$BG86*$BF86*$F$10/2/1000)</f>
        <v/>
      </c>
      <c r="Y86" s="157" t="str">
        <f>IF(C86="","",IF(MAX(ABS(H86),ABS(H87))&lt;V86,"Cấu tạo",IF(MAX(ABS(H86),ABS(H87))&gt;X86,"O/S","Tínhthép")))</f>
        <v/>
      </c>
      <c r="Z86" s="158" t="str">
        <f>IF(C86="","",IF(Y86="Tínhthép",IF(T86&lt;W86,2.5,_xlfn.COT(0.5*ASIN(2*T86*1000/($AA$9*J86*BG86*BF86*$F$10)))),""))</f>
        <v/>
      </c>
      <c r="AA86" s="159" t="str">
        <f>IF(C86="","",MAX(BJ86:BK86))</f>
        <v/>
      </c>
      <c r="AB86" s="160" t="str">
        <f>IF($C86="","",AH86)</f>
        <v/>
      </c>
      <c r="AC86" s="160" t="str">
        <f>IF($C86="","",AI86)</f>
        <v/>
      </c>
      <c r="AD86" s="160"/>
      <c r="AE86" s="159" t="str">
        <f>IF(C86="","",2*3.14*AB86^2/4/AC86*1000)</f>
        <v/>
      </c>
      <c r="AF86" s="161" t="str">
        <f>IF(C86="","",IF(AE86&gt;AA86,"OK","NOT OK"))</f>
        <v/>
      </c>
      <c r="AG86" s="17">
        <v>18</v>
      </c>
      <c r="AH86" s="162">
        <v>10</v>
      </c>
      <c r="AI86" s="163">
        <v>200</v>
      </c>
      <c r="AK86" s="164" t="str">
        <f t="shared" si="27"/>
        <v/>
      </c>
      <c r="AL86" s="165" t="str">
        <f t="shared" si="28"/>
        <v/>
      </c>
      <c r="AM86" s="164" t="str">
        <f t="shared" si="29"/>
        <v/>
      </c>
      <c r="AN86" s="164" t="str">
        <f t="shared" si="30"/>
        <v/>
      </c>
      <c r="AO86" s="166" t="str">
        <f t="shared" si="31"/>
        <v/>
      </c>
      <c r="AP86" s="167" t="str">
        <f t="shared" si="32"/>
        <v/>
      </c>
      <c r="AQ86" s="167" t="str">
        <f t="shared" si="33"/>
        <v/>
      </c>
      <c r="AR86" s="167" t="str">
        <f t="shared" si="34"/>
        <v/>
      </c>
      <c r="AS86" s="164" t="str">
        <f t="shared" si="35"/>
        <v/>
      </c>
      <c r="AT86" s="168" t="str">
        <f t="shared" si="36"/>
        <v/>
      </c>
      <c r="AU86" s="168" t="str">
        <f t="shared" si="37"/>
        <v/>
      </c>
      <c r="AV86" s="168" t="str">
        <f t="shared" si="38"/>
        <v/>
      </c>
      <c r="AW86" s="168" t="str">
        <f t="shared" si="39"/>
        <v/>
      </c>
      <c r="AX86" s="168" t="str">
        <f t="shared" si="40"/>
        <v/>
      </c>
      <c r="AY86" s="168" t="str">
        <f t="shared" si="41"/>
        <v/>
      </c>
      <c r="AZ86" s="169" t="str">
        <f>IF(C86="","",MAX(R86:R87))</f>
        <v/>
      </c>
      <c r="BA86" s="169" t="str">
        <f>IF(C86="","",MAX(S86:S87))</f>
        <v/>
      </c>
      <c r="BB86" s="170" t="str">
        <f>IF(C86="","",MIN(2,1+SQRT(200/(0.8*K86))))</f>
        <v/>
      </c>
      <c r="BC86" s="170" t="str">
        <f>IF(C86="","",MIN(0.02,MAX(R86:S86)/(J86*0.8*K86)))</f>
        <v/>
      </c>
      <c r="BD86" s="171" t="str">
        <f>IF(C86="","",0.18/$Y$11)</f>
        <v/>
      </c>
      <c r="BE86" s="172" t="str">
        <f>IF(C86="","",0.035*BB86^(3/2)*$F$9^(1/2))</f>
        <v/>
      </c>
      <c r="BF86" s="172" t="str">
        <f>IF(C86="","",0.6*(1-$F$9/250))</f>
        <v/>
      </c>
      <c r="BG86" s="171" t="str">
        <f>IF(C86="","",0.9*AK86)</f>
        <v/>
      </c>
      <c r="BH86" s="172" t="str">
        <f>+IF(C86="","",(BD86*BB86*(100*BC86*$F$9)^(1/3)+0.15*U86)*J86*0.8*K86/1000)</f>
        <v/>
      </c>
      <c r="BI86" s="172" t="str">
        <f>IF(C86="","",(BE86+0.15*U86)*J86*0.8*K86/1000)</f>
        <v/>
      </c>
      <c r="BJ86" s="172" t="str">
        <f>IF(C86="","",$AF$12*J86*1000)</f>
        <v/>
      </c>
      <c r="BK86" s="172" t="str">
        <f>+IF(C86="","",T86*1000/(BG86*$Q$10*Z86)*1000)</f>
        <v/>
      </c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5"/>
      <c r="DJ86" s="25"/>
      <c r="DK86" s="25"/>
      <c r="DL86" s="25"/>
      <c r="DM86" s="25"/>
      <c r="DN86" s="25"/>
    </row>
    <row r="87" spans="1:118" ht="15.95" customHeight="1" x14ac:dyDescent="0.25">
      <c r="A87" s="181" t="str">
        <f t="shared" si="43"/>
        <v/>
      </c>
      <c r="B87" s="182" t="str">
        <f t="shared" si="42"/>
        <v/>
      </c>
      <c r="C87" s="151"/>
      <c r="D87" s="152"/>
      <c r="E87" s="153"/>
      <c r="F87" s="152"/>
      <c r="G87" s="151"/>
      <c r="H87" s="151"/>
      <c r="I87" s="151"/>
      <c r="J87" s="151"/>
      <c r="K87" s="152"/>
      <c r="L87" s="151" t="str">
        <f t="shared" si="23"/>
        <v/>
      </c>
      <c r="M87" s="151" t="str">
        <f t="shared" si="24"/>
        <v/>
      </c>
      <c r="N87" s="151" t="str">
        <f t="shared" si="25"/>
        <v/>
      </c>
      <c r="O87" s="151" t="str">
        <f t="shared" si="26"/>
        <v/>
      </c>
      <c r="P87" s="272"/>
      <c r="Q87" s="272"/>
      <c r="R87" s="180"/>
      <c r="S87" s="180"/>
      <c r="T87" s="174"/>
      <c r="U87" s="174"/>
      <c r="V87" s="174"/>
      <c r="W87" s="174"/>
      <c r="X87" s="174"/>
      <c r="Y87" s="174"/>
      <c r="Z87" s="174"/>
      <c r="AA87" s="175"/>
      <c r="AB87" s="175"/>
      <c r="AC87" s="175"/>
      <c r="AD87" s="175"/>
      <c r="AE87" s="176"/>
      <c r="AF87" s="175"/>
      <c r="AG87" s="122"/>
      <c r="AH87" s="177"/>
      <c r="AI87" s="177"/>
      <c r="AJ87" s="123"/>
      <c r="AK87" s="164" t="str">
        <f t="shared" si="27"/>
        <v/>
      </c>
      <c r="AL87" s="165" t="str">
        <f t="shared" si="28"/>
        <v/>
      </c>
      <c r="AM87" s="164" t="str">
        <f t="shared" si="29"/>
        <v/>
      </c>
      <c r="AN87" s="164" t="str">
        <f t="shared" si="30"/>
        <v/>
      </c>
      <c r="AO87" s="166" t="str">
        <f t="shared" si="31"/>
        <v/>
      </c>
      <c r="AP87" s="167" t="str">
        <f t="shared" si="32"/>
        <v/>
      </c>
      <c r="AQ87" s="167" t="str">
        <f t="shared" si="33"/>
        <v/>
      </c>
      <c r="AR87" s="167" t="str">
        <f t="shared" si="34"/>
        <v/>
      </c>
      <c r="AS87" s="164" t="str">
        <f t="shared" si="35"/>
        <v/>
      </c>
      <c r="AT87" s="168" t="str">
        <f t="shared" si="36"/>
        <v/>
      </c>
      <c r="AU87" s="168" t="str">
        <f t="shared" si="37"/>
        <v/>
      </c>
      <c r="AV87" s="168" t="str">
        <f t="shared" si="38"/>
        <v/>
      </c>
      <c r="AW87" s="168" t="str">
        <f t="shared" si="39"/>
        <v/>
      </c>
      <c r="AX87" s="168" t="str">
        <f t="shared" si="40"/>
        <v/>
      </c>
      <c r="AY87" s="168" t="str">
        <f t="shared" si="41"/>
        <v/>
      </c>
      <c r="AZ87" s="178"/>
      <c r="BA87" s="178"/>
      <c r="BB87" s="179"/>
      <c r="BC87" s="179"/>
      <c r="BD87" s="179"/>
      <c r="BE87" s="179"/>
      <c r="BF87" s="179"/>
      <c r="BG87" s="179"/>
      <c r="BH87" s="179"/>
      <c r="BI87" s="179"/>
      <c r="BJ87" s="179"/>
      <c r="BK87" s="179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5"/>
      <c r="DJ87" s="25"/>
      <c r="DK87" s="25"/>
      <c r="DL87" s="25"/>
      <c r="DM87" s="25"/>
      <c r="DN87" s="25"/>
    </row>
    <row r="88" spans="1:118" ht="15.95" customHeight="1" x14ac:dyDescent="0.2">
      <c r="A88" s="181" t="str">
        <f t="shared" si="43"/>
        <v/>
      </c>
      <c r="B88" s="182" t="str">
        <f t="shared" si="42"/>
        <v/>
      </c>
      <c r="C88" s="151"/>
      <c r="D88" s="152"/>
      <c r="E88" s="153"/>
      <c r="F88" s="152"/>
      <c r="G88" s="151"/>
      <c r="H88" s="151"/>
      <c r="I88" s="151"/>
      <c r="J88" s="151"/>
      <c r="K88" s="152"/>
      <c r="L88" s="151" t="str">
        <f t="shared" si="23"/>
        <v/>
      </c>
      <c r="M88" s="151" t="str">
        <f t="shared" si="24"/>
        <v/>
      </c>
      <c r="N88" s="151" t="str">
        <f t="shared" si="25"/>
        <v/>
      </c>
      <c r="O88" s="151" t="str">
        <f t="shared" si="26"/>
        <v/>
      </c>
      <c r="P88" s="155"/>
      <c r="Q88" s="155"/>
      <c r="R88" s="154" t="str">
        <f>IF(C88="","",MAX(N88:N89))</f>
        <v/>
      </c>
      <c r="S88" s="154" t="str">
        <f>IF(D88="","",MAX(O88:O89))</f>
        <v/>
      </c>
      <c r="T88" s="155" t="str">
        <f>IF(C88="","",MAX(ABS(H88),ABS(H89)))</f>
        <v/>
      </c>
      <c r="U88" s="156" t="str">
        <f>+IF(C88="","",MIN(MAX(ABS(G88),ABS(G89))*1000/(J88*K88),0.2*$F$10))</f>
        <v/>
      </c>
      <c r="V88" s="155" t="str">
        <f>IF(C88="","",MAX(BH88:BI88))</f>
        <v/>
      </c>
      <c r="W88" s="155" t="str">
        <f>IF(C88="","",$AA$9*$J88*$BG88*$BF88*$F$10/2.9/1000)</f>
        <v/>
      </c>
      <c r="X88" s="155" t="str">
        <f>IF(C88="","",$AA$9*$J88*$BG88*$BF88*$F$10/2/1000)</f>
        <v/>
      </c>
      <c r="Y88" s="157" t="str">
        <f>IF(C88="","",IF(MAX(ABS(H88),ABS(H89))&lt;V88,"Cấu tạo",IF(MAX(ABS(H88),ABS(H89))&gt;X88,"O/S","Tínhthép")))</f>
        <v/>
      </c>
      <c r="Z88" s="158" t="str">
        <f>IF(C88="","",IF(Y88="Tínhthép",IF(T88&lt;W88,2.5,_xlfn.COT(0.5*ASIN(2*T88*1000/($AA$9*J88*BG88*BF88*$F$10)))),""))</f>
        <v/>
      </c>
      <c r="AA88" s="159" t="str">
        <f>IF(C88="","",MAX(BJ88:BK88))</f>
        <v/>
      </c>
      <c r="AB88" s="160" t="str">
        <f>IF($C88="","",AH88)</f>
        <v/>
      </c>
      <c r="AC88" s="160" t="str">
        <f>IF($C88="","",AI88)</f>
        <v/>
      </c>
      <c r="AD88" s="160"/>
      <c r="AE88" s="159" t="str">
        <f>IF(C88="","",2*3.14*AB88^2/4/AC88*1000)</f>
        <v/>
      </c>
      <c r="AF88" s="161" t="str">
        <f>IF(C88="","",IF(AE88&gt;AA88,"OK","NOT OK"))</f>
        <v/>
      </c>
      <c r="AH88" s="162">
        <v>10</v>
      </c>
      <c r="AI88" s="163">
        <v>200</v>
      </c>
      <c r="AK88" s="164" t="str">
        <f t="shared" si="27"/>
        <v/>
      </c>
      <c r="AL88" s="165" t="str">
        <f t="shared" si="28"/>
        <v/>
      </c>
      <c r="AM88" s="164" t="str">
        <f t="shared" si="29"/>
        <v/>
      </c>
      <c r="AN88" s="164" t="str">
        <f t="shared" si="30"/>
        <v/>
      </c>
      <c r="AO88" s="166" t="str">
        <f t="shared" si="31"/>
        <v/>
      </c>
      <c r="AP88" s="167" t="str">
        <f t="shared" si="32"/>
        <v/>
      </c>
      <c r="AQ88" s="167" t="str">
        <f t="shared" si="33"/>
        <v/>
      </c>
      <c r="AR88" s="167" t="str">
        <f t="shared" si="34"/>
        <v/>
      </c>
      <c r="AS88" s="164" t="str">
        <f t="shared" si="35"/>
        <v/>
      </c>
      <c r="AT88" s="168" t="str">
        <f t="shared" si="36"/>
        <v/>
      </c>
      <c r="AU88" s="168" t="str">
        <f t="shared" si="37"/>
        <v/>
      </c>
      <c r="AV88" s="168" t="str">
        <f t="shared" si="38"/>
        <v/>
      </c>
      <c r="AW88" s="168" t="str">
        <f t="shared" si="39"/>
        <v/>
      </c>
      <c r="AX88" s="168" t="str">
        <f t="shared" si="40"/>
        <v/>
      </c>
      <c r="AY88" s="168" t="str">
        <f t="shared" si="41"/>
        <v/>
      </c>
      <c r="AZ88" s="169" t="str">
        <f>IF(C88="","",MAX(R88:R89))</f>
        <v/>
      </c>
      <c r="BA88" s="169" t="str">
        <f>IF(C88="","",MAX(S88:S89))</f>
        <v/>
      </c>
      <c r="BB88" s="170" t="str">
        <f>IF(C88="","",MIN(2,1+SQRT(200/(0.8*K88))))</f>
        <v/>
      </c>
      <c r="BC88" s="170" t="str">
        <f>IF(C88="","",MIN(0.02,MAX(R88:S88)/(J88*0.8*K88)))</f>
        <v/>
      </c>
      <c r="BD88" s="171" t="str">
        <f>IF(C88="","",0.18/$Y$11)</f>
        <v/>
      </c>
      <c r="BE88" s="172" t="str">
        <f>IF(C88="","",0.035*BB88^(3/2)*$F$9^(1/2))</f>
        <v/>
      </c>
      <c r="BF88" s="172" t="str">
        <f>IF(C88="","",0.6*(1-$F$9/250))</f>
        <v/>
      </c>
      <c r="BG88" s="171" t="str">
        <f>IF(C88="","",0.9*AK88)</f>
        <v/>
      </c>
      <c r="BH88" s="172" t="str">
        <f>+IF(C88="","",(BD88*BB88*(100*BC88*$F$9)^(1/3)+0.15*U88)*J88*0.8*K88/1000)</f>
        <v/>
      </c>
      <c r="BI88" s="172" t="str">
        <f>IF(C88="","",(BE88+0.15*U88)*J88*0.8*K88/1000)</f>
        <v/>
      </c>
      <c r="BJ88" s="172" t="str">
        <f>IF(C88="","",$AF$12*J88*1000)</f>
        <v/>
      </c>
      <c r="BK88" s="172" t="str">
        <f>+IF(C88="","",T88*1000/(BG88*$Q$10*Z88)*1000)</f>
        <v/>
      </c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5"/>
      <c r="DJ88" s="25"/>
      <c r="DK88" s="25"/>
      <c r="DL88" s="25"/>
      <c r="DM88" s="25"/>
      <c r="DN88" s="25"/>
    </row>
    <row r="89" spans="1:118" ht="15.95" customHeight="1" x14ac:dyDescent="0.25">
      <c r="A89" s="181" t="str">
        <f t="shared" si="43"/>
        <v/>
      </c>
      <c r="B89" s="182" t="str">
        <f t="shared" si="42"/>
        <v/>
      </c>
      <c r="C89" s="151"/>
      <c r="D89" s="152"/>
      <c r="E89" s="153"/>
      <c r="F89" s="152"/>
      <c r="G89" s="151"/>
      <c r="H89" s="151"/>
      <c r="I89" s="151"/>
      <c r="J89" s="151"/>
      <c r="K89" s="152"/>
      <c r="L89" s="151" t="str">
        <f t="shared" si="23"/>
        <v/>
      </c>
      <c r="M89" s="151" t="str">
        <f t="shared" si="24"/>
        <v/>
      </c>
      <c r="N89" s="151" t="str">
        <f t="shared" si="25"/>
        <v/>
      </c>
      <c r="O89" s="151" t="str">
        <f t="shared" si="26"/>
        <v/>
      </c>
      <c r="P89" s="272"/>
      <c r="Q89" s="272"/>
      <c r="R89" s="180"/>
      <c r="S89" s="180"/>
      <c r="T89" s="174"/>
      <c r="U89" s="174"/>
      <c r="V89" s="174"/>
      <c r="W89" s="174"/>
      <c r="X89" s="174"/>
      <c r="Y89" s="174"/>
      <c r="Z89" s="174"/>
      <c r="AA89" s="175"/>
      <c r="AB89" s="175"/>
      <c r="AC89" s="175"/>
      <c r="AD89" s="175"/>
      <c r="AE89" s="176"/>
      <c r="AF89" s="175"/>
      <c r="AG89" s="122"/>
      <c r="AH89" s="177"/>
      <c r="AI89" s="177"/>
      <c r="AJ89" s="123"/>
      <c r="AK89" s="164" t="str">
        <f t="shared" si="27"/>
        <v/>
      </c>
      <c r="AL89" s="165" t="str">
        <f t="shared" si="28"/>
        <v/>
      </c>
      <c r="AM89" s="164" t="str">
        <f t="shared" si="29"/>
        <v/>
      </c>
      <c r="AN89" s="164" t="str">
        <f t="shared" si="30"/>
        <v/>
      </c>
      <c r="AO89" s="166" t="str">
        <f t="shared" si="31"/>
        <v/>
      </c>
      <c r="AP89" s="167" t="str">
        <f t="shared" si="32"/>
        <v/>
      </c>
      <c r="AQ89" s="167" t="str">
        <f t="shared" si="33"/>
        <v/>
      </c>
      <c r="AR89" s="167" t="str">
        <f t="shared" si="34"/>
        <v/>
      </c>
      <c r="AS89" s="164" t="str">
        <f t="shared" si="35"/>
        <v/>
      </c>
      <c r="AT89" s="168" t="str">
        <f t="shared" si="36"/>
        <v/>
      </c>
      <c r="AU89" s="168" t="str">
        <f t="shared" si="37"/>
        <v/>
      </c>
      <c r="AV89" s="168" t="str">
        <f t="shared" si="38"/>
        <v/>
      </c>
      <c r="AW89" s="168" t="str">
        <f t="shared" si="39"/>
        <v/>
      </c>
      <c r="AX89" s="168" t="str">
        <f t="shared" si="40"/>
        <v/>
      </c>
      <c r="AY89" s="168" t="str">
        <f t="shared" si="41"/>
        <v/>
      </c>
      <c r="AZ89" s="178"/>
      <c r="BA89" s="178"/>
      <c r="BB89" s="179"/>
      <c r="BC89" s="179"/>
      <c r="BD89" s="179"/>
      <c r="BE89" s="179"/>
      <c r="BF89" s="179"/>
      <c r="BG89" s="179"/>
      <c r="BH89" s="179"/>
      <c r="BI89" s="179"/>
      <c r="BJ89" s="179"/>
      <c r="BK89" s="179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5"/>
      <c r="DJ89" s="25"/>
      <c r="DK89" s="25"/>
      <c r="DL89" s="25"/>
      <c r="DM89" s="25"/>
      <c r="DN89" s="25"/>
    </row>
    <row r="90" spans="1:118" ht="15.95" customHeight="1" x14ac:dyDescent="0.2">
      <c r="A90" s="181" t="str">
        <f t="shared" si="43"/>
        <v/>
      </c>
      <c r="B90" s="182" t="str">
        <f t="shared" si="42"/>
        <v/>
      </c>
      <c r="C90" s="151"/>
      <c r="D90" s="152"/>
      <c r="E90" s="153"/>
      <c r="F90" s="152"/>
      <c r="G90" s="151"/>
      <c r="H90" s="151"/>
      <c r="I90" s="151"/>
      <c r="J90" s="151"/>
      <c r="K90" s="151"/>
      <c r="L90" s="151" t="str">
        <f t="shared" si="23"/>
        <v/>
      </c>
      <c r="M90" s="151" t="str">
        <f t="shared" si="24"/>
        <v/>
      </c>
      <c r="N90" s="151" t="str">
        <f t="shared" si="25"/>
        <v/>
      </c>
      <c r="O90" s="151" t="str">
        <f t="shared" si="26"/>
        <v/>
      </c>
      <c r="P90" s="155"/>
      <c r="Q90" s="155"/>
      <c r="R90" s="154" t="str">
        <f>IF(C90="","",MAX(N90:N91))</f>
        <v/>
      </c>
      <c r="S90" s="154" t="str">
        <f>IF(D90="","",MAX(O90:O91))</f>
        <v/>
      </c>
      <c r="T90" s="155" t="str">
        <f>IF(C90="","",MAX(ABS(H90),ABS(H91)))</f>
        <v/>
      </c>
      <c r="U90" s="156" t="str">
        <f>+IF(C90="","",MIN(MAX(ABS(G90),ABS(G91))*1000/(J90*K90),0.2*$F$10))</f>
        <v/>
      </c>
      <c r="V90" s="155" t="str">
        <f>IF(C90="","",MAX(BH90:BI90))</f>
        <v/>
      </c>
      <c r="W90" s="155" t="str">
        <f>IF(C90="","",$AA$9*$J90*$BG90*$BF90*$F$10/2.9/1000)</f>
        <v/>
      </c>
      <c r="X90" s="155" t="str">
        <f>IF(C90="","",$AA$9*$J90*$BG90*$BF90*$F$10/2/1000)</f>
        <v/>
      </c>
      <c r="Y90" s="157" t="str">
        <f>IF(C90="","",IF(MAX(ABS(H90),ABS(H91))&lt;V90,"Cấu tạo",IF(MAX(ABS(H90),ABS(H91))&gt;X90,"O/S","Tínhthép")))</f>
        <v/>
      </c>
      <c r="Z90" s="158" t="str">
        <f>IF(C90="","",IF(Y90="Tínhthép",IF(T90&lt;W90,2.5,_xlfn.COT(0.5*ASIN(2*T90*1000/($AA$9*J90*BG90*BF90*$F$10)))),""))</f>
        <v/>
      </c>
      <c r="AA90" s="159" t="str">
        <f>IF(C90="","",MAX(BJ90:BK90))</f>
        <v/>
      </c>
      <c r="AB90" s="160" t="str">
        <f>IF($C90="","",AH90)</f>
        <v/>
      </c>
      <c r="AC90" s="160" t="str">
        <f>IF($C90="","",AI90)</f>
        <v/>
      </c>
      <c r="AD90" s="160"/>
      <c r="AE90" s="159" t="str">
        <f>IF(C90="","",2*3.14*AB90^2/4/AC90*1000)</f>
        <v/>
      </c>
      <c r="AF90" s="161" t="str">
        <f>IF(C90="","",IF(AE90&gt;AA90,"OK","NOT OK"))</f>
        <v/>
      </c>
      <c r="AG90" s="17">
        <v>19</v>
      </c>
      <c r="AH90" s="162">
        <v>10</v>
      </c>
      <c r="AI90" s="163">
        <v>200</v>
      </c>
      <c r="AK90" s="164" t="str">
        <f t="shared" si="27"/>
        <v/>
      </c>
      <c r="AL90" s="165" t="str">
        <f t="shared" si="28"/>
        <v/>
      </c>
      <c r="AM90" s="164" t="str">
        <f t="shared" si="29"/>
        <v/>
      </c>
      <c r="AN90" s="164" t="str">
        <f t="shared" si="30"/>
        <v/>
      </c>
      <c r="AO90" s="166" t="str">
        <f t="shared" si="31"/>
        <v/>
      </c>
      <c r="AP90" s="167" t="str">
        <f t="shared" si="32"/>
        <v/>
      </c>
      <c r="AQ90" s="167" t="str">
        <f t="shared" si="33"/>
        <v/>
      </c>
      <c r="AR90" s="167" t="str">
        <f t="shared" si="34"/>
        <v/>
      </c>
      <c r="AS90" s="164" t="str">
        <f t="shared" si="35"/>
        <v/>
      </c>
      <c r="AT90" s="168" t="str">
        <f t="shared" si="36"/>
        <v/>
      </c>
      <c r="AU90" s="168" t="str">
        <f t="shared" si="37"/>
        <v/>
      </c>
      <c r="AV90" s="168" t="str">
        <f t="shared" si="38"/>
        <v/>
      </c>
      <c r="AW90" s="168" t="str">
        <f t="shared" si="39"/>
        <v/>
      </c>
      <c r="AX90" s="168" t="str">
        <f t="shared" si="40"/>
        <v/>
      </c>
      <c r="AY90" s="168" t="str">
        <f t="shared" si="41"/>
        <v/>
      </c>
      <c r="AZ90" s="169" t="str">
        <f>IF(C90="","",MAX(R90:R91))</f>
        <v/>
      </c>
      <c r="BA90" s="169" t="str">
        <f>IF(C90="","",MAX(S90:S91))</f>
        <v/>
      </c>
      <c r="BB90" s="170" t="str">
        <f>IF(C90="","",MIN(2,1+SQRT(200/(0.8*K90))))</f>
        <v/>
      </c>
      <c r="BC90" s="170" t="str">
        <f>IF(C90="","",MIN(0.02,MAX(R90:S90)/(J90*0.8*K90)))</f>
        <v/>
      </c>
      <c r="BD90" s="171" t="str">
        <f>IF(C90="","",0.18/$Y$11)</f>
        <v/>
      </c>
      <c r="BE90" s="172" t="str">
        <f>IF(C90="","",0.035*BB90^(3/2)*$F$9^(1/2))</f>
        <v/>
      </c>
      <c r="BF90" s="172" t="str">
        <f>IF(C90="","",0.6*(1-$F$9/250))</f>
        <v/>
      </c>
      <c r="BG90" s="171" t="str">
        <f>IF(C90="","",0.9*AK90)</f>
        <v/>
      </c>
      <c r="BH90" s="172" t="str">
        <f>+IF(C90="","",(BD90*BB90*(100*BC90*$F$9)^(1/3)+0.15*U90)*J90*0.8*K90/1000)</f>
        <v/>
      </c>
      <c r="BI90" s="172" t="str">
        <f>IF(C90="","",(BE90+0.15*U90)*J90*0.8*K90/1000)</f>
        <v/>
      </c>
      <c r="BJ90" s="172" t="str">
        <f>IF(C90="","",$AF$12*J90*1000)</f>
        <v/>
      </c>
      <c r="BK90" s="172" t="str">
        <f>+IF(C90="","",T90*1000/(BG90*$Q$10*Z90)*1000)</f>
        <v/>
      </c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5"/>
      <c r="DJ90" s="25"/>
      <c r="DK90" s="25"/>
      <c r="DL90" s="25"/>
      <c r="DM90" s="25"/>
      <c r="DN90" s="25"/>
    </row>
    <row r="91" spans="1:118" ht="15.95" customHeight="1" x14ac:dyDescent="0.25">
      <c r="A91" s="181" t="str">
        <f t="shared" si="43"/>
        <v/>
      </c>
      <c r="B91" s="182" t="str">
        <f t="shared" si="42"/>
        <v/>
      </c>
      <c r="C91" s="151"/>
      <c r="D91" s="152"/>
      <c r="E91" s="153"/>
      <c r="F91" s="152"/>
      <c r="G91" s="151"/>
      <c r="H91" s="151"/>
      <c r="I91" s="151"/>
      <c r="J91" s="151"/>
      <c r="K91" s="152"/>
      <c r="L91" s="151" t="str">
        <f t="shared" si="23"/>
        <v/>
      </c>
      <c r="M91" s="151" t="str">
        <f t="shared" si="24"/>
        <v/>
      </c>
      <c r="N91" s="151" t="str">
        <f t="shared" si="25"/>
        <v/>
      </c>
      <c r="O91" s="151" t="str">
        <f t="shared" si="26"/>
        <v/>
      </c>
      <c r="P91" s="272"/>
      <c r="Q91" s="272"/>
      <c r="R91" s="173"/>
      <c r="S91" s="173"/>
      <c r="T91" s="174"/>
      <c r="U91" s="174"/>
      <c r="V91" s="174"/>
      <c r="W91" s="174"/>
      <c r="X91" s="174"/>
      <c r="Y91" s="174"/>
      <c r="Z91" s="174"/>
      <c r="AA91" s="175"/>
      <c r="AB91" s="175"/>
      <c r="AC91" s="175"/>
      <c r="AD91" s="175"/>
      <c r="AE91" s="176"/>
      <c r="AF91" s="175"/>
      <c r="AG91" s="122"/>
      <c r="AH91" s="177"/>
      <c r="AI91" s="177"/>
      <c r="AK91" s="164" t="str">
        <f t="shared" si="27"/>
        <v/>
      </c>
      <c r="AL91" s="165" t="str">
        <f t="shared" si="28"/>
        <v/>
      </c>
      <c r="AM91" s="164" t="str">
        <f t="shared" si="29"/>
        <v/>
      </c>
      <c r="AN91" s="164" t="str">
        <f t="shared" si="30"/>
        <v/>
      </c>
      <c r="AO91" s="166" t="str">
        <f t="shared" si="31"/>
        <v/>
      </c>
      <c r="AP91" s="167" t="str">
        <f t="shared" si="32"/>
        <v/>
      </c>
      <c r="AQ91" s="167" t="str">
        <f t="shared" si="33"/>
        <v/>
      </c>
      <c r="AR91" s="167" t="str">
        <f t="shared" si="34"/>
        <v/>
      </c>
      <c r="AS91" s="164" t="str">
        <f t="shared" si="35"/>
        <v/>
      </c>
      <c r="AT91" s="168" t="str">
        <f t="shared" si="36"/>
        <v/>
      </c>
      <c r="AU91" s="168" t="str">
        <f t="shared" si="37"/>
        <v/>
      </c>
      <c r="AV91" s="168" t="str">
        <f t="shared" si="38"/>
        <v/>
      </c>
      <c r="AW91" s="168" t="str">
        <f t="shared" si="39"/>
        <v/>
      </c>
      <c r="AX91" s="168" t="str">
        <f t="shared" si="40"/>
        <v/>
      </c>
      <c r="AY91" s="168" t="str">
        <f t="shared" si="41"/>
        <v/>
      </c>
      <c r="AZ91" s="178"/>
      <c r="BA91" s="178"/>
      <c r="BB91" s="179"/>
      <c r="BC91" s="179"/>
      <c r="BD91" s="179"/>
      <c r="BE91" s="179"/>
      <c r="BF91" s="179"/>
      <c r="BG91" s="179"/>
      <c r="BH91" s="179"/>
      <c r="BI91" s="179"/>
      <c r="BJ91" s="179"/>
      <c r="BK91" s="179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5"/>
      <c r="DJ91" s="25"/>
      <c r="DK91" s="25"/>
      <c r="DL91" s="25"/>
      <c r="DM91" s="25"/>
      <c r="DN91" s="25"/>
    </row>
    <row r="92" spans="1:118" ht="15.95" customHeight="1" x14ac:dyDescent="0.2">
      <c r="A92" s="181" t="str">
        <f t="shared" si="43"/>
        <v/>
      </c>
      <c r="B92" s="182" t="str">
        <f t="shared" si="42"/>
        <v/>
      </c>
      <c r="C92" s="151"/>
      <c r="D92" s="152"/>
      <c r="E92" s="153"/>
      <c r="F92" s="152"/>
      <c r="G92" s="151"/>
      <c r="H92" s="151"/>
      <c r="I92" s="151"/>
      <c r="J92" s="151"/>
      <c r="K92" s="152"/>
      <c r="L92" s="151" t="str">
        <f t="shared" si="23"/>
        <v/>
      </c>
      <c r="M92" s="151" t="str">
        <f t="shared" si="24"/>
        <v/>
      </c>
      <c r="N92" s="151" t="str">
        <f t="shared" si="25"/>
        <v/>
      </c>
      <c r="O92" s="151" t="str">
        <f t="shared" si="26"/>
        <v/>
      </c>
      <c r="P92" s="155"/>
      <c r="Q92" s="155"/>
      <c r="R92" s="154" t="str">
        <f>IF(C92="","",MAX(N92:N93))</f>
        <v/>
      </c>
      <c r="S92" s="154" t="str">
        <f>IF(D92="","",MAX(O92:O93))</f>
        <v/>
      </c>
      <c r="T92" s="155" t="str">
        <f>IF(C92="","",MAX(ABS(H92),ABS(H93)))</f>
        <v/>
      </c>
      <c r="U92" s="156" t="str">
        <f>+IF(C92="","",MIN(MAX(ABS(G92),ABS(G93))*1000/(J92*K92),0.2*$F$10))</f>
        <v/>
      </c>
      <c r="V92" s="155" t="str">
        <f>IF(C92="","",MAX(BH92:BI92))</f>
        <v/>
      </c>
      <c r="W92" s="155" t="str">
        <f>IF(C92="","",$AA$9*$J92*$BG92*$BF92*$F$10/2.9/1000)</f>
        <v/>
      </c>
      <c r="X92" s="155" t="str">
        <f>IF(C92="","",$AA$9*$J92*$BG92*$BF92*$F$10/2/1000)</f>
        <v/>
      </c>
      <c r="Y92" s="157" t="str">
        <f>IF(C92="","",IF(MAX(ABS(H92),ABS(H93))&lt;V92,"Cấu tạo",IF(MAX(ABS(H92),ABS(H93))&gt;X92,"O/S","Tínhthép")))</f>
        <v/>
      </c>
      <c r="Z92" s="158" t="str">
        <f>IF(C92="","",IF(Y92="Tínhthép",IF(T92&lt;W92,2.5,_xlfn.COT(0.5*ASIN(2*T92*1000/($AA$9*J92*BG92*BF92*$F$10)))),""))</f>
        <v/>
      </c>
      <c r="AA92" s="159" t="str">
        <f>IF(C92="","",MAX(BJ92:BK92))</f>
        <v/>
      </c>
      <c r="AB92" s="160" t="str">
        <f>IF($C92="","",AH92)</f>
        <v/>
      </c>
      <c r="AC92" s="160" t="str">
        <f>IF($C92="","",AI92)</f>
        <v/>
      </c>
      <c r="AD92" s="160"/>
      <c r="AE92" s="159" t="str">
        <f>IF(C92="","",2*3.14*AB92^2/4/AC92*1000)</f>
        <v/>
      </c>
      <c r="AF92" s="161" t="str">
        <f>IF(C92="","",IF(AE92&gt;AA92,"OK","NOT OK"))</f>
        <v/>
      </c>
      <c r="AH92" s="162">
        <v>10</v>
      </c>
      <c r="AI92" s="163">
        <v>200</v>
      </c>
      <c r="AK92" s="164" t="str">
        <f t="shared" si="27"/>
        <v/>
      </c>
      <c r="AL92" s="165" t="str">
        <f t="shared" si="28"/>
        <v/>
      </c>
      <c r="AM92" s="164" t="str">
        <f t="shared" si="29"/>
        <v/>
      </c>
      <c r="AN92" s="164" t="str">
        <f t="shared" si="30"/>
        <v/>
      </c>
      <c r="AO92" s="166" t="str">
        <f t="shared" si="31"/>
        <v/>
      </c>
      <c r="AP92" s="167" t="str">
        <f t="shared" si="32"/>
        <v/>
      </c>
      <c r="AQ92" s="167" t="str">
        <f t="shared" si="33"/>
        <v/>
      </c>
      <c r="AR92" s="167" t="str">
        <f t="shared" si="34"/>
        <v/>
      </c>
      <c r="AS92" s="164" t="str">
        <f t="shared" si="35"/>
        <v/>
      </c>
      <c r="AT92" s="168" t="str">
        <f t="shared" si="36"/>
        <v/>
      </c>
      <c r="AU92" s="168" t="str">
        <f t="shared" si="37"/>
        <v/>
      </c>
      <c r="AV92" s="168" t="str">
        <f t="shared" si="38"/>
        <v/>
      </c>
      <c r="AW92" s="168" t="str">
        <f t="shared" si="39"/>
        <v/>
      </c>
      <c r="AX92" s="168" t="str">
        <f t="shared" si="40"/>
        <v/>
      </c>
      <c r="AY92" s="168" t="str">
        <f t="shared" si="41"/>
        <v/>
      </c>
      <c r="AZ92" s="169" t="str">
        <f>IF(C92="","",MAX(R92:R93))</f>
        <v/>
      </c>
      <c r="BA92" s="169" t="str">
        <f>IF(C92="","",MAX(S92:S93))</f>
        <v/>
      </c>
      <c r="BB92" s="170" t="str">
        <f>IF(C92="","",MIN(2,1+SQRT(200/(0.8*K92))))</f>
        <v/>
      </c>
      <c r="BC92" s="170" t="str">
        <f>IF(C92="","",MIN(0.02,MAX(R92:S92)/(J92*0.8*K92)))</f>
        <v/>
      </c>
      <c r="BD92" s="171" t="str">
        <f>IF(C92="","",0.18/$Y$11)</f>
        <v/>
      </c>
      <c r="BE92" s="172" t="str">
        <f>IF(C92="","",0.035*BB92^(3/2)*$F$9^(1/2))</f>
        <v/>
      </c>
      <c r="BF92" s="172" t="str">
        <f>IF(C92="","",0.6*(1-$F$9/250))</f>
        <v/>
      </c>
      <c r="BG92" s="171" t="str">
        <f>IF(C92="","",0.9*AK92)</f>
        <v/>
      </c>
      <c r="BH92" s="172" t="str">
        <f>+IF(C92="","",(BD92*BB92*(100*BC92*$F$9)^(1/3)+0.15*U92)*J92*0.8*K92/1000)</f>
        <v/>
      </c>
      <c r="BI92" s="172" t="str">
        <f>IF(C92="","",(BE92+0.15*U92)*J92*0.8*K92/1000)</f>
        <v/>
      </c>
      <c r="BJ92" s="172" t="str">
        <f>IF(C92="","",$AF$12*J92*1000)</f>
        <v/>
      </c>
      <c r="BK92" s="172" t="str">
        <f>+IF(C92="","",T92*1000/(BG92*$Q$10*Z92)*1000)</f>
        <v/>
      </c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5"/>
      <c r="DJ92" s="25"/>
      <c r="DK92" s="25"/>
      <c r="DL92" s="25"/>
      <c r="DM92" s="25"/>
      <c r="DN92" s="25"/>
    </row>
    <row r="93" spans="1:118" ht="15.95" customHeight="1" x14ac:dyDescent="0.25">
      <c r="A93" s="181" t="str">
        <f t="shared" si="43"/>
        <v/>
      </c>
      <c r="B93" s="182" t="str">
        <f t="shared" si="42"/>
        <v/>
      </c>
      <c r="C93" s="151"/>
      <c r="D93" s="152"/>
      <c r="E93" s="153"/>
      <c r="F93" s="152"/>
      <c r="G93" s="151"/>
      <c r="H93" s="151"/>
      <c r="I93" s="151"/>
      <c r="J93" s="151"/>
      <c r="K93" s="152"/>
      <c r="L93" s="151" t="str">
        <f t="shared" si="23"/>
        <v/>
      </c>
      <c r="M93" s="151" t="str">
        <f t="shared" si="24"/>
        <v/>
      </c>
      <c r="N93" s="151" t="str">
        <f t="shared" si="25"/>
        <v/>
      </c>
      <c r="O93" s="151" t="str">
        <f t="shared" si="26"/>
        <v/>
      </c>
      <c r="P93" s="272"/>
      <c r="Q93" s="272"/>
      <c r="R93" s="173"/>
      <c r="S93" s="173"/>
      <c r="T93" s="174"/>
      <c r="U93" s="174"/>
      <c r="V93" s="174"/>
      <c r="W93" s="174"/>
      <c r="X93" s="174"/>
      <c r="Y93" s="174"/>
      <c r="Z93" s="174"/>
      <c r="AA93" s="175"/>
      <c r="AB93" s="175"/>
      <c r="AC93" s="175"/>
      <c r="AD93" s="175"/>
      <c r="AE93" s="176"/>
      <c r="AF93" s="175"/>
      <c r="AG93" s="122"/>
      <c r="AH93" s="177"/>
      <c r="AI93" s="177"/>
      <c r="AK93" s="164" t="str">
        <f t="shared" si="27"/>
        <v/>
      </c>
      <c r="AL93" s="165" t="str">
        <f t="shared" si="28"/>
        <v/>
      </c>
      <c r="AM93" s="164" t="str">
        <f t="shared" si="29"/>
        <v/>
      </c>
      <c r="AN93" s="164" t="str">
        <f t="shared" si="30"/>
        <v/>
      </c>
      <c r="AO93" s="166" t="str">
        <f t="shared" si="31"/>
        <v/>
      </c>
      <c r="AP93" s="167" t="str">
        <f t="shared" si="32"/>
        <v/>
      </c>
      <c r="AQ93" s="167" t="str">
        <f t="shared" si="33"/>
        <v/>
      </c>
      <c r="AR93" s="167" t="str">
        <f t="shared" si="34"/>
        <v/>
      </c>
      <c r="AS93" s="164" t="str">
        <f t="shared" si="35"/>
        <v/>
      </c>
      <c r="AT93" s="168" t="str">
        <f t="shared" si="36"/>
        <v/>
      </c>
      <c r="AU93" s="168" t="str">
        <f t="shared" si="37"/>
        <v/>
      </c>
      <c r="AV93" s="168" t="str">
        <f t="shared" si="38"/>
        <v/>
      </c>
      <c r="AW93" s="168" t="str">
        <f t="shared" si="39"/>
        <v/>
      </c>
      <c r="AX93" s="168" t="str">
        <f t="shared" si="40"/>
        <v/>
      </c>
      <c r="AY93" s="168" t="str">
        <f t="shared" si="41"/>
        <v/>
      </c>
      <c r="AZ93" s="178"/>
      <c r="BA93" s="178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5"/>
      <c r="DJ93" s="25"/>
      <c r="DK93" s="25"/>
      <c r="DL93" s="25"/>
      <c r="DM93" s="25"/>
      <c r="DN93" s="25"/>
    </row>
    <row r="94" spans="1:118" ht="15.95" customHeight="1" x14ac:dyDescent="0.2">
      <c r="A94" s="181" t="str">
        <f t="shared" si="43"/>
        <v/>
      </c>
      <c r="B94" s="182" t="str">
        <f t="shared" si="42"/>
        <v/>
      </c>
      <c r="C94" s="151"/>
      <c r="D94" s="152"/>
      <c r="E94" s="153"/>
      <c r="F94" s="152"/>
      <c r="G94" s="151"/>
      <c r="H94" s="151"/>
      <c r="I94" s="151"/>
      <c r="J94" s="151"/>
      <c r="K94" s="151"/>
      <c r="L94" s="151" t="str">
        <f t="shared" si="23"/>
        <v/>
      </c>
      <c r="M94" s="151" t="str">
        <f t="shared" si="24"/>
        <v/>
      </c>
      <c r="N94" s="151" t="str">
        <f t="shared" si="25"/>
        <v/>
      </c>
      <c r="O94" s="151" t="str">
        <f t="shared" si="26"/>
        <v/>
      </c>
      <c r="P94" s="155"/>
      <c r="Q94" s="155"/>
      <c r="R94" s="154" t="str">
        <f>IF(C94="","",MAX(N94:N95))</f>
        <v/>
      </c>
      <c r="S94" s="154" t="str">
        <f>IF(D94="","",MAX(O94:O95))</f>
        <v/>
      </c>
      <c r="T94" s="155" t="str">
        <f>IF(C94="","",MAX(ABS(H94),ABS(H95)))</f>
        <v/>
      </c>
      <c r="U94" s="156" t="str">
        <f>+IF(C94="","",MIN(MAX(ABS(G94),ABS(G95))*1000/(J94*K94),0.2*$F$10))</f>
        <v/>
      </c>
      <c r="V94" s="155" t="str">
        <f>IF(C94="","",MAX(BH94:BI94))</f>
        <v/>
      </c>
      <c r="W94" s="155" t="str">
        <f>IF(C94="","",$AA$9*$J94*$BG94*$BF94*$F$10/2.9/1000)</f>
        <v/>
      </c>
      <c r="X94" s="155" t="str">
        <f>IF(C94="","",$AA$9*$J94*$BG94*$BF94*$F$10/2/1000)</f>
        <v/>
      </c>
      <c r="Y94" s="157" t="str">
        <f>IF(C94="","",IF(MAX(ABS(H94),ABS(H95))&lt;V94,"Cấu tạo",IF(MAX(ABS(H94),ABS(H95))&gt;X94,"O/S","Tínhthép")))</f>
        <v/>
      </c>
      <c r="Z94" s="158" t="str">
        <f>IF(C94="","",IF(Y94="Tínhthép",IF(T94&lt;W94,2.5,_xlfn.COT(0.5*ASIN(2*T94*1000/($AA$9*J94*BG94*BF94*$F$10)))),""))</f>
        <v/>
      </c>
      <c r="AA94" s="159" t="str">
        <f>IF(C94="","",MAX(BJ94:BK94))</f>
        <v/>
      </c>
      <c r="AB94" s="160" t="str">
        <f>IF($C94="","",AH94)</f>
        <v/>
      </c>
      <c r="AC94" s="160" t="str">
        <f>IF($C94="","",AI94)</f>
        <v/>
      </c>
      <c r="AD94" s="160"/>
      <c r="AE94" s="159" t="str">
        <f>IF(C94="","",2*3.14*AB94^2/4/AC94*1000)</f>
        <v/>
      </c>
      <c r="AF94" s="161" t="str">
        <f>IF(C94="","",IF(AE94&gt;AA94,"OK","NOT OK"))</f>
        <v/>
      </c>
      <c r="AG94" s="17">
        <v>20</v>
      </c>
      <c r="AH94" s="162">
        <v>10</v>
      </c>
      <c r="AI94" s="163">
        <v>200</v>
      </c>
      <c r="AK94" s="164" t="str">
        <f t="shared" si="27"/>
        <v/>
      </c>
      <c r="AL94" s="165" t="str">
        <f t="shared" si="28"/>
        <v/>
      </c>
      <c r="AM94" s="164" t="str">
        <f t="shared" si="29"/>
        <v/>
      </c>
      <c r="AN94" s="164" t="str">
        <f t="shared" si="30"/>
        <v/>
      </c>
      <c r="AO94" s="166" t="str">
        <f t="shared" si="31"/>
        <v/>
      </c>
      <c r="AP94" s="167" t="str">
        <f t="shared" si="32"/>
        <v/>
      </c>
      <c r="AQ94" s="167" t="str">
        <f t="shared" si="33"/>
        <v/>
      </c>
      <c r="AR94" s="167" t="str">
        <f t="shared" si="34"/>
        <v/>
      </c>
      <c r="AS94" s="164" t="str">
        <f t="shared" si="35"/>
        <v/>
      </c>
      <c r="AT94" s="168" t="str">
        <f t="shared" si="36"/>
        <v/>
      </c>
      <c r="AU94" s="168" t="str">
        <f t="shared" si="37"/>
        <v/>
      </c>
      <c r="AV94" s="168" t="str">
        <f t="shared" si="38"/>
        <v/>
      </c>
      <c r="AW94" s="168" t="str">
        <f t="shared" si="39"/>
        <v/>
      </c>
      <c r="AX94" s="168" t="str">
        <f t="shared" si="40"/>
        <v/>
      </c>
      <c r="AY94" s="168" t="str">
        <f t="shared" si="41"/>
        <v/>
      </c>
      <c r="AZ94" s="169" t="str">
        <f>IF(C94="","",MAX(R94:R95))</f>
        <v/>
      </c>
      <c r="BA94" s="169" t="str">
        <f>IF(C94="","",MAX(S94:S95))</f>
        <v/>
      </c>
      <c r="BB94" s="170" t="str">
        <f>IF(C94="","",MIN(2,1+SQRT(200/(0.8*K94))))</f>
        <v/>
      </c>
      <c r="BC94" s="170" t="str">
        <f>IF(C94="","",MIN(0.02,MAX(R94:S94)/(J94*0.8*K94)))</f>
        <v/>
      </c>
      <c r="BD94" s="171" t="str">
        <f>IF(C94="","",0.18/$Y$11)</f>
        <v/>
      </c>
      <c r="BE94" s="172" t="str">
        <f>IF(C94="","",0.035*BB94^(3/2)*$F$9^(1/2))</f>
        <v/>
      </c>
      <c r="BF94" s="172" t="str">
        <f>IF(C94="","",0.6*(1-$F$9/250))</f>
        <v/>
      </c>
      <c r="BG94" s="171" t="str">
        <f>IF(C94="","",0.9*AK94)</f>
        <v/>
      </c>
      <c r="BH94" s="172" t="str">
        <f>+IF(C94="","",(BD94*BB94*(100*BC94*$F$9)^(1/3)+0.15*U94)*J94*0.8*K94/1000)</f>
        <v/>
      </c>
      <c r="BI94" s="172" t="str">
        <f>IF(C94="","",(BE94+0.15*U94)*J94*0.8*K94/1000)</f>
        <v/>
      </c>
      <c r="BJ94" s="172" t="str">
        <f>IF(C94="","",$AF$12*J94*1000)</f>
        <v/>
      </c>
      <c r="BK94" s="172" t="str">
        <f>+IF(C94="","",T94*1000/(BG94*$Q$10*Z94)*1000)</f>
        <v/>
      </c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5"/>
      <c r="DJ94" s="25"/>
      <c r="DK94" s="25"/>
      <c r="DL94" s="25"/>
      <c r="DM94" s="25"/>
      <c r="DN94" s="25"/>
    </row>
    <row r="95" spans="1:118" ht="15.95" customHeight="1" x14ac:dyDescent="0.25">
      <c r="A95" s="181" t="str">
        <f t="shared" si="43"/>
        <v/>
      </c>
      <c r="B95" s="182" t="str">
        <f t="shared" si="42"/>
        <v/>
      </c>
      <c r="C95" s="151"/>
      <c r="D95" s="152"/>
      <c r="E95" s="153"/>
      <c r="F95" s="152"/>
      <c r="G95" s="151"/>
      <c r="H95" s="151"/>
      <c r="I95" s="151"/>
      <c r="J95" s="151"/>
      <c r="K95" s="152"/>
      <c r="L95" s="151" t="str">
        <f t="shared" si="23"/>
        <v/>
      </c>
      <c r="M95" s="151" t="str">
        <f t="shared" si="24"/>
        <v/>
      </c>
      <c r="N95" s="151" t="str">
        <f t="shared" si="25"/>
        <v/>
      </c>
      <c r="O95" s="151" t="str">
        <f t="shared" si="26"/>
        <v/>
      </c>
      <c r="P95" s="272"/>
      <c r="Q95" s="272"/>
      <c r="R95" s="180"/>
      <c r="S95" s="180"/>
      <c r="T95" s="174"/>
      <c r="U95" s="174"/>
      <c r="V95" s="174"/>
      <c r="W95" s="174"/>
      <c r="X95" s="174"/>
      <c r="Y95" s="174"/>
      <c r="Z95" s="174"/>
      <c r="AA95" s="175"/>
      <c r="AB95" s="175"/>
      <c r="AC95" s="175"/>
      <c r="AD95" s="175"/>
      <c r="AE95" s="176"/>
      <c r="AF95" s="175"/>
      <c r="AG95" s="122"/>
      <c r="AH95" s="177"/>
      <c r="AI95" s="177"/>
      <c r="AK95" s="164" t="str">
        <f t="shared" si="27"/>
        <v/>
      </c>
      <c r="AL95" s="165" t="str">
        <f t="shared" si="28"/>
        <v/>
      </c>
      <c r="AM95" s="164" t="str">
        <f t="shared" si="29"/>
        <v/>
      </c>
      <c r="AN95" s="164" t="str">
        <f t="shared" si="30"/>
        <v/>
      </c>
      <c r="AO95" s="166" t="str">
        <f t="shared" si="31"/>
        <v/>
      </c>
      <c r="AP95" s="167" t="str">
        <f t="shared" si="32"/>
        <v/>
      </c>
      <c r="AQ95" s="167" t="str">
        <f t="shared" si="33"/>
        <v/>
      </c>
      <c r="AR95" s="167" t="str">
        <f t="shared" si="34"/>
        <v/>
      </c>
      <c r="AS95" s="164" t="str">
        <f t="shared" si="35"/>
        <v/>
      </c>
      <c r="AT95" s="168" t="str">
        <f t="shared" si="36"/>
        <v/>
      </c>
      <c r="AU95" s="168" t="str">
        <f t="shared" si="37"/>
        <v/>
      </c>
      <c r="AV95" s="168" t="str">
        <f t="shared" si="38"/>
        <v/>
      </c>
      <c r="AW95" s="168" t="str">
        <f t="shared" si="39"/>
        <v/>
      </c>
      <c r="AX95" s="168" t="str">
        <f t="shared" si="40"/>
        <v/>
      </c>
      <c r="AY95" s="168" t="str">
        <f t="shared" si="41"/>
        <v/>
      </c>
      <c r="AZ95" s="178"/>
      <c r="BA95" s="178"/>
      <c r="BB95" s="179"/>
      <c r="BC95" s="179"/>
      <c r="BD95" s="179"/>
      <c r="BE95" s="179"/>
      <c r="BF95" s="179"/>
      <c r="BG95" s="179"/>
      <c r="BH95" s="179"/>
      <c r="BI95" s="179"/>
      <c r="BJ95" s="179"/>
      <c r="BK95" s="179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5"/>
      <c r="DJ95" s="25"/>
      <c r="DK95" s="25"/>
      <c r="DL95" s="25"/>
      <c r="DM95" s="25"/>
      <c r="DN95" s="25"/>
    </row>
    <row r="96" spans="1:118" ht="15.95" customHeight="1" x14ac:dyDescent="0.2">
      <c r="A96" s="181" t="str">
        <f t="shared" si="43"/>
        <v/>
      </c>
      <c r="B96" s="182" t="str">
        <f t="shared" si="42"/>
        <v/>
      </c>
      <c r="C96" s="151"/>
      <c r="D96" s="152"/>
      <c r="E96" s="153"/>
      <c r="F96" s="152"/>
      <c r="G96" s="151"/>
      <c r="H96" s="151"/>
      <c r="I96" s="151"/>
      <c r="J96" s="151"/>
      <c r="K96" s="152"/>
      <c r="L96" s="151" t="str">
        <f t="shared" si="23"/>
        <v/>
      </c>
      <c r="M96" s="151" t="str">
        <f t="shared" si="24"/>
        <v/>
      </c>
      <c r="N96" s="151" t="str">
        <f t="shared" si="25"/>
        <v/>
      </c>
      <c r="O96" s="151" t="str">
        <f t="shared" si="26"/>
        <v/>
      </c>
      <c r="P96" s="155"/>
      <c r="Q96" s="155"/>
      <c r="R96" s="154" t="str">
        <f>IF(C96="","",MAX(N96:N97))</f>
        <v/>
      </c>
      <c r="S96" s="154" t="str">
        <f>IF(D96="","",MAX(O96:O97))</f>
        <v/>
      </c>
      <c r="T96" s="155" t="str">
        <f>IF(C96="","",MAX(ABS(H96),ABS(H97)))</f>
        <v/>
      </c>
      <c r="U96" s="156" t="str">
        <f>+IF(C96="","",MIN(MAX(ABS(G96),ABS(G97))*1000/(J96*K96),0.2*$F$10))</f>
        <v/>
      </c>
      <c r="V96" s="155" t="str">
        <f>IF(C96="","",MAX(BH96:BI96))</f>
        <v/>
      </c>
      <c r="W96" s="155" t="str">
        <f>IF(C96="","",$AA$9*$J96*$BG96*$BF96*$F$10/2.9/1000)</f>
        <v/>
      </c>
      <c r="X96" s="155" t="str">
        <f>IF(C96="","",$AA$9*$J96*$BG96*$BF96*$F$10/2/1000)</f>
        <v/>
      </c>
      <c r="Y96" s="157" t="str">
        <f>IF(C96="","",IF(MAX(ABS(H96),ABS(H97))&lt;V96,"Cấu tạo",IF(MAX(ABS(H96),ABS(H97))&gt;X96,"O/S","Tínhthép")))</f>
        <v/>
      </c>
      <c r="Z96" s="158" t="str">
        <f>IF(C96="","",IF(Y96="Tínhthép",IF(T96&lt;W96,2.5,_xlfn.COT(0.5*ASIN(2*T96*1000/($AA$9*J96*BG96*BF96*$F$10)))),""))</f>
        <v/>
      </c>
      <c r="AA96" s="159" t="str">
        <f>IF(C96="","",MAX(BJ96:BK96))</f>
        <v/>
      </c>
      <c r="AB96" s="160" t="str">
        <f>IF($C96="","",AH96)</f>
        <v/>
      </c>
      <c r="AC96" s="160" t="str">
        <f>IF($C96="","",AI96)</f>
        <v/>
      </c>
      <c r="AD96" s="160"/>
      <c r="AE96" s="159" t="str">
        <f>IF(C96="","",2*3.14*AB96^2/4/AC96*1000)</f>
        <v/>
      </c>
      <c r="AF96" s="161" t="str">
        <f>IF(C96="","",IF(AE96&gt;AA96,"OK","NOT OK"))</f>
        <v/>
      </c>
      <c r="AH96" s="162">
        <v>10</v>
      </c>
      <c r="AI96" s="163">
        <v>200</v>
      </c>
      <c r="AK96" s="164" t="str">
        <f t="shared" si="27"/>
        <v/>
      </c>
      <c r="AL96" s="165" t="str">
        <f t="shared" si="28"/>
        <v/>
      </c>
      <c r="AM96" s="164" t="str">
        <f t="shared" si="29"/>
        <v/>
      </c>
      <c r="AN96" s="164" t="str">
        <f t="shared" si="30"/>
        <v/>
      </c>
      <c r="AO96" s="166" t="str">
        <f t="shared" si="31"/>
        <v/>
      </c>
      <c r="AP96" s="167" t="str">
        <f t="shared" si="32"/>
        <v/>
      </c>
      <c r="AQ96" s="167" t="str">
        <f t="shared" si="33"/>
        <v/>
      </c>
      <c r="AR96" s="167" t="str">
        <f t="shared" si="34"/>
        <v/>
      </c>
      <c r="AS96" s="164" t="str">
        <f t="shared" si="35"/>
        <v/>
      </c>
      <c r="AT96" s="168" t="str">
        <f t="shared" si="36"/>
        <v/>
      </c>
      <c r="AU96" s="168" t="str">
        <f t="shared" si="37"/>
        <v/>
      </c>
      <c r="AV96" s="168" t="str">
        <f t="shared" si="38"/>
        <v/>
      </c>
      <c r="AW96" s="168" t="str">
        <f t="shared" si="39"/>
        <v/>
      </c>
      <c r="AX96" s="168" t="str">
        <f t="shared" si="40"/>
        <v/>
      </c>
      <c r="AY96" s="168" t="str">
        <f t="shared" si="41"/>
        <v/>
      </c>
      <c r="AZ96" s="169" t="str">
        <f>IF(C96="","",MAX(R96:R97))</f>
        <v/>
      </c>
      <c r="BA96" s="169" t="str">
        <f>IF(C96="","",MAX(S96:S97))</f>
        <v/>
      </c>
      <c r="BB96" s="170" t="str">
        <f>IF(C96="","",MIN(2,1+SQRT(200/(0.8*K96))))</f>
        <v/>
      </c>
      <c r="BC96" s="170" t="str">
        <f>IF(C96="","",MIN(0.02,MAX(R96:S96)/(J96*0.8*K96)))</f>
        <v/>
      </c>
      <c r="BD96" s="171" t="str">
        <f>IF(C96="","",0.18/$Y$11)</f>
        <v/>
      </c>
      <c r="BE96" s="172" t="str">
        <f>IF(C96="","",0.035*BB96^(3/2)*$F$9^(1/2))</f>
        <v/>
      </c>
      <c r="BF96" s="172" t="str">
        <f>IF(C96="","",0.6*(1-$F$9/250))</f>
        <v/>
      </c>
      <c r="BG96" s="171" t="str">
        <f>IF(C96="","",0.9*AK96)</f>
        <v/>
      </c>
      <c r="BH96" s="172" t="str">
        <f>+IF(C96="","",(BD96*BB96*(100*BC96*$F$9)^(1/3)+0.15*U96)*J96*0.8*K96/1000)</f>
        <v/>
      </c>
      <c r="BI96" s="172" t="str">
        <f>IF(C96="","",(BE96+0.15*U96)*J96*0.8*K96/1000)</f>
        <v/>
      </c>
      <c r="BJ96" s="172" t="str">
        <f>IF(C96="","",$AF$12*J96*1000)</f>
        <v/>
      </c>
      <c r="BK96" s="172" t="str">
        <f>+IF(C96="","",T96*1000/(BG96*$Q$10*Z96)*1000)</f>
        <v/>
      </c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5"/>
      <c r="DJ96" s="25"/>
      <c r="DK96" s="25"/>
      <c r="DL96" s="25"/>
      <c r="DM96" s="25"/>
      <c r="DN96" s="25"/>
    </row>
    <row r="97" spans="1:118" ht="15.95" customHeight="1" x14ac:dyDescent="0.25">
      <c r="A97" s="181" t="str">
        <f t="shared" si="43"/>
        <v/>
      </c>
      <c r="B97" s="182" t="str">
        <f t="shared" si="42"/>
        <v/>
      </c>
      <c r="C97" s="151"/>
      <c r="D97" s="152"/>
      <c r="E97" s="153"/>
      <c r="F97" s="152"/>
      <c r="G97" s="151"/>
      <c r="H97" s="151"/>
      <c r="I97" s="151"/>
      <c r="J97" s="151"/>
      <c r="K97" s="152"/>
      <c r="L97" s="151" t="str">
        <f t="shared" si="23"/>
        <v/>
      </c>
      <c r="M97" s="151" t="str">
        <f t="shared" si="24"/>
        <v/>
      </c>
      <c r="N97" s="151" t="str">
        <f t="shared" si="25"/>
        <v/>
      </c>
      <c r="O97" s="151" t="str">
        <f t="shared" si="26"/>
        <v/>
      </c>
      <c r="P97" s="272"/>
      <c r="Q97" s="272"/>
      <c r="R97" s="180"/>
      <c r="S97" s="180"/>
      <c r="T97" s="174"/>
      <c r="U97" s="174"/>
      <c r="V97" s="174"/>
      <c r="W97" s="174"/>
      <c r="X97" s="174"/>
      <c r="Y97" s="174"/>
      <c r="Z97" s="174"/>
      <c r="AA97" s="175"/>
      <c r="AB97" s="175"/>
      <c r="AC97" s="175"/>
      <c r="AD97" s="175"/>
      <c r="AE97" s="176"/>
      <c r="AF97" s="175"/>
      <c r="AG97" s="122"/>
      <c r="AH97" s="177"/>
      <c r="AI97" s="177"/>
      <c r="AK97" s="164" t="str">
        <f t="shared" si="27"/>
        <v/>
      </c>
      <c r="AL97" s="165" t="str">
        <f t="shared" si="28"/>
        <v/>
      </c>
      <c r="AM97" s="164" t="str">
        <f t="shared" si="29"/>
        <v/>
      </c>
      <c r="AN97" s="164" t="str">
        <f t="shared" si="30"/>
        <v/>
      </c>
      <c r="AO97" s="166" t="str">
        <f t="shared" si="31"/>
        <v/>
      </c>
      <c r="AP97" s="167" t="str">
        <f t="shared" si="32"/>
        <v/>
      </c>
      <c r="AQ97" s="167" t="str">
        <f t="shared" si="33"/>
        <v/>
      </c>
      <c r="AR97" s="167" t="str">
        <f t="shared" si="34"/>
        <v/>
      </c>
      <c r="AS97" s="164" t="str">
        <f t="shared" si="35"/>
        <v/>
      </c>
      <c r="AT97" s="168" t="str">
        <f t="shared" si="36"/>
        <v/>
      </c>
      <c r="AU97" s="168" t="str">
        <f t="shared" si="37"/>
        <v/>
      </c>
      <c r="AV97" s="168" t="str">
        <f t="shared" si="38"/>
        <v/>
      </c>
      <c r="AW97" s="168" t="str">
        <f t="shared" si="39"/>
        <v/>
      </c>
      <c r="AX97" s="168" t="str">
        <f t="shared" si="40"/>
        <v/>
      </c>
      <c r="AY97" s="168" t="str">
        <f t="shared" si="41"/>
        <v/>
      </c>
      <c r="AZ97" s="178"/>
      <c r="BA97" s="178"/>
      <c r="BB97" s="179"/>
      <c r="BC97" s="179"/>
      <c r="BD97" s="179"/>
      <c r="BE97" s="179"/>
      <c r="BF97" s="179"/>
      <c r="BG97" s="179"/>
      <c r="BH97" s="179"/>
      <c r="BI97" s="179"/>
      <c r="BJ97" s="179"/>
      <c r="BK97" s="179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5"/>
      <c r="DJ97" s="25"/>
      <c r="DK97" s="25"/>
      <c r="DL97" s="25"/>
      <c r="DM97" s="25"/>
      <c r="DN97" s="25"/>
    </row>
    <row r="98" spans="1:118" ht="15.95" customHeight="1" x14ac:dyDescent="0.2">
      <c r="A98" s="181" t="str">
        <f t="shared" si="43"/>
        <v/>
      </c>
      <c r="B98" s="182" t="str">
        <f t="shared" si="42"/>
        <v/>
      </c>
      <c r="C98" s="151"/>
      <c r="D98" s="152"/>
      <c r="E98" s="153"/>
      <c r="F98" s="152"/>
      <c r="G98" s="151"/>
      <c r="H98" s="151"/>
      <c r="I98" s="151"/>
      <c r="J98" s="151"/>
      <c r="K98" s="151"/>
      <c r="L98" s="151" t="str">
        <f t="shared" si="23"/>
        <v/>
      </c>
      <c r="M98" s="151" t="str">
        <f t="shared" si="24"/>
        <v/>
      </c>
      <c r="N98" s="151" t="str">
        <f t="shared" si="25"/>
        <v/>
      </c>
      <c r="O98" s="151" t="str">
        <f t="shared" si="26"/>
        <v/>
      </c>
      <c r="P98" s="155"/>
      <c r="Q98" s="155"/>
      <c r="R98" s="154" t="str">
        <f>IF(C98="","",MAX(N98:N99))</f>
        <v/>
      </c>
      <c r="S98" s="154" t="str">
        <f>IF(D98="","",MAX(O98:O99))</f>
        <v/>
      </c>
      <c r="T98" s="155" t="str">
        <f>IF(C98="","",MAX(ABS(H98),ABS(H99)))</f>
        <v/>
      </c>
      <c r="U98" s="156" t="str">
        <f>+IF(C98="","",MIN(MAX(ABS(G98),ABS(G99))*1000/(J98*K98),0.2*$F$10))</f>
        <v/>
      </c>
      <c r="V98" s="155" t="str">
        <f>IF(C98="","",MAX(BH98:BI98))</f>
        <v/>
      </c>
      <c r="W98" s="155" t="str">
        <f>IF(C98="","",$AA$9*$J98*$BG98*$BF98*$F$10/2.9/1000)</f>
        <v/>
      </c>
      <c r="X98" s="155" t="str">
        <f>IF(C98="","",$AA$9*$J98*$BG98*$BF98*$F$10/2/1000)</f>
        <v/>
      </c>
      <c r="Y98" s="157" t="str">
        <f>IF(C98="","",IF(MAX(ABS(H98),ABS(H99))&lt;V98,"Cấu tạo",IF(MAX(ABS(H98),ABS(H99))&gt;X98,"O/S","Tínhthép")))</f>
        <v/>
      </c>
      <c r="Z98" s="158" t="str">
        <f>IF(C98="","",IF(Y98="Tínhthép",IF(T98&lt;W98,2.5,_xlfn.COT(0.5*ASIN(2*T98*1000/($AA$9*J98*BG98*BF98*$F$10)))),""))</f>
        <v/>
      </c>
      <c r="AA98" s="159" t="str">
        <f>IF(C98="","",MAX(BJ98:BK98))</f>
        <v/>
      </c>
      <c r="AB98" s="160" t="str">
        <f>IF($C98="","",AH98)</f>
        <v/>
      </c>
      <c r="AC98" s="160" t="str">
        <f>IF($C98="","",AI98)</f>
        <v/>
      </c>
      <c r="AD98" s="160"/>
      <c r="AE98" s="159" t="str">
        <f>IF(C98="","",2*3.14*AB98^2/4/AC98*1000)</f>
        <v/>
      </c>
      <c r="AF98" s="161" t="str">
        <f>IF(C98="","",IF(AE98&gt;AA98,"OK","NOT OK"))</f>
        <v/>
      </c>
      <c r="AG98" s="17">
        <v>21</v>
      </c>
      <c r="AH98" s="162">
        <v>10</v>
      </c>
      <c r="AI98" s="163">
        <v>200</v>
      </c>
      <c r="AK98" s="164" t="str">
        <f t="shared" si="27"/>
        <v/>
      </c>
      <c r="AL98" s="165" t="str">
        <f t="shared" si="28"/>
        <v/>
      </c>
      <c r="AM98" s="164" t="str">
        <f t="shared" si="29"/>
        <v/>
      </c>
      <c r="AN98" s="164" t="str">
        <f t="shared" si="30"/>
        <v/>
      </c>
      <c r="AO98" s="166" t="str">
        <f t="shared" si="31"/>
        <v/>
      </c>
      <c r="AP98" s="167" t="str">
        <f t="shared" si="32"/>
        <v/>
      </c>
      <c r="AQ98" s="167" t="str">
        <f t="shared" si="33"/>
        <v/>
      </c>
      <c r="AR98" s="167" t="str">
        <f t="shared" si="34"/>
        <v/>
      </c>
      <c r="AS98" s="164" t="str">
        <f t="shared" si="35"/>
        <v/>
      </c>
      <c r="AT98" s="168" t="str">
        <f t="shared" si="36"/>
        <v/>
      </c>
      <c r="AU98" s="168" t="str">
        <f t="shared" si="37"/>
        <v/>
      </c>
      <c r="AV98" s="168" t="str">
        <f t="shared" si="38"/>
        <v/>
      </c>
      <c r="AW98" s="168" t="str">
        <f t="shared" si="39"/>
        <v/>
      </c>
      <c r="AX98" s="168" t="str">
        <f t="shared" si="40"/>
        <v/>
      </c>
      <c r="AY98" s="168" t="str">
        <f t="shared" si="41"/>
        <v/>
      </c>
      <c r="AZ98" s="169" t="str">
        <f>IF(C98="","",MAX(R98:R99))</f>
        <v/>
      </c>
      <c r="BA98" s="169" t="str">
        <f>IF(C98="","",MAX(S98:S99))</f>
        <v/>
      </c>
      <c r="BB98" s="170" t="str">
        <f>IF(C98="","",MIN(2,1+SQRT(200/(0.8*K98))))</f>
        <v/>
      </c>
      <c r="BC98" s="170" t="str">
        <f>IF(C98="","",MIN(0.02,MAX(R98:S98)/(J98*0.8*K98)))</f>
        <v/>
      </c>
      <c r="BD98" s="171" t="str">
        <f>IF(C98="","",0.18/$Y$11)</f>
        <v/>
      </c>
      <c r="BE98" s="172" t="str">
        <f>IF(C98="","",0.035*BB98^(3/2)*$F$9^(1/2))</f>
        <v/>
      </c>
      <c r="BF98" s="172" t="str">
        <f>IF(C98="","",0.6*(1-$F$9/250))</f>
        <v/>
      </c>
      <c r="BG98" s="171" t="str">
        <f>IF(C98="","",0.9*AK98)</f>
        <v/>
      </c>
      <c r="BH98" s="172" t="str">
        <f>+IF(C98="","",(BD98*BB98*(100*BC98*$F$9)^(1/3)+0.15*U98)*J98*0.8*K98/1000)</f>
        <v/>
      </c>
      <c r="BI98" s="172" t="str">
        <f>IF(C98="","",(BE98+0.15*U98)*J98*0.8*K98/1000)</f>
        <v/>
      </c>
      <c r="BJ98" s="172" t="str">
        <f>IF(C98="","",$AF$12*J98*1000)</f>
        <v/>
      </c>
      <c r="BK98" s="172" t="str">
        <f>+IF(C98="","",T98*1000/(BG98*$Q$10*Z98)*1000)</f>
        <v/>
      </c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5"/>
      <c r="DJ98" s="25"/>
      <c r="DK98" s="25"/>
      <c r="DL98" s="25"/>
      <c r="DM98" s="25"/>
      <c r="DN98" s="25"/>
    </row>
    <row r="99" spans="1:118" ht="15.95" customHeight="1" x14ac:dyDescent="0.25">
      <c r="A99" s="181" t="str">
        <f t="shared" si="43"/>
        <v/>
      </c>
      <c r="B99" s="182" t="str">
        <f t="shared" si="42"/>
        <v/>
      </c>
      <c r="C99" s="151"/>
      <c r="D99" s="152"/>
      <c r="E99" s="153"/>
      <c r="F99" s="152"/>
      <c r="G99" s="151"/>
      <c r="H99" s="151"/>
      <c r="I99" s="151"/>
      <c r="J99" s="151"/>
      <c r="K99" s="152"/>
      <c r="L99" s="151" t="str">
        <f t="shared" si="23"/>
        <v/>
      </c>
      <c r="M99" s="151" t="str">
        <f t="shared" si="24"/>
        <v/>
      </c>
      <c r="N99" s="151" t="str">
        <f t="shared" si="25"/>
        <v/>
      </c>
      <c r="O99" s="151" t="str">
        <f t="shared" si="26"/>
        <v/>
      </c>
      <c r="P99" s="272"/>
      <c r="Q99" s="272"/>
      <c r="R99" s="173"/>
      <c r="S99" s="173"/>
      <c r="T99" s="174"/>
      <c r="U99" s="174"/>
      <c r="V99" s="174"/>
      <c r="W99" s="174"/>
      <c r="X99" s="174"/>
      <c r="Y99" s="174"/>
      <c r="Z99" s="174"/>
      <c r="AA99" s="175"/>
      <c r="AB99" s="175"/>
      <c r="AC99" s="175"/>
      <c r="AD99" s="175"/>
      <c r="AE99" s="176"/>
      <c r="AF99" s="175"/>
      <c r="AG99" s="122"/>
      <c r="AH99" s="177"/>
      <c r="AI99" s="177"/>
      <c r="AK99" s="164" t="str">
        <f t="shared" si="27"/>
        <v/>
      </c>
      <c r="AL99" s="165" t="str">
        <f t="shared" si="28"/>
        <v/>
      </c>
      <c r="AM99" s="164" t="str">
        <f t="shared" si="29"/>
        <v/>
      </c>
      <c r="AN99" s="164" t="str">
        <f t="shared" si="30"/>
        <v/>
      </c>
      <c r="AO99" s="166" t="str">
        <f t="shared" si="31"/>
        <v/>
      </c>
      <c r="AP99" s="167" t="str">
        <f t="shared" si="32"/>
        <v/>
      </c>
      <c r="AQ99" s="167" t="str">
        <f t="shared" si="33"/>
        <v/>
      </c>
      <c r="AR99" s="167" t="str">
        <f t="shared" si="34"/>
        <v/>
      </c>
      <c r="AS99" s="164" t="str">
        <f t="shared" si="35"/>
        <v/>
      </c>
      <c r="AT99" s="168" t="str">
        <f t="shared" si="36"/>
        <v/>
      </c>
      <c r="AU99" s="168" t="str">
        <f t="shared" si="37"/>
        <v/>
      </c>
      <c r="AV99" s="168" t="str">
        <f t="shared" si="38"/>
        <v/>
      </c>
      <c r="AW99" s="168" t="str">
        <f t="shared" si="39"/>
        <v/>
      </c>
      <c r="AX99" s="168" t="str">
        <f t="shared" si="40"/>
        <v/>
      </c>
      <c r="AY99" s="168" t="str">
        <f t="shared" si="41"/>
        <v/>
      </c>
      <c r="AZ99" s="178"/>
      <c r="BA99" s="178"/>
      <c r="BB99" s="179"/>
      <c r="BC99" s="179"/>
      <c r="BD99" s="179"/>
      <c r="BE99" s="179"/>
      <c r="BF99" s="179"/>
      <c r="BG99" s="179"/>
      <c r="BH99" s="179"/>
      <c r="BI99" s="179"/>
      <c r="BJ99" s="179"/>
      <c r="BK99" s="179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5"/>
      <c r="DJ99" s="25"/>
      <c r="DK99" s="25"/>
      <c r="DL99" s="25"/>
      <c r="DM99" s="25"/>
      <c r="DN99" s="25"/>
    </row>
    <row r="100" spans="1:118" ht="15.95" customHeight="1" x14ac:dyDescent="0.2">
      <c r="A100" s="181" t="str">
        <f t="shared" si="43"/>
        <v/>
      </c>
      <c r="B100" s="182" t="str">
        <f t="shared" si="42"/>
        <v/>
      </c>
      <c r="C100" s="151"/>
      <c r="D100" s="152"/>
      <c r="E100" s="153"/>
      <c r="F100" s="152"/>
      <c r="G100" s="151"/>
      <c r="H100" s="151"/>
      <c r="I100" s="151"/>
      <c r="J100" s="151"/>
      <c r="K100" s="152"/>
      <c r="L100" s="151" t="str">
        <f t="shared" si="23"/>
        <v/>
      </c>
      <c r="M100" s="151" t="str">
        <f t="shared" si="24"/>
        <v/>
      </c>
      <c r="N100" s="151" t="str">
        <f t="shared" si="25"/>
        <v/>
      </c>
      <c r="O100" s="151" t="str">
        <f t="shared" si="26"/>
        <v/>
      </c>
      <c r="P100" s="155"/>
      <c r="Q100" s="155"/>
      <c r="R100" s="154" t="str">
        <f>IF(C100="","",MAX(N100:N101))</f>
        <v/>
      </c>
      <c r="S100" s="154" t="str">
        <f>IF(D100="","",MAX(O100:O101))</f>
        <v/>
      </c>
      <c r="T100" s="155" t="str">
        <f>IF(C100="","",MAX(ABS(H100),ABS(H101)))</f>
        <v/>
      </c>
      <c r="U100" s="156" t="str">
        <f>+IF(C100="","",MIN(MAX(ABS(G100),ABS(G101))*1000/(J100*K100),0.2*$F$10))</f>
        <v/>
      </c>
      <c r="V100" s="155" t="str">
        <f>IF(C100="","",MAX(BH100:BI100))</f>
        <v/>
      </c>
      <c r="W100" s="155" t="str">
        <f>IF(C100="","",$AA$9*$J100*$BG100*$BF100*$F$10/2.9/1000)</f>
        <v/>
      </c>
      <c r="X100" s="155" t="str">
        <f>IF(C100="","",$AA$9*$J100*$BG100*$BF100*$F$10/2/1000)</f>
        <v/>
      </c>
      <c r="Y100" s="157" t="str">
        <f>IF(C100="","",IF(MAX(ABS(H100),ABS(H101))&lt;V100,"Cấu tạo",IF(MAX(ABS(H100),ABS(H101))&gt;X100,"O/S","Tínhthép")))</f>
        <v/>
      </c>
      <c r="Z100" s="158" t="str">
        <f>IF(C100="","",IF(Y100="Tínhthép",IF(T100&lt;W100,2.5,_xlfn.COT(0.5*ASIN(2*T100*1000/($AA$9*J100*BG100*BF100*$F$10)))),""))</f>
        <v/>
      </c>
      <c r="AA100" s="159" t="str">
        <f>IF(C100="","",MAX(BJ100:BK100))</f>
        <v/>
      </c>
      <c r="AB100" s="160" t="str">
        <f>IF($C100="","",AH100)</f>
        <v/>
      </c>
      <c r="AC100" s="160" t="str">
        <f>IF($C100="","",AI100)</f>
        <v/>
      </c>
      <c r="AD100" s="160"/>
      <c r="AE100" s="159" t="str">
        <f>IF(C100="","",2*3.14*AB100^2/4/AC100*1000)</f>
        <v/>
      </c>
      <c r="AF100" s="161" t="str">
        <f>IF(C100="","",IF(AE100&gt;AA100,"OK","NOT OK"))</f>
        <v/>
      </c>
      <c r="AH100" s="162">
        <v>10</v>
      </c>
      <c r="AI100" s="163">
        <v>200</v>
      </c>
      <c r="AK100" s="164" t="str">
        <f t="shared" si="27"/>
        <v/>
      </c>
      <c r="AL100" s="165" t="str">
        <f t="shared" si="28"/>
        <v/>
      </c>
      <c r="AM100" s="164" t="str">
        <f t="shared" si="29"/>
        <v/>
      </c>
      <c r="AN100" s="164" t="str">
        <f t="shared" si="30"/>
        <v/>
      </c>
      <c r="AO100" s="166" t="str">
        <f t="shared" si="31"/>
        <v/>
      </c>
      <c r="AP100" s="167" t="str">
        <f t="shared" si="32"/>
        <v/>
      </c>
      <c r="AQ100" s="167" t="str">
        <f t="shared" si="33"/>
        <v/>
      </c>
      <c r="AR100" s="167" t="str">
        <f t="shared" si="34"/>
        <v/>
      </c>
      <c r="AS100" s="164" t="str">
        <f t="shared" si="35"/>
        <v/>
      </c>
      <c r="AT100" s="168" t="str">
        <f t="shared" si="36"/>
        <v/>
      </c>
      <c r="AU100" s="168" t="str">
        <f t="shared" si="37"/>
        <v/>
      </c>
      <c r="AV100" s="168" t="str">
        <f t="shared" si="38"/>
        <v/>
      </c>
      <c r="AW100" s="168" t="str">
        <f t="shared" si="39"/>
        <v/>
      </c>
      <c r="AX100" s="168" t="str">
        <f t="shared" si="40"/>
        <v/>
      </c>
      <c r="AY100" s="168" t="str">
        <f t="shared" si="41"/>
        <v/>
      </c>
      <c r="AZ100" s="169" t="str">
        <f>IF(C100="","",MAX(R100:R101))</f>
        <v/>
      </c>
      <c r="BA100" s="169" t="str">
        <f>IF(C100="","",MAX(S100:S101))</f>
        <v/>
      </c>
      <c r="BB100" s="170" t="str">
        <f>IF(C100="","",MIN(2,1+SQRT(200/(0.8*K100))))</f>
        <v/>
      </c>
      <c r="BC100" s="170" t="str">
        <f>IF(C100="","",MIN(0.02,MAX(R100:S100)/(J100*0.8*K100)))</f>
        <v/>
      </c>
      <c r="BD100" s="171" t="str">
        <f>IF(C100="","",0.18/$Y$11)</f>
        <v/>
      </c>
      <c r="BE100" s="172" t="str">
        <f>IF(C100="","",0.035*BB100^(3/2)*$F$9^(1/2))</f>
        <v/>
      </c>
      <c r="BF100" s="172" t="str">
        <f>IF(C100="","",0.6*(1-$F$9/250))</f>
        <v/>
      </c>
      <c r="BG100" s="171" t="str">
        <f>IF(C100="","",0.9*AK100)</f>
        <v/>
      </c>
      <c r="BH100" s="172" t="str">
        <f>+IF(C100="","",(BD100*BB100*(100*BC100*$F$9)^(1/3)+0.15*U100)*J100*0.8*K100/1000)</f>
        <v/>
      </c>
      <c r="BI100" s="172" t="str">
        <f>IF(C100="","",(BE100+0.15*U100)*J100*0.8*K100/1000)</f>
        <v/>
      </c>
      <c r="BJ100" s="172" t="str">
        <f>IF(C100="","",$AF$12*J100*1000)</f>
        <v/>
      </c>
      <c r="BK100" s="172" t="str">
        <f>+IF(C100="","",T100*1000/(BG100*$Q$10*Z100)*1000)</f>
        <v/>
      </c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5"/>
      <c r="DJ100" s="25"/>
      <c r="DK100" s="25"/>
      <c r="DL100" s="25"/>
      <c r="DM100" s="25"/>
      <c r="DN100" s="25"/>
    </row>
    <row r="101" spans="1:118" ht="15.95" customHeight="1" x14ac:dyDescent="0.25">
      <c r="A101" s="181" t="str">
        <f t="shared" si="43"/>
        <v/>
      </c>
      <c r="B101" s="182" t="str">
        <f t="shared" si="42"/>
        <v/>
      </c>
      <c r="C101" s="151"/>
      <c r="D101" s="152"/>
      <c r="E101" s="153"/>
      <c r="F101" s="152"/>
      <c r="G101" s="151"/>
      <c r="H101" s="151"/>
      <c r="I101" s="151"/>
      <c r="J101" s="151"/>
      <c r="K101" s="152"/>
      <c r="L101" s="151" t="str">
        <f t="shared" si="23"/>
        <v/>
      </c>
      <c r="M101" s="151" t="str">
        <f t="shared" si="24"/>
        <v/>
      </c>
      <c r="N101" s="151" t="str">
        <f t="shared" si="25"/>
        <v/>
      </c>
      <c r="O101" s="151" t="str">
        <f t="shared" si="26"/>
        <v/>
      </c>
      <c r="P101" s="272"/>
      <c r="Q101" s="272"/>
      <c r="R101" s="173"/>
      <c r="S101" s="173"/>
      <c r="T101" s="174"/>
      <c r="U101" s="174"/>
      <c r="V101" s="174"/>
      <c r="W101" s="174"/>
      <c r="X101" s="174"/>
      <c r="Y101" s="174"/>
      <c r="Z101" s="174"/>
      <c r="AA101" s="175"/>
      <c r="AB101" s="175"/>
      <c r="AC101" s="175"/>
      <c r="AD101" s="175"/>
      <c r="AE101" s="176"/>
      <c r="AF101" s="175"/>
      <c r="AG101" s="122"/>
      <c r="AH101" s="177"/>
      <c r="AI101" s="177"/>
      <c r="AK101" s="164" t="str">
        <f t="shared" si="27"/>
        <v/>
      </c>
      <c r="AL101" s="165" t="str">
        <f t="shared" si="28"/>
        <v/>
      </c>
      <c r="AM101" s="164" t="str">
        <f t="shared" si="29"/>
        <v/>
      </c>
      <c r="AN101" s="164" t="str">
        <f t="shared" si="30"/>
        <v/>
      </c>
      <c r="AO101" s="166" t="str">
        <f t="shared" si="31"/>
        <v/>
      </c>
      <c r="AP101" s="167" t="str">
        <f t="shared" si="32"/>
        <v/>
      </c>
      <c r="AQ101" s="167" t="str">
        <f t="shared" si="33"/>
        <v/>
      </c>
      <c r="AR101" s="167" t="str">
        <f t="shared" si="34"/>
        <v/>
      </c>
      <c r="AS101" s="164" t="str">
        <f t="shared" si="35"/>
        <v/>
      </c>
      <c r="AT101" s="168" t="str">
        <f t="shared" si="36"/>
        <v/>
      </c>
      <c r="AU101" s="168" t="str">
        <f t="shared" si="37"/>
        <v/>
      </c>
      <c r="AV101" s="168" t="str">
        <f t="shared" si="38"/>
        <v/>
      </c>
      <c r="AW101" s="168" t="str">
        <f t="shared" si="39"/>
        <v/>
      </c>
      <c r="AX101" s="168" t="str">
        <f t="shared" si="40"/>
        <v/>
      </c>
      <c r="AY101" s="168" t="str">
        <f t="shared" si="41"/>
        <v/>
      </c>
      <c r="AZ101" s="178"/>
      <c r="BA101" s="178"/>
      <c r="BB101" s="179"/>
      <c r="BC101" s="179"/>
      <c r="BD101" s="179"/>
      <c r="BE101" s="179"/>
      <c r="BF101" s="179"/>
      <c r="BG101" s="179"/>
      <c r="BH101" s="179"/>
      <c r="BI101" s="179"/>
      <c r="BJ101" s="179"/>
      <c r="BK101" s="179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5"/>
      <c r="DJ101" s="25"/>
      <c r="DK101" s="25"/>
      <c r="DL101" s="25"/>
      <c r="DM101" s="25"/>
      <c r="DN101" s="25"/>
    </row>
    <row r="102" spans="1:118" ht="15.95" customHeight="1" x14ac:dyDescent="0.2">
      <c r="A102" s="181" t="str">
        <f t="shared" si="43"/>
        <v/>
      </c>
      <c r="B102" s="182" t="str">
        <f t="shared" si="42"/>
        <v/>
      </c>
      <c r="C102" s="151"/>
      <c r="D102" s="152"/>
      <c r="E102" s="153"/>
      <c r="F102" s="152"/>
      <c r="G102" s="151"/>
      <c r="H102" s="151"/>
      <c r="I102" s="151"/>
      <c r="J102" s="151"/>
      <c r="K102" s="151"/>
      <c r="L102" s="151" t="str">
        <f t="shared" si="23"/>
        <v/>
      </c>
      <c r="M102" s="151" t="str">
        <f t="shared" si="24"/>
        <v/>
      </c>
      <c r="N102" s="151" t="str">
        <f t="shared" si="25"/>
        <v/>
      </c>
      <c r="O102" s="151" t="str">
        <f t="shared" si="26"/>
        <v/>
      </c>
      <c r="P102" s="155"/>
      <c r="Q102" s="155"/>
      <c r="R102" s="154" t="str">
        <f>IF(C102="","",MAX(N102:N103))</f>
        <v/>
      </c>
      <c r="S102" s="154" t="str">
        <f>IF(D102="","",MAX(O102:O103))</f>
        <v/>
      </c>
      <c r="T102" s="155" t="str">
        <f>IF(C102="","",MAX(ABS(H102),ABS(H103)))</f>
        <v/>
      </c>
      <c r="U102" s="156" t="str">
        <f>+IF(C102="","",MIN(MAX(ABS(G102),ABS(G103))*1000/(J102*K102),0.2*$F$10))</f>
        <v/>
      </c>
      <c r="V102" s="155" t="str">
        <f>IF(C102="","",MAX(BH102:BI102))</f>
        <v/>
      </c>
      <c r="W102" s="155" t="str">
        <f>IF(C102="","",$AA$9*$J102*$BG102*$BF102*$F$10/2.9/1000)</f>
        <v/>
      </c>
      <c r="X102" s="155" t="str">
        <f>IF(C102="","",$AA$9*$J102*$BG102*$BF102*$F$10/2/1000)</f>
        <v/>
      </c>
      <c r="Y102" s="157" t="str">
        <f>IF(C102="","",IF(MAX(ABS(H102),ABS(H103))&lt;V102,"Cấu tạo",IF(MAX(ABS(H102),ABS(H103))&gt;X102,"O/S","Tínhthép")))</f>
        <v/>
      </c>
      <c r="Z102" s="158" t="str">
        <f>IF(C102="","",IF(Y102="Tínhthép",IF(T102&lt;W102,2.5,_xlfn.COT(0.5*ASIN(2*T102*1000/($AA$9*J102*BG102*BF102*$F$10)))),""))</f>
        <v/>
      </c>
      <c r="AA102" s="159" t="str">
        <f>IF(C102="","",MAX(BJ102:BK102))</f>
        <v/>
      </c>
      <c r="AB102" s="160" t="str">
        <f>IF($C102="","",AH102)</f>
        <v/>
      </c>
      <c r="AC102" s="160" t="str">
        <f>IF($C102="","",AI102)</f>
        <v/>
      </c>
      <c r="AD102" s="160"/>
      <c r="AE102" s="159" t="str">
        <f>IF(C102="","",2*3.14*AB102^2/4/AC102*1000)</f>
        <v/>
      </c>
      <c r="AF102" s="161" t="str">
        <f>IF(C102="","",IF(AE102&gt;AA102,"OK","NOT OK"))</f>
        <v/>
      </c>
      <c r="AG102" s="17">
        <v>22</v>
      </c>
      <c r="AH102" s="162">
        <v>10</v>
      </c>
      <c r="AI102" s="163">
        <v>200</v>
      </c>
      <c r="AK102" s="164" t="str">
        <f t="shared" si="27"/>
        <v/>
      </c>
      <c r="AL102" s="165" t="str">
        <f t="shared" si="28"/>
        <v/>
      </c>
      <c r="AM102" s="164" t="str">
        <f t="shared" si="29"/>
        <v/>
      </c>
      <c r="AN102" s="164" t="str">
        <f t="shared" si="30"/>
        <v/>
      </c>
      <c r="AO102" s="166" t="str">
        <f t="shared" si="31"/>
        <v/>
      </c>
      <c r="AP102" s="167" t="str">
        <f t="shared" si="32"/>
        <v/>
      </c>
      <c r="AQ102" s="167" t="str">
        <f t="shared" si="33"/>
        <v/>
      </c>
      <c r="AR102" s="167" t="str">
        <f t="shared" si="34"/>
        <v/>
      </c>
      <c r="AS102" s="164" t="str">
        <f t="shared" si="35"/>
        <v/>
      </c>
      <c r="AT102" s="168" t="str">
        <f t="shared" si="36"/>
        <v/>
      </c>
      <c r="AU102" s="168" t="str">
        <f t="shared" si="37"/>
        <v/>
      </c>
      <c r="AV102" s="168" t="str">
        <f t="shared" si="38"/>
        <v/>
      </c>
      <c r="AW102" s="168" t="str">
        <f t="shared" si="39"/>
        <v/>
      </c>
      <c r="AX102" s="168" t="str">
        <f t="shared" si="40"/>
        <v/>
      </c>
      <c r="AY102" s="168" t="str">
        <f t="shared" si="41"/>
        <v/>
      </c>
      <c r="AZ102" s="169" t="str">
        <f>IF(C102="","",MAX(R102:R103))</f>
        <v/>
      </c>
      <c r="BA102" s="169" t="str">
        <f>IF(C102="","",MAX(S102:S103))</f>
        <v/>
      </c>
      <c r="BB102" s="170" t="str">
        <f>IF(C102="","",MIN(2,1+SQRT(200/(0.8*K102))))</f>
        <v/>
      </c>
      <c r="BC102" s="170" t="str">
        <f>IF(C102="","",MIN(0.02,MAX(R102:S102)/(J102*0.8*K102)))</f>
        <v/>
      </c>
      <c r="BD102" s="171" t="str">
        <f>IF(C102="","",0.18/$Y$11)</f>
        <v/>
      </c>
      <c r="BE102" s="172" t="str">
        <f>IF(C102="","",0.035*BB102^(3/2)*$F$9^(1/2))</f>
        <v/>
      </c>
      <c r="BF102" s="172" t="str">
        <f>IF(C102="","",0.6*(1-$F$9/250))</f>
        <v/>
      </c>
      <c r="BG102" s="171" t="str">
        <f>IF(C102="","",0.9*AK102)</f>
        <v/>
      </c>
      <c r="BH102" s="172" t="str">
        <f>+IF(C102="","",(BD102*BB102*(100*BC102*$F$9)^(1/3)+0.15*U102)*J102*0.8*K102/1000)</f>
        <v/>
      </c>
      <c r="BI102" s="172" t="str">
        <f>IF(C102="","",(BE102+0.15*U102)*J102*0.8*K102/1000)</f>
        <v/>
      </c>
      <c r="BJ102" s="172" t="str">
        <f>IF(C102="","",$AF$12*J102*1000)</f>
        <v/>
      </c>
      <c r="BK102" s="172" t="str">
        <f>+IF(C102="","",T102*1000/(BG102*$Q$10*Z102)*1000)</f>
        <v/>
      </c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5"/>
      <c r="DJ102" s="25"/>
      <c r="DK102" s="25"/>
      <c r="DL102" s="25"/>
      <c r="DM102" s="25"/>
      <c r="DN102" s="25"/>
    </row>
    <row r="103" spans="1:118" ht="15.95" customHeight="1" x14ac:dyDescent="0.25">
      <c r="A103" s="181" t="str">
        <f t="shared" si="43"/>
        <v/>
      </c>
      <c r="B103" s="182" t="str">
        <f t="shared" si="42"/>
        <v/>
      </c>
      <c r="C103" s="151"/>
      <c r="D103" s="152"/>
      <c r="E103" s="153"/>
      <c r="F103" s="152"/>
      <c r="G103" s="151"/>
      <c r="H103" s="151"/>
      <c r="I103" s="151"/>
      <c r="J103" s="151"/>
      <c r="K103" s="152"/>
      <c r="L103" s="151" t="str">
        <f t="shared" si="23"/>
        <v/>
      </c>
      <c r="M103" s="151" t="str">
        <f t="shared" si="24"/>
        <v/>
      </c>
      <c r="N103" s="151" t="str">
        <f t="shared" si="25"/>
        <v/>
      </c>
      <c r="O103" s="151" t="str">
        <f t="shared" si="26"/>
        <v/>
      </c>
      <c r="P103" s="272"/>
      <c r="Q103" s="272"/>
      <c r="R103" s="180"/>
      <c r="S103" s="180"/>
      <c r="T103" s="174"/>
      <c r="U103" s="174"/>
      <c r="V103" s="174"/>
      <c r="W103" s="174"/>
      <c r="X103" s="174"/>
      <c r="Y103" s="174"/>
      <c r="Z103" s="174"/>
      <c r="AA103" s="175"/>
      <c r="AB103" s="175"/>
      <c r="AC103" s="175"/>
      <c r="AD103" s="175"/>
      <c r="AE103" s="176"/>
      <c r="AF103" s="175"/>
      <c r="AG103" s="122"/>
      <c r="AH103" s="177"/>
      <c r="AI103" s="177"/>
      <c r="AK103" s="164" t="str">
        <f t="shared" si="27"/>
        <v/>
      </c>
      <c r="AL103" s="165" t="str">
        <f t="shared" si="28"/>
        <v/>
      </c>
      <c r="AM103" s="164" t="str">
        <f t="shared" si="29"/>
        <v/>
      </c>
      <c r="AN103" s="164" t="str">
        <f t="shared" si="30"/>
        <v/>
      </c>
      <c r="AO103" s="166" t="str">
        <f t="shared" si="31"/>
        <v/>
      </c>
      <c r="AP103" s="167" t="str">
        <f t="shared" si="32"/>
        <v/>
      </c>
      <c r="AQ103" s="167" t="str">
        <f t="shared" si="33"/>
        <v/>
      </c>
      <c r="AR103" s="167" t="str">
        <f t="shared" si="34"/>
        <v/>
      </c>
      <c r="AS103" s="164" t="str">
        <f t="shared" si="35"/>
        <v/>
      </c>
      <c r="AT103" s="168" t="str">
        <f t="shared" si="36"/>
        <v/>
      </c>
      <c r="AU103" s="168" t="str">
        <f t="shared" si="37"/>
        <v/>
      </c>
      <c r="AV103" s="168" t="str">
        <f t="shared" si="38"/>
        <v/>
      </c>
      <c r="AW103" s="168" t="str">
        <f t="shared" si="39"/>
        <v/>
      </c>
      <c r="AX103" s="168" t="str">
        <f t="shared" si="40"/>
        <v/>
      </c>
      <c r="AY103" s="168" t="str">
        <f t="shared" si="41"/>
        <v/>
      </c>
      <c r="AZ103" s="178"/>
      <c r="BA103" s="178"/>
      <c r="BB103" s="179"/>
      <c r="BC103" s="179"/>
      <c r="BD103" s="179"/>
      <c r="BE103" s="179"/>
      <c r="BF103" s="179"/>
      <c r="BG103" s="179"/>
      <c r="BH103" s="179"/>
      <c r="BI103" s="179"/>
      <c r="BJ103" s="179"/>
      <c r="BK103" s="179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5"/>
      <c r="DJ103" s="25"/>
      <c r="DK103" s="25"/>
      <c r="DL103" s="25"/>
      <c r="DM103" s="25"/>
      <c r="DN103" s="25"/>
    </row>
    <row r="104" spans="1:118" ht="15.95" customHeight="1" x14ac:dyDescent="0.2">
      <c r="A104" s="181" t="str">
        <f t="shared" si="43"/>
        <v/>
      </c>
      <c r="B104" s="182" t="str">
        <f t="shared" si="42"/>
        <v/>
      </c>
      <c r="C104" s="151"/>
      <c r="D104" s="152"/>
      <c r="E104" s="153"/>
      <c r="F104" s="152"/>
      <c r="G104" s="151"/>
      <c r="H104" s="151"/>
      <c r="I104" s="151"/>
      <c r="J104" s="151"/>
      <c r="K104" s="152"/>
      <c r="L104" s="151" t="str">
        <f t="shared" si="23"/>
        <v/>
      </c>
      <c r="M104" s="151" t="str">
        <f t="shared" si="24"/>
        <v/>
      </c>
      <c r="N104" s="151" t="str">
        <f t="shared" si="25"/>
        <v/>
      </c>
      <c r="O104" s="151" t="str">
        <f t="shared" si="26"/>
        <v/>
      </c>
      <c r="P104" s="155"/>
      <c r="Q104" s="155"/>
      <c r="R104" s="154" t="str">
        <f>IF(C104="","",MAX(N104:N105))</f>
        <v/>
      </c>
      <c r="S104" s="154" t="str">
        <f>IF(D104="","",MAX(O104:O105))</f>
        <v/>
      </c>
      <c r="T104" s="155" t="str">
        <f>IF(C104="","",MAX(ABS(H104),ABS(H105)))</f>
        <v/>
      </c>
      <c r="U104" s="156" t="str">
        <f>+IF(C104="","",MIN(MAX(ABS(G104),ABS(G105))*1000/(J104*K104),0.2*$F$10))</f>
        <v/>
      </c>
      <c r="V104" s="155" t="str">
        <f>IF(C104="","",MAX(BH104:BI104))</f>
        <v/>
      </c>
      <c r="W104" s="155" t="str">
        <f>IF(C104="","",$AA$9*$J104*$BG104*$BF104*$F$10/2.9/1000)</f>
        <v/>
      </c>
      <c r="X104" s="155" t="str">
        <f>IF(C104="","",$AA$9*$J104*$BG104*$BF104*$F$10/2/1000)</f>
        <v/>
      </c>
      <c r="Y104" s="157" t="str">
        <f>IF(C104="","",IF(MAX(ABS(H104),ABS(H105))&lt;V104,"Cấu tạo",IF(MAX(ABS(H104),ABS(H105))&gt;X104,"O/S","Tínhthép")))</f>
        <v/>
      </c>
      <c r="Z104" s="158" t="str">
        <f>IF(C104="","",IF(Y104="Tínhthép",IF(T104&lt;W104,2.5,_xlfn.COT(0.5*ASIN(2*T104*1000/($AA$9*J104*BG104*BF104*$F$10)))),""))</f>
        <v/>
      </c>
      <c r="AA104" s="159" t="str">
        <f>IF(C104="","",MAX(BJ104:BK104))</f>
        <v/>
      </c>
      <c r="AB104" s="160" t="str">
        <f>IF($C104="","",AH104)</f>
        <v/>
      </c>
      <c r="AC104" s="160" t="str">
        <f>IF($C104="","",AI104)</f>
        <v/>
      </c>
      <c r="AD104" s="160"/>
      <c r="AE104" s="159" t="str">
        <f>IF(C104="","",2*3.14*AB104^2/4/AC104*1000)</f>
        <v/>
      </c>
      <c r="AF104" s="161" t="str">
        <f>IF(C104="","",IF(AE104&gt;AA104,"OK","NOT OK"))</f>
        <v/>
      </c>
      <c r="AH104" s="162">
        <v>10</v>
      </c>
      <c r="AI104" s="163">
        <v>200</v>
      </c>
      <c r="AK104" s="164" t="str">
        <f t="shared" si="27"/>
        <v/>
      </c>
      <c r="AL104" s="165" t="str">
        <f t="shared" si="28"/>
        <v/>
      </c>
      <c r="AM104" s="164" t="str">
        <f t="shared" si="29"/>
        <v/>
      </c>
      <c r="AN104" s="164" t="str">
        <f t="shared" si="30"/>
        <v/>
      </c>
      <c r="AO104" s="166" t="str">
        <f t="shared" si="31"/>
        <v/>
      </c>
      <c r="AP104" s="167" t="str">
        <f t="shared" si="32"/>
        <v/>
      </c>
      <c r="AQ104" s="167" t="str">
        <f t="shared" si="33"/>
        <v/>
      </c>
      <c r="AR104" s="167" t="str">
        <f t="shared" si="34"/>
        <v/>
      </c>
      <c r="AS104" s="164" t="str">
        <f t="shared" si="35"/>
        <v/>
      </c>
      <c r="AT104" s="168" t="str">
        <f t="shared" si="36"/>
        <v/>
      </c>
      <c r="AU104" s="168" t="str">
        <f t="shared" si="37"/>
        <v/>
      </c>
      <c r="AV104" s="168" t="str">
        <f t="shared" si="38"/>
        <v/>
      </c>
      <c r="AW104" s="168" t="str">
        <f t="shared" si="39"/>
        <v/>
      </c>
      <c r="AX104" s="168" t="str">
        <f t="shared" si="40"/>
        <v/>
      </c>
      <c r="AY104" s="168" t="str">
        <f t="shared" si="41"/>
        <v/>
      </c>
      <c r="AZ104" s="169" t="str">
        <f>IF(C104="","",MAX(R104:R105))</f>
        <v/>
      </c>
      <c r="BA104" s="169" t="str">
        <f>IF(C104="","",MAX(S104:S105))</f>
        <v/>
      </c>
      <c r="BB104" s="170" t="str">
        <f>IF(C104="","",MIN(2,1+SQRT(200/(0.8*K104))))</f>
        <v/>
      </c>
      <c r="BC104" s="170" t="str">
        <f>IF(C104="","",MIN(0.02,MAX(R104:S104)/(J104*0.8*K104)))</f>
        <v/>
      </c>
      <c r="BD104" s="171" t="str">
        <f>IF(C104="","",0.18/$Y$11)</f>
        <v/>
      </c>
      <c r="BE104" s="172" t="str">
        <f>IF(C104="","",0.035*BB104^(3/2)*$F$9^(1/2))</f>
        <v/>
      </c>
      <c r="BF104" s="172" t="str">
        <f>IF(C104="","",0.6*(1-$F$9/250))</f>
        <v/>
      </c>
      <c r="BG104" s="171" t="str">
        <f>IF(C104="","",0.9*AK104)</f>
        <v/>
      </c>
      <c r="BH104" s="172" t="str">
        <f>+IF(C104="","",(BD104*BB104*(100*BC104*$F$9)^(1/3)+0.15*U104)*J104*0.8*K104/1000)</f>
        <v/>
      </c>
      <c r="BI104" s="172" t="str">
        <f>IF(C104="","",(BE104+0.15*U104)*J104*0.8*K104/1000)</f>
        <v/>
      </c>
      <c r="BJ104" s="172" t="str">
        <f>IF(C104="","",$AF$12*J104*1000)</f>
        <v/>
      </c>
      <c r="BK104" s="172" t="str">
        <f>+IF(C104="","",T104*1000/(BG104*$Q$10*Z104)*1000)</f>
        <v/>
      </c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5"/>
      <c r="DJ104" s="25"/>
      <c r="DK104" s="25"/>
      <c r="DL104" s="25"/>
      <c r="DM104" s="25"/>
      <c r="DN104" s="25"/>
    </row>
    <row r="105" spans="1:118" ht="15.95" customHeight="1" x14ac:dyDescent="0.25">
      <c r="A105" s="181" t="str">
        <f t="shared" si="43"/>
        <v/>
      </c>
      <c r="B105" s="182" t="str">
        <f t="shared" si="42"/>
        <v/>
      </c>
      <c r="C105" s="151"/>
      <c r="D105" s="152"/>
      <c r="E105" s="153"/>
      <c r="F105" s="152"/>
      <c r="G105" s="151"/>
      <c r="H105" s="151"/>
      <c r="I105" s="151"/>
      <c r="J105" s="151"/>
      <c r="K105" s="152"/>
      <c r="L105" s="151" t="str">
        <f t="shared" si="23"/>
        <v/>
      </c>
      <c r="M105" s="151" t="str">
        <f t="shared" si="24"/>
        <v/>
      </c>
      <c r="N105" s="151" t="str">
        <f t="shared" si="25"/>
        <v/>
      </c>
      <c r="O105" s="151" t="str">
        <f t="shared" si="26"/>
        <v/>
      </c>
      <c r="P105" s="272"/>
      <c r="Q105" s="272"/>
      <c r="R105" s="180"/>
      <c r="S105" s="180"/>
      <c r="T105" s="174"/>
      <c r="U105" s="174"/>
      <c r="V105" s="174"/>
      <c r="W105" s="174"/>
      <c r="X105" s="174"/>
      <c r="Y105" s="174"/>
      <c r="Z105" s="174"/>
      <c r="AA105" s="175"/>
      <c r="AB105" s="175"/>
      <c r="AC105" s="175"/>
      <c r="AD105" s="175"/>
      <c r="AE105" s="176"/>
      <c r="AF105" s="175"/>
      <c r="AG105" s="122"/>
      <c r="AH105" s="177"/>
      <c r="AI105" s="177"/>
      <c r="AK105" s="164" t="str">
        <f t="shared" si="27"/>
        <v/>
      </c>
      <c r="AL105" s="165" t="str">
        <f t="shared" si="28"/>
        <v/>
      </c>
      <c r="AM105" s="164" t="str">
        <f t="shared" si="29"/>
        <v/>
      </c>
      <c r="AN105" s="164" t="str">
        <f t="shared" si="30"/>
        <v/>
      </c>
      <c r="AO105" s="166" t="str">
        <f t="shared" si="31"/>
        <v/>
      </c>
      <c r="AP105" s="167" t="str">
        <f t="shared" si="32"/>
        <v/>
      </c>
      <c r="AQ105" s="167" t="str">
        <f t="shared" si="33"/>
        <v/>
      </c>
      <c r="AR105" s="167" t="str">
        <f t="shared" si="34"/>
        <v/>
      </c>
      <c r="AS105" s="164" t="str">
        <f t="shared" si="35"/>
        <v/>
      </c>
      <c r="AT105" s="168" t="str">
        <f t="shared" si="36"/>
        <v/>
      </c>
      <c r="AU105" s="168" t="str">
        <f t="shared" si="37"/>
        <v/>
      </c>
      <c r="AV105" s="168" t="str">
        <f t="shared" si="38"/>
        <v/>
      </c>
      <c r="AW105" s="168" t="str">
        <f t="shared" si="39"/>
        <v/>
      </c>
      <c r="AX105" s="168" t="str">
        <f t="shared" si="40"/>
        <v/>
      </c>
      <c r="AY105" s="168" t="str">
        <f t="shared" si="41"/>
        <v/>
      </c>
      <c r="AZ105" s="178"/>
      <c r="BA105" s="178"/>
      <c r="BB105" s="179"/>
      <c r="BC105" s="179"/>
      <c r="BD105" s="179"/>
      <c r="BE105" s="179"/>
      <c r="BF105" s="179"/>
      <c r="BG105" s="179"/>
      <c r="BH105" s="179"/>
      <c r="BI105" s="179"/>
      <c r="BJ105" s="179"/>
      <c r="BK105" s="179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5"/>
      <c r="DJ105" s="25"/>
      <c r="DK105" s="25"/>
      <c r="DL105" s="25"/>
      <c r="DM105" s="25"/>
      <c r="DN105" s="25"/>
    </row>
    <row r="106" spans="1:118" ht="15.95" customHeight="1" x14ac:dyDescent="0.2">
      <c r="A106" s="181" t="str">
        <f t="shared" si="43"/>
        <v/>
      </c>
      <c r="B106" s="182" t="str">
        <f t="shared" si="42"/>
        <v/>
      </c>
      <c r="C106" s="151"/>
      <c r="D106" s="152"/>
      <c r="E106" s="153"/>
      <c r="F106" s="152"/>
      <c r="G106" s="151"/>
      <c r="H106" s="151"/>
      <c r="I106" s="151"/>
      <c r="J106" s="151"/>
      <c r="K106" s="151"/>
      <c r="L106" s="151" t="str">
        <f t="shared" si="23"/>
        <v/>
      </c>
      <c r="M106" s="151" t="str">
        <f t="shared" si="24"/>
        <v/>
      </c>
      <c r="N106" s="151" t="str">
        <f t="shared" si="25"/>
        <v/>
      </c>
      <c r="O106" s="151" t="str">
        <f t="shared" si="26"/>
        <v/>
      </c>
      <c r="P106" s="155"/>
      <c r="Q106" s="155"/>
      <c r="R106" s="154" t="str">
        <f>IF(C106="","",MAX(N106:N107))</f>
        <v/>
      </c>
      <c r="S106" s="154" t="str">
        <f>IF(D106="","",MAX(O106:O107))</f>
        <v/>
      </c>
      <c r="T106" s="155" t="str">
        <f>IF(C106="","",MAX(ABS(H106),ABS(H107)))</f>
        <v/>
      </c>
      <c r="U106" s="156" t="str">
        <f>+IF(C106="","",MIN(MAX(ABS(G106),ABS(G107))*1000/(J106*K106),0.2*$F$10))</f>
        <v/>
      </c>
      <c r="V106" s="155" t="str">
        <f>IF(C106="","",MAX(BH106:BI106))</f>
        <v/>
      </c>
      <c r="W106" s="155" t="str">
        <f>IF(C106="","",$AA$9*$J106*$BG106*$BF106*$F$10/2.9/1000)</f>
        <v/>
      </c>
      <c r="X106" s="155" t="str">
        <f>IF(C106="","",$AA$9*$J106*$BG106*$BF106*$F$10/2/1000)</f>
        <v/>
      </c>
      <c r="Y106" s="157" t="str">
        <f>IF(C106="","",IF(MAX(ABS(H106),ABS(H107))&lt;V106,"Cấu tạo",IF(MAX(ABS(H106),ABS(H107))&gt;X106,"O/S","Tínhthép")))</f>
        <v/>
      </c>
      <c r="Z106" s="158" t="str">
        <f>IF(C106="","",IF(Y106="Tínhthép",IF(T106&lt;W106,2.5,_xlfn.COT(0.5*ASIN(2*T106*1000/($AA$9*J106*BG106*BF106*$F$10)))),""))</f>
        <v/>
      </c>
      <c r="AA106" s="159" t="str">
        <f>IF(C106="","",MAX(BJ106:BK106))</f>
        <v/>
      </c>
      <c r="AB106" s="160" t="str">
        <f>IF($C106="","",AH106)</f>
        <v/>
      </c>
      <c r="AC106" s="160" t="str">
        <f>IF($C106="","",AI106)</f>
        <v/>
      </c>
      <c r="AD106" s="160"/>
      <c r="AE106" s="159" t="str">
        <f>IF(C106="","",2*3.14*AB106^2/4/AC106*1000)</f>
        <v/>
      </c>
      <c r="AF106" s="161" t="str">
        <f>IF(C106="","",IF(AE106&gt;AA106,"OK","NOT OK"))</f>
        <v/>
      </c>
      <c r="AG106" s="17">
        <v>23</v>
      </c>
      <c r="AH106" s="162">
        <v>10</v>
      </c>
      <c r="AI106" s="163">
        <v>200</v>
      </c>
      <c r="AK106" s="164" t="str">
        <f t="shared" si="27"/>
        <v/>
      </c>
      <c r="AL106" s="165" t="str">
        <f t="shared" si="28"/>
        <v/>
      </c>
      <c r="AM106" s="164" t="str">
        <f t="shared" si="29"/>
        <v/>
      </c>
      <c r="AN106" s="164" t="str">
        <f t="shared" si="30"/>
        <v/>
      </c>
      <c r="AO106" s="166" t="str">
        <f t="shared" si="31"/>
        <v/>
      </c>
      <c r="AP106" s="167" t="str">
        <f t="shared" si="32"/>
        <v/>
      </c>
      <c r="AQ106" s="167" t="str">
        <f t="shared" si="33"/>
        <v/>
      </c>
      <c r="AR106" s="167" t="str">
        <f t="shared" si="34"/>
        <v/>
      </c>
      <c r="AS106" s="164" t="str">
        <f t="shared" si="35"/>
        <v/>
      </c>
      <c r="AT106" s="168" t="str">
        <f t="shared" si="36"/>
        <v/>
      </c>
      <c r="AU106" s="168" t="str">
        <f t="shared" si="37"/>
        <v/>
      </c>
      <c r="AV106" s="168" t="str">
        <f t="shared" si="38"/>
        <v/>
      </c>
      <c r="AW106" s="168" t="str">
        <f t="shared" si="39"/>
        <v/>
      </c>
      <c r="AX106" s="168" t="str">
        <f t="shared" si="40"/>
        <v/>
      </c>
      <c r="AY106" s="168" t="str">
        <f t="shared" si="41"/>
        <v/>
      </c>
      <c r="AZ106" s="169" t="str">
        <f>IF(C106="","",MAX(R106:R107))</f>
        <v/>
      </c>
      <c r="BA106" s="169" t="str">
        <f>IF(C106="","",MAX(S106:S107))</f>
        <v/>
      </c>
      <c r="BB106" s="170" t="str">
        <f>IF(C106="","",MIN(2,1+SQRT(200/(0.8*K106))))</f>
        <v/>
      </c>
      <c r="BC106" s="170" t="str">
        <f>IF(C106="","",MIN(0.02,MAX(R106:S106)/(J106*0.8*K106)))</f>
        <v/>
      </c>
      <c r="BD106" s="171" t="str">
        <f>IF(C106="","",0.18/$Y$11)</f>
        <v/>
      </c>
      <c r="BE106" s="172" t="str">
        <f>IF(C106="","",0.035*BB106^(3/2)*$F$9^(1/2))</f>
        <v/>
      </c>
      <c r="BF106" s="172" t="str">
        <f>IF(C106="","",0.6*(1-$F$9/250))</f>
        <v/>
      </c>
      <c r="BG106" s="171" t="str">
        <f>IF(C106="","",0.9*AK106)</f>
        <v/>
      </c>
      <c r="BH106" s="172" t="str">
        <f>+IF(C106="","",(BD106*BB106*(100*BC106*$F$9)^(1/3)+0.15*U106)*J106*0.8*K106/1000)</f>
        <v/>
      </c>
      <c r="BI106" s="172" t="str">
        <f>IF(C106="","",(BE106+0.15*U106)*J106*0.8*K106/1000)</f>
        <v/>
      </c>
      <c r="BJ106" s="172" t="str">
        <f>IF(C106="","",$AF$12*J106*1000)</f>
        <v/>
      </c>
      <c r="BK106" s="172" t="str">
        <f>+IF(C106="","",T106*1000/(BG106*$Q$10*Z106)*1000)</f>
        <v/>
      </c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5"/>
      <c r="DJ106" s="25"/>
      <c r="DK106" s="25"/>
      <c r="DL106" s="25"/>
      <c r="DM106" s="25"/>
      <c r="DN106" s="25"/>
    </row>
    <row r="107" spans="1:118" ht="15.95" customHeight="1" x14ac:dyDescent="0.25">
      <c r="A107" s="181" t="str">
        <f t="shared" si="43"/>
        <v/>
      </c>
      <c r="B107" s="182" t="str">
        <f t="shared" si="42"/>
        <v/>
      </c>
      <c r="C107" s="151"/>
      <c r="D107" s="152"/>
      <c r="E107" s="153"/>
      <c r="F107" s="152"/>
      <c r="G107" s="151"/>
      <c r="H107" s="151"/>
      <c r="I107" s="151"/>
      <c r="J107" s="151"/>
      <c r="K107" s="152"/>
      <c r="L107" s="151" t="str">
        <f t="shared" si="23"/>
        <v/>
      </c>
      <c r="M107" s="151" t="str">
        <f t="shared" si="24"/>
        <v/>
      </c>
      <c r="N107" s="151" t="str">
        <f t="shared" si="25"/>
        <v/>
      </c>
      <c r="O107" s="151" t="str">
        <f t="shared" si="26"/>
        <v/>
      </c>
      <c r="P107" s="272"/>
      <c r="Q107" s="272"/>
      <c r="R107" s="173"/>
      <c r="S107" s="173"/>
      <c r="T107" s="174"/>
      <c r="U107" s="174"/>
      <c r="V107" s="174"/>
      <c r="W107" s="174"/>
      <c r="X107" s="174"/>
      <c r="Y107" s="174"/>
      <c r="Z107" s="174"/>
      <c r="AA107" s="175"/>
      <c r="AB107" s="175"/>
      <c r="AC107" s="175"/>
      <c r="AD107" s="175"/>
      <c r="AE107" s="176"/>
      <c r="AF107" s="175"/>
      <c r="AG107" s="122"/>
      <c r="AH107" s="177"/>
      <c r="AI107" s="177"/>
      <c r="AK107" s="164" t="str">
        <f t="shared" si="27"/>
        <v/>
      </c>
      <c r="AL107" s="165" t="str">
        <f t="shared" si="28"/>
        <v/>
      </c>
      <c r="AM107" s="164" t="str">
        <f t="shared" si="29"/>
        <v/>
      </c>
      <c r="AN107" s="164" t="str">
        <f t="shared" si="30"/>
        <v/>
      </c>
      <c r="AO107" s="166" t="str">
        <f t="shared" si="31"/>
        <v/>
      </c>
      <c r="AP107" s="167" t="str">
        <f t="shared" si="32"/>
        <v/>
      </c>
      <c r="AQ107" s="167" t="str">
        <f t="shared" si="33"/>
        <v/>
      </c>
      <c r="AR107" s="167" t="str">
        <f t="shared" si="34"/>
        <v/>
      </c>
      <c r="AS107" s="164" t="str">
        <f t="shared" si="35"/>
        <v/>
      </c>
      <c r="AT107" s="168" t="str">
        <f t="shared" si="36"/>
        <v/>
      </c>
      <c r="AU107" s="168" t="str">
        <f t="shared" si="37"/>
        <v/>
      </c>
      <c r="AV107" s="168" t="str">
        <f t="shared" si="38"/>
        <v/>
      </c>
      <c r="AW107" s="168" t="str">
        <f t="shared" si="39"/>
        <v/>
      </c>
      <c r="AX107" s="168" t="str">
        <f t="shared" si="40"/>
        <v/>
      </c>
      <c r="AY107" s="168" t="str">
        <f t="shared" si="41"/>
        <v/>
      </c>
      <c r="AZ107" s="178"/>
      <c r="BA107" s="178"/>
      <c r="BB107" s="179"/>
      <c r="BC107" s="179"/>
      <c r="BD107" s="179"/>
      <c r="BE107" s="179"/>
      <c r="BF107" s="179"/>
      <c r="BG107" s="179"/>
      <c r="BH107" s="179"/>
      <c r="BI107" s="179"/>
      <c r="BJ107" s="179"/>
      <c r="BK107" s="179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5"/>
      <c r="DJ107" s="25"/>
      <c r="DK107" s="25"/>
      <c r="DL107" s="25"/>
      <c r="DM107" s="25"/>
      <c r="DN107" s="25"/>
    </row>
    <row r="108" spans="1:118" ht="15.95" customHeight="1" x14ac:dyDescent="0.2">
      <c r="A108" s="181" t="str">
        <f t="shared" si="43"/>
        <v/>
      </c>
      <c r="B108" s="182" t="str">
        <f t="shared" si="42"/>
        <v/>
      </c>
      <c r="C108" s="151"/>
      <c r="D108" s="152"/>
      <c r="E108" s="153"/>
      <c r="F108" s="152"/>
      <c r="G108" s="151"/>
      <c r="H108" s="151"/>
      <c r="I108" s="151"/>
      <c r="J108" s="151"/>
      <c r="K108" s="152"/>
      <c r="L108" s="151" t="str">
        <f t="shared" si="23"/>
        <v/>
      </c>
      <c r="M108" s="151" t="str">
        <f t="shared" si="24"/>
        <v/>
      </c>
      <c r="N108" s="151" t="str">
        <f t="shared" si="25"/>
        <v/>
      </c>
      <c r="O108" s="151" t="str">
        <f t="shared" si="26"/>
        <v/>
      </c>
      <c r="P108" s="155"/>
      <c r="Q108" s="155"/>
      <c r="R108" s="154" t="str">
        <f>IF(C108="","",MAX(N108:N109))</f>
        <v/>
      </c>
      <c r="S108" s="154" t="str">
        <f>IF(D108="","",MAX(O108:O109))</f>
        <v/>
      </c>
      <c r="T108" s="155" t="str">
        <f>IF(C108="","",MAX(ABS(H108),ABS(H109)))</f>
        <v/>
      </c>
      <c r="U108" s="156" t="str">
        <f>+IF(C108="","",MIN(MAX(ABS(G108),ABS(G109))*1000/(J108*K108),0.2*$F$10))</f>
        <v/>
      </c>
      <c r="V108" s="155" t="str">
        <f>IF(C108="","",MAX(BH108:BI108))</f>
        <v/>
      </c>
      <c r="W108" s="155" t="str">
        <f>IF(C108="","",$AA$9*$J108*$BG108*$BF108*$F$10/2.9/1000)</f>
        <v/>
      </c>
      <c r="X108" s="155" t="str">
        <f>IF(C108="","",$AA$9*$J108*$BG108*$BF108*$F$10/2/1000)</f>
        <v/>
      </c>
      <c r="Y108" s="157" t="str">
        <f>IF(C108="","",IF(MAX(ABS(H108),ABS(H109))&lt;V108,"Cấu tạo",IF(MAX(ABS(H108),ABS(H109))&gt;X108,"O/S","Tínhthép")))</f>
        <v/>
      </c>
      <c r="Z108" s="158" t="str">
        <f>IF(C108="","",IF(Y108="Tínhthép",IF(T108&lt;W108,2.5,_xlfn.COT(0.5*ASIN(2*T108*1000/($AA$9*J108*BG108*BF108*$F$10)))),""))</f>
        <v/>
      </c>
      <c r="AA108" s="159" t="str">
        <f>IF(C108="","",MAX(BJ108:BK108))</f>
        <v/>
      </c>
      <c r="AB108" s="160" t="str">
        <f>IF($C108="","",AH108)</f>
        <v/>
      </c>
      <c r="AC108" s="160" t="str">
        <f>IF($C108="","",AI108)</f>
        <v/>
      </c>
      <c r="AD108" s="160"/>
      <c r="AE108" s="159" t="str">
        <f>IF(C108="","",2*3.14*AB108^2/4/AC108*1000)</f>
        <v/>
      </c>
      <c r="AF108" s="161" t="str">
        <f>IF(C108="","",IF(AE108&gt;AA108,"OK","NOT OK"))</f>
        <v/>
      </c>
      <c r="AH108" s="162">
        <v>10</v>
      </c>
      <c r="AI108" s="163">
        <v>200</v>
      </c>
      <c r="AK108" s="164" t="str">
        <f t="shared" si="27"/>
        <v/>
      </c>
      <c r="AL108" s="165" t="str">
        <f t="shared" si="28"/>
        <v/>
      </c>
      <c r="AM108" s="164" t="str">
        <f t="shared" si="29"/>
        <v/>
      </c>
      <c r="AN108" s="164" t="str">
        <f t="shared" si="30"/>
        <v/>
      </c>
      <c r="AO108" s="166" t="str">
        <f t="shared" si="31"/>
        <v/>
      </c>
      <c r="AP108" s="167" t="str">
        <f t="shared" si="32"/>
        <v/>
      </c>
      <c r="AQ108" s="167" t="str">
        <f t="shared" si="33"/>
        <v/>
      </c>
      <c r="AR108" s="167" t="str">
        <f t="shared" si="34"/>
        <v/>
      </c>
      <c r="AS108" s="164" t="str">
        <f t="shared" si="35"/>
        <v/>
      </c>
      <c r="AT108" s="168" t="str">
        <f t="shared" si="36"/>
        <v/>
      </c>
      <c r="AU108" s="168" t="str">
        <f t="shared" si="37"/>
        <v/>
      </c>
      <c r="AV108" s="168" t="str">
        <f t="shared" si="38"/>
        <v/>
      </c>
      <c r="AW108" s="168" t="str">
        <f t="shared" si="39"/>
        <v/>
      </c>
      <c r="AX108" s="168" t="str">
        <f t="shared" si="40"/>
        <v/>
      </c>
      <c r="AY108" s="168" t="str">
        <f t="shared" si="41"/>
        <v/>
      </c>
      <c r="AZ108" s="169" t="str">
        <f>IF(C108="","",MAX(R108:R109))</f>
        <v/>
      </c>
      <c r="BA108" s="169" t="str">
        <f>IF(C108="","",MAX(S108:S109))</f>
        <v/>
      </c>
      <c r="BB108" s="170" t="str">
        <f>IF(C108="","",MIN(2,1+SQRT(200/(0.8*K108))))</f>
        <v/>
      </c>
      <c r="BC108" s="170" t="str">
        <f>IF(C108="","",MIN(0.02,MAX(R108:S108)/(J108*0.8*K108)))</f>
        <v/>
      </c>
      <c r="BD108" s="171" t="str">
        <f>IF(C108="","",0.18/$Y$11)</f>
        <v/>
      </c>
      <c r="BE108" s="172" t="str">
        <f>IF(C108="","",0.035*BB108^(3/2)*$F$9^(1/2))</f>
        <v/>
      </c>
      <c r="BF108" s="172" t="str">
        <f>IF(C108="","",0.6*(1-$F$9/250))</f>
        <v/>
      </c>
      <c r="BG108" s="171" t="str">
        <f>IF(C108="","",0.9*AK108)</f>
        <v/>
      </c>
      <c r="BH108" s="172" t="str">
        <f>+IF(C108="","",(BD108*BB108*(100*BC108*$F$9)^(1/3)+0.15*U108)*J108*0.8*K108/1000)</f>
        <v/>
      </c>
      <c r="BI108" s="172" t="str">
        <f>IF(C108="","",(BE108+0.15*U108)*J108*0.8*K108/1000)</f>
        <v/>
      </c>
      <c r="BJ108" s="172" t="str">
        <f>IF(C108="","",$AF$12*J108*1000)</f>
        <v/>
      </c>
      <c r="BK108" s="172" t="str">
        <f>+IF(C108="","",T108*1000/(BG108*$Q$10*Z108)*1000)</f>
        <v/>
      </c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5"/>
      <c r="DJ108" s="25"/>
      <c r="DK108" s="25"/>
      <c r="DL108" s="25"/>
      <c r="DM108" s="25"/>
      <c r="DN108" s="25"/>
    </row>
    <row r="109" spans="1:118" ht="15.95" customHeight="1" x14ac:dyDescent="0.25">
      <c r="A109" s="181" t="str">
        <f t="shared" si="43"/>
        <v/>
      </c>
      <c r="B109" s="182" t="str">
        <f t="shared" si="42"/>
        <v/>
      </c>
      <c r="C109" s="151"/>
      <c r="D109" s="152"/>
      <c r="E109" s="153"/>
      <c r="F109" s="152"/>
      <c r="G109" s="151"/>
      <c r="H109" s="151"/>
      <c r="I109" s="151"/>
      <c r="J109" s="151"/>
      <c r="K109" s="152"/>
      <c r="L109" s="151" t="str">
        <f t="shared" si="23"/>
        <v/>
      </c>
      <c r="M109" s="151" t="str">
        <f t="shared" si="24"/>
        <v/>
      </c>
      <c r="N109" s="151" t="str">
        <f t="shared" si="25"/>
        <v/>
      </c>
      <c r="O109" s="151" t="str">
        <f t="shared" si="26"/>
        <v/>
      </c>
      <c r="P109" s="272"/>
      <c r="Q109" s="272"/>
      <c r="R109" s="173"/>
      <c r="S109" s="173"/>
      <c r="T109" s="174"/>
      <c r="U109" s="174"/>
      <c r="V109" s="174"/>
      <c r="W109" s="174"/>
      <c r="X109" s="174"/>
      <c r="Y109" s="174"/>
      <c r="Z109" s="174"/>
      <c r="AA109" s="175"/>
      <c r="AB109" s="175"/>
      <c r="AC109" s="175"/>
      <c r="AD109" s="175"/>
      <c r="AE109" s="176"/>
      <c r="AF109" s="175"/>
      <c r="AG109" s="122"/>
      <c r="AH109" s="177"/>
      <c r="AI109" s="177"/>
      <c r="AK109" s="164" t="str">
        <f t="shared" si="27"/>
        <v/>
      </c>
      <c r="AL109" s="165" t="str">
        <f t="shared" si="28"/>
        <v/>
      </c>
      <c r="AM109" s="164" t="str">
        <f t="shared" si="29"/>
        <v/>
      </c>
      <c r="AN109" s="164" t="str">
        <f t="shared" si="30"/>
        <v/>
      </c>
      <c r="AO109" s="166" t="str">
        <f t="shared" si="31"/>
        <v/>
      </c>
      <c r="AP109" s="167" t="str">
        <f t="shared" si="32"/>
        <v/>
      </c>
      <c r="AQ109" s="167" t="str">
        <f t="shared" si="33"/>
        <v/>
      </c>
      <c r="AR109" s="167" t="str">
        <f t="shared" si="34"/>
        <v/>
      </c>
      <c r="AS109" s="164" t="str">
        <f t="shared" si="35"/>
        <v/>
      </c>
      <c r="AT109" s="168" t="str">
        <f t="shared" si="36"/>
        <v/>
      </c>
      <c r="AU109" s="168" t="str">
        <f t="shared" si="37"/>
        <v/>
      </c>
      <c r="AV109" s="168" t="str">
        <f t="shared" si="38"/>
        <v/>
      </c>
      <c r="AW109" s="168" t="str">
        <f t="shared" si="39"/>
        <v/>
      </c>
      <c r="AX109" s="168" t="str">
        <f t="shared" si="40"/>
        <v/>
      </c>
      <c r="AY109" s="168" t="str">
        <f t="shared" si="41"/>
        <v/>
      </c>
      <c r="AZ109" s="178"/>
      <c r="BA109" s="178"/>
      <c r="BB109" s="179"/>
      <c r="BC109" s="179"/>
      <c r="BD109" s="179"/>
      <c r="BE109" s="179"/>
      <c r="BF109" s="179"/>
      <c r="BG109" s="179"/>
      <c r="BH109" s="179"/>
      <c r="BI109" s="179"/>
      <c r="BJ109" s="179"/>
      <c r="BK109" s="179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5"/>
      <c r="DJ109" s="25"/>
      <c r="DK109" s="25"/>
      <c r="DL109" s="25"/>
      <c r="DM109" s="25"/>
      <c r="DN109" s="25"/>
    </row>
    <row r="110" spans="1:118" ht="15.95" customHeight="1" x14ac:dyDescent="0.2">
      <c r="A110" s="181" t="str">
        <f t="shared" si="43"/>
        <v/>
      </c>
      <c r="B110" s="182" t="str">
        <f t="shared" si="42"/>
        <v/>
      </c>
      <c r="C110" s="151"/>
      <c r="D110" s="152"/>
      <c r="E110" s="153"/>
      <c r="F110" s="152"/>
      <c r="G110" s="151"/>
      <c r="H110" s="151"/>
      <c r="I110" s="151"/>
      <c r="J110" s="151"/>
      <c r="K110" s="151"/>
      <c r="L110" s="151" t="str">
        <f t="shared" si="23"/>
        <v/>
      </c>
      <c r="M110" s="151" t="str">
        <f t="shared" si="24"/>
        <v/>
      </c>
      <c r="N110" s="151" t="str">
        <f t="shared" si="25"/>
        <v/>
      </c>
      <c r="O110" s="151" t="str">
        <f t="shared" si="26"/>
        <v/>
      </c>
      <c r="P110" s="155"/>
      <c r="Q110" s="155"/>
      <c r="R110" s="154" t="str">
        <f>IF(C110="","",MAX(N110:N111))</f>
        <v/>
      </c>
      <c r="S110" s="154" t="str">
        <f>IF(D110="","",MAX(O110:O111))</f>
        <v/>
      </c>
      <c r="T110" s="155" t="str">
        <f>IF(C110="","",MAX(ABS(H110),ABS(H111)))</f>
        <v/>
      </c>
      <c r="U110" s="156" t="str">
        <f>+IF(C110="","",MIN(MAX(ABS(G110),ABS(G111))*1000/(J110*K110),0.2*$F$10))</f>
        <v/>
      </c>
      <c r="V110" s="155" t="str">
        <f>IF(C110="","",MAX(BH110:BI110))</f>
        <v/>
      </c>
      <c r="W110" s="155" t="str">
        <f>IF(C110="","",$AA$9*$J110*$BG110*$BF110*$F$10/2.9/1000)</f>
        <v/>
      </c>
      <c r="X110" s="155" t="str">
        <f>IF(C110="","",$AA$9*$J110*$BG110*$BF110*$F$10/2/1000)</f>
        <v/>
      </c>
      <c r="Y110" s="157" t="str">
        <f>IF(C110="","",IF(MAX(ABS(H110),ABS(H111))&lt;V110,"Cấu tạo",IF(MAX(ABS(H110),ABS(H111))&gt;X110,"O/S","Tínhthép")))</f>
        <v/>
      </c>
      <c r="Z110" s="158" t="str">
        <f>IF(C110="","",IF(Y110="Tínhthép",IF(T110&lt;W110,2.5,_xlfn.COT(0.5*ASIN(2*T110*1000/($AA$9*J110*BG110*BF110*$F$10)))),""))</f>
        <v/>
      </c>
      <c r="AA110" s="159" t="str">
        <f>IF(C110="","",MAX(BJ110:BK110))</f>
        <v/>
      </c>
      <c r="AB110" s="160" t="str">
        <f>IF($C110="","",AH110)</f>
        <v/>
      </c>
      <c r="AC110" s="160" t="str">
        <f>IF($C110="","",AI110)</f>
        <v/>
      </c>
      <c r="AD110" s="160"/>
      <c r="AE110" s="159" t="str">
        <f>IF(C110="","",2*3.14*AB110^2/4/AC110*1000)</f>
        <v/>
      </c>
      <c r="AF110" s="161" t="str">
        <f>IF(C110="","",IF(AE110&gt;AA110,"OK","NOT OK"))</f>
        <v/>
      </c>
      <c r="AG110" s="17">
        <v>24</v>
      </c>
      <c r="AH110" s="162">
        <v>10</v>
      </c>
      <c r="AI110" s="163">
        <v>200</v>
      </c>
      <c r="AK110" s="164" t="str">
        <f t="shared" si="27"/>
        <v/>
      </c>
      <c r="AL110" s="165" t="str">
        <f t="shared" si="28"/>
        <v/>
      </c>
      <c r="AM110" s="164" t="str">
        <f t="shared" si="29"/>
        <v/>
      </c>
      <c r="AN110" s="164" t="str">
        <f t="shared" si="30"/>
        <v/>
      </c>
      <c r="AO110" s="166" t="str">
        <f t="shared" si="31"/>
        <v/>
      </c>
      <c r="AP110" s="167" t="str">
        <f t="shared" si="32"/>
        <v/>
      </c>
      <c r="AQ110" s="167" t="str">
        <f t="shared" si="33"/>
        <v/>
      </c>
      <c r="AR110" s="167" t="str">
        <f t="shared" si="34"/>
        <v/>
      </c>
      <c r="AS110" s="164" t="str">
        <f t="shared" si="35"/>
        <v/>
      </c>
      <c r="AT110" s="168" t="str">
        <f t="shared" si="36"/>
        <v/>
      </c>
      <c r="AU110" s="168" t="str">
        <f t="shared" si="37"/>
        <v/>
      </c>
      <c r="AV110" s="168" t="str">
        <f t="shared" si="38"/>
        <v/>
      </c>
      <c r="AW110" s="168" t="str">
        <f t="shared" si="39"/>
        <v/>
      </c>
      <c r="AX110" s="168" t="str">
        <f t="shared" si="40"/>
        <v/>
      </c>
      <c r="AY110" s="168" t="str">
        <f t="shared" si="41"/>
        <v/>
      </c>
      <c r="AZ110" s="169" t="str">
        <f>IF(C110="","",MAX(R110:R111))</f>
        <v/>
      </c>
      <c r="BA110" s="169" t="str">
        <f>IF(C110="","",MAX(S110:S111))</f>
        <v/>
      </c>
      <c r="BB110" s="170" t="str">
        <f>IF(C110="","",MIN(2,1+SQRT(200/(0.8*K110))))</f>
        <v/>
      </c>
      <c r="BC110" s="170" t="str">
        <f>IF(C110="","",MIN(0.02,MAX(R110:S110)/(J110*0.8*K110)))</f>
        <v/>
      </c>
      <c r="BD110" s="171" t="str">
        <f>IF(C110="","",0.18/$Y$11)</f>
        <v/>
      </c>
      <c r="BE110" s="172" t="str">
        <f>IF(C110="","",0.035*BB110^(3/2)*$F$9^(1/2))</f>
        <v/>
      </c>
      <c r="BF110" s="172" t="str">
        <f>IF(C110="","",0.6*(1-$F$9/250))</f>
        <v/>
      </c>
      <c r="BG110" s="171" t="str">
        <f>IF(C110="","",0.9*AK110)</f>
        <v/>
      </c>
      <c r="BH110" s="172" t="str">
        <f>+IF(C110="","",(BD110*BB110*(100*BC110*$F$9)^(1/3)+0.15*U110)*J110*0.8*K110/1000)</f>
        <v/>
      </c>
      <c r="BI110" s="172" t="str">
        <f>IF(C110="","",(BE110+0.15*U110)*J110*0.8*K110/1000)</f>
        <v/>
      </c>
      <c r="BJ110" s="172" t="str">
        <f>IF(C110="","",$AF$12*J110*1000)</f>
        <v/>
      </c>
      <c r="BK110" s="172" t="str">
        <f>+IF(C110="","",T110*1000/(BG110*$Q$10*Z110)*1000)</f>
        <v/>
      </c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5"/>
      <c r="DJ110" s="25"/>
      <c r="DK110" s="25"/>
      <c r="DL110" s="25"/>
      <c r="DM110" s="25"/>
      <c r="DN110" s="25"/>
    </row>
    <row r="111" spans="1:118" ht="15.95" customHeight="1" x14ac:dyDescent="0.25">
      <c r="A111" s="181" t="str">
        <f t="shared" si="43"/>
        <v/>
      </c>
      <c r="B111" s="182" t="str">
        <f t="shared" si="42"/>
        <v/>
      </c>
      <c r="C111" s="151"/>
      <c r="D111" s="152"/>
      <c r="E111" s="153"/>
      <c r="F111" s="152"/>
      <c r="G111" s="151"/>
      <c r="H111" s="151"/>
      <c r="I111" s="151"/>
      <c r="J111" s="151"/>
      <c r="K111" s="152"/>
      <c r="L111" s="151" t="str">
        <f t="shared" si="23"/>
        <v/>
      </c>
      <c r="M111" s="151" t="str">
        <f t="shared" si="24"/>
        <v/>
      </c>
      <c r="N111" s="151" t="str">
        <f t="shared" si="25"/>
        <v/>
      </c>
      <c r="O111" s="151" t="str">
        <f t="shared" si="26"/>
        <v/>
      </c>
      <c r="P111" s="272"/>
      <c r="Q111" s="272"/>
      <c r="R111" s="180"/>
      <c r="S111" s="180"/>
      <c r="T111" s="174"/>
      <c r="U111" s="174"/>
      <c r="V111" s="174"/>
      <c r="W111" s="174"/>
      <c r="X111" s="174"/>
      <c r="Y111" s="174"/>
      <c r="Z111" s="174"/>
      <c r="AA111" s="175"/>
      <c r="AB111" s="175"/>
      <c r="AC111" s="175"/>
      <c r="AD111" s="175"/>
      <c r="AE111" s="176"/>
      <c r="AF111" s="175"/>
      <c r="AG111" s="122"/>
      <c r="AH111" s="177"/>
      <c r="AI111" s="177"/>
      <c r="AK111" s="164" t="str">
        <f t="shared" si="27"/>
        <v/>
      </c>
      <c r="AL111" s="165" t="str">
        <f t="shared" si="28"/>
        <v/>
      </c>
      <c r="AM111" s="164" t="str">
        <f t="shared" si="29"/>
        <v/>
      </c>
      <c r="AN111" s="164" t="str">
        <f t="shared" si="30"/>
        <v/>
      </c>
      <c r="AO111" s="166" t="str">
        <f t="shared" si="31"/>
        <v/>
      </c>
      <c r="AP111" s="167" t="str">
        <f t="shared" si="32"/>
        <v/>
      </c>
      <c r="AQ111" s="167" t="str">
        <f t="shared" si="33"/>
        <v/>
      </c>
      <c r="AR111" s="167" t="str">
        <f t="shared" si="34"/>
        <v/>
      </c>
      <c r="AS111" s="164" t="str">
        <f t="shared" si="35"/>
        <v/>
      </c>
      <c r="AT111" s="168" t="str">
        <f t="shared" si="36"/>
        <v/>
      </c>
      <c r="AU111" s="168" t="str">
        <f t="shared" si="37"/>
        <v/>
      </c>
      <c r="AV111" s="168" t="str">
        <f t="shared" si="38"/>
        <v/>
      </c>
      <c r="AW111" s="168" t="str">
        <f t="shared" si="39"/>
        <v/>
      </c>
      <c r="AX111" s="168" t="str">
        <f t="shared" si="40"/>
        <v/>
      </c>
      <c r="AY111" s="168" t="str">
        <f t="shared" si="41"/>
        <v/>
      </c>
      <c r="AZ111" s="178"/>
      <c r="BA111" s="178"/>
      <c r="BB111" s="179"/>
      <c r="BC111" s="179"/>
      <c r="BD111" s="179"/>
      <c r="BE111" s="179"/>
      <c r="BF111" s="179"/>
      <c r="BG111" s="179"/>
      <c r="BH111" s="179"/>
      <c r="BI111" s="179"/>
      <c r="BJ111" s="179"/>
      <c r="BK111" s="179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5"/>
      <c r="DJ111" s="25"/>
      <c r="DK111" s="25"/>
      <c r="DL111" s="25"/>
      <c r="DM111" s="25"/>
      <c r="DN111" s="25"/>
    </row>
    <row r="112" spans="1:118" ht="15.95" customHeight="1" x14ac:dyDescent="0.2">
      <c r="A112" s="181" t="str">
        <f t="shared" si="43"/>
        <v/>
      </c>
      <c r="B112" s="182" t="str">
        <f t="shared" si="42"/>
        <v/>
      </c>
      <c r="C112" s="151"/>
      <c r="D112" s="152"/>
      <c r="E112" s="153"/>
      <c r="F112" s="152"/>
      <c r="G112" s="151"/>
      <c r="H112" s="151"/>
      <c r="I112" s="151"/>
      <c r="J112" s="151"/>
      <c r="K112" s="152"/>
      <c r="L112" s="151" t="str">
        <f t="shared" si="23"/>
        <v/>
      </c>
      <c r="M112" s="151" t="str">
        <f t="shared" si="24"/>
        <v/>
      </c>
      <c r="N112" s="151" t="str">
        <f t="shared" si="25"/>
        <v/>
      </c>
      <c r="O112" s="151" t="str">
        <f t="shared" si="26"/>
        <v/>
      </c>
      <c r="P112" s="155"/>
      <c r="Q112" s="155"/>
      <c r="R112" s="154" t="str">
        <f>IF(C112="","",MAX(N112:N113))</f>
        <v/>
      </c>
      <c r="S112" s="154" t="str">
        <f>IF(D112="","",MAX(O112:O113))</f>
        <v/>
      </c>
      <c r="T112" s="155" t="str">
        <f>IF(C112="","",MAX(ABS(H112),ABS(H113)))</f>
        <v/>
      </c>
      <c r="U112" s="156" t="str">
        <f>+IF(C112="","",MIN(MAX(ABS(G112),ABS(G113))*1000/(J112*K112),0.2*$F$10))</f>
        <v/>
      </c>
      <c r="V112" s="155" t="str">
        <f>IF(C112="","",MAX(BH112:BI112))</f>
        <v/>
      </c>
      <c r="W112" s="155" t="str">
        <f>IF(C112="","",$AA$9*$J112*$BG112*$BF112*$F$10/2.9/1000)</f>
        <v/>
      </c>
      <c r="X112" s="155" t="str">
        <f>IF(C112="","",$AA$9*$J112*$BG112*$BF112*$F$10/2/1000)</f>
        <v/>
      </c>
      <c r="Y112" s="157" t="str">
        <f>IF(C112="","",IF(MAX(ABS(H112),ABS(H113))&lt;V112,"Cấu tạo",IF(MAX(ABS(H112),ABS(H113))&gt;X112,"O/S","Tínhthép")))</f>
        <v/>
      </c>
      <c r="Z112" s="158" t="str">
        <f>IF(C112="","",IF(Y112="Tínhthép",IF(T112&lt;W112,2.5,_xlfn.COT(0.5*ASIN(2*T112*1000/($AA$9*J112*BG112*BF112*$F$10)))),""))</f>
        <v/>
      </c>
      <c r="AA112" s="159" t="str">
        <f>IF(C112="","",MAX(BJ112:BK112))</f>
        <v/>
      </c>
      <c r="AB112" s="160" t="str">
        <f>IF($C112="","",AH112)</f>
        <v/>
      </c>
      <c r="AC112" s="160" t="str">
        <f>IF($C112="","",AI112)</f>
        <v/>
      </c>
      <c r="AD112" s="160"/>
      <c r="AE112" s="159" t="str">
        <f>IF(C112="","",2*3.14*AB112^2/4/AC112*1000)</f>
        <v/>
      </c>
      <c r="AF112" s="161" t="str">
        <f>IF(C112="","",IF(AE112&gt;AA112,"OK","NOT OK"))</f>
        <v/>
      </c>
      <c r="AH112" s="162">
        <v>10</v>
      </c>
      <c r="AI112" s="163">
        <v>200</v>
      </c>
      <c r="AK112" s="164" t="str">
        <f t="shared" si="27"/>
        <v/>
      </c>
      <c r="AL112" s="165" t="str">
        <f t="shared" si="28"/>
        <v/>
      </c>
      <c r="AM112" s="164" t="str">
        <f t="shared" si="29"/>
        <v/>
      </c>
      <c r="AN112" s="164" t="str">
        <f t="shared" si="30"/>
        <v/>
      </c>
      <c r="AO112" s="166" t="str">
        <f t="shared" si="31"/>
        <v/>
      </c>
      <c r="AP112" s="167" t="str">
        <f t="shared" si="32"/>
        <v/>
      </c>
      <c r="AQ112" s="167" t="str">
        <f t="shared" si="33"/>
        <v/>
      </c>
      <c r="AR112" s="167" t="str">
        <f t="shared" si="34"/>
        <v/>
      </c>
      <c r="AS112" s="164" t="str">
        <f t="shared" si="35"/>
        <v/>
      </c>
      <c r="AT112" s="168" t="str">
        <f t="shared" si="36"/>
        <v/>
      </c>
      <c r="AU112" s="168" t="str">
        <f t="shared" si="37"/>
        <v/>
      </c>
      <c r="AV112" s="168" t="str">
        <f t="shared" si="38"/>
        <v/>
      </c>
      <c r="AW112" s="168" t="str">
        <f t="shared" si="39"/>
        <v/>
      </c>
      <c r="AX112" s="168" t="str">
        <f t="shared" si="40"/>
        <v/>
      </c>
      <c r="AY112" s="168" t="str">
        <f t="shared" si="41"/>
        <v/>
      </c>
      <c r="AZ112" s="169" t="str">
        <f>IF(C112="","",MAX(R112:R113))</f>
        <v/>
      </c>
      <c r="BA112" s="169" t="str">
        <f>IF(C112="","",MAX(S112:S113))</f>
        <v/>
      </c>
      <c r="BB112" s="170" t="str">
        <f>IF(C112="","",MIN(2,1+SQRT(200/(0.8*K112))))</f>
        <v/>
      </c>
      <c r="BC112" s="170" t="str">
        <f>IF(C112="","",MIN(0.02,MAX(R112:S112)/(J112*0.8*K112)))</f>
        <v/>
      </c>
      <c r="BD112" s="171" t="str">
        <f>IF(C112="","",0.18/$Y$11)</f>
        <v/>
      </c>
      <c r="BE112" s="172" t="str">
        <f>IF(C112="","",0.035*BB112^(3/2)*$F$9^(1/2))</f>
        <v/>
      </c>
      <c r="BF112" s="172" t="str">
        <f>IF(C112="","",0.6*(1-$F$9/250))</f>
        <v/>
      </c>
      <c r="BG112" s="171" t="str">
        <f>IF(C112="","",0.9*AK112)</f>
        <v/>
      </c>
      <c r="BH112" s="172" t="str">
        <f>+IF(C112="","",(BD112*BB112*(100*BC112*$F$9)^(1/3)+0.15*U112)*J112*0.8*K112/1000)</f>
        <v/>
      </c>
      <c r="BI112" s="172" t="str">
        <f>IF(C112="","",(BE112+0.15*U112)*J112*0.8*K112/1000)</f>
        <v/>
      </c>
      <c r="BJ112" s="172" t="str">
        <f>IF(C112="","",$AF$12*J112*1000)</f>
        <v/>
      </c>
      <c r="BK112" s="172" t="str">
        <f>+IF(C112="","",T112*1000/(BG112*$Q$10*Z112)*1000)</f>
        <v/>
      </c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5"/>
      <c r="DJ112" s="25"/>
      <c r="DK112" s="25"/>
      <c r="DL112" s="25"/>
      <c r="DM112" s="25"/>
      <c r="DN112" s="25"/>
    </row>
    <row r="113" spans="1:118" ht="15.95" customHeight="1" x14ac:dyDescent="0.25">
      <c r="A113" s="181" t="str">
        <f t="shared" si="43"/>
        <v/>
      </c>
      <c r="B113" s="182" t="str">
        <f t="shared" si="42"/>
        <v/>
      </c>
      <c r="C113" s="151"/>
      <c r="D113" s="152"/>
      <c r="E113" s="153"/>
      <c r="F113" s="152"/>
      <c r="G113" s="151"/>
      <c r="H113" s="151"/>
      <c r="I113" s="151"/>
      <c r="J113" s="151"/>
      <c r="K113" s="152"/>
      <c r="L113" s="151" t="str">
        <f t="shared" si="23"/>
        <v/>
      </c>
      <c r="M113" s="151" t="str">
        <f t="shared" si="24"/>
        <v/>
      </c>
      <c r="N113" s="151" t="str">
        <f t="shared" si="25"/>
        <v/>
      </c>
      <c r="O113" s="151" t="str">
        <f t="shared" si="26"/>
        <v/>
      </c>
      <c r="P113" s="272"/>
      <c r="Q113" s="272"/>
      <c r="R113" s="180"/>
      <c r="S113" s="180"/>
      <c r="T113" s="174"/>
      <c r="U113" s="174"/>
      <c r="V113" s="174"/>
      <c r="W113" s="174"/>
      <c r="X113" s="174"/>
      <c r="Y113" s="174"/>
      <c r="Z113" s="174"/>
      <c r="AA113" s="175"/>
      <c r="AB113" s="175"/>
      <c r="AC113" s="175"/>
      <c r="AD113" s="175"/>
      <c r="AE113" s="176"/>
      <c r="AF113" s="175"/>
      <c r="AG113" s="122"/>
      <c r="AH113" s="177"/>
      <c r="AI113" s="177"/>
      <c r="AK113" s="164" t="str">
        <f t="shared" si="27"/>
        <v/>
      </c>
      <c r="AL113" s="165" t="str">
        <f t="shared" si="28"/>
        <v/>
      </c>
      <c r="AM113" s="164" t="str">
        <f t="shared" si="29"/>
        <v/>
      </c>
      <c r="AN113" s="164" t="str">
        <f t="shared" si="30"/>
        <v/>
      </c>
      <c r="AO113" s="166" t="str">
        <f t="shared" si="31"/>
        <v/>
      </c>
      <c r="AP113" s="167" t="str">
        <f t="shared" si="32"/>
        <v/>
      </c>
      <c r="AQ113" s="167" t="str">
        <f t="shared" si="33"/>
        <v/>
      </c>
      <c r="AR113" s="167" t="str">
        <f t="shared" si="34"/>
        <v/>
      </c>
      <c r="AS113" s="164" t="str">
        <f t="shared" si="35"/>
        <v/>
      </c>
      <c r="AT113" s="168" t="str">
        <f t="shared" si="36"/>
        <v/>
      </c>
      <c r="AU113" s="168" t="str">
        <f t="shared" si="37"/>
        <v/>
      </c>
      <c r="AV113" s="168" t="str">
        <f t="shared" si="38"/>
        <v/>
      </c>
      <c r="AW113" s="168" t="str">
        <f t="shared" si="39"/>
        <v/>
      </c>
      <c r="AX113" s="168" t="str">
        <f t="shared" si="40"/>
        <v/>
      </c>
      <c r="AY113" s="168" t="str">
        <f t="shared" si="41"/>
        <v/>
      </c>
      <c r="AZ113" s="178"/>
      <c r="BA113" s="178"/>
      <c r="BB113" s="179"/>
      <c r="BC113" s="179"/>
      <c r="BD113" s="179"/>
      <c r="BE113" s="179"/>
      <c r="BF113" s="179"/>
      <c r="BG113" s="179"/>
      <c r="BH113" s="179"/>
      <c r="BI113" s="179"/>
      <c r="BJ113" s="179"/>
      <c r="BK113" s="179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5"/>
      <c r="DJ113" s="25"/>
      <c r="DK113" s="25"/>
      <c r="DL113" s="25"/>
      <c r="DM113" s="25"/>
      <c r="DN113" s="25"/>
    </row>
    <row r="114" spans="1:118" ht="15.95" customHeight="1" x14ac:dyDescent="0.2">
      <c r="A114" s="181" t="str">
        <f t="shared" si="43"/>
        <v/>
      </c>
      <c r="B114" s="182" t="str">
        <f t="shared" si="42"/>
        <v/>
      </c>
      <c r="C114" s="151"/>
      <c r="D114" s="152"/>
      <c r="E114" s="153"/>
      <c r="F114" s="152"/>
      <c r="G114" s="151"/>
      <c r="H114" s="151"/>
      <c r="I114" s="151"/>
      <c r="J114" s="151"/>
      <c r="K114" s="151"/>
      <c r="L114" s="151" t="str">
        <f t="shared" si="23"/>
        <v/>
      </c>
      <c r="M114" s="151" t="str">
        <f t="shared" si="24"/>
        <v/>
      </c>
      <c r="N114" s="151" t="str">
        <f t="shared" si="25"/>
        <v/>
      </c>
      <c r="O114" s="151" t="str">
        <f t="shared" si="26"/>
        <v/>
      </c>
      <c r="P114" s="155"/>
      <c r="Q114" s="155"/>
      <c r="R114" s="154" t="str">
        <f>IF(C114="","",MAX(N114:N115))</f>
        <v/>
      </c>
      <c r="S114" s="154" t="str">
        <f>IF(D114="","",MAX(O114:O115))</f>
        <v/>
      </c>
      <c r="T114" s="155" t="str">
        <f>IF(C114="","",MAX(ABS(H114),ABS(H115)))</f>
        <v/>
      </c>
      <c r="U114" s="156" t="str">
        <f>+IF(C114="","",MIN(MAX(ABS(G114),ABS(G115))*1000/(J114*K114),0.2*$F$10))</f>
        <v/>
      </c>
      <c r="V114" s="155" t="str">
        <f>IF(C114="","",MAX(BH114:BI114))</f>
        <v/>
      </c>
      <c r="W114" s="155" t="str">
        <f>IF(C114="","",$AA$9*$J114*$BG114*$BF114*$F$10/2.9/1000)</f>
        <v/>
      </c>
      <c r="X114" s="155" t="str">
        <f>IF(C114="","",$AA$9*$J114*$BG114*$BF114*$F$10/2/1000)</f>
        <v/>
      </c>
      <c r="Y114" s="157" t="str">
        <f>IF(C114="","",IF(MAX(ABS(H114),ABS(H115))&lt;V114,"Cấu tạo",IF(MAX(ABS(H114),ABS(H115))&gt;X114,"O/S","Tínhthép")))</f>
        <v/>
      </c>
      <c r="Z114" s="158" t="str">
        <f>IF(C114="","",IF(Y114="Tínhthép",IF(T114&lt;W114,2.5,_xlfn.COT(0.5*ASIN(2*T114*1000/($AA$9*J114*BG114*BF114*$F$10)))),""))</f>
        <v/>
      </c>
      <c r="AA114" s="159" t="str">
        <f>IF(C114="","",MAX(BJ114:BK114))</f>
        <v/>
      </c>
      <c r="AB114" s="160" t="str">
        <f>IF($C114="","",AH114)</f>
        <v/>
      </c>
      <c r="AC114" s="160" t="str">
        <f>IF($C114="","",AI114)</f>
        <v/>
      </c>
      <c r="AD114" s="160"/>
      <c r="AE114" s="159" t="str">
        <f>IF(C114="","",2*3.14*AB114^2/4/AC114*1000)</f>
        <v/>
      </c>
      <c r="AF114" s="161" t="str">
        <f>IF(C114="","",IF(AE114&gt;AA114,"OK","NOT OK"))</f>
        <v/>
      </c>
      <c r="AG114" s="17">
        <v>25</v>
      </c>
      <c r="AH114" s="162">
        <v>10</v>
      </c>
      <c r="AI114" s="163">
        <v>200</v>
      </c>
      <c r="AK114" s="164" t="str">
        <f t="shared" si="27"/>
        <v/>
      </c>
      <c r="AL114" s="165" t="str">
        <f t="shared" si="28"/>
        <v/>
      </c>
      <c r="AM114" s="164" t="str">
        <f t="shared" si="29"/>
        <v/>
      </c>
      <c r="AN114" s="164" t="str">
        <f t="shared" si="30"/>
        <v/>
      </c>
      <c r="AO114" s="166" t="str">
        <f t="shared" si="31"/>
        <v/>
      </c>
      <c r="AP114" s="167" t="str">
        <f t="shared" si="32"/>
        <v/>
      </c>
      <c r="AQ114" s="167" t="str">
        <f t="shared" si="33"/>
        <v/>
      </c>
      <c r="AR114" s="167" t="str">
        <f t="shared" si="34"/>
        <v/>
      </c>
      <c r="AS114" s="164" t="str">
        <f t="shared" si="35"/>
        <v/>
      </c>
      <c r="AT114" s="168" t="str">
        <f t="shared" si="36"/>
        <v/>
      </c>
      <c r="AU114" s="168" t="str">
        <f t="shared" si="37"/>
        <v/>
      </c>
      <c r="AV114" s="168" t="str">
        <f t="shared" si="38"/>
        <v/>
      </c>
      <c r="AW114" s="168" t="str">
        <f t="shared" si="39"/>
        <v/>
      </c>
      <c r="AX114" s="168" t="str">
        <f t="shared" si="40"/>
        <v/>
      </c>
      <c r="AY114" s="168" t="str">
        <f t="shared" si="41"/>
        <v/>
      </c>
      <c r="AZ114" s="169" t="str">
        <f>IF(C114="","",MAX(R114:R115))</f>
        <v/>
      </c>
      <c r="BA114" s="169" t="str">
        <f>IF(C114="","",MAX(S114:S115))</f>
        <v/>
      </c>
      <c r="BB114" s="170" t="str">
        <f>IF(C114="","",MIN(2,1+SQRT(200/(0.8*K114))))</f>
        <v/>
      </c>
      <c r="BC114" s="170" t="str">
        <f>IF(C114="","",MIN(0.02,MAX(R114:S114)/(J114*0.8*K114)))</f>
        <v/>
      </c>
      <c r="BD114" s="171" t="str">
        <f>IF(C114="","",0.18/$Y$11)</f>
        <v/>
      </c>
      <c r="BE114" s="172" t="str">
        <f>IF(C114="","",0.035*BB114^(3/2)*$F$9^(1/2))</f>
        <v/>
      </c>
      <c r="BF114" s="172" t="str">
        <f>IF(C114="","",0.6*(1-$F$9/250))</f>
        <v/>
      </c>
      <c r="BG114" s="171" t="str">
        <f>IF(C114="","",0.9*AK114)</f>
        <v/>
      </c>
      <c r="BH114" s="172" t="str">
        <f>+IF(C114="","",(BD114*BB114*(100*BC114*$F$9)^(1/3)+0.15*U114)*J114*0.8*K114/1000)</f>
        <v/>
      </c>
      <c r="BI114" s="172" t="str">
        <f>IF(C114="","",(BE114+0.15*U114)*J114*0.8*K114/1000)</f>
        <v/>
      </c>
      <c r="BJ114" s="172" t="str">
        <f>IF(C114="","",$AF$12*J114*1000)</f>
        <v/>
      </c>
      <c r="BK114" s="172" t="str">
        <f>+IF(C114="","",T114*1000/(BG114*$Q$10*Z114)*1000)</f>
        <v/>
      </c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5"/>
      <c r="DJ114" s="25"/>
      <c r="DK114" s="25"/>
      <c r="DL114" s="25"/>
      <c r="DM114" s="25"/>
      <c r="DN114" s="25"/>
    </row>
    <row r="115" spans="1:118" ht="15.95" customHeight="1" x14ac:dyDescent="0.25">
      <c r="A115" s="181" t="str">
        <f t="shared" si="43"/>
        <v/>
      </c>
      <c r="B115" s="182" t="str">
        <f t="shared" si="42"/>
        <v/>
      </c>
      <c r="C115" s="151"/>
      <c r="D115" s="152"/>
      <c r="E115" s="153"/>
      <c r="F115" s="152"/>
      <c r="G115" s="151"/>
      <c r="H115" s="151"/>
      <c r="I115" s="151"/>
      <c r="J115" s="151"/>
      <c r="K115" s="152"/>
      <c r="L115" s="151" t="str">
        <f t="shared" si="23"/>
        <v/>
      </c>
      <c r="M115" s="151" t="str">
        <f t="shared" si="24"/>
        <v/>
      </c>
      <c r="N115" s="151" t="str">
        <f t="shared" si="25"/>
        <v/>
      </c>
      <c r="O115" s="151" t="str">
        <f t="shared" si="26"/>
        <v/>
      </c>
      <c r="P115" s="272"/>
      <c r="Q115" s="272"/>
      <c r="R115" s="173"/>
      <c r="S115" s="173"/>
      <c r="T115" s="174"/>
      <c r="U115" s="174"/>
      <c r="V115" s="174"/>
      <c r="W115" s="174"/>
      <c r="X115" s="174"/>
      <c r="Y115" s="174"/>
      <c r="Z115" s="174"/>
      <c r="AA115" s="175"/>
      <c r="AB115" s="175"/>
      <c r="AC115" s="175"/>
      <c r="AD115" s="175"/>
      <c r="AE115" s="176"/>
      <c r="AF115" s="175"/>
      <c r="AG115" s="122"/>
      <c r="AH115" s="177"/>
      <c r="AI115" s="177"/>
      <c r="AK115" s="164" t="str">
        <f t="shared" si="27"/>
        <v/>
      </c>
      <c r="AL115" s="165" t="str">
        <f t="shared" si="28"/>
        <v/>
      </c>
      <c r="AM115" s="164" t="str">
        <f t="shared" si="29"/>
        <v/>
      </c>
      <c r="AN115" s="164" t="str">
        <f t="shared" si="30"/>
        <v/>
      </c>
      <c r="AO115" s="166" t="str">
        <f t="shared" si="31"/>
        <v/>
      </c>
      <c r="AP115" s="167" t="str">
        <f t="shared" si="32"/>
        <v/>
      </c>
      <c r="AQ115" s="167" t="str">
        <f t="shared" si="33"/>
        <v/>
      </c>
      <c r="AR115" s="167" t="str">
        <f t="shared" si="34"/>
        <v/>
      </c>
      <c r="AS115" s="164" t="str">
        <f t="shared" si="35"/>
        <v/>
      </c>
      <c r="AT115" s="168" t="str">
        <f t="shared" si="36"/>
        <v/>
      </c>
      <c r="AU115" s="168" t="str">
        <f t="shared" si="37"/>
        <v/>
      </c>
      <c r="AV115" s="168" t="str">
        <f t="shared" si="38"/>
        <v/>
      </c>
      <c r="AW115" s="168" t="str">
        <f t="shared" si="39"/>
        <v/>
      </c>
      <c r="AX115" s="168" t="str">
        <f t="shared" si="40"/>
        <v/>
      </c>
      <c r="AY115" s="168" t="str">
        <f t="shared" si="41"/>
        <v/>
      </c>
      <c r="AZ115" s="178"/>
      <c r="BA115" s="178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5"/>
      <c r="DJ115" s="25"/>
      <c r="DK115" s="25"/>
      <c r="DL115" s="25"/>
      <c r="DM115" s="25"/>
      <c r="DN115" s="25"/>
    </row>
    <row r="116" spans="1:118" ht="15.95" customHeight="1" x14ac:dyDescent="0.2">
      <c r="A116" s="181" t="str">
        <f t="shared" si="43"/>
        <v/>
      </c>
      <c r="B116" s="182" t="str">
        <f t="shared" si="42"/>
        <v/>
      </c>
      <c r="C116" s="151"/>
      <c r="D116" s="152"/>
      <c r="E116" s="153"/>
      <c r="F116" s="152"/>
      <c r="G116" s="151"/>
      <c r="H116" s="151"/>
      <c r="I116" s="151"/>
      <c r="J116" s="151"/>
      <c r="K116" s="152"/>
      <c r="L116" s="151" t="str">
        <f t="shared" si="23"/>
        <v/>
      </c>
      <c r="M116" s="151" t="str">
        <f t="shared" si="24"/>
        <v/>
      </c>
      <c r="N116" s="151" t="str">
        <f t="shared" si="25"/>
        <v/>
      </c>
      <c r="O116" s="151" t="str">
        <f t="shared" si="26"/>
        <v/>
      </c>
      <c r="P116" s="155"/>
      <c r="Q116" s="155"/>
      <c r="R116" s="154" t="str">
        <f>IF(C116="","",MAX(N116:N117))</f>
        <v/>
      </c>
      <c r="S116" s="154" t="str">
        <f>IF(D116="","",MAX(O116:O117))</f>
        <v/>
      </c>
      <c r="T116" s="155" t="str">
        <f>IF(C116="","",MAX(ABS(H116),ABS(H117)))</f>
        <v/>
      </c>
      <c r="U116" s="156" t="str">
        <f>+IF(C116="","",MIN(MAX(ABS(G116),ABS(G117))*1000/(J116*K116),0.2*$F$10))</f>
        <v/>
      </c>
      <c r="V116" s="155" t="str">
        <f>IF(C116="","",MAX(BH116:BI116))</f>
        <v/>
      </c>
      <c r="W116" s="155" t="str">
        <f>IF(C116="","",$AA$9*$J116*$BG116*$BF116*$F$10/2.9/1000)</f>
        <v/>
      </c>
      <c r="X116" s="155" t="str">
        <f>IF(C116="","",$AA$9*$J116*$BG116*$BF116*$F$10/2/1000)</f>
        <v/>
      </c>
      <c r="Y116" s="157" t="str">
        <f>IF(C116="","",IF(MAX(ABS(H116),ABS(H117))&lt;V116,"Cấu tạo",IF(MAX(ABS(H116),ABS(H117))&gt;X116,"O/S","Tínhthép")))</f>
        <v/>
      </c>
      <c r="Z116" s="158" t="str">
        <f>IF(C116="","",IF(Y116="Tínhthép",IF(T116&lt;W116,2.5,_xlfn.COT(0.5*ASIN(2*T116*1000/($AA$9*J116*BG116*BF116*$F$10)))),""))</f>
        <v/>
      </c>
      <c r="AA116" s="159" t="str">
        <f>IF(C116="","",MAX(BJ116:BK116))</f>
        <v/>
      </c>
      <c r="AB116" s="160" t="str">
        <f>IF($C116="","",AH116)</f>
        <v/>
      </c>
      <c r="AC116" s="160" t="str">
        <f>IF($C116="","",AI116)</f>
        <v/>
      </c>
      <c r="AD116" s="160"/>
      <c r="AE116" s="159" t="str">
        <f>IF(C116="","",2*3.14*AB116^2/4/AC116*1000)</f>
        <v/>
      </c>
      <c r="AF116" s="161" t="str">
        <f>IF(C116="","",IF(AE116&gt;AA116,"OK","NOT OK"))</f>
        <v/>
      </c>
      <c r="AH116" s="162">
        <v>10</v>
      </c>
      <c r="AI116" s="163">
        <v>200</v>
      </c>
      <c r="AK116" s="164" t="str">
        <f t="shared" si="27"/>
        <v/>
      </c>
      <c r="AL116" s="165" t="str">
        <f t="shared" si="28"/>
        <v/>
      </c>
      <c r="AM116" s="164" t="str">
        <f t="shared" si="29"/>
        <v/>
      </c>
      <c r="AN116" s="164" t="str">
        <f t="shared" si="30"/>
        <v/>
      </c>
      <c r="AO116" s="166" t="str">
        <f t="shared" si="31"/>
        <v/>
      </c>
      <c r="AP116" s="167" t="str">
        <f t="shared" si="32"/>
        <v/>
      </c>
      <c r="AQ116" s="167" t="str">
        <f t="shared" si="33"/>
        <v/>
      </c>
      <c r="AR116" s="167" t="str">
        <f t="shared" si="34"/>
        <v/>
      </c>
      <c r="AS116" s="164" t="str">
        <f t="shared" si="35"/>
        <v/>
      </c>
      <c r="AT116" s="168" t="str">
        <f t="shared" si="36"/>
        <v/>
      </c>
      <c r="AU116" s="168" t="str">
        <f t="shared" si="37"/>
        <v/>
      </c>
      <c r="AV116" s="168" t="str">
        <f t="shared" si="38"/>
        <v/>
      </c>
      <c r="AW116" s="168" t="str">
        <f t="shared" si="39"/>
        <v/>
      </c>
      <c r="AX116" s="168" t="str">
        <f t="shared" si="40"/>
        <v/>
      </c>
      <c r="AY116" s="168" t="str">
        <f t="shared" si="41"/>
        <v/>
      </c>
      <c r="AZ116" s="169" t="str">
        <f>IF(C116="","",MAX(R116:R117))</f>
        <v/>
      </c>
      <c r="BA116" s="169" t="str">
        <f>IF(C116="","",MAX(S116:S117))</f>
        <v/>
      </c>
      <c r="BB116" s="170" t="str">
        <f>IF(C116="","",MIN(2,1+SQRT(200/(0.8*K116))))</f>
        <v/>
      </c>
      <c r="BC116" s="170" t="str">
        <f>IF(C116="","",MIN(0.02,MAX(R116:S116)/(J116*0.8*K116)))</f>
        <v/>
      </c>
      <c r="BD116" s="171" t="str">
        <f>IF(C116="","",0.18/$Y$11)</f>
        <v/>
      </c>
      <c r="BE116" s="172" t="str">
        <f>IF(C116="","",0.035*BB116^(3/2)*$F$9^(1/2))</f>
        <v/>
      </c>
      <c r="BF116" s="172" t="str">
        <f>IF(C116="","",0.6*(1-$F$9/250))</f>
        <v/>
      </c>
      <c r="BG116" s="171" t="str">
        <f>IF(C116="","",0.9*AK116)</f>
        <v/>
      </c>
      <c r="BH116" s="172" t="str">
        <f>+IF(C116="","",(BD116*BB116*(100*BC116*$F$9)^(1/3)+0.15*U116)*J116*0.8*K116/1000)</f>
        <v/>
      </c>
      <c r="BI116" s="172" t="str">
        <f>IF(C116="","",(BE116+0.15*U116)*J116*0.8*K116/1000)</f>
        <v/>
      </c>
      <c r="BJ116" s="172" t="str">
        <f>IF(C116="","",$AF$12*J116*1000)</f>
        <v/>
      </c>
      <c r="BK116" s="172" t="str">
        <f>+IF(C116="","",T116*1000/(BG116*$Q$10*Z116)*1000)</f>
        <v/>
      </c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5"/>
      <c r="DJ116" s="25"/>
      <c r="DK116" s="25"/>
      <c r="DL116" s="25"/>
      <c r="DM116" s="25"/>
      <c r="DN116" s="25"/>
    </row>
    <row r="117" spans="1:118" ht="15.95" customHeight="1" x14ac:dyDescent="0.25">
      <c r="A117" s="181" t="str">
        <f t="shared" si="43"/>
        <v/>
      </c>
      <c r="B117" s="182" t="str">
        <f t="shared" si="42"/>
        <v/>
      </c>
      <c r="C117" s="151"/>
      <c r="D117" s="152"/>
      <c r="E117" s="153"/>
      <c r="F117" s="152"/>
      <c r="G117" s="151"/>
      <c r="H117" s="151"/>
      <c r="I117" s="151"/>
      <c r="J117" s="151"/>
      <c r="K117" s="152"/>
      <c r="L117" s="151" t="str">
        <f t="shared" si="23"/>
        <v/>
      </c>
      <c r="M117" s="151" t="str">
        <f t="shared" si="24"/>
        <v/>
      </c>
      <c r="N117" s="151" t="str">
        <f t="shared" si="25"/>
        <v/>
      </c>
      <c r="O117" s="151" t="str">
        <f t="shared" si="26"/>
        <v/>
      </c>
      <c r="P117" s="272"/>
      <c r="Q117" s="272"/>
      <c r="R117" s="173"/>
      <c r="S117" s="173"/>
      <c r="T117" s="174"/>
      <c r="U117" s="174"/>
      <c r="V117" s="174"/>
      <c r="W117" s="174"/>
      <c r="X117" s="174"/>
      <c r="Y117" s="174"/>
      <c r="Z117" s="174"/>
      <c r="AA117" s="175"/>
      <c r="AB117" s="175"/>
      <c r="AC117" s="175"/>
      <c r="AD117" s="175"/>
      <c r="AE117" s="176"/>
      <c r="AF117" s="175"/>
      <c r="AG117" s="122"/>
      <c r="AH117" s="177"/>
      <c r="AI117" s="177"/>
      <c r="AK117" s="164" t="str">
        <f t="shared" si="27"/>
        <v/>
      </c>
      <c r="AL117" s="165" t="str">
        <f t="shared" si="28"/>
        <v/>
      </c>
      <c r="AM117" s="164" t="str">
        <f t="shared" si="29"/>
        <v/>
      </c>
      <c r="AN117" s="164" t="str">
        <f t="shared" si="30"/>
        <v/>
      </c>
      <c r="AO117" s="166" t="str">
        <f t="shared" si="31"/>
        <v/>
      </c>
      <c r="AP117" s="167" t="str">
        <f t="shared" si="32"/>
        <v/>
      </c>
      <c r="AQ117" s="167" t="str">
        <f t="shared" si="33"/>
        <v/>
      </c>
      <c r="AR117" s="167" t="str">
        <f t="shared" si="34"/>
        <v/>
      </c>
      <c r="AS117" s="164" t="str">
        <f t="shared" si="35"/>
        <v/>
      </c>
      <c r="AT117" s="168" t="str">
        <f t="shared" si="36"/>
        <v/>
      </c>
      <c r="AU117" s="168" t="str">
        <f t="shared" si="37"/>
        <v/>
      </c>
      <c r="AV117" s="168" t="str">
        <f t="shared" si="38"/>
        <v/>
      </c>
      <c r="AW117" s="168" t="str">
        <f t="shared" si="39"/>
        <v/>
      </c>
      <c r="AX117" s="168" t="str">
        <f t="shared" si="40"/>
        <v/>
      </c>
      <c r="AY117" s="168" t="str">
        <f t="shared" si="41"/>
        <v/>
      </c>
      <c r="AZ117" s="178"/>
      <c r="BA117" s="178"/>
      <c r="BB117" s="179"/>
      <c r="BC117" s="179"/>
      <c r="BD117" s="179"/>
      <c r="BE117" s="179"/>
      <c r="BF117" s="179"/>
      <c r="BG117" s="179"/>
      <c r="BH117" s="179"/>
      <c r="BI117" s="179"/>
      <c r="BJ117" s="179"/>
      <c r="BK117" s="179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5"/>
      <c r="DJ117" s="25"/>
      <c r="DK117" s="25"/>
      <c r="DL117" s="25"/>
      <c r="DM117" s="25"/>
      <c r="DN117" s="25"/>
    </row>
    <row r="118" spans="1:118" ht="15.95" customHeight="1" x14ac:dyDescent="0.2">
      <c r="A118" s="181" t="str">
        <f t="shared" si="43"/>
        <v/>
      </c>
      <c r="B118" s="182" t="str">
        <f t="shared" si="42"/>
        <v/>
      </c>
      <c r="C118" s="151"/>
      <c r="D118" s="152"/>
      <c r="E118" s="153"/>
      <c r="F118" s="152"/>
      <c r="G118" s="151"/>
      <c r="H118" s="151"/>
      <c r="I118" s="151"/>
      <c r="J118" s="151"/>
      <c r="K118" s="151"/>
      <c r="L118" s="151" t="str">
        <f t="shared" si="23"/>
        <v/>
      </c>
      <c r="M118" s="151" t="str">
        <f t="shared" si="24"/>
        <v/>
      </c>
      <c r="N118" s="151" t="str">
        <f t="shared" si="25"/>
        <v/>
      </c>
      <c r="O118" s="151" t="str">
        <f t="shared" si="26"/>
        <v/>
      </c>
      <c r="P118" s="155"/>
      <c r="Q118" s="155"/>
      <c r="R118" s="154" t="str">
        <f>IF(C118="","",MAX(N118:N119))</f>
        <v/>
      </c>
      <c r="S118" s="154" t="str">
        <f>IF(D118="","",MAX(O118:O119))</f>
        <v/>
      </c>
      <c r="T118" s="155" t="str">
        <f>IF(C118="","",MAX(ABS(H118),ABS(H119)))</f>
        <v/>
      </c>
      <c r="U118" s="156" t="str">
        <f>+IF(C118="","",MIN(MAX(ABS(G118),ABS(G119))*1000/(J118*K118),0.2*$F$10))</f>
        <v/>
      </c>
      <c r="V118" s="155" t="str">
        <f>IF(C118="","",MAX(BH118:BI118))</f>
        <v/>
      </c>
      <c r="W118" s="155" t="str">
        <f>IF(C118="","",$AA$9*$J118*$BG118*$BF118*$F$10/2.9/1000)</f>
        <v/>
      </c>
      <c r="X118" s="155" t="str">
        <f>IF(C118="","",$AA$9*$J118*$BG118*$BF118*$F$10/2/1000)</f>
        <v/>
      </c>
      <c r="Y118" s="157" t="str">
        <f>IF(C118="","",IF(MAX(ABS(H118),ABS(H119))&lt;V118,"Cấu tạo",IF(MAX(ABS(H118),ABS(H119))&gt;X118,"O/S","Tínhthép")))</f>
        <v/>
      </c>
      <c r="Z118" s="158" t="str">
        <f>IF(C118="","",IF(Y118="Tínhthép",IF(T118&lt;W118,2.5,_xlfn.COT(0.5*ASIN(2*T118*1000/($AA$9*J118*BG118*BF118*$F$10)))),""))</f>
        <v/>
      </c>
      <c r="AA118" s="159" t="str">
        <f>IF(C118="","",MAX(BJ118:BK118))</f>
        <v/>
      </c>
      <c r="AB118" s="160" t="str">
        <f>IF($C118="","",AH118)</f>
        <v/>
      </c>
      <c r="AC118" s="160" t="str">
        <f>IF($C118="","",AI118)</f>
        <v/>
      </c>
      <c r="AD118" s="160"/>
      <c r="AE118" s="159" t="str">
        <f>IF(C118="","",2*3.14*AB118^2/4/AC118*1000)</f>
        <v/>
      </c>
      <c r="AF118" s="161" t="str">
        <f>IF(C118="","",IF(AE118&gt;AA118,"OK","NOT OK"))</f>
        <v/>
      </c>
      <c r="AG118" s="17">
        <v>26</v>
      </c>
      <c r="AH118" s="162">
        <v>10</v>
      </c>
      <c r="AI118" s="163">
        <v>200</v>
      </c>
      <c r="AK118" s="164" t="str">
        <f t="shared" si="27"/>
        <v/>
      </c>
      <c r="AL118" s="165" t="str">
        <f t="shared" si="28"/>
        <v/>
      </c>
      <c r="AM118" s="164" t="str">
        <f t="shared" si="29"/>
        <v/>
      </c>
      <c r="AN118" s="164" t="str">
        <f t="shared" si="30"/>
        <v/>
      </c>
      <c r="AO118" s="166" t="str">
        <f t="shared" si="31"/>
        <v/>
      </c>
      <c r="AP118" s="167" t="str">
        <f t="shared" si="32"/>
        <v/>
      </c>
      <c r="AQ118" s="167" t="str">
        <f t="shared" si="33"/>
        <v/>
      </c>
      <c r="AR118" s="167" t="str">
        <f t="shared" si="34"/>
        <v/>
      </c>
      <c r="AS118" s="164" t="str">
        <f t="shared" si="35"/>
        <v/>
      </c>
      <c r="AT118" s="168" t="str">
        <f t="shared" si="36"/>
        <v/>
      </c>
      <c r="AU118" s="168" t="str">
        <f t="shared" si="37"/>
        <v/>
      </c>
      <c r="AV118" s="168" t="str">
        <f t="shared" si="38"/>
        <v/>
      </c>
      <c r="AW118" s="168" t="str">
        <f t="shared" si="39"/>
        <v/>
      </c>
      <c r="AX118" s="168" t="str">
        <f t="shared" si="40"/>
        <v/>
      </c>
      <c r="AY118" s="168" t="str">
        <f t="shared" si="41"/>
        <v/>
      </c>
      <c r="AZ118" s="169" t="str">
        <f>IF(C118="","",MAX(R118:R119))</f>
        <v/>
      </c>
      <c r="BA118" s="169" t="str">
        <f>IF(C118="","",MAX(S118:S119))</f>
        <v/>
      </c>
      <c r="BB118" s="170" t="str">
        <f>IF(C118="","",MIN(2,1+SQRT(200/(0.8*K118))))</f>
        <v/>
      </c>
      <c r="BC118" s="170" t="str">
        <f>IF(C118="","",MIN(0.02,MAX(R118:S118)/(J118*0.8*K118)))</f>
        <v/>
      </c>
      <c r="BD118" s="171" t="str">
        <f>IF(C118="","",0.18/$Y$11)</f>
        <v/>
      </c>
      <c r="BE118" s="172" t="str">
        <f>IF(C118="","",0.035*BB118^(3/2)*$F$9^(1/2))</f>
        <v/>
      </c>
      <c r="BF118" s="172" t="str">
        <f>IF(C118="","",0.6*(1-$F$9/250))</f>
        <v/>
      </c>
      <c r="BG118" s="171" t="str">
        <f>IF(C118="","",0.9*AK118)</f>
        <v/>
      </c>
      <c r="BH118" s="172" t="str">
        <f>+IF(C118="","",(BD118*BB118*(100*BC118*$F$9)^(1/3)+0.15*U118)*J118*0.8*K118/1000)</f>
        <v/>
      </c>
      <c r="BI118" s="172" t="str">
        <f>IF(C118="","",(BE118+0.15*U118)*J118*0.8*K118/1000)</f>
        <v/>
      </c>
      <c r="BJ118" s="172" t="str">
        <f>IF(C118="","",$AF$12*J118*1000)</f>
        <v/>
      </c>
      <c r="BK118" s="172" t="str">
        <f>+IF(C118="","",T118*1000/(BG118*$Q$10*Z118)*1000)</f>
        <v/>
      </c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5"/>
      <c r="DJ118" s="25"/>
      <c r="DK118" s="25"/>
      <c r="DL118" s="25"/>
      <c r="DM118" s="25"/>
      <c r="DN118" s="25"/>
    </row>
    <row r="119" spans="1:118" ht="15.95" customHeight="1" x14ac:dyDescent="0.25">
      <c r="A119" s="181" t="str">
        <f t="shared" si="43"/>
        <v/>
      </c>
      <c r="B119" s="182" t="str">
        <f t="shared" si="42"/>
        <v/>
      </c>
      <c r="C119" s="151"/>
      <c r="D119" s="152"/>
      <c r="E119" s="153"/>
      <c r="F119" s="152"/>
      <c r="G119" s="151"/>
      <c r="H119" s="151"/>
      <c r="I119" s="151"/>
      <c r="J119" s="151"/>
      <c r="K119" s="152"/>
      <c r="L119" s="151" t="str">
        <f t="shared" si="23"/>
        <v/>
      </c>
      <c r="M119" s="151" t="str">
        <f t="shared" si="24"/>
        <v/>
      </c>
      <c r="N119" s="151" t="str">
        <f t="shared" si="25"/>
        <v/>
      </c>
      <c r="O119" s="151" t="str">
        <f t="shared" si="26"/>
        <v/>
      </c>
      <c r="P119" s="272"/>
      <c r="Q119" s="272"/>
      <c r="R119" s="180"/>
      <c r="S119" s="180"/>
      <c r="T119" s="174"/>
      <c r="U119" s="174"/>
      <c r="V119" s="174"/>
      <c r="W119" s="174"/>
      <c r="X119" s="174"/>
      <c r="Y119" s="174"/>
      <c r="Z119" s="174"/>
      <c r="AA119" s="175"/>
      <c r="AB119" s="175"/>
      <c r="AC119" s="175"/>
      <c r="AD119" s="175"/>
      <c r="AE119" s="176"/>
      <c r="AF119" s="175"/>
      <c r="AG119" s="122"/>
      <c r="AH119" s="177"/>
      <c r="AI119" s="177"/>
      <c r="AK119" s="164" t="str">
        <f t="shared" si="27"/>
        <v/>
      </c>
      <c r="AL119" s="165" t="str">
        <f t="shared" si="28"/>
        <v/>
      </c>
      <c r="AM119" s="164" t="str">
        <f t="shared" si="29"/>
        <v/>
      </c>
      <c r="AN119" s="164" t="str">
        <f t="shared" si="30"/>
        <v/>
      </c>
      <c r="AO119" s="166" t="str">
        <f t="shared" si="31"/>
        <v/>
      </c>
      <c r="AP119" s="167" t="str">
        <f t="shared" si="32"/>
        <v/>
      </c>
      <c r="AQ119" s="167" t="str">
        <f t="shared" si="33"/>
        <v/>
      </c>
      <c r="AR119" s="167" t="str">
        <f t="shared" si="34"/>
        <v/>
      </c>
      <c r="AS119" s="164" t="str">
        <f t="shared" si="35"/>
        <v/>
      </c>
      <c r="AT119" s="168" t="str">
        <f t="shared" si="36"/>
        <v/>
      </c>
      <c r="AU119" s="168" t="str">
        <f t="shared" si="37"/>
        <v/>
      </c>
      <c r="AV119" s="168" t="str">
        <f t="shared" si="38"/>
        <v/>
      </c>
      <c r="AW119" s="168" t="str">
        <f t="shared" si="39"/>
        <v/>
      </c>
      <c r="AX119" s="168" t="str">
        <f t="shared" si="40"/>
        <v/>
      </c>
      <c r="AY119" s="168" t="str">
        <f t="shared" si="41"/>
        <v/>
      </c>
      <c r="AZ119" s="178"/>
      <c r="BA119" s="178"/>
      <c r="BB119" s="179"/>
      <c r="BC119" s="179"/>
      <c r="BD119" s="179"/>
      <c r="BE119" s="179"/>
      <c r="BF119" s="179"/>
      <c r="BG119" s="179"/>
      <c r="BH119" s="179"/>
      <c r="BI119" s="179"/>
      <c r="BJ119" s="179"/>
      <c r="BK119" s="179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5"/>
      <c r="DJ119" s="25"/>
      <c r="DK119" s="25"/>
      <c r="DL119" s="25"/>
      <c r="DM119" s="25"/>
      <c r="DN119" s="25"/>
    </row>
    <row r="120" spans="1:118" ht="15.95" customHeight="1" x14ac:dyDescent="0.2">
      <c r="A120" s="181" t="str">
        <f t="shared" si="43"/>
        <v/>
      </c>
      <c r="B120" s="182" t="str">
        <f t="shared" si="42"/>
        <v/>
      </c>
      <c r="C120" s="151"/>
      <c r="D120" s="152"/>
      <c r="E120" s="153"/>
      <c r="F120" s="152"/>
      <c r="G120" s="151"/>
      <c r="H120" s="151"/>
      <c r="I120" s="151"/>
      <c r="J120" s="151"/>
      <c r="K120" s="152"/>
      <c r="L120" s="151" t="str">
        <f t="shared" si="23"/>
        <v/>
      </c>
      <c r="M120" s="151" t="str">
        <f t="shared" si="24"/>
        <v/>
      </c>
      <c r="N120" s="151" t="str">
        <f t="shared" si="25"/>
        <v/>
      </c>
      <c r="O120" s="151" t="str">
        <f t="shared" si="26"/>
        <v/>
      </c>
      <c r="P120" s="155"/>
      <c r="Q120" s="155"/>
      <c r="R120" s="154" t="str">
        <f>IF(C120="","",MAX(N120:N121))</f>
        <v/>
      </c>
      <c r="S120" s="154" t="str">
        <f>IF(D120="","",MAX(O120:O121))</f>
        <v/>
      </c>
      <c r="T120" s="155" t="str">
        <f>IF(C120="","",MAX(ABS(H120),ABS(H121)))</f>
        <v/>
      </c>
      <c r="U120" s="156" t="str">
        <f>+IF(C120="","",MIN(MAX(ABS(G120),ABS(G121))*1000/(J120*K120),0.2*$F$10))</f>
        <v/>
      </c>
      <c r="V120" s="155" t="str">
        <f>IF(C120="","",MAX(BH120:BI120))</f>
        <v/>
      </c>
      <c r="W120" s="155" t="str">
        <f>IF(C120="","",$AA$9*$J120*$BG120*$BF120*$F$10/2.9/1000)</f>
        <v/>
      </c>
      <c r="X120" s="155" t="str">
        <f>IF(C120="","",$AA$9*$J120*$BG120*$BF120*$F$10/2/1000)</f>
        <v/>
      </c>
      <c r="Y120" s="157" t="str">
        <f>IF(C120="","",IF(MAX(ABS(H120),ABS(H121))&lt;V120,"Cấu tạo",IF(MAX(ABS(H120),ABS(H121))&gt;X120,"O/S","Tínhthép")))</f>
        <v/>
      </c>
      <c r="Z120" s="158" t="str">
        <f>IF(C120="","",IF(Y120="Tínhthép",IF(T120&lt;W120,2.5,_xlfn.COT(0.5*ASIN(2*T120*1000/($AA$9*J120*BG120*BF120*$F$10)))),""))</f>
        <v/>
      </c>
      <c r="AA120" s="159" t="str">
        <f>IF(C120="","",MAX(BJ120:BK120))</f>
        <v/>
      </c>
      <c r="AB120" s="160" t="str">
        <f>IF($C120="","",AH120)</f>
        <v/>
      </c>
      <c r="AC120" s="160" t="str">
        <f>IF($C120="","",AI120)</f>
        <v/>
      </c>
      <c r="AD120" s="160"/>
      <c r="AE120" s="159" t="str">
        <f>IF(C120="","",2*3.14*AB120^2/4/AC120*1000)</f>
        <v/>
      </c>
      <c r="AF120" s="161" t="str">
        <f>IF(C120="","",IF(AE120&gt;AA120,"OK","NOT OK"))</f>
        <v/>
      </c>
      <c r="AH120" s="162">
        <v>10</v>
      </c>
      <c r="AI120" s="163">
        <v>200</v>
      </c>
      <c r="AK120" s="164" t="str">
        <f t="shared" si="27"/>
        <v/>
      </c>
      <c r="AL120" s="165" t="str">
        <f t="shared" si="28"/>
        <v/>
      </c>
      <c r="AM120" s="164" t="str">
        <f t="shared" si="29"/>
        <v/>
      </c>
      <c r="AN120" s="164" t="str">
        <f t="shared" si="30"/>
        <v/>
      </c>
      <c r="AO120" s="166" t="str">
        <f t="shared" si="31"/>
        <v/>
      </c>
      <c r="AP120" s="167" t="str">
        <f t="shared" si="32"/>
        <v/>
      </c>
      <c r="AQ120" s="167" t="str">
        <f t="shared" si="33"/>
        <v/>
      </c>
      <c r="AR120" s="167" t="str">
        <f t="shared" si="34"/>
        <v/>
      </c>
      <c r="AS120" s="164" t="str">
        <f t="shared" si="35"/>
        <v/>
      </c>
      <c r="AT120" s="168" t="str">
        <f t="shared" si="36"/>
        <v/>
      </c>
      <c r="AU120" s="168" t="str">
        <f t="shared" si="37"/>
        <v/>
      </c>
      <c r="AV120" s="168" t="str">
        <f t="shared" si="38"/>
        <v/>
      </c>
      <c r="AW120" s="168" t="str">
        <f t="shared" si="39"/>
        <v/>
      </c>
      <c r="AX120" s="168" t="str">
        <f t="shared" si="40"/>
        <v/>
      </c>
      <c r="AY120" s="168" t="str">
        <f t="shared" si="41"/>
        <v/>
      </c>
      <c r="AZ120" s="169" t="str">
        <f>IF(C120="","",MAX(R120:R121))</f>
        <v/>
      </c>
      <c r="BA120" s="169" t="str">
        <f>IF(C120="","",MAX(S120:S121))</f>
        <v/>
      </c>
      <c r="BB120" s="170" t="str">
        <f>IF(C120="","",MIN(2,1+SQRT(200/(0.8*K120))))</f>
        <v/>
      </c>
      <c r="BC120" s="170" t="str">
        <f>IF(C120="","",MIN(0.02,MAX(R120:S120)/(J120*0.8*K120)))</f>
        <v/>
      </c>
      <c r="BD120" s="171" t="str">
        <f>IF(C120="","",0.18/$Y$11)</f>
        <v/>
      </c>
      <c r="BE120" s="172" t="str">
        <f>IF(C120="","",0.035*BB120^(3/2)*$F$9^(1/2))</f>
        <v/>
      </c>
      <c r="BF120" s="172" t="str">
        <f>IF(C120="","",0.6*(1-$F$9/250))</f>
        <v/>
      </c>
      <c r="BG120" s="171" t="str">
        <f>IF(C120="","",0.9*AK120)</f>
        <v/>
      </c>
      <c r="BH120" s="172" t="str">
        <f>+IF(C120="","",(BD120*BB120*(100*BC120*$F$9)^(1/3)+0.15*U120)*J120*0.8*K120/1000)</f>
        <v/>
      </c>
      <c r="BI120" s="172" t="str">
        <f>IF(C120="","",(BE120+0.15*U120)*J120*0.8*K120/1000)</f>
        <v/>
      </c>
      <c r="BJ120" s="172" t="str">
        <f>IF(C120="","",$AF$12*J120*1000)</f>
        <v/>
      </c>
      <c r="BK120" s="172" t="str">
        <f>+IF(C120="","",T120*1000/(BG120*$Q$10*Z120)*1000)</f>
        <v/>
      </c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5"/>
      <c r="DJ120" s="25"/>
      <c r="DK120" s="25"/>
      <c r="DL120" s="25"/>
      <c r="DM120" s="25"/>
      <c r="DN120" s="25"/>
    </row>
    <row r="121" spans="1:118" ht="15.95" customHeight="1" x14ac:dyDescent="0.25">
      <c r="A121" s="181" t="str">
        <f t="shared" si="43"/>
        <v/>
      </c>
      <c r="B121" s="182" t="str">
        <f t="shared" si="42"/>
        <v/>
      </c>
      <c r="C121" s="151"/>
      <c r="D121" s="152"/>
      <c r="E121" s="153"/>
      <c r="F121" s="152"/>
      <c r="G121" s="151"/>
      <c r="H121" s="151"/>
      <c r="I121" s="151"/>
      <c r="J121" s="151"/>
      <c r="K121" s="152"/>
      <c r="L121" s="151" t="str">
        <f t="shared" si="23"/>
        <v/>
      </c>
      <c r="M121" s="151" t="str">
        <f t="shared" si="24"/>
        <v/>
      </c>
      <c r="N121" s="151" t="str">
        <f t="shared" si="25"/>
        <v/>
      </c>
      <c r="O121" s="151" t="str">
        <f t="shared" si="26"/>
        <v/>
      </c>
      <c r="P121" s="272"/>
      <c r="Q121" s="272"/>
      <c r="R121" s="180"/>
      <c r="S121" s="180"/>
      <c r="T121" s="174"/>
      <c r="U121" s="174"/>
      <c r="V121" s="174"/>
      <c r="W121" s="174"/>
      <c r="X121" s="174"/>
      <c r="Y121" s="174"/>
      <c r="Z121" s="174"/>
      <c r="AA121" s="175"/>
      <c r="AB121" s="175"/>
      <c r="AC121" s="175"/>
      <c r="AD121" s="175"/>
      <c r="AE121" s="176"/>
      <c r="AF121" s="175"/>
      <c r="AG121" s="122"/>
      <c r="AH121" s="177"/>
      <c r="AI121" s="177"/>
      <c r="AK121" s="164" t="str">
        <f t="shared" si="27"/>
        <v/>
      </c>
      <c r="AL121" s="165" t="str">
        <f t="shared" si="28"/>
        <v/>
      </c>
      <c r="AM121" s="164" t="str">
        <f t="shared" si="29"/>
        <v/>
      </c>
      <c r="AN121" s="164" t="str">
        <f t="shared" si="30"/>
        <v/>
      </c>
      <c r="AO121" s="166" t="str">
        <f t="shared" si="31"/>
        <v/>
      </c>
      <c r="AP121" s="167" t="str">
        <f t="shared" si="32"/>
        <v/>
      </c>
      <c r="AQ121" s="167" t="str">
        <f t="shared" si="33"/>
        <v/>
      </c>
      <c r="AR121" s="167" t="str">
        <f t="shared" si="34"/>
        <v/>
      </c>
      <c r="AS121" s="164" t="str">
        <f t="shared" si="35"/>
        <v/>
      </c>
      <c r="AT121" s="168" t="str">
        <f t="shared" si="36"/>
        <v/>
      </c>
      <c r="AU121" s="168" t="str">
        <f t="shared" si="37"/>
        <v/>
      </c>
      <c r="AV121" s="168" t="str">
        <f t="shared" si="38"/>
        <v/>
      </c>
      <c r="AW121" s="168" t="str">
        <f t="shared" si="39"/>
        <v/>
      </c>
      <c r="AX121" s="168" t="str">
        <f t="shared" si="40"/>
        <v/>
      </c>
      <c r="AY121" s="168" t="str">
        <f t="shared" si="41"/>
        <v/>
      </c>
      <c r="AZ121" s="178"/>
      <c r="BA121" s="178"/>
      <c r="BB121" s="179"/>
      <c r="BC121" s="179"/>
      <c r="BD121" s="179"/>
      <c r="BE121" s="179"/>
      <c r="BF121" s="179"/>
      <c r="BG121" s="179"/>
      <c r="BH121" s="179"/>
      <c r="BI121" s="179"/>
      <c r="BJ121" s="179"/>
      <c r="BK121" s="179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5"/>
      <c r="DJ121" s="25"/>
      <c r="DK121" s="25"/>
      <c r="DL121" s="25"/>
      <c r="DM121" s="25"/>
      <c r="DN121" s="25"/>
    </row>
    <row r="122" spans="1:118" ht="15.95" customHeight="1" x14ac:dyDescent="0.2">
      <c r="A122" s="181" t="str">
        <f t="shared" si="43"/>
        <v/>
      </c>
      <c r="B122" s="182" t="str">
        <f t="shared" si="42"/>
        <v/>
      </c>
      <c r="C122" s="151"/>
      <c r="D122" s="152"/>
      <c r="E122" s="153"/>
      <c r="F122" s="152"/>
      <c r="G122" s="151"/>
      <c r="H122" s="151"/>
      <c r="I122" s="151"/>
      <c r="J122" s="151"/>
      <c r="K122" s="151"/>
      <c r="L122" s="151" t="str">
        <f t="shared" si="23"/>
        <v/>
      </c>
      <c r="M122" s="151" t="str">
        <f t="shared" si="24"/>
        <v/>
      </c>
      <c r="N122" s="151" t="str">
        <f t="shared" si="25"/>
        <v/>
      </c>
      <c r="O122" s="151" t="str">
        <f t="shared" si="26"/>
        <v/>
      </c>
      <c r="P122" s="155"/>
      <c r="Q122" s="155"/>
      <c r="R122" s="154" t="str">
        <f>IF(C122="","",MAX(N122:N123))</f>
        <v/>
      </c>
      <c r="S122" s="154" t="str">
        <f>IF(D122="","",MAX(O122:O123))</f>
        <v/>
      </c>
      <c r="T122" s="155" t="str">
        <f>IF(C122="","",MAX(ABS(H122),ABS(H123)))</f>
        <v/>
      </c>
      <c r="U122" s="156" t="str">
        <f>+IF(C122="","",MIN(MAX(ABS(G122),ABS(G123))*1000/(J122*K122),0.2*$F$10))</f>
        <v/>
      </c>
      <c r="V122" s="155" t="str">
        <f>IF(C122="","",MAX(BH122:BI122))</f>
        <v/>
      </c>
      <c r="W122" s="155" t="str">
        <f>IF(C122="","",$AA$9*$J122*$BG122*$BF122*$F$10/2.9/1000)</f>
        <v/>
      </c>
      <c r="X122" s="155" t="str">
        <f>IF(C122="","",$AA$9*$J122*$BG122*$BF122*$F$10/2/1000)</f>
        <v/>
      </c>
      <c r="Y122" s="157" t="str">
        <f>IF(C122="","",IF(MAX(ABS(H122),ABS(H123))&lt;V122,"Cấu tạo",IF(MAX(ABS(H122),ABS(H123))&gt;X122,"O/S","Tínhthép")))</f>
        <v/>
      </c>
      <c r="Z122" s="158" t="str">
        <f>IF(C122="","",IF(Y122="Tínhthép",IF(T122&lt;W122,2.5,_xlfn.COT(0.5*ASIN(2*T122*1000/($AA$9*J122*BG122*BF122*$F$10)))),""))</f>
        <v/>
      </c>
      <c r="AA122" s="159" t="str">
        <f>IF(C122="","",MAX(BJ122:BK122))</f>
        <v/>
      </c>
      <c r="AB122" s="160" t="str">
        <f>IF($C122="","",AH122)</f>
        <v/>
      </c>
      <c r="AC122" s="160" t="str">
        <f>IF($C122="","",AI122)</f>
        <v/>
      </c>
      <c r="AD122" s="160"/>
      <c r="AE122" s="159" t="str">
        <f>IF(C122="","",2*3.14*AB122^2/4/AC122*1000)</f>
        <v/>
      </c>
      <c r="AF122" s="161" t="str">
        <f>IF(C122="","",IF(AE122&gt;AA122,"OK","NOT OK"))</f>
        <v/>
      </c>
      <c r="AG122" s="17">
        <v>27</v>
      </c>
      <c r="AH122" s="162">
        <v>10</v>
      </c>
      <c r="AI122" s="163">
        <v>200</v>
      </c>
      <c r="AK122" s="164" t="str">
        <f t="shared" si="27"/>
        <v/>
      </c>
      <c r="AL122" s="165" t="str">
        <f t="shared" si="28"/>
        <v/>
      </c>
      <c r="AM122" s="164" t="str">
        <f t="shared" si="29"/>
        <v/>
      </c>
      <c r="AN122" s="164" t="str">
        <f t="shared" si="30"/>
        <v/>
      </c>
      <c r="AO122" s="166" t="str">
        <f t="shared" si="31"/>
        <v/>
      </c>
      <c r="AP122" s="167" t="str">
        <f t="shared" si="32"/>
        <v/>
      </c>
      <c r="AQ122" s="167" t="str">
        <f t="shared" si="33"/>
        <v/>
      </c>
      <c r="AR122" s="167" t="str">
        <f t="shared" si="34"/>
        <v/>
      </c>
      <c r="AS122" s="164" t="str">
        <f t="shared" si="35"/>
        <v/>
      </c>
      <c r="AT122" s="168" t="str">
        <f t="shared" si="36"/>
        <v/>
      </c>
      <c r="AU122" s="168" t="str">
        <f t="shared" si="37"/>
        <v/>
      </c>
      <c r="AV122" s="168" t="str">
        <f t="shared" si="38"/>
        <v/>
      </c>
      <c r="AW122" s="168" t="str">
        <f t="shared" si="39"/>
        <v/>
      </c>
      <c r="AX122" s="168" t="str">
        <f t="shared" si="40"/>
        <v/>
      </c>
      <c r="AY122" s="168" t="str">
        <f t="shared" si="41"/>
        <v/>
      </c>
      <c r="AZ122" s="169" t="str">
        <f>IF(C122="","",MAX(R122:R123))</f>
        <v/>
      </c>
      <c r="BA122" s="169" t="str">
        <f>IF(C122="","",MAX(S122:S123))</f>
        <v/>
      </c>
      <c r="BB122" s="170" t="str">
        <f>IF(C122="","",MIN(2,1+SQRT(200/(0.8*K122))))</f>
        <v/>
      </c>
      <c r="BC122" s="170" t="str">
        <f>IF(C122="","",MIN(0.02,MAX(R122:S122)/(J122*0.8*K122)))</f>
        <v/>
      </c>
      <c r="BD122" s="171" t="str">
        <f>IF(C122="","",0.18/$Y$11)</f>
        <v/>
      </c>
      <c r="BE122" s="172" t="str">
        <f>IF(C122="","",0.035*BB122^(3/2)*$F$9^(1/2))</f>
        <v/>
      </c>
      <c r="BF122" s="172" t="str">
        <f>IF(C122="","",0.6*(1-$F$9/250))</f>
        <v/>
      </c>
      <c r="BG122" s="171" t="str">
        <f>IF(C122="","",0.9*AK122)</f>
        <v/>
      </c>
      <c r="BH122" s="172" t="str">
        <f>+IF(C122="","",(BD122*BB122*(100*BC122*$F$9)^(1/3)+0.15*U122)*J122*0.8*K122/1000)</f>
        <v/>
      </c>
      <c r="BI122" s="172" t="str">
        <f>IF(C122="","",(BE122+0.15*U122)*J122*0.8*K122/1000)</f>
        <v/>
      </c>
      <c r="BJ122" s="172" t="str">
        <f>IF(C122="","",$AF$12*J122*1000)</f>
        <v/>
      </c>
      <c r="BK122" s="172" t="str">
        <f>+IF(C122="","",T122*1000/(BG122*$Q$10*Z122)*1000)</f>
        <v/>
      </c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5"/>
      <c r="DJ122" s="25"/>
      <c r="DK122" s="25"/>
      <c r="DL122" s="25"/>
      <c r="DM122" s="25"/>
      <c r="DN122" s="25"/>
    </row>
    <row r="123" spans="1:118" ht="15.95" customHeight="1" x14ac:dyDescent="0.25">
      <c r="A123" s="181" t="str">
        <f t="shared" si="43"/>
        <v/>
      </c>
      <c r="B123" s="182" t="str">
        <f t="shared" si="42"/>
        <v/>
      </c>
      <c r="C123" s="151"/>
      <c r="D123" s="152"/>
      <c r="E123" s="153"/>
      <c r="F123" s="152"/>
      <c r="G123" s="151"/>
      <c r="H123" s="151"/>
      <c r="I123" s="151"/>
      <c r="J123" s="151"/>
      <c r="K123" s="152"/>
      <c r="L123" s="151" t="str">
        <f t="shared" si="23"/>
        <v/>
      </c>
      <c r="M123" s="151" t="str">
        <f t="shared" si="24"/>
        <v/>
      </c>
      <c r="N123" s="151" t="str">
        <f t="shared" si="25"/>
        <v/>
      </c>
      <c r="O123" s="151" t="str">
        <f t="shared" si="26"/>
        <v/>
      </c>
      <c r="P123" s="272"/>
      <c r="Q123" s="272"/>
      <c r="R123" s="173"/>
      <c r="S123" s="173"/>
      <c r="T123" s="174"/>
      <c r="U123" s="174"/>
      <c r="V123" s="174"/>
      <c r="W123" s="174"/>
      <c r="X123" s="174"/>
      <c r="Y123" s="174"/>
      <c r="Z123" s="174"/>
      <c r="AA123" s="175"/>
      <c r="AB123" s="175"/>
      <c r="AC123" s="175"/>
      <c r="AD123" s="175"/>
      <c r="AE123" s="176"/>
      <c r="AF123" s="175"/>
      <c r="AG123" s="122"/>
      <c r="AH123" s="177"/>
      <c r="AI123" s="177"/>
      <c r="AK123" s="164" t="str">
        <f t="shared" si="27"/>
        <v/>
      </c>
      <c r="AL123" s="165" t="str">
        <f t="shared" si="28"/>
        <v/>
      </c>
      <c r="AM123" s="164" t="str">
        <f t="shared" si="29"/>
        <v/>
      </c>
      <c r="AN123" s="164" t="str">
        <f t="shared" si="30"/>
        <v/>
      </c>
      <c r="AO123" s="166" t="str">
        <f t="shared" si="31"/>
        <v/>
      </c>
      <c r="AP123" s="167" t="str">
        <f t="shared" si="32"/>
        <v/>
      </c>
      <c r="AQ123" s="167" t="str">
        <f t="shared" si="33"/>
        <v/>
      </c>
      <c r="AR123" s="167" t="str">
        <f t="shared" si="34"/>
        <v/>
      </c>
      <c r="AS123" s="164" t="str">
        <f t="shared" si="35"/>
        <v/>
      </c>
      <c r="AT123" s="168" t="str">
        <f t="shared" si="36"/>
        <v/>
      </c>
      <c r="AU123" s="168" t="str">
        <f t="shared" si="37"/>
        <v/>
      </c>
      <c r="AV123" s="168" t="str">
        <f t="shared" si="38"/>
        <v/>
      </c>
      <c r="AW123" s="168" t="str">
        <f t="shared" si="39"/>
        <v/>
      </c>
      <c r="AX123" s="168" t="str">
        <f t="shared" si="40"/>
        <v/>
      </c>
      <c r="AY123" s="168" t="str">
        <f t="shared" si="41"/>
        <v/>
      </c>
      <c r="AZ123" s="178"/>
      <c r="BA123" s="178"/>
      <c r="BB123" s="179"/>
      <c r="BC123" s="179"/>
      <c r="BD123" s="179"/>
      <c r="BE123" s="179"/>
      <c r="BF123" s="179"/>
      <c r="BG123" s="179"/>
      <c r="BH123" s="179"/>
      <c r="BI123" s="179"/>
      <c r="BJ123" s="179"/>
      <c r="BK123" s="179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5"/>
      <c r="DJ123" s="25"/>
      <c r="DK123" s="25"/>
      <c r="DL123" s="25"/>
      <c r="DM123" s="25"/>
      <c r="DN123" s="25"/>
    </row>
    <row r="124" spans="1:118" ht="15.95" customHeight="1" x14ac:dyDescent="0.2">
      <c r="A124" s="181" t="str">
        <f t="shared" si="43"/>
        <v/>
      </c>
      <c r="B124" s="182" t="str">
        <f t="shared" si="42"/>
        <v/>
      </c>
      <c r="C124" s="151"/>
      <c r="D124" s="152"/>
      <c r="E124" s="153"/>
      <c r="F124" s="152"/>
      <c r="G124" s="151"/>
      <c r="H124" s="151"/>
      <c r="I124" s="151"/>
      <c r="J124" s="151"/>
      <c r="K124" s="152"/>
      <c r="L124" s="151" t="str">
        <f t="shared" si="23"/>
        <v/>
      </c>
      <c r="M124" s="151" t="str">
        <f t="shared" si="24"/>
        <v/>
      </c>
      <c r="N124" s="151" t="str">
        <f t="shared" si="25"/>
        <v/>
      </c>
      <c r="O124" s="151" t="str">
        <f t="shared" si="26"/>
        <v/>
      </c>
      <c r="P124" s="155"/>
      <c r="Q124" s="155"/>
      <c r="R124" s="154" t="str">
        <f>IF(C124="","",MAX(N124:N125))</f>
        <v/>
      </c>
      <c r="S124" s="154" t="str">
        <f>IF(D124="","",MAX(O124:O125))</f>
        <v/>
      </c>
      <c r="T124" s="155" t="str">
        <f>IF(C124="","",MAX(ABS(H124),ABS(H125)))</f>
        <v/>
      </c>
      <c r="U124" s="156" t="str">
        <f>+IF(C124="","",MIN(MAX(ABS(G124),ABS(G125))*1000/(J124*K124),0.2*$F$10))</f>
        <v/>
      </c>
      <c r="V124" s="155" t="str">
        <f>IF(C124="","",MAX(BH124:BI124))</f>
        <v/>
      </c>
      <c r="W124" s="155" t="str">
        <f>IF(C124="","",$AA$9*$J124*$BG124*$BF124*$F$10/2.9/1000)</f>
        <v/>
      </c>
      <c r="X124" s="155" t="str">
        <f>IF(C124="","",$AA$9*$J124*$BG124*$BF124*$F$10/2/1000)</f>
        <v/>
      </c>
      <c r="Y124" s="157" t="str">
        <f>IF(C124="","",IF(MAX(ABS(H124),ABS(H125))&lt;V124,"Cấu tạo",IF(MAX(ABS(H124),ABS(H125))&gt;X124,"O/S","Tínhthép")))</f>
        <v/>
      </c>
      <c r="Z124" s="158" t="str">
        <f>IF(C124="","",IF(Y124="Tínhthép",IF(T124&lt;W124,2.5,_xlfn.COT(0.5*ASIN(2*T124*1000/($AA$9*J124*BG124*BF124*$F$10)))),""))</f>
        <v/>
      </c>
      <c r="AA124" s="159" t="str">
        <f>IF(C124="","",MAX(BJ124:BK124))</f>
        <v/>
      </c>
      <c r="AB124" s="160" t="str">
        <f>IF($C124="","",AH124)</f>
        <v/>
      </c>
      <c r="AC124" s="160" t="str">
        <f>IF($C124="","",AI124)</f>
        <v/>
      </c>
      <c r="AD124" s="160"/>
      <c r="AE124" s="159" t="str">
        <f>IF(C124="","",2*3.14*AB124^2/4/AC124*1000)</f>
        <v/>
      </c>
      <c r="AF124" s="161" t="str">
        <f>IF(C124="","",IF(AE124&gt;AA124,"OK","NOT OK"))</f>
        <v/>
      </c>
      <c r="AH124" s="162">
        <v>10</v>
      </c>
      <c r="AI124" s="163">
        <v>200</v>
      </c>
      <c r="AK124" s="164" t="str">
        <f t="shared" si="27"/>
        <v/>
      </c>
      <c r="AL124" s="165" t="str">
        <f t="shared" si="28"/>
        <v/>
      </c>
      <c r="AM124" s="164" t="str">
        <f t="shared" si="29"/>
        <v/>
      </c>
      <c r="AN124" s="164" t="str">
        <f t="shared" si="30"/>
        <v/>
      </c>
      <c r="AO124" s="166" t="str">
        <f t="shared" si="31"/>
        <v/>
      </c>
      <c r="AP124" s="167" t="str">
        <f t="shared" si="32"/>
        <v/>
      </c>
      <c r="AQ124" s="167" t="str">
        <f t="shared" si="33"/>
        <v/>
      </c>
      <c r="AR124" s="167" t="str">
        <f t="shared" si="34"/>
        <v/>
      </c>
      <c r="AS124" s="164" t="str">
        <f t="shared" si="35"/>
        <v/>
      </c>
      <c r="AT124" s="168" t="str">
        <f t="shared" si="36"/>
        <v/>
      </c>
      <c r="AU124" s="168" t="str">
        <f t="shared" si="37"/>
        <v/>
      </c>
      <c r="AV124" s="168" t="str">
        <f t="shared" si="38"/>
        <v/>
      </c>
      <c r="AW124" s="168" t="str">
        <f t="shared" si="39"/>
        <v/>
      </c>
      <c r="AX124" s="168" t="str">
        <f t="shared" si="40"/>
        <v/>
      </c>
      <c r="AY124" s="168" t="str">
        <f t="shared" si="41"/>
        <v/>
      </c>
      <c r="AZ124" s="169" t="str">
        <f>IF(C124="","",MAX(R124:R125))</f>
        <v/>
      </c>
      <c r="BA124" s="169" t="str">
        <f>IF(C124="","",MAX(S124:S125))</f>
        <v/>
      </c>
      <c r="BB124" s="170" t="str">
        <f>IF(C124="","",MIN(2,1+SQRT(200/(0.8*K124))))</f>
        <v/>
      </c>
      <c r="BC124" s="170" t="str">
        <f>IF(C124="","",MIN(0.02,MAX(R124:S124)/(J124*0.8*K124)))</f>
        <v/>
      </c>
      <c r="BD124" s="171" t="str">
        <f>IF(C124="","",0.18/$Y$11)</f>
        <v/>
      </c>
      <c r="BE124" s="172" t="str">
        <f>IF(C124="","",0.035*BB124^(3/2)*$F$9^(1/2))</f>
        <v/>
      </c>
      <c r="BF124" s="172" t="str">
        <f>IF(C124="","",0.6*(1-$F$9/250))</f>
        <v/>
      </c>
      <c r="BG124" s="171" t="str">
        <f>IF(C124="","",0.9*AK124)</f>
        <v/>
      </c>
      <c r="BH124" s="172" t="str">
        <f>+IF(C124="","",(BD124*BB124*(100*BC124*$F$9)^(1/3)+0.15*U124)*J124*0.8*K124/1000)</f>
        <v/>
      </c>
      <c r="BI124" s="172" t="str">
        <f>IF(C124="","",(BE124+0.15*U124)*J124*0.8*K124/1000)</f>
        <v/>
      </c>
      <c r="BJ124" s="172" t="str">
        <f>IF(C124="","",$AF$12*J124*1000)</f>
        <v/>
      </c>
      <c r="BK124" s="172" t="str">
        <f>+IF(C124="","",T124*1000/(BG124*$Q$10*Z124)*1000)</f>
        <v/>
      </c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5"/>
      <c r="DJ124" s="25"/>
      <c r="DK124" s="25"/>
      <c r="DL124" s="25"/>
      <c r="DM124" s="25"/>
      <c r="DN124" s="25"/>
    </row>
    <row r="125" spans="1:118" ht="15.95" customHeight="1" x14ac:dyDescent="0.25">
      <c r="A125" s="181" t="str">
        <f t="shared" si="43"/>
        <v/>
      </c>
      <c r="B125" s="182" t="str">
        <f t="shared" si="42"/>
        <v/>
      </c>
      <c r="C125" s="151"/>
      <c r="D125" s="152"/>
      <c r="E125" s="153"/>
      <c r="F125" s="152"/>
      <c r="G125" s="151"/>
      <c r="H125" s="151"/>
      <c r="I125" s="151"/>
      <c r="J125" s="151"/>
      <c r="K125" s="152"/>
      <c r="L125" s="151" t="str">
        <f t="shared" si="23"/>
        <v/>
      </c>
      <c r="M125" s="151" t="str">
        <f t="shared" si="24"/>
        <v/>
      </c>
      <c r="N125" s="151" t="str">
        <f t="shared" si="25"/>
        <v/>
      </c>
      <c r="O125" s="151" t="str">
        <f t="shared" si="26"/>
        <v/>
      </c>
      <c r="P125" s="272"/>
      <c r="Q125" s="272"/>
      <c r="R125" s="173"/>
      <c r="S125" s="173"/>
      <c r="T125" s="174"/>
      <c r="U125" s="174"/>
      <c r="V125" s="174"/>
      <c r="W125" s="174"/>
      <c r="X125" s="174"/>
      <c r="Y125" s="174"/>
      <c r="Z125" s="174"/>
      <c r="AA125" s="175"/>
      <c r="AB125" s="175"/>
      <c r="AC125" s="175"/>
      <c r="AD125" s="175"/>
      <c r="AE125" s="176"/>
      <c r="AF125" s="175"/>
      <c r="AG125" s="122"/>
      <c r="AH125" s="177"/>
      <c r="AI125" s="177"/>
      <c r="AK125" s="164" t="str">
        <f t="shared" si="27"/>
        <v/>
      </c>
      <c r="AL125" s="165" t="str">
        <f t="shared" si="28"/>
        <v/>
      </c>
      <c r="AM125" s="164" t="str">
        <f t="shared" si="29"/>
        <v/>
      </c>
      <c r="AN125" s="164" t="str">
        <f t="shared" si="30"/>
        <v/>
      </c>
      <c r="AO125" s="166" t="str">
        <f t="shared" si="31"/>
        <v/>
      </c>
      <c r="AP125" s="167" t="str">
        <f t="shared" si="32"/>
        <v/>
      </c>
      <c r="AQ125" s="167" t="str">
        <f t="shared" si="33"/>
        <v/>
      </c>
      <c r="AR125" s="167" t="str">
        <f t="shared" si="34"/>
        <v/>
      </c>
      <c r="AS125" s="164" t="str">
        <f t="shared" si="35"/>
        <v/>
      </c>
      <c r="AT125" s="168" t="str">
        <f t="shared" si="36"/>
        <v/>
      </c>
      <c r="AU125" s="168" t="str">
        <f t="shared" si="37"/>
        <v/>
      </c>
      <c r="AV125" s="168" t="str">
        <f t="shared" si="38"/>
        <v/>
      </c>
      <c r="AW125" s="168" t="str">
        <f t="shared" si="39"/>
        <v/>
      </c>
      <c r="AX125" s="168" t="str">
        <f t="shared" si="40"/>
        <v/>
      </c>
      <c r="AY125" s="168" t="str">
        <f t="shared" si="41"/>
        <v/>
      </c>
      <c r="AZ125" s="178"/>
      <c r="BA125" s="178"/>
      <c r="BB125" s="179"/>
      <c r="BC125" s="179"/>
      <c r="BD125" s="179"/>
      <c r="BE125" s="179"/>
      <c r="BF125" s="179"/>
      <c r="BG125" s="179"/>
      <c r="BH125" s="179"/>
      <c r="BI125" s="179"/>
      <c r="BJ125" s="179"/>
      <c r="BK125" s="179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5"/>
      <c r="DJ125" s="25"/>
      <c r="DK125" s="25"/>
      <c r="DL125" s="25"/>
      <c r="DM125" s="25"/>
      <c r="DN125" s="25"/>
    </row>
    <row r="126" spans="1:118" ht="15.95" customHeight="1" x14ac:dyDescent="0.2">
      <c r="A126" s="181" t="str">
        <f t="shared" si="43"/>
        <v/>
      </c>
      <c r="B126" s="182" t="str">
        <f t="shared" si="42"/>
        <v/>
      </c>
      <c r="C126" s="151"/>
      <c r="D126" s="152"/>
      <c r="E126" s="153"/>
      <c r="F126" s="152"/>
      <c r="G126" s="151"/>
      <c r="H126" s="151"/>
      <c r="I126" s="151"/>
      <c r="J126" s="151"/>
      <c r="K126" s="151"/>
      <c r="L126" s="151" t="str">
        <f t="shared" si="23"/>
        <v/>
      </c>
      <c r="M126" s="151" t="str">
        <f t="shared" si="24"/>
        <v/>
      </c>
      <c r="N126" s="151" t="str">
        <f t="shared" si="25"/>
        <v/>
      </c>
      <c r="O126" s="151" t="str">
        <f t="shared" si="26"/>
        <v/>
      </c>
      <c r="P126" s="155"/>
      <c r="Q126" s="155"/>
      <c r="R126" s="154" t="str">
        <f>IF(C126="","",MAX(N126:N127))</f>
        <v/>
      </c>
      <c r="S126" s="154" t="str">
        <f>IF(D126="","",MAX(O126:O127))</f>
        <v/>
      </c>
      <c r="T126" s="155" t="str">
        <f>IF(C126="","",MAX(ABS(H126),ABS(H127)))</f>
        <v/>
      </c>
      <c r="U126" s="156" t="str">
        <f>+IF(C126="","",MIN(MAX(ABS(G126),ABS(G127))*1000/(J126*K126),0.2*$F$10))</f>
        <v/>
      </c>
      <c r="V126" s="155" t="str">
        <f>IF(C126="","",MAX(BH126:BI126))</f>
        <v/>
      </c>
      <c r="W126" s="155" t="str">
        <f>IF(C126="","",$AA$9*$J126*$BG126*$BF126*$F$10/2.9/1000)</f>
        <v/>
      </c>
      <c r="X126" s="155" t="str">
        <f>IF(C126="","",$AA$9*$J126*$BG126*$BF126*$F$10/2/1000)</f>
        <v/>
      </c>
      <c r="Y126" s="157" t="str">
        <f>IF(C126="","",IF(MAX(ABS(H126),ABS(H127))&lt;V126,"Cấu tạo",IF(MAX(ABS(H126),ABS(H127))&gt;X126,"O/S","Tínhthép")))</f>
        <v/>
      </c>
      <c r="Z126" s="158" t="str">
        <f>IF(C126="","",IF(Y126="Tínhthép",IF(T126&lt;W126,2.5,_xlfn.COT(0.5*ASIN(2*T126*1000/($AA$9*J126*BG126*BF126*$F$10)))),""))</f>
        <v/>
      </c>
      <c r="AA126" s="159" t="str">
        <f>IF(C126="","",MAX(BJ126:BK126))</f>
        <v/>
      </c>
      <c r="AB126" s="160" t="str">
        <f>IF($C126="","",AH126)</f>
        <v/>
      </c>
      <c r="AC126" s="160" t="str">
        <f>IF($C126="","",AI126)</f>
        <v/>
      </c>
      <c r="AD126" s="160"/>
      <c r="AE126" s="159" t="str">
        <f>IF(C126="","",2*3.14*AB126^2/4/AC126*1000)</f>
        <v/>
      </c>
      <c r="AF126" s="161" t="str">
        <f>IF(C126="","",IF(AE126&gt;AA126,"OK","NOT OK"))</f>
        <v/>
      </c>
      <c r="AG126" s="17">
        <v>28</v>
      </c>
      <c r="AH126" s="162">
        <v>10</v>
      </c>
      <c r="AI126" s="163">
        <v>200</v>
      </c>
      <c r="AK126" s="164" t="str">
        <f t="shared" si="27"/>
        <v/>
      </c>
      <c r="AL126" s="165" t="str">
        <f t="shared" si="28"/>
        <v/>
      </c>
      <c r="AM126" s="164" t="str">
        <f t="shared" si="29"/>
        <v/>
      </c>
      <c r="AN126" s="164" t="str">
        <f t="shared" si="30"/>
        <v/>
      </c>
      <c r="AO126" s="166" t="str">
        <f t="shared" si="31"/>
        <v/>
      </c>
      <c r="AP126" s="167" t="str">
        <f t="shared" si="32"/>
        <v/>
      </c>
      <c r="AQ126" s="167" t="str">
        <f t="shared" si="33"/>
        <v/>
      </c>
      <c r="AR126" s="167" t="str">
        <f t="shared" si="34"/>
        <v/>
      </c>
      <c r="AS126" s="164" t="str">
        <f t="shared" si="35"/>
        <v/>
      </c>
      <c r="AT126" s="168" t="str">
        <f t="shared" si="36"/>
        <v/>
      </c>
      <c r="AU126" s="168" t="str">
        <f t="shared" si="37"/>
        <v/>
      </c>
      <c r="AV126" s="168" t="str">
        <f t="shared" si="38"/>
        <v/>
      </c>
      <c r="AW126" s="168" t="str">
        <f t="shared" si="39"/>
        <v/>
      </c>
      <c r="AX126" s="168" t="str">
        <f t="shared" si="40"/>
        <v/>
      </c>
      <c r="AY126" s="168" t="str">
        <f t="shared" si="41"/>
        <v/>
      </c>
      <c r="AZ126" s="169" t="str">
        <f>IF(C126="","",MAX(R126:R127))</f>
        <v/>
      </c>
      <c r="BA126" s="169" t="str">
        <f>IF(C126="","",MAX(S126:S127))</f>
        <v/>
      </c>
      <c r="BB126" s="170" t="str">
        <f>IF(C126="","",MIN(2,1+SQRT(200/(0.8*K126))))</f>
        <v/>
      </c>
      <c r="BC126" s="170" t="str">
        <f>IF(C126="","",MIN(0.02,MAX(R126:S126)/(J126*0.8*K126)))</f>
        <v/>
      </c>
      <c r="BD126" s="171" t="str">
        <f>IF(C126="","",0.18/$Y$11)</f>
        <v/>
      </c>
      <c r="BE126" s="172" t="str">
        <f>IF(C126="","",0.035*BB126^(3/2)*$F$9^(1/2))</f>
        <v/>
      </c>
      <c r="BF126" s="172" t="str">
        <f>IF(C126="","",0.6*(1-$F$9/250))</f>
        <v/>
      </c>
      <c r="BG126" s="171" t="str">
        <f>IF(C126="","",0.9*AK126)</f>
        <v/>
      </c>
      <c r="BH126" s="172" t="str">
        <f>+IF(C126="","",(BD126*BB126*(100*BC126*$F$9)^(1/3)+0.15*U126)*J126*0.8*K126/1000)</f>
        <v/>
      </c>
      <c r="BI126" s="172" t="str">
        <f>IF(C126="","",(BE126+0.15*U126)*J126*0.8*K126/1000)</f>
        <v/>
      </c>
      <c r="BJ126" s="172" t="str">
        <f>IF(C126="","",$AF$12*J126*1000)</f>
        <v/>
      </c>
      <c r="BK126" s="172" t="str">
        <f>+IF(C126="","",T126*1000/(BG126*$Q$10*Z126)*1000)</f>
        <v/>
      </c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5"/>
      <c r="DJ126" s="25"/>
      <c r="DK126" s="25"/>
      <c r="DL126" s="25"/>
      <c r="DM126" s="25"/>
      <c r="DN126" s="25"/>
    </row>
    <row r="127" spans="1:118" ht="15.95" customHeight="1" x14ac:dyDescent="0.25">
      <c r="A127" s="181" t="str">
        <f t="shared" si="43"/>
        <v/>
      </c>
      <c r="B127" s="182" t="str">
        <f t="shared" si="42"/>
        <v/>
      </c>
      <c r="C127" s="151"/>
      <c r="D127" s="152"/>
      <c r="E127" s="153"/>
      <c r="F127" s="152"/>
      <c r="G127" s="151"/>
      <c r="H127" s="151"/>
      <c r="I127" s="151"/>
      <c r="J127" s="151"/>
      <c r="K127" s="152"/>
      <c r="L127" s="151" t="str">
        <f t="shared" si="23"/>
        <v/>
      </c>
      <c r="M127" s="151" t="str">
        <f t="shared" si="24"/>
        <v/>
      </c>
      <c r="N127" s="151" t="str">
        <f t="shared" si="25"/>
        <v/>
      </c>
      <c r="O127" s="151" t="str">
        <f t="shared" si="26"/>
        <v/>
      </c>
      <c r="P127" s="272"/>
      <c r="Q127" s="272"/>
      <c r="R127" s="180"/>
      <c r="S127" s="180"/>
      <c r="T127" s="174"/>
      <c r="U127" s="174"/>
      <c r="V127" s="174"/>
      <c r="W127" s="174"/>
      <c r="X127" s="174"/>
      <c r="Y127" s="174"/>
      <c r="Z127" s="174"/>
      <c r="AA127" s="175"/>
      <c r="AB127" s="175"/>
      <c r="AC127" s="175"/>
      <c r="AD127" s="175"/>
      <c r="AE127" s="176"/>
      <c r="AF127" s="175"/>
      <c r="AG127" s="122"/>
      <c r="AH127" s="177"/>
      <c r="AI127" s="177"/>
      <c r="AK127" s="164" t="str">
        <f t="shared" si="27"/>
        <v/>
      </c>
      <c r="AL127" s="165" t="str">
        <f t="shared" si="28"/>
        <v/>
      </c>
      <c r="AM127" s="164" t="str">
        <f t="shared" si="29"/>
        <v/>
      </c>
      <c r="AN127" s="164" t="str">
        <f t="shared" si="30"/>
        <v/>
      </c>
      <c r="AO127" s="166" t="str">
        <f t="shared" si="31"/>
        <v/>
      </c>
      <c r="AP127" s="167" t="str">
        <f t="shared" si="32"/>
        <v/>
      </c>
      <c r="AQ127" s="167" t="str">
        <f t="shared" si="33"/>
        <v/>
      </c>
      <c r="AR127" s="167" t="str">
        <f t="shared" si="34"/>
        <v/>
      </c>
      <c r="AS127" s="164" t="str">
        <f t="shared" si="35"/>
        <v/>
      </c>
      <c r="AT127" s="168" t="str">
        <f t="shared" si="36"/>
        <v/>
      </c>
      <c r="AU127" s="168" t="str">
        <f t="shared" si="37"/>
        <v/>
      </c>
      <c r="AV127" s="168" t="str">
        <f t="shared" si="38"/>
        <v/>
      </c>
      <c r="AW127" s="168" t="str">
        <f t="shared" si="39"/>
        <v/>
      </c>
      <c r="AX127" s="168" t="str">
        <f t="shared" si="40"/>
        <v/>
      </c>
      <c r="AY127" s="168" t="str">
        <f t="shared" si="41"/>
        <v/>
      </c>
      <c r="AZ127" s="178"/>
      <c r="BA127" s="178"/>
      <c r="BB127" s="179"/>
      <c r="BC127" s="179"/>
      <c r="BD127" s="179"/>
      <c r="BE127" s="179"/>
      <c r="BF127" s="179"/>
      <c r="BG127" s="179"/>
      <c r="BH127" s="179"/>
      <c r="BI127" s="179"/>
      <c r="BJ127" s="179"/>
      <c r="BK127" s="179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5"/>
      <c r="DJ127" s="25"/>
      <c r="DK127" s="25"/>
      <c r="DL127" s="25"/>
      <c r="DM127" s="25"/>
      <c r="DN127" s="25"/>
    </row>
    <row r="128" spans="1:118" ht="15.95" customHeight="1" x14ac:dyDescent="0.2">
      <c r="A128" s="181" t="str">
        <f t="shared" si="43"/>
        <v/>
      </c>
      <c r="B128" s="182" t="str">
        <f t="shared" si="42"/>
        <v/>
      </c>
      <c r="C128" s="151"/>
      <c r="D128" s="152"/>
      <c r="E128" s="153"/>
      <c r="F128" s="152"/>
      <c r="G128" s="151"/>
      <c r="H128" s="151"/>
      <c r="I128" s="151"/>
      <c r="J128" s="151"/>
      <c r="K128" s="152"/>
      <c r="L128" s="151" t="str">
        <f t="shared" si="23"/>
        <v/>
      </c>
      <c r="M128" s="151" t="str">
        <f t="shared" si="24"/>
        <v/>
      </c>
      <c r="N128" s="151" t="str">
        <f t="shared" si="25"/>
        <v/>
      </c>
      <c r="O128" s="151" t="str">
        <f t="shared" si="26"/>
        <v/>
      </c>
      <c r="P128" s="155"/>
      <c r="Q128" s="155"/>
      <c r="R128" s="154" t="str">
        <f>IF(C128="","",MAX(N128:N129))</f>
        <v/>
      </c>
      <c r="S128" s="154" t="str">
        <f>IF(D128="","",MAX(O128:O129))</f>
        <v/>
      </c>
      <c r="T128" s="155" t="str">
        <f>IF(C128="","",MAX(ABS(H128),ABS(H129)))</f>
        <v/>
      </c>
      <c r="U128" s="156" t="str">
        <f>+IF(C128="","",MIN(MAX(ABS(G128),ABS(G129))*1000/(J128*K128),0.2*$F$10))</f>
        <v/>
      </c>
      <c r="V128" s="155" t="str">
        <f>IF(C128="","",MAX(BH128:BI128))</f>
        <v/>
      </c>
      <c r="W128" s="155" t="str">
        <f>IF(C128="","",$AA$9*$J128*$BG128*$BF128*$F$10/2.9/1000)</f>
        <v/>
      </c>
      <c r="X128" s="155" t="str">
        <f>IF(C128="","",$AA$9*$J128*$BG128*$BF128*$F$10/2/1000)</f>
        <v/>
      </c>
      <c r="Y128" s="157" t="str">
        <f>IF(C128="","",IF(MAX(ABS(H128),ABS(H129))&lt;V128,"Cấu tạo",IF(MAX(ABS(H128),ABS(H129))&gt;X128,"O/S","Tínhthép")))</f>
        <v/>
      </c>
      <c r="Z128" s="158" t="str">
        <f>IF(C128="","",IF(Y128="Tínhthép",IF(T128&lt;W128,2.5,_xlfn.COT(0.5*ASIN(2*T128*1000/($AA$9*J128*BG128*BF128*$F$10)))),""))</f>
        <v/>
      </c>
      <c r="AA128" s="159" t="str">
        <f>IF(C128="","",MAX(BJ128:BK128))</f>
        <v/>
      </c>
      <c r="AB128" s="160" t="str">
        <f>IF($C128="","",AH128)</f>
        <v/>
      </c>
      <c r="AC128" s="160" t="str">
        <f>IF($C128="","",AI128)</f>
        <v/>
      </c>
      <c r="AD128" s="160"/>
      <c r="AE128" s="159" t="str">
        <f>IF(C128="","",2*3.14*AB128^2/4/AC128*1000)</f>
        <v/>
      </c>
      <c r="AF128" s="161" t="str">
        <f>IF(C128="","",IF(AE128&gt;AA128,"OK","NOT OK"))</f>
        <v/>
      </c>
      <c r="AH128" s="162">
        <v>10</v>
      </c>
      <c r="AI128" s="163">
        <v>200</v>
      </c>
      <c r="AK128" s="164" t="str">
        <f t="shared" si="27"/>
        <v/>
      </c>
      <c r="AL128" s="165" t="str">
        <f t="shared" si="28"/>
        <v/>
      </c>
      <c r="AM128" s="164" t="str">
        <f t="shared" si="29"/>
        <v/>
      </c>
      <c r="AN128" s="164" t="str">
        <f t="shared" si="30"/>
        <v/>
      </c>
      <c r="AO128" s="166" t="str">
        <f t="shared" si="31"/>
        <v/>
      </c>
      <c r="AP128" s="167" t="str">
        <f t="shared" si="32"/>
        <v/>
      </c>
      <c r="AQ128" s="167" t="str">
        <f t="shared" si="33"/>
        <v/>
      </c>
      <c r="AR128" s="167" t="str">
        <f t="shared" si="34"/>
        <v/>
      </c>
      <c r="AS128" s="164" t="str">
        <f t="shared" si="35"/>
        <v/>
      </c>
      <c r="AT128" s="168" t="str">
        <f t="shared" si="36"/>
        <v/>
      </c>
      <c r="AU128" s="168" t="str">
        <f t="shared" si="37"/>
        <v/>
      </c>
      <c r="AV128" s="168" t="str">
        <f t="shared" si="38"/>
        <v/>
      </c>
      <c r="AW128" s="168" t="str">
        <f t="shared" si="39"/>
        <v/>
      </c>
      <c r="AX128" s="168" t="str">
        <f t="shared" si="40"/>
        <v/>
      </c>
      <c r="AY128" s="168" t="str">
        <f t="shared" si="41"/>
        <v/>
      </c>
      <c r="AZ128" s="169" t="str">
        <f>IF(C128="","",MAX(R128:R129))</f>
        <v/>
      </c>
      <c r="BA128" s="169" t="str">
        <f>IF(C128="","",MAX(S128:S129))</f>
        <v/>
      </c>
      <c r="BB128" s="170" t="str">
        <f>IF(C128="","",MIN(2,1+SQRT(200/(0.8*K128))))</f>
        <v/>
      </c>
      <c r="BC128" s="170" t="str">
        <f>IF(C128="","",MIN(0.02,MAX(R128:S128)/(J128*0.8*K128)))</f>
        <v/>
      </c>
      <c r="BD128" s="171" t="str">
        <f>IF(C128="","",0.18/$Y$11)</f>
        <v/>
      </c>
      <c r="BE128" s="172" t="str">
        <f>IF(C128="","",0.035*BB128^(3/2)*$F$9^(1/2))</f>
        <v/>
      </c>
      <c r="BF128" s="172" t="str">
        <f>IF(C128="","",0.6*(1-$F$9/250))</f>
        <v/>
      </c>
      <c r="BG128" s="171" t="str">
        <f>IF(C128="","",0.9*AK128)</f>
        <v/>
      </c>
      <c r="BH128" s="172" t="str">
        <f>+IF(C128="","",(BD128*BB128*(100*BC128*$F$9)^(1/3)+0.15*U128)*J128*0.8*K128/1000)</f>
        <v/>
      </c>
      <c r="BI128" s="172" t="str">
        <f>IF(C128="","",(BE128+0.15*U128)*J128*0.8*K128/1000)</f>
        <v/>
      </c>
      <c r="BJ128" s="172" t="str">
        <f>IF(C128="","",$AF$12*J128*1000)</f>
        <v/>
      </c>
      <c r="BK128" s="172" t="str">
        <f>+IF(C128="","",T128*1000/(BG128*$Q$10*Z128)*1000)</f>
        <v/>
      </c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5"/>
      <c r="DJ128" s="25"/>
      <c r="DK128" s="25"/>
      <c r="DL128" s="25"/>
      <c r="DM128" s="25"/>
      <c r="DN128" s="25"/>
    </row>
    <row r="129" spans="1:118" ht="15.95" customHeight="1" x14ac:dyDescent="0.25">
      <c r="A129" s="181" t="str">
        <f t="shared" si="43"/>
        <v/>
      </c>
      <c r="B129" s="182" t="str">
        <f t="shared" si="42"/>
        <v/>
      </c>
      <c r="C129" s="151"/>
      <c r="D129" s="152"/>
      <c r="E129" s="153"/>
      <c r="F129" s="152"/>
      <c r="G129" s="151"/>
      <c r="H129" s="151"/>
      <c r="I129" s="151"/>
      <c r="J129" s="151"/>
      <c r="K129" s="152"/>
      <c r="L129" s="151" t="str">
        <f t="shared" si="23"/>
        <v/>
      </c>
      <c r="M129" s="151" t="str">
        <f t="shared" si="24"/>
        <v/>
      </c>
      <c r="N129" s="151" t="str">
        <f t="shared" si="25"/>
        <v/>
      </c>
      <c r="O129" s="151" t="str">
        <f t="shared" si="26"/>
        <v/>
      </c>
      <c r="P129" s="272"/>
      <c r="Q129" s="272"/>
      <c r="R129" s="180"/>
      <c r="S129" s="180"/>
      <c r="T129" s="174"/>
      <c r="U129" s="174"/>
      <c r="V129" s="174"/>
      <c r="W129" s="174"/>
      <c r="X129" s="174"/>
      <c r="Y129" s="174"/>
      <c r="Z129" s="174"/>
      <c r="AA129" s="175"/>
      <c r="AB129" s="175"/>
      <c r="AC129" s="175"/>
      <c r="AD129" s="175"/>
      <c r="AE129" s="176"/>
      <c r="AF129" s="175"/>
      <c r="AG129" s="122"/>
      <c r="AH129" s="177"/>
      <c r="AI129" s="177"/>
      <c r="AK129" s="164" t="str">
        <f t="shared" si="27"/>
        <v/>
      </c>
      <c r="AL129" s="165" t="str">
        <f t="shared" si="28"/>
        <v/>
      </c>
      <c r="AM129" s="164" t="str">
        <f t="shared" si="29"/>
        <v/>
      </c>
      <c r="AN129" s="164" t="str">
        <f t="shared" si="30"/>
        <v/>
      </c>
      <c r="AO129" s="166" t="str">
        <f t="shared" si="31"/>
        <v/>
      </c>
      <c r="AP129" s="167" t="str">
        <f t="shared" si="32"/>
        <v/>
      </c>
      <c r="AQ129" s="167" t="str">
        <f t="shared" si="33"/>
        <v/>
      </c>
      <c r="AR129" s="167" t="str">
        <f t="shared" si="34"/>
        <v/>
      </c>
      <c r="AS129" s="164" t="str">
        <f t="shared" si="35"/>
        <v/>
      </c>
      <c r="AT129" s="168" t="str">
        <f t="shared" si="36"/>
        <v/>
      </c>
      <c r="AU129" s="168" t="str">
        <f t="shared" si="37"/>
        <v/>
      </c>
      <c r="AV129" s="168" t="str">
        <f t="shared" si="38"/>
        <v/>
      </c>
      <c r="AW129" s="168" t="str">
        <f t="shared" si="39"/>
        <v/>
      </c>
      <c r="AX129" s="168" t="str">
        <f t="shared" si="40"/>
        <v/>
      </c>
      <c r="AY129" s="168" t="str">
        <f t="shared" si="41"/>
        <v/>
      </c>
      <c r="AZ129" s="178"/>
      <c r="BA129" s="178"/>
      <c r="BB129" s="179"/>
      <c r="BC129" s="179"/>
      <c r="BD129" s="179"/>
      <c r="BE129" s="179"/>
      <c r="BF129" s="179"/>
      <c r="BG129" s="179"/>
      <c r="BH129" s="179"/>
      <c r="BI129" s="179"/>
      <c r="BJ129" s="179"/>
      <c r="BK129" s="179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5"/>
      <c r="DJ129" s="25"/>
      <c r="DK129" s="25"/>
      <c r="DL129" s="25"/>
      <c r="DM129" s="25"/>
      <c r="DN129" s="25"/>
    </row>
    <row r="130" spans="1:118" ht="15.95" customHeight="1" x14ac:dyDescent="0.2">
      <c r="A130" s="181" t="str">
        <f t="shared" si="43"/>
        <v/>
      </c>
      <c r="B130" s="182" t="str">
        <f t="shared" si="42"/>
        <v/>
      </c>
      <c r="C130" s="151"/>
      <c r="D130" s="152"/>
      <c r="E130" s="153"/>
      <c r="F130" s="152"/>
      <c r="G130" s="151"/>
      <c r="H130" s="151"/>
      <c r="I130" s="151"/>
      <c r="J130" s="151"/>
      <c r="K130" s="151"/>
      <c r="L130" s="151" t="str">
        <f t="shared" si="23"/>
        <v/>
      </c>
      <c r="M130" s="151" t="str">
        <f t="shared" si="24"/>
        <v/>
      </c>
      <c r="N130" s="151" t="str">
        <f t="shared" si="25"/>
        <v/>
      </c>
      <c r="O130" s="151" t="str">
        <f t="shared" si="26"/>
        <v/>
      </c>
      <c r="P130" s="155"/>
      <c r="Q130" s="155"/>
      <c r="R130" s="154" t="str">
        <f>IF(C130="","",MAX(N130:N131))</f>
        <v/>
      </c>
      <c r="S130" s="154" t="str">
        <f>IF(D130="","",MAX(O130:O131))</f>
        <v/>
      </c>
      <c r="T130" s="155" t="str">
        <f>IF(C130="","",MAX(ABS(H130),ABS(H131)))</f>
        <v/>
      </c>
      <c r="U130" s="156" t="str">
        <f>+IF(C130="","",MIN(MAX(ABS(G130),ABS(G131))*1000/(J130*K130),0.2*$F$10))</f>
        <v/>
      </c>
      <c r="V130" s="155" t="str">
        <f>IF(C130="","",MAX(BH130:BI130))</f>
        <v/>
      </c>
      <c r="W130" s="155" t="str">
        <f>IF(C130="","",$AA$9*$J130*$BG130*$BF130*$F$10/2.9/1000)</f>
        <v/>
      </c>
      <c r="X130" s="155" t="str">
        <f>IF(C130="","",$AA$9*$J130*$BG130*$BF130*$F$10/2/1000)</f>
        <v/>
      </c>
      <c r="Y130" s="157" t="str">
        <f>IF(C130="","",IF(MAX(ABS(H130),ABS(H131))&lt;V130,"Cấu tạo",IF(MAX(ABS(H130),ABS(H131))&gt;X130,"O/S","Tínhthép")))</f>
        <v/>
      </c>
      <c r="Z130" s="158" t="str">
        <f>IF(C130="","",IF(Y130="Tínhthép",IF(T130&lt;W130,2.5,_xlfn.COT(0.5*ASIN(2*T130*1000/($AA$9*J130*BG130*BF130*$F$10)))),""))</f>
        <v/>
      </c>
      <c r="AA130" s="159" t="str">
        <f>IF(C130="","",MAX(BJ130:BK130))</f>
        <v/>
      </c>
      <c r="AB130" s="160" t="str">
        <f>IF($C130="","",AH130)</f>
        <v/>
      </c>
      <c r="AC130" s="160" t="str">
        <f>IF($C130="","",AI130)</f>
        <v/>
      </c>
      <c r="AD130" s="160"/>
      <c r="AE130" s="159" t="str">
        <f>IF(C130="","",2*3.14*AB130^2/4/AC130*1000)</f>
        <v/>
      </c>
      <c r="AF130" s="161" t="str">
        <f>IF(C130="","",IF(AE130&gt;AA130,"OK","NOT OK"))</f>
        <v/>
      </c>
      <c r="AG130" s="17">
        <v>29</v>
      </c>
      <c r="AH130" s="162">
        <v>10</v>
      </c>
      <c r="AI130" s="163">
        <v>200</v>
      </c>
      <c r="AK130" s="164" t="str">
        <f t="shared" si="27"/>
        <v/>
      </c>
      <c r="AL130" s="165" t="str">
        <f t="shared" si="28"/>
        <v/>
      </c>
      <c r="AM130" s="164" t="str">
        <f t="shared" si="29"/>
        <v/>
      </c>
      <c r="AN130" s="164" t="str">
        <f t="shared" si="30"/>
        <v/>
      </c>
      <c r="AO130" s="166" t="str">
        <f t="shared" si="31"/>
        <v/>
      </c>
      <c r="AP130" s="167" t="str">
        <f t="shared" si="32"/>
        <v/>
      </c>
      <c r="AQ130" s="167" t="str">
        <f t="shared" si="33"/>
        <v/>
      </c>
      <c r="AR130" s="167" t="str">
        <f t="shared" si="34"/>
        <v/>
      </c>
      <c r="AS130" s="164" t="str">
        <f t="shared" si="35"/>
        <v/>
      </c>
      <c r="AT130" s="168" t="str">
        <f t="shared" si="36"/>
        <v/>
      </c>
      <c r="AU130" s="168" t="str">
        <f t="shared" si="37"/>
        <v/>
      </c>
      <c r="AV130" s="168" t="str">
        <f t="shared" si="38"/>
        <v/>
      </c>
      <c r="AW130" s="168" t="str">
        <f t="shared" si="39"/>
        <v/>
      </c>
      <c r="AX130" s="168" t="str">
        <f t="shared" si="40"/>
        <v/>
      </c>
      <c r="AY130" s="168" t="str">
        <f t="shared" si="41"/>
        <v/>
      </c>
      <c r="AZ130" s="169" t="str">
        <f>IF(C130="","",MAX(R130:R131))</f>
        <v/>
      </c>
      <c r="BA130" s="169" t="str">
        <f>IF(C130="","",MAX(S130:S131))</f>
        <v/>
      </c>
      <c r="BB130" s="170" t="str">
        <f>IF(C130="","",MIN(2,1+SQRT(200/(0.8*K130))))</f>
        <v/>
      </c>
      <c r="BC130" s="170" t="str">
        <f>IF(C130="","",MIN(0.02,MAX(R130:S130)/(J130*0.8*K130)))</f>
        <v/>
      </c>
      <c r="BD130" s="171" t="str">
        <f>IF(C130="","",0.18/$Y$11)</f>
        <v/>
      </c>
      <c r="BE130" s="172" t="str">
        <f>IF(C130="","",0.035*BB130^(3/2)*$F$9^(1/2))</f>
        <v/>
      </c>
      <c r="BF130" s="172" t="str">
        <f>IF(C130="","",0.6*(1-$F$9/250))</f>
        <v/>
      </c>
      <c r="BG130" s="171" t="str">
        <f>IF(C130="","",0.9*AK130)</f>
        <v/>
      </c>
      <c r="BH130" s="172" t="str">
        <f>+IF(C130="","",(BD130*BB130*(100*BC130*$F$9)^(1/3)+0.15*U130)*J130*0.8*K130/1000)</f>
        <v/>
      </c>
      <c r="BI130" s="172" t="str">
        <f>IF(C130="","",(BE130+0.15*U130)*J130*0.8*K130/1000)</f>
        <v/>
      </c>
      <c r="BJ130" s="172" t="str">
        <f>IF(C130="","",$AF$12*J130*1000)</f>
        <v/>
      </c>
      <c r="BK130" s="172" t="str">
        <f>+IF(C130="","",T130*1000/(BG130*$Q$10*Z130)*1000)</f>
        <v/>
      </c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5"/>
      <c r="DJ130" s="25"/>
      <c r="DK130" s="25"/>
      <c r="DL130" s="25"/>
      <c r="DM130" s="25"/>
      <c r="DN130" s="25"/>
    </row>
    <row r="131" spans="1:118" ht="15.95" customHeight="1" x14ac:dyDescent="0.25">
      <c r="A131" s="181" t="str">
        <f t="shared" si="43"/>
        <v/>
      </c>
      <c r="B131" s="182" t="str">
        <f t="shared" si="42"/>
        <v/>
      </c>
      <c r="C131" s="151"/>
      <c r="D131" s="152"/>
      <c r="E131" s="153"/>
      <c r="F131" s="152"/>
      <c r="G131" s="151"/>
      <c r="H131" s="151"/>
      <c r="I131" s="151"/>
      <c r="J131" s="151"/>
      <c r="K131" s="152"/>
      <c r="L131" s="151" t="str">
        <f t="shared" si="23"/>
        <v/>
      </c>
      <c r="M131" s="151" t="str">
        <f t="shared" si="24"/>
        <v/>
      </c>
      <c r="N131" s="151" t="str">
        <f t="shared" si="25"/>
        <v/>
      </c>
      <c r="O131" s="151" t="str">
        <f t="shared" si="26"/>
        <v/>
      </c>
      <c r="P131" s="272"/>
      <c r="Q131" s="272"/>
      <c r="R131" s="173"/>
      <c r="S131" s="173"/>
      <c r="T131" s="174"/>
      <c r="U131" s="174"/>
      <c r="V131" s="174"/>
      <c r="W131" s="174"/>
      <c r="X131" s="174"/>
      <c r="Y131" s="174"/>
      <c r="Z131" s="174"/>
      <c r="AA131" s="175"/>
      <c r="AB131" s="175"/>
      <c r="AC131" s="175"/>
      <c r="AD131" s="175"/>
      <c r="AE131" s="176"/>
      <c r="AF131" s="175"/>
      <c r="AG131" s="122"/>
      <c r="AH131" s="177"/>
      <c r="AI131" s="177"/>
      <c r="AK131" s="164" t="str">
        <f t="shared" si="27"/>
        <v/>
      </c>
      <c r="AL131" s="165" t="str">
        <f t="shared" si="28"/>
        <v/>
      </c>
      <c r="AM131" s="164" t="str">
        <f t="shared" si="29"/>
        <v/>
      </c>
      <c r="AN131" s="164" t="str">
        <f t="shared" si="30"/>
        <v/>
      </c>
      <c r="AO131" s="166" t="str">
        <f t="shared" si="31"/>
        <v/>
      </c>
      <c r="AP131" s="167" t="str">
        <f t="shared" si="32"/>
        <v/>
      </c>
      <c r="AQ131" s="167" t="str">
        <f t="shared" si="33"/>
        <v/>
      </c>
      <c r="AR131" s="167" t="str">
        <f t="shared" si="34"/>
        <v/>
      </c>
      <c r="AS131" s="164" t="str">
        <f t="shared" si="35"/>
        <v/>
      </c>
      <c r="AT131" s="168" t="str">
        <f t="shared" si="36"/>
        <v/>
      </c>
      <c r="AU131" s="168" t="str">
        <f t="shared" si="37"/>
        <v/>
      </c>
      <c r="AV131" s="168" t="str">
        <f t="shared" si="38"/>
        <v/>
      </c>
      <c r="AW131" s="168" t="str">
        <f t="shared" si="39"/>
        <v/>
      </c>
      <c r="AX131" s="168" t="str">
        <f t="shared" si="40"/>
        <v/>
      </c>
      <c r="AY131" s="168" t="str">
        <f t="shared" si="41"/>
        <v/>
      </c>
      <c r="AZ131" s="178"/>
      <c r="BA131" s="178"/>
      <c r="BB131" s="179"/>
      <c r="BC131" s="179"/>
      <c r="BD131" s="179"/>
      <c r="BE131" s="179"/>
      <c r="BF131" s="179"/>
      <c r="BG131" s="179"/>
      <c r="BH131" s="179"/>
      <c r="BI131" s="179"/>
      <c r="BJ131" s="179"/>
      <c r="BK131" s="179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5"/>
      <c r="DJ131" s="25"/>
      <c r="DK131" s="25"/>
      <c r="DL131" s="25"/>
      <c r="DM131" s="25"/>
      <c r="DN131" s="25"/>
    </row>
    <row r="132" spans="1:118" ht="15.95" customHeight="1" x14ac:dyDescent="0.2">
      <c r="A132" s="181" t="str">
        <f t="shared" si="43"/>
        <v/>
      </c>
      <c r="B132" s="182" t="str">
        <f t="shared" si="42"/>
        <v/>
      </c>
      <c r="C132" s="151"/>
      <c r="D132" s="152"/>
      <c r="E132" s="153"/>
      <c r="F132" s="152"/>
      <c r="G132" s="151"/>
      <c r="H132" s="151"/>
      <c r="I132" s="151"/>
      <c r="J132" s="151"/>
      <c r="K132" s="152"/>
      <c r="L132" s="151" t="str">
        <f t="shared" si="23"/>
        <v/>
      </c>
      <c r="M132" s="151" t="str">
        <f t="shared" si="24"/>
        <v/>
      </c>
      <c r="N132" s="151" t="str">
        <f t="shared" si="25"/>
        <v/>
      </c>
      <c r="O132" s="151" t="str">
        <f t="shared" si="26"/>
        <v/>
      </c>
      <c r="P132" s="155"/>
      <c r="Q132" s="155"/>
      <c r="R132" s="154" t="str">
        <f>IF(C132="","",MAX(N132:N133))</f>
        <v/>
      </c>
      <c r="S132" s="154" t="str">
        <f>IF(D132="","",MAX(O132:O133))</f>
        <v/>
      </c>
      <c r="T132" s="155" t="str">
        <f>IF(C132="","",MAX(ABS(H132),ABS(H133)))</f>
        <v/>
      </c>
      <c r="U132" s="156" t="str">
        <f>+IF(C132="","",MIN(MAX(ABS(G132),ABS(G133))*1000/(J132*K132),0.2*$F$10))</f>
        <v/>
      </c>
      <c r="V132" s="155" t="str">
        <f>IF(C132="","",MAX(BH132:BI132))</f>
        <v/>
      </c>
      <c r="W132" s="155" t="str">
        <f>IF(C132="","",$AA$9*$J132*$BG132*$BF132*$F$10/2.9/1000)</f>
        <v/>
      </c>
      <c r="X132" s="155" t="str">
        <f>IF(C132="","",$AA$9*$J132*$BG132*$BF132*$F$10/2/1000)</f>
        <v/>
      </c>
      <c r="Y132" s="157" t="str">
        <f>IF(C132="","",IF(MAX(ABS(H132),ABS(H133))&lt;V132,"Cấu tạo",IF(MAX(ABS(H132),ABS(H133))&gt;X132,"O/S","Tínhthép")))</f>
        <v/>
      </c>
      <c r="Z132" s="158" t="str">
        <f>IF(C132="","",IF(Y132="Tínhthép",IF(T132&lt;W132,2.5,_xlfn.COT(0.5*ASIN(2*T132*1000/($AA$9*J132*BG132*BF132*$F$10)))),""))</f>
        <v/>
      </c>
      <c r="AA132" s="159" t="str">
        <f>IF(C132="","",MAX(BJ132:BK132))</f>
        <v/>
      </c>
      <c r="AB132" s="160" t="str">
        <f>IF($C132="","",AH132)</f>
        <v/>
      </c>
      <c r="AC132" s="160" t="str">
        <f>IF($C132="","",AI132)</f>
        <v/>
      </c>
      <c r="AD132" s="160"/>
      <c r="AE132" s="159" t="str">
        <f>IF(C132="","",2*3.14*AB132^2/4/AC132*1000)</f>
        <v/>
      </c>
      <c r="AF132" s="161" t="str">
        <f>IF(C132="","",IF(AE132&gt;AA132,"OK","NOT OK"))</f>
        <v/>
      </c>
      <c r="AH132" s="162">
        <v>10</v>
      </c>
      <c r="AI132" s="163">
        <v>200</v>
      </c>
      <c r="AK132" s="164" t="str">
        <f t="shared" si="27"/>
        <v/>
      </c>
      <c r="AL132" s="165" t="str">
        <f t="shared" si="28"/>
        <v/>
      </c>
      <c r="AM132" s="164" t="str">
        <f t="shared" si="29"/>
        <v/>
      </c>
      <c r="AN132" s="164" t="str">
        <f t="shared" si="30"/>
        <v/>
      </c>
      <c r="AO132" s="166" t="str">
        <f t="shared" si="31"/>
        <v/>
      </c>
      <c r="AP132" s="167" t="str">
        <f t="shared" si="32"/>
        <v/>
      </c>
      <c r="AQ132" s="167" t="str">
        <f t="shared" si="33"/>
        <v/>
      </c>
      <c r="AR132" s="167" t="str">
        <f t="shared" si="34"/>
        <v/>
      </c>
      <c r="AS132" s="164" t="str">
        <f t="shared" si="35"/>
        <v/>
      </c>
      <c r="AT132" s="168" t="str">
        <f t="shared" si="36"/>
        <v/>
      </c>
      <c r="AU132" s="168" t="str">
        <f t="shared" si="37"/>
        <v/>
      </c>
      <c r="AV132" s="168" t="str">
        <f t="shared" si="38"/>
        <v/>
      </c>
      <c r="AW132" s="168" t="str">
        <f t="shared" si="39"/>
        <v/>
      </c>
      <c r="AX132" s="168" t="str">
        <f t="shared" si="40"/>
        <v/>
      </c>
      <c r="AY132" s="168" t="str">
        <f t="shared" si="41"/>
        <v/>
      </c>
      <c r="AZ132" s="169" t="str">
        <f>IF(C132="","",MAX(R132:R133))</f>
        <v/>
      </c>
      <c r="BA132" s="169" t="str">
        <f>IF(C132="","",MAX(S132:S133))</f>
        <v/>
      </c>
      <c r="BB132" s="170" t="str">
        <f>IF(C132="","",MIN(2,1+SQRT(200/(0.8*K132))))</f>
        <v/>
      </c>
      <c r="BC132" s="170" t="str">
        <f>IF(C132="","",MIN(0.02,MAX(R132:S132)/(J132*0.8*K132)))</f>
        <v/>
      </c>
      <c r="BD132" s="171" t="str">
        <f>IF(C132="","",0.18/$Y$11)</f>
        <v/>
      </c>
      <c r="BE132" s="172" t="str">
        <f>IF(C132="","",0.035*BB132^(3/2)*$F$9^(1/2))</f>
        <v/>
      </c>
      <c r="BF132" s="172" t="str">
        <f>IF(C132="","",0.6*(1-$F$9/250))</f>
        <v/>
      </c>
      <c r="BG132" s="171" t="str">
        <f>IF(C132="","",0.9*AK132)</f>
        <v/>
      </c>
      <c r="BH132" s="172" t="str">
        <f>+IF(C132="","",(BD132*BB132*(100*BC132*$F$9)^(1/3)+0.15*U132)*J132*0.8*K132/1000)</f>
        <v/>
      </c>
      <c r="BI132" s="172" t="str">
        <f>IF(C132="","",(BE132+0.15*U132)*J132*0.8*K132/1000)</f>
        <v/>
      </c>
      <c r="BJ132" s="172" t="str">
        <f>IF(C132="","",$AF$12*J132*1000)</f>
        <v/>
      </c>
      <c r="BK132" s="172" t="str">
        <f>+IF(C132="","",T132*1000/(BG132*$Q$10*Z132)*1000)</f>
        <v/>
      </c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5"/>
      <c r="DJ132" s="25"/>
      <c r="DK132" s="25"/>
      <c r="DL132" s="25"/>
      <c r="DM132" s="25"/>
      <c r="DN132" s="25"/>
    </row>
    <row r="133" spans="1:118" ht="15.95" customHeight="1" x14ac:dyDescent="0.25">
      <c r="A133" s="181" t="str">
        <f t="shared" si="43"/>
        <v/>
      </c>
      <c r="B133" s="182" t="str">
        <f t="shared" si="42"/>
        <v/>
      </c>
      <c r="C133" s="151"/>
      <c r="D133" s="152"/>
      <c r="E133" s="153"/>
      <c r="F133" s="152"/>
      <c r="G133" s="151"/>
      <c r="H133" s="151"/>
      <c r="I133" s="151"/>
      <c r="J133" s="151"/>
      <c r="K133" s="152"/>
      <c r="L133" s="151" t="str">
        <f t="shared" si="23"/>
        <v/>
      </c>
      <c r="M133" s="151" t="str">
        <f t="shared" si="24"/>
        <v/>
      </c>
      <c r="N133" s="151" t="str">
        <f t="shared" si="25"/>
        <v/>
      </c>
      <c r="O133" s="151" t="str">
        <f t="shared" si="26"/>
        <v/>
      </c>
      <c r="P133" s="272"/>
      <c r="Q133" s="272"/>
      <c r="R133" s="173"/>
      <c r="S133" s="173"/>
      <c r="T133" s="174"/>
      <c r="U133" s="174"/>
      <c r="V133" s="174"/>
      <c r="W133" s="174"/>
      <c r="X133" s="174"/>
      <c r="Y133" s="174"/>
      <c r="Z133" s="174"/>
      <c r="AA133" s="175"/>
      <c r="AB133" s="175"/>
      <c r="AC133" s="175"/>
      <c r="AD133" s="175"/>
      <c r="AE133" s="176"/>
      <c r="AF133" s="175"/>
      <c r="AG133" s="122"/>
      <c r="AH133" s="177"/>
      <c r="AI133" s="177"/>
      <c r="AK133" s="164" t="str">
        <f t="shared" si="27"/>
        <v/>
      </c>
      <c r="AL133" s="165" t="str">
        <f t="shared" si="28"/>
        <v/>
      </c>
      <c r="AM133" s="164" t="str">
        <f t="shared" si="29"/>
        <v/>
      </c>
      <c r="AN133" s="164" t="str">
        <f t="shared" si="30"/>
        <v/>
      </c>
      <c r="AO133" s="166" t="str">
        <f t="shared" si="31"/>
        <v/>
      </c>
      <c r="AP133" s="167" t="str">
        <f t="shared" si="32"/>
        <v/>
      </c>
      <c r="AQ133" s="167" t="str">
        <f t="shared" si="33"/>
        <v/>
      </c>
      <c r="AR133" s="167" t="str">
        <f t="shared" si="34"/>
        <v/>
      </c>
      <c r="AS133" s="164" t="str">
        <f t="shared" si="35"/>
        <v/>
      </c>
      <c r="AT133" s="168" t="str">
        <f t="shared" si="36"/>
        <v/>
      </c>
      <c r="AU133" s="168" t="str">
        <f t="shared" si="37"/>
        <v/>
      </c>
      <c r="AV133" s="168" t="str">
        <f t="shared" si="38"/>
        <v/>
      </c>
      <c r="AW133" s="168" t="str">
        <f t="shared" si="39"/>
        <v/>
      </c>
      <c r="AX133" s="168" t="str">
        <f t="shared" si="40"/>
        <v/>
      </c>
      <c r="AY133" s="168" t="str">
        <f t="shared" si="41"/>
        <v/>
      </c>
      <c r="AZ133" s="178"/>
      <c r="BA133" s="178"/>
      <c r="BB133" s="179"/>
      <c r="BC133" s="179"/>
      <c r="BD133" s="179"/>
      <c r="BE133" s="179"/>
      <c r="BF133" s="179"/>
      <c r="BG133" s="179"/>
      <c r="BH133" s="179"/>
      <c r="BI133" s="179"/>
      <c r="BJ133" s="179"/>
      <c r="BK133" s="179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5"/>
      <c r="DJ133" s="25"/>
      <c r="DK133" s="25"/>
      <c r="DL133" s="25"/>
      <c r="DM133" s="25"/>
      <c r="DN133" s="25"/>
    </row>
    <row r="134" spans="1:118" ht="15.95" customHeight="1" x14ac:dyDescent="0.2">
      <c r="A134" s="181" t="str">
        <f t="shared" si="43"/>
        <v/>
      </c>
      <c r="B134" s="182" t="str">
        <f t="shared" si="42"/>
        <v/>
      </c>
      <c r="C134" s="151"/>
      <c r="D134" s="152"/>
      <c r="E134" s="153"/>
      <c r="F134" s="152"/>
      <c r="G134" s="151"/>
      <c r="H134" s="151"/>
      <c r="I134" s="151"/>
      <c r="J134" s="151"/>
      <c r="K134" s="151"/>
      <c r="L134" s="151" t="str">
        <f t="shared" si="23"/>
        <v/>
      </c>
      <c r="M134" s="151" t="str">
        <f t="shared" si="24"/>
        <v/>
      </c>
      <c r="N134" s="151" t="str">
        <f t="shared" si="25"/>
        <v/>
      </c>
      <c r="O134" s="151" t="str">
        <f t="shared" si="26"/>
        <v/>
      </c>
      <c r="P134" s="155"/>
      <c r="Q134" s="155"/>
      <c r="R134" s="154" t="str">
        <f>IF(C134="","",MAX(N134:N135))</f>
        <v/>
      </c>
      <c r="S134" s="154" t="str">
        <f>IF(D134="","",MAX(O134:O135))</f>
        <v/>
      </c>
      <c r="T134" s="155" t="str">
        <f>IF(C134="","",MAX(ABS(H134),ABS(H135)))</f>
        <v/>
      </c>
      <c r="U134" s="156" t="str">
        <f>+IF(C134="","",MIN(MAX(ABS(G134),ABS(G135))*1000/(J134*K134),0.2*$F$10))</f>
        <v/>
      </c>
      <c r="V134" s="155" t="str">
        <f>IF(C134="","",MAX(BH134:BI134))</f>
        <v/>
      </c>
      <c r="W134" s="155" t="str">
        <f>IF(C134="","",$AA$9*$J134*$BG134*$BF134*$F$10/2.9/1000)</f>
        <v/>
      </c>
      <c r="X134" s="155" t="str">
        <f>IF(C134="","",$AA$9*$J134*$BG134*$BF134*$F$10/2/1000)</f>
        <v/>
      </c>
      <c r="Y134" s="157" t="str">
        <f>IF(C134="","",IF(MAX(ABS(H134),ABS(H135))&lt;V134,"Cấu tạo",IF(MAX(ABS(H134),ABS(H135))&gt;X134,"O/S","Tínhthép")))</f>
        <v/>
      </c>
      <c r="Z134" s="158" t="str">
        <f>IF(C134="","",IF(Y134="Tínhthép",IF(T134&lt;W134,2.5,_xlfn.COT(0.5*ASIN(2*T134*1000/($AA$9*J134*BG134*BF134*$F$10)))),""))</f>
        <v/>
      </c>
      <c r="AA134" s="159" t="str">
        <f>IF(C134="","",MAX(BJ134:BK134))</f>
        <v/>
      </c>
      <c r="AB134" s="160" t="str">
        <f>IF($C134="","",AH134)</f>
        <v/>
      </c>
      <c r="AC134" s="160" t="str">
        <f>IF($C134="","",AI134)</f>
        <v/>
      </c>
      <c r="AD134" s="160"/>
      <c r="AE134" s="159" t="str">
        <f>IF(C134="","",2*3.14*AB134^2/4/AC134*1000)</f>
        <v/>
      </c>
      <c r="AF134" s="161" t="str">
        <f>IF(C134="","",IF(AE134&gt;AA134,"OK","NOT OK"))</f>
        <v/>
      </c>
      <c r="AG134" s="17">
        <v>30</v>
      </c>
      <c r="AH134" s="162">
        <v>10</v>
      </c>
      <c r="AI134" s="163">
        <v>200</v>
      </c>
      <c r="AK134" s="164" t="str">
        <f t="shared" si="27"/>
        <v/>
      </c>
      <c r="AL134" s="165" t="str">
        <f t="shared" si="28"/>
        <v/>
      </c>
      <c r="AM134" s="164" t="str">
        <f t="shared" si="29"/>
        <v/>
      </c>
      <c r="AN134" s="164" t="str">
        <f t="shared" si="30"/>
        <v/>
      </c>
      <c r="AO134" s="166" t="str">
        <f t="shared" si="31"/>
        <v/>
      </c>
      <c r="AP134" s="167" t="str">
        <f t="shared" si="32"/>
        <v/>
      </c>
      <c r="AQ134" s="167" t="str">
        <f t="shared" si="33"/>
        <v/>
      </c>
      <c r="AR134" s="167" t="str">
        <f t="shared" si="34"/>
        <v/>
      </c>
      <c r="AS134" s="164" t="str">
        <f t="shared" si="35"/>
        <v/>
      </c>
      <c r="AT134" s="168" t="str">
        <f t="shared" si="36"/>
        <v/>
      </c>
      <c r="AU134" s="168" t="str">
        <f t="shared" si="37"/>
        <v/>
      </c>
      <c r="AV134" s="168" t="str">
        <f t="shared" si="38"/>
        <v/>
      </c>
      <c r="AW134" s="168" t="str">
        <f t="shared" si="39"/>
        <v/>
      </c>
      <c r="AX134" s="168" t="str">
        <f t="shared" si="40"/>
        <v/>
      </c>
      <c r="AY134" s="168" t="str">
        <f t="shared" si="41"/>
        <v/>
      </c>
      <c r="AZ134" s="169" t="str">
        <f>IF(C134="","",MAX(R134:R135))</f>
        <v/>
      </c>
      <c r="BA134" s="169" t="str">
        <f>IF(C134="","",MAX(S134:S135))</f>
        <v/>
      </c>
      <c r="BB134" s="170" t="str">
        <f>IF(C134="","",MIN(2,1+SQRT(200/(0.8*K134))))</f>
        <v/>
      </c>
      <c r="BC134" s="170" t="str">
        <f>IF(C134="","",MIN(0.02,MAX(R134:S134)/(J134*0.8*K134)))</f>
        <v/>
      </c>
      <c r="BD134" s="171" t="str">
        <f>IF(C134="","",0.18/$Y$11)</f>
        <v/>
      </c>
      <c r="BE134" s="172" t="str">
        <f>IF(C134="","",0.035*BB134^(3/2)*$F$9^(1/2))</f>
        <v/>
      </c>
      <c r="BF134" s="172" t="str">
        <f>IF(C134="","",0.6*(1-$F$9/250))</f>
        <v/>
      </c>
      <c r="BG134" s="171" t="str">
        <f>IF(C134="","",0.9*AK134)</f>
        <v/>
      </c>
      <c r="BH134" s="172" t="str">
        <f>+IF(C134="","",(BD134*BB134*(100*BC134*$F$9)^(1/3)+0.15*U134)*J134*0.8*K134/1000)</f>
        <v/>
      </c>
      <c r="BI134" s="172" t="str">
        <f>IF(C134="","",(BE134+0.15*U134)*J134*0.8*K134/1000)</f>
        <v/>
      </c>
      <c r="BJ134" s="172" t="str">
        <f>IF(C134="","",$AF$12*J134*1000)</f>
        <v/>
      </c>
      <c r="BK134" s="172" t="str">
        <f>+IF(C134="","",T134*1000/(BG134*$Q$10*Z134)*1000)</f>
        <v/>
      </c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5"/>
      <c r="DJ134" s="25"/>
      <c r="DK134" s="25"/>
      <c r="DL134" s="25"/>
      <c r="DM134" s="25"/>
      <c r="DN134" s="25"/>
    </row>
    <row r="135" spans="1:118" ht="15.95" customHeight="1" x14ac:dyDescent="0.25">
      <c r="A135" s="181" t="str">
        <f t="shared" si="43"/>
        <v/>
      </c>
      <c r="B135" s="182" t="str">
        <f t="shared" si="42"/>
        <v/>
      </c>
      <c r="C135" s="151"/>
      <c r="D135" s="152"/>
      <c r="E135" s="153"/>
      <c r="F135" s="152"/>
      <c r="G135" s="151"/>
      <c r="H135" s="151"/>
      <c r="I135" s="151"/>
      <c r="J135" s="151"/>
      <c r="K135" s="152"/>
      <c r="L135" s="151" t="str">
        <f t="shared" si="23"/>
        <v/>
      </c>
      <c r="M135" s="151" t="str">
        <f t="shared" si="24"/>
        <v/>
      </c>
      <c r="N135" s="151" t="str">
        <f t="shared" si="25"/>
        <v/>
      </c>
      <c r="O135" s="151" t="str">
        <f t="shared" si="26"/>
        <v/>
      </c>
      <c r="P135" s="272"/>
      <c r="Q135" s="272"/>
      <c r="R135" s="180"/>
      <c r="S135" s="180"/>
      <c r="T135" s="174"/>
      <c r="U135" s="174"/>
      <c r="V135" s="174"/>
      <c r="W135" s="174"/>
      <c r="X135" s="174"/>
      <c r="Y135" s="174"/>
      <c r="Z135" s="174"/>
      <c r="AA135" s="175"/>
      <c r="AB135" s="175"/>
      <c r="AC135" s="175"/>
      <c r="AD135" s="175"/>
      <c r="AE135" s="176"/>
      <c r="AF135" s="175"/>
      <c r="AG135" s="122"/>
      <c r="AH135" s="177"/>
      <c r="AI135" s="177"/>
      <c r="AK135" s="164" t="str">
        <f t="shared" si="27"/>
        <v/>
      </c>
      <c r="AL135" s="165" t="str">
        <f t="shared" si="28"/>
        <v/>
      </c>
      <c r="AM135" s="164" t="str">
        <f t="shared" si="29"/>
        <v/>
      </c>
      <c r="AN135" s="164" t="str">
        <f t="shared" si="30"/>
        <v/>
      </c>
      <c r="AO135" s="166" t="str">
        <f t="shared" si="31"/>
        <v/>
      </c>
      <c r="AP135" s="167" t="str">
        <f t="shared" si="32"/>
        <v/>
      </c>
      <c r="AQ135" s="167" t="str">
        <f t="shared" si="33"/>
        <v/>
      </c>
      <c r="AR135" s="167" t="str">
        <f t="shared" si="34"/>
        <v/>
      </c>
      <c r="AS135" s="164" t="str">
        <f t="shared" si="35"/>
        <v/>
      </c>
      <c r="AT135" s="168" t="str">
        <f t="shared" si="36"/>
        <v/>
      </c>
      <c r="AU135" s="168" t="str">
        <f t="shared" si="37"/>
        <v/>
      </c>
      <c r="AV135" s="168" t="str">
        <f t="shared" si="38"/>
        <v/>
      </c>
      <c r="AW135" s="168" t="str">
        <f t="shared" si="39"/>
        <v/>
      </c>
      <c r="AX135" s="168" t="str">
        <f t="shared" si="40"/>
        <v/>
      </c>
      <c r="AY135" s="168" t="str">
        <f t="shared" si="41"/>
        <v/>
      </c>
      <c r="AZ135" s="178"/>
      <c r="BA135" s="178"/>
      <c r="BB135" s="179"/>
      <c r="BC135" s="179"/>
      <c r="BD135" s="179"/>
      <c r="BE135" s="179"/>
      <c r="BF135" s="179"/>
      <c r="BG135" s="179"/>
      <c r="BH135" s="179"/>
      <c r="BI135" s="179"/>
      <c r="BJ135" s="179"/>
      <c r="BK135" s="179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5"/>
      <c r="DJ135" s="25"/>
      <c r="DK135" s="25"/>
      <c r="DL135" s="25"/>
      <c r="DM135" s="25"/>
      <c r="DN135" s="25"/>
    </row>
    <row r="136" spans="1:118" ht="15.95" customHeight="1" x14ac:dyDescent="0.2">
      <c r="A136" s="181" t="str">
        <f t="shared" si="43"/>
        <v/>
      </c>
      <c r="B136" s="182" t="str">
        <f t="shared" si="42"/>
        <v/>
      </c>
      <c r="C136" s="151"/>
      <c r="D136" s="152"/>
      <c r="E136" s="153"/>
      <c r="F136" s="152"/>
      <c r="G136" s="151"/>
      <c r="H136" s="151"/>
      <c r="I136" s="151"/>
      <c r="J136" s="151"/>
      <c r="K136" s="152"/>
      <c r="L136" s="151" t="str">
        <f t="shared" si="23"/>
        <v/>
      </c>
      <c r="M136" s="151" t="str">
        <f t="shared" si="24"/>
        <v/>
      </c>
      <c r="N136" s="151" t="str">
        <f t="shared" si="25"/>
        <v/>
      </c>
      <c r="O136" s="151" t="str">
        <f t="shared" si="26"/>
        <v/>
      </c>
      <c r="P136" s="155"/>
      <c r="Q136" s="155"/>
      <c r="R136" s="154" t="str">
        <f>IF(C136="","",MAX(N136:N137))</f>
        <v/>
      </c>
      <c r="S136" s="154" t="str">
        <f>IF(D136="","",MAX(O136:O137))</f>
        <v/>
      </c>
      <c r="T136" s="155" t="str">
        <f>IF(C136="","",MAX(ABS(H136),ABS(H137)))</f>
        <v/>
      </c>
      <c r="U136" s="156" t="str">
        <f>+IF(C136="","",MIN(MAX(ABS(G136),ABS(G137))*1000/(J136*K136),0.2*$F$10))</f>
        <v/>
      </c>
      <c r="V136" s="155" t="str">
        <f>IF(C136="","",MAX(BH136:BI136))</f>
        <v/>
      </c>
      <c r="W136" s="155" t="str">
        <f>IF(C136="","",$AA$9*$J136*$BG136*$BF136*$F$10/2.9/1000)</f>
        <v/>
      </c>
      <c r="X136" s="155" t="str">
        <f>IF(C136="","",$AA$9*$J136*$BG136*$BF136*$F$10/2/1000)</f>
        <v/>
      </c>
      <c r="Y136" s="157" t="str">
        <f>IF(C136="","",IF(MAX(ABS(H136),ABS(H137))&lt;V136,"Cấu tạo",IF(MAX(ABS(H136),ABS(H137))&gt;X136,"O/S","Tínhthép")))</f>
        <v/>
      </c>
      <c r="Z136" s="158" t="str">
        <f>IF(C136="","",IF(Y136="Tínhthép",IF(T136&lt;W136,2.5,_xlfn.COT(0.5*ASIN(2*T136*1000/($AA$9*J136*BG136*BF136*$F$10)))),""))</f>
        <v/>
      </c>
      <c r="AA136" s="159" t="str">
        <f>IF(C136="","",MAX(BJ136:BK136))</f>
        <v/>
      </c>
      <c r="AB136" s="160" t="str">
        <f>IF($C136="","",AH136)</f>
        <v/>
      </c>
      <c r="AC136" s="160" t="str">
        <f>IF($C136="","",AI136)</f>
        <v/>
      </c>
      <c r="AD136" s="160"/>
      <c r="AE136" s="159" t="str">
        <f>IF(C136="","",2*3.14*AB136^2/4/AC136*1000)</f>
        <v/>
      </c>
      <c r="AF136" s="161" t="str">
        <f>IF(C136="","",IF(AE136&gt;AA136,"OK","NOT OK"))</f>
        <v/>
      </c>
      <c r="AH136" s="162">
        <v>10</v>
      </c>
      <c r="AI136" s="163">
        <v>200</v>
      </c>
      <c r="AK136" s="164" t="str">
        <f t="shared" si="27"/>
        <v/>
      </c>
      <c r="AL136" s="165" t="str">
        <f t="shared" si="28"/>
        <v/>
      </c>
      <c r="AM136" s="164" t="str">
        <f t="shared" si="29"/>
        <v/>
      </c>
      <c r="AN136" s="164" t="str">
        <f t="shared" si="30"/>
        <v/>
      </c>
      <c r="AO136" s="166" t="str">
        <f t="shared" si="31"/>
        <v/>
      </c>
      <c r="AP136" s="167" t="str">
        <f t="shared" si="32"/>
        <v/>
      </c>
      <c r="AQ136" s="167" t="str">
        <f t="shared" si="33"/>
        <v/>
      </c>
      <c r="AR136" s="167" t="str">
        <f t="shared" si="34"/>
        <v/>
      </c>
      <c r="AS136" s="164" t="str">
        <f t="shared" si="35"/>
        <v/>
      </c>
      <c r="AT136" s="168" t="str">
        <f t="shared" si="36"/>
        <v/>
      </c>
      <c r="AU136" s="168" t="str">
        <f t="shared" si="37"/>
        <v/>
      </c>
      <c r="AV136" s="168" t="str">
        <f t="shared" si="38"/>
        <v/>
      </c>
      <c r="AW136" s="168" t="str">
        <f t="shared" si="39"/>
        <v/>
      </c>
      <c r="AX136" s="168" t="str">
        <f t="shared" si="40"/>
        <v/>
      </c>
      <c r="AY136" s="168" t="str">
        <f t="shared" si="41"/>
        <v/>
      </c>
      <c r="AZ136" s="169" t="str">
        <f>IF(C136="","",MAX(R136:R137))</f>
        <v/>
      </c>
      <c r="BA136" s="169" t="str">
        <f>IF(C136="","",MAX(S136:S137))</f>
        <v/>
      </c>
      <c r="BB136" s="170" t="str">
        <f>IF(C136="","",MIN(2,1+SQRT(200/(0.8*K136))))</f>
        <v/>
      </c>
      <c r="BC136" s="170" t="str">
        <f>IF(C136="","",MIN(0.02,MAX(R136:S136)/(J136*0.8*K136)))</f>
        <v/>
      </c>
      <c r="BD136" s="171" t="str">
        <f>IF(C136="","",0.18/$Y$11)</f>
        <v/>
      </c>
      <c r="BE136" s="172" t="str">
        <f>IF(C136="","",0.035*BB136^(3/2)*$F$9^(1/2))</f>
        <v/>
      </c>
      <c r="BF136" s="172" t="str">
        <f>IF(C136="","",0.6*(1-$F$9/250))</f>
        <v/>
      </c>
      <c r="BG136" s="171" t="str">
        <f>IF(C136="","",0.9*AK136)</f>
        <v/>
      </c>
      <c r="BH136" s="172" t="str">
        <f>+IF(C136="","",(BD136*BB136*(100*BC136*$F$9)^(1/3)+0.15*U136)*J136*0.8*K136/1000)</f>
        <v/>
      </c>
      <c r="BI136" s="172" t="str">
        <f>IF(C136="","",(BE136+0.15*U136)*J136*0.8*K136/1000)</f>
        <v/>
      </c>
      <c r="BJ136" s="172" t="str">
        <f>IF(C136="","",$AF$12*J136*1000)</f>
        <v/>
      </c>
      <c r="BK136" s="172" t="str">
        <f>+IF(C136="","",T136*1000/(BG136*$Q$10*Z136)*1000)</f>
        <v/>
      </c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5"/>
      <c r="DJ136" s="25"/>
      <c r="DK136" s="25"/>
      <c r="DL136" s="25"/>
      <c r="DM136" s="25"/>
      <c r="DN136" s="25"/>
    </row>
    <row r="137" spans="1:118" ht="15.95" customHeight="1" x14ac:dyDescent="0.25">
      <c r="A137" s="181" t="str">
        <f t="shared" si="43"/>
        <v/>
      </c>
      <c r="B137" s="182" t="str">
        <f t="shared" si="42"/>
        <v/>
      </c>
      <c r="C137" s="151"/>
      <c r="D137" s="152"/>
      <c r="E137" s="153"/>
      <c r="F137" s="152"/>
      <c r="G137" s="151"/>
      <c r="H137" s="151"/>
      <c r="I137" s="151"/>
      <c r="J137" s="151"/>
      <c r="K137" s="152"/>
      <c r="L137" s="151" t="str">
        <f t="shared" si="23"/>
        <v/>
      </c>
      <c r="M137" s="151" t="str">
        <f t="shared" si="24"/>
        <v/>
      </c>
      <c r="N137" s="151" t="str">
        <f t="shared" si="25"/>
        <v/>
      </c>
      <c r="O137" s="151" t="str">
        <f t="shared" si="26"/>
        <v/>
      </c>
      <c r="P137" s="272"/>
      <c r="Q137" s="272"/>
      <c r="R137" s="180"/>
      <c r="S137" s="180"/>
      <c r="T137" s="174"/>
      <c r="U137" s="174"/>
      <c r="V137" s="174"/>
      <c r="W137" s="174"/>
      <c r="X137" s="174"/>
      <c r="Y137" s="174"/>
      <c r="Z137" s="174"/>
      <c r="AA137" s="175"/>
      <c r="AB137" s="175"/>
      <c r="AC137" s="175"/>
      <c r="AD137" s="175"/>
      <c r="AE137" s="176"/>
      <c r="AF137" s="175"/>
      <c r="AG137" s="122"/>
      <c r="AH137" s="177"/>
      <c r="AI137" s="177"/>
      <c r="AK137" s="164" t="str">
        <f t="shared" si="27"/>
        <v/>
      </c>
      <c r="AL137" s="165" t="str">
        <f t="shared" si="28"/>
        <v/>
      </c>
      <c r="AM137" s="164" t="str">
        <f t="shared" si="29"/>
        <v/>
      </c>
      <c r="AN137" s="164" t="str">
        <f t="shared" si="30"/>
        <v/>
      </c>
      <c r="AO137" s="166" t="str">
        <f t="shared" si="31"/>
        <v/>
      </c>
      <c r="AP137" s="167" t="str">
        <f t="shared" si="32"/>
        <v/>
      </c>
      <c r="AQ137" s="167" t="str">
        <f t="shared" si="33"/>
        <v/>
      </c>
      <c r="AR137" s="167" t="str">
        <f t="shared" si="34"/>
        <v/>
      </c>
      <c r="AS137" s="164" t="str">
        <f t="shared" si="35"/>
        <v/>
      </c>
      <c r="AT137" s="168" t="str">
        <f t="shared" si="36"/>
        <v/>
      </c>
      <c r="AU137" s="168" t="str">
        <f t="shared" si="37"/>
        <v/>
      </c>
      <c r="AV137" s="168" t="str">
        <f t="shared" si="38"/>
        <v/>
      </c>
      <c r="AW137" s="168" t="str">
        <f t="shared" si="39"/>
        <v/>
      </c>
      <c r="AX137" s="168" t="str">
        <f t="shared" si="40"/>
        <v/>
      </c>
      <c r="AY137" s="168" t="str">
        <f t="shared" si="41"/>
        <v/>
      </c>
      <c r="AZ137" s="178"/>
      <c r="BA137" s="178"/>
      <c r="BB137" s="179"/>
      <c r="BC137" s="179"/>
      <c r="BD137" s="179"/>
      <c r="BE137" s="179"/>
      <c r="BF137" s="179"/>
      <c r="BG137" s="179"/>
      <c r="BH137" s="179"/>
      <c r="BI137" s="179"/>
      <c r="BJ137" s="179"/>
      <c r="BK137" s="179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5"/>
      <c r="DJ137" s="25"/>
      <c r="DK137" s="25"/>
      <c r="DL137" s="25"/>
      <c r="DM137" s="25"/>
      <c r="DN137" s="25"/>
    </row>
    <row r="138" spans="1:118" ht="15.95" customHeight="1" x14ac:dyDescent="0.2">
      <c r="A138" s="181" t="str">
        <f t="shared" si="43"/>
        <v/>
      </c>
      <c r="B138" s="182" t="str">
        <f t="shared" si="42"/>
        <v/>
      </c>
      <c r="C138" s="151"/>
      <c r="D138" s="152"/>
      <c r="E138" s="153"/>
      <c r="F138" s="152"/>
      <c r="G138" s="151"/>
      <c r="H138" s="151"/>
      <c r="I138" s="151"/>
      <c r="J138" s="151"/>
      <c r="K138" s="151"/>
      <c r="L138" s="151" t="str">
        <f t="shared" si="23"/>
        <v/>
      </c>
      <c r="M138" s="151" t="str">
        <f t="shared" si="24"/>
        <v/>
      </c>
      <c r="N138" s="151" t="str">
        <f t="shared" si="25"/>
        <v/>
      </c>
      <c r="O138" s="151" t="str">
        <f t="shared" si="26"/>
        <v/>
      </c>
      <c r="P138" s="155"/>
      <c r="Q138" s="155"/>
      <c r="R138" s="154" t="str">
        <f>IF(C138="","",MAX(N138:N139))</f>
        <v/>
      </c>
      <c r="S138" s="154" t="str">
        <f>IF(D138="","",MAX(O138:O139))</f>
        <v/>
      </c>
      <c r="T138" s="155" t="str">
        <f>IF(C138="","",MAX(ABS(H138),ABS(H139)))</f>
        <v/>
      </c>
      <c r="U138" s="156" t="str">
        <f>+IF(C138="","",MIN(MAX(ABS(G138),ABS(G139))*1000/(J138*K138),0.2*$F$10))</f>
        <v/>
      </c>
      <c r="V138" s="155" t="str">
        <f>IF(C138="","",MAX(BH138:BI138))</f>
        <v/>
      </c>
      <c r="W138" s="155" t="str">
        <f>IF(C138="","",$AA$9*$J138*$BG138*$BF138*$F$10/2.9/1000)</f>
        <v/>
      </c>
      <c r="X138" s="155" t="str">
        <f>IF(C138="","",$AA$9*$J138*$BG138*$BF138*$F$10/2/1000)</f>
        <v/>
      </c>
      <c r="Y138" s="157" t="str">
        <f>IF(C138="","",IF(MAX(ABS(H138),ABS(H139))&lt;V138,"Cấu tạo",IF(MAX(ABS(H138),ABS(H139))&gt;X138,"O/S","Tínhthép")))</f>
        <v/>
      </c>
      <c r="Z138" s="158" t="str">
        <f>IF(C138="","",IF(Y138="Tínhthép",IF(T138&lt;W138,2.5,_xlfn.COT(0.5*ASIN(2*T138*1000/($AA$9*J138*BG138*BF138*$F$10)))),""))</f>
        <v/>
      </c>
      <c r="AA138" s="159" t="str">
        <f>IF(C138="","",MAX(BJ138:BK138))</f>
        <v/>
      </c>
      <c r="AB138" s="160" t="str">
        <f>IF($C138="","",AH138)</f>
        <v/>
      </c>
      <c r="AC138" s="160" t="str">
        <f>IF($C138="","",AI138)</f>
        <v/>
      </c>
      <c r="AD138" s="160"/>
      <c r="AE138" s="159" t="str">
        <f>IF(C138="","",2*3.14*AB138^2/4/AC138*1000)</f>
        <v/>
      </c>
      <c r="AF138" s="161" t="str">
        <f>IF(C138="","",IF(AE138&gt;AA138,"OK","NOT OK"))</f>
        <v/>
      </c>
      <c r="AG138" s="17">
        <v>31</v>
      </c>
      <c r="AH138" s="162">
        <v>10</v>
      </c>
      <c r="AI138" s="163">
        <v>200</v>
      </c>
      <c r="AK138" s="164" t="str">
        <f t="shared" si="27"/>
        <v/>
      </c>
      <c r="AL138" s="165" t="str">
        <f t="shared" si="28"/>
        <v/>
      </c>
      <c r="AM138" s="164" t="str">
        <f t="shared" si="29"/>
        <v/>
      </c>
      <c r="AN138" s="164" t="str">
        <f t="shared" si="30"/>
        <v/>
      </c>
      <c r="AO138" s="166" t="str">
        <f t="shared" si="31"/>
        <v/>
      </c>
      <c r="AP138" s="167" t="str">
        <f t="shared" si="32"/>
        <v/>
      </c>
      <c r="AQ138" s="167" t="str">
        <f t="shared" si="33"/>
        <v/>
      </c>
      <c r="AR138" s="167" t="str">
        <f t="shared" si="34"/>
        <v/>
      </c>
      <c r="AS138" s="164" t="str">
        <f t="shared" si="35"/>
        <v/>
      </c>
      <c r="AT138" s="168" t="str">
        <f t="shared" si="36"/>
        <v/>
      </c>
      <c r="AU138" s="168" t="str">
        <f t="shared" si="37"/>
        <v/>
      </c>
      <c r="AV138" s="168" t="str">
        <f t="shared" si="38"/>
        <v/>
      </c>
      <c r="AW138" s="168" t="str">
        <f t="shared" si="39"/>
        <v/>
      </c>
      <c r="AX138" s="168" t="str">
        <f t="shared" si="40"/>
        <v/>
      </c>
      <c r="AY138" s="168" t="str">
        <f t="shared" si="41"/>
        <v/>
      </c>
      <c r="AZ138" s="169" t="str">
        <f>IF(C138="","",MAX(R138:R139))</f>
        <v/>
      </c>
      <c r="BA138" s="169" t="str">
        <f>IF(C138="","",MAX(S138:S139))</f>
        <v/>
      </c>
      <c r="BB138" s="170" t="str">
        <f>IF(C138="","",MIN(2,1+SQRT(200/(0.8*K138))))</f>
        <v/>
      </c>
      <c r="BC138" s="170" t="str">
        <f>IF(C138="","",MIN(0.02,MAX(R138:S138)/(J138*0.8*K138)))</f>
        <v/>
      </c>
      <c r="BD138" s="171" t="str">
        <f>IF(C138="","",0.18/$Y$11)</f>
        <v/>
      </c>
      <c r="BE138" s="172" t="str">
        <f>IF(C138="","",0.035*BB138^(3/2)*$F$9^(1/2))</f>
        <v/>
      </c>
      <c r="BF138" s="172" t="str">
        <f>IF(C138="","",0.6*(1-$F$9/250))</f>
        <v/>
      </c>
      <c r="BG138" s="171" t="str">
        <f>IF(C138="","",0.9*AK138)</f>
        <v/>
      </c>
      <c r="BH138" s="172" t="str">
        <f>+IF(C138="","",(BD138*BB138*(100*BC138*$F$9)^(1/3)+0.15*U138)*J138*0.8*K138/1000)</f>
        <v/>
      </c>
      <c r="BI138" s="172" t="str">
        <f>IF(C138="","",(BE138+0.15*U138)*J138*0.8*K138/1000)</f>
        <v/>
      </c>
      <c r="BJ138" s="172" t="str">
        <f>IF(C138="","",$AF$12*J138*1000)</f>
        <v/>
      </c>
      <c r="BK138" s="172" t="str">
        <f>+IF(C138="","",T138*1000/(BG138*$Q$10*Z138)*1000)</f>
        <v/>
      </c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5"/>
      <c r="DJ138" s="25"/>
      <c r="DK138" s="25"/>
      <c r="DL138" s="25"/>
      <c r="DM138" s="25"/>
      <c r="DN138" s="25"/>
    </row>
    <row r="139" spans="1:118" ht="15.95" customHeight="1" x14ac:dyDescent="0.25">
      <c r="A139" s="181" t="str">
        <f t="shared" si="43"/>
        <v/>
      </c>
      <c r="B139" s="182" t="str">
        <f t="shared" si="42"/>
        <v/>
      </c>
      <c r="C139" s="151"/>
      <c r="D139" s="152"/>
      <c r="E139" s="153"/>
      <c r="F139" s="152"/>
      <c r="G139" s="151"/>
      <c r="H139" s="151"/>
      <c r="I139" s="151"/>
      <c r="J139" s="151"/>
      <c r="K139" s="152"/>
      <c r="L139" s="151" t="str">
        <f t="shared" si="23"/>
        <v/>
      </c>
      <c r="M139" s="151" t="str">
        <f t="shared" si="24"/>
        <v/>
      </c>
      <c r="N139" s="151" t="str">
        <f t="shared" si="25"/>
        <v/>
      </c>
      <c r="O139" s="151" t="str">
        <f t="shared" si="26"/>
        <v/>
      </c>
      <c r="P139" s="272"/>
      <c r="Q139" s="272"/>
      <c r="R139" s="173"/>
      <c r="S139" s="173"/>
      <c r="T139" s="174"/>
      <c r="U139" s="174"/>
      <c r="V139" s="174"/>
      <c r="W139" s="174"/>
      <c r="X139" s="174"/>
      <c r="Y139" s="174"/>
      <c r="Z139" s="174"/>
      <c r="AA139" s="175"/>
      <c r="AB139" s="175"/>
      <c r="AC139" s="175"/>
      <c r="AD139" s="175"/>
      <c r="AE139" s="176"/>
      <c r="AF139" s="175"/>
      <c r="AG139" s="122"/>
      <c r="AH139" s="177"/>
      <c r="AI139" s="177"/>
      <c r="AK139" s="164" t="str">
        <f t="shared" si="27"/>
        <v/>
      </c>
      <c r="AL139" s="165" t="str">
        <f t="shared" si="28"/>
        <v/>
      </c>
      <c r="AM139" s="164" t="str">
        <f t="shared" si="29"/>
        <v/>
      </c>
      <c r="AN139" s="164" t="str">
        <f t="shared" si="30"/>
        <v/>
      </c>
      <c r="AO139" s="166" t="str">
        <f t="shared" si="31"/>
        <v/>
      </c>
      <c r="AP139" s="167" t="str">
        <f t="shared" si="32"/>
        <v/>
      </c>
      <c r="AQ139" s="167" t="str">
        <f t="shared" si="33"/>
        <v/>
      </c>
      <c r="AR139" s="167" t="str">
        <f t="shared" si="34"/>
        <v/>
      </c>
      <c r="AS139" s="164" t="str">
        <f t="shared" si="35"/>
        <v/>
      </c>
      <c r="AT139" s="168" t="str">
        <f t="shared" si="36"/>
        <v/>
      </c>
      <c r="AU139" s="168" t="str">
        <f t="shared" si="37"/>
        <v/>
      </c>
      <c r="AV139" s="168" t="str">
        <f t="shared" si="38"/>
        <v/>
      </c>
      <c r="AW139" s="168" t="str">
        <f t="shared" si="39"/>
        <v/>
      </c>
      <c r="AX139" s="168" t="str">
        <f t="shared" si="40"/>
        <v/>
      </c>
      <c r="AY139" s="168" t="str">
        <f t="shared" si="41"/>
        <v/>
      </c>
      <c r="AZ139" s="178"/>
      <c r="BA139" s="178"/>
      <c r="BB139" s="179"/>
      <c r="BC139" s="179"/>
      <c r="BD139" s="179"/>
      <c r="BE139" s="179"/>
      <c r="BF139" s="179"/>
      <c r="BG139" s="179"/>
      <c r="BH139" s="179"/>
      <c r="BI139" s="179"/>
      <c r="BJ139" s="179"/>
      <c r="BK139" s="179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5"/>
      <c r="DJ139" s="25"/>
      <c r="DK139" s="25"/>
      <c r="DL139" s="25"/>
      <c r="DM139" s="25"/>
      <c r="DN139" s="25"/>
    </row>
    <row r="140" spans="1:118" ht="15.95" customHeight="1" x14ac:dyDescent="0.2">
      <c r="A140" s="181" t="str">
        <f t="shared" si="43"/>
        <v/>
      </c>
      <c r="B140" s="182" t="str">
        <f t="shared" si="42"/>
        <v/>
      </c>
      <c r="C140" s="151"/>
      <c r="D140" s="152"/>
      <c r="E140" s="153"/>
      <c r="F140" s="152"/>
      <c r="G140" s="151"/>
      <c r="H140" s="151"/>
      <c r="I140" s="151"/>
      <c r="J140" s="151"/>
      <c r="K140" s="152"/>
      <c r="L140" s="151" t="str">
        <f t="shared" si="23"/>
        <v/>
      </c>
      <c r="M140" s="151" t="str">
        <f t="shared" si="24"/>
        <v/>
      </c>
      <c r="N140" s="151" t="str">
        <f t="shared" si="25"/>
        <v/>
      </c>
      <c r="O140" s="151" t="str">
        <f t="shared" si="26"/>
        <v/>
      </c>
      <c r="P140" s="155"/>
      <c r="Q140" s="155"/>
      <c r="R140" s="154" t="str">
        <f>IF(C140="","",MAX(N140:N141))</f>
        <v/>
      </c>
      <c r="S140" s="154" t="str">
        <f>IF(D140="","",MAX(O140:O141))</f>
        <v/>
      </c>
      <c r="T140" s="155" t="str">
        <f>IF(C140="","",MAX(ABS(H140),ABS(H141)))</f>
        <v/>
      </c>
      <c r="U140" s="156" t="str">
        <f>+IF(C140="","",MIN(MAX(ABS(G140),ABS(G141))*1000/(J140*K140),0.2*$F$10))</f>
        <v/>
      </c>
      <c r="V140" s="155" t="str">
        <f>IF(C140="","",MAX(BH140:BI140))</f>
        <v/>
      </c>
      <c r="W140" s="155" t="str">
        <f>IF(C140="","",$AA$9*$J140*$BG140*$BF140*$F$10/2.9/1000)</f>
        <v/>
      </c>
      <c r="X140" s="155" t="str">
        <f>IF(C140="","",$AA$9*$J140*$BG140*$BF140*$F$10/2/1000)</f>
        <v/>
      </c>
      <c r="Y140" s="157" t="str">
        <f>IF(C140="","",IF(MAX(ABS(H140),ABS(H141))&lt;V140,"Cấu tạo",IF(MAX(ABS(H140),ABS(H141))&gt;X140,"O/S","Tínhthép")))</f>
        <v/>
      </c>
      <c r="Z140" s="158" t="str">
        <f>IF(C140="","",IF(Y140="Tínhthép",IF(T140&lt;W140,2.5,_xlfn.COT(0.5*ASIN(2*T140*1000/($AA$9*J140*BG140*BF140*$F$10)))),""))</f>
        <v/>
      </c>
      <c r="AA140" s="159" t="str">
        <f>IF(C140="","",MAX(BJ140:BK140))</f>
        <v/>
      </c>
      <c r="AB140" s="160" t="str">
        <f>IF($C140="","",AH140)</f>
        <v/>
      </c>
      <c r="AC140" s="160" t="str">
        <f>IF($C140="","",AI140)</f>
        <v/>
      </c>
      <c r="AD140" s="160"/>
      <c r="AE140" s="159" t="str">
        <f>IF(C140="","",2*3.14*AB140^2/4/AC140*1000)</f>
        <v/>
      </c>
      <c r="AF140" s="161" t="str">
        <f>IF(C140="","",IF(AE140&gt;AA140,"OK","NOT OK"))</f>
        <v/>
      </c>
      <c r="AH140" s="162">
        <v>10</v>
      </c>
      <c r="AI140" s="163">
        <v>200</v>
      </c>
      <c r="AK140" s="164" t="str">
        <f t="shared" si="27"/>
        <v/>
      </c>
      <c r="AL140" s="165" t="str">
        <f t="shared" si="28"/>
        <v/>
      </c>
      <c r="AM140" s="164" t="str">
        <f t="shared" si="29"/>
        <v/>
      </c>
      <c r="AN140" s="164" t="str">
        <f t="shared" si="30"/>
        <v/>
      </c>
      <c r="AO140" s="166" t="str">
        <f t="shared" si="31"/>
        <v/>
      </c>
      <c r="AP140" s="167" t="str">
        <f t="shared" si="32"/>
        <v/>
      </c>
      <c r="AQ140" s="167" t="str">
        <f t="shared" si="33"/>
        <v/>
      </c>
      <c r="AR140" s="167" t="str">
        <f t="shared" si="34"/>
        <v/>
      </c>
      <c r="AS140" s="164" t="str">
        <f t="shared" si="35"/>
        <v/>
      </c>
      <c r="AT140" s="168" t="str">
        <f t="shared" si="36"/>
        <v/>
      </c>
      <c r="AU140" s="168" t="str">
        <f t="shared" si="37"/>
        <v/>
      </c>
      <c r="AV140" s="168" t="str">
        <f t="shared" si="38"/>
        <v/>
      </c>
      <c r="AW140" s="168" t="str">
        <f t="shared" si="39"/>
        <v/>
      </c>
      <c r="AX140" s="168" t="str">
        <f t="shared" si="40"/>
        <v/>
      </c>
      <c r="AY140" s="168" t="str">
        <f t="shared" si="41"/>
        <v/>
      </c>
      <c r="AZ140" s="169" t="str">
        <f>IF(C140="","",MAX(R140:R141))</f>
        <v/>
      </c>
      <c r="BA140" s="169" t="str">
        <f>IF(C140="","",MAX(S140:S141))</f>
        <v/>
      </c>
      <c r="BB140" s="170" t="str">
        <f>IF(C140="","",MIN(2,1+SQRT(200/(0.8*K140))))</f>
        <v/>
      </c>
      <c r="BC140" s="170" t="str">
        <f>IF(C140="","",MIN(0.02,MAX(R140:S140)/(J140*0.8*K140)))</f>
        <v/>
      </c>
      <c r="BD140" s="171" t="str">
        <f>IF(C140="","",0.18/$Y$11)</f>
        <v/>
      </c>
      <c r="BE140" s="172" t="str">
        <f>IF(C140="","",0.035*BB140^(3/2)*$F$9^(1/2))</f>
        <v/>
      </c>
      <c r="BF140" s="172" t="str">
        <f>IF(C140="","",0.6*(1-$F$9/250))</f>
        <v/>
      </c>
      <c r="BG140" s="171" t="str">
        <f>IF(C140="","",0.9*AK140)</f>
        <v/>
      </c>
      <c r="BH140" s="172" t="str">
        <f>+IF(C140="","",(BD140*BB140*(100*BC140*$F$9)^(1/3)+0.15*U140)*J140*0.8*K140/1000)</f>
        <v/>
      </c>
      <c r="BI140" s="172" t="str">
        <f>IF(C140="","",(BE140+0.15*U140)*J140*0.8*K140/1000)</f>
        <v/>
      </c>
      <c r="BJ140" s="172" t="str">
        <f>IF(C140="","",$AF$12*J140*1000)</f>
        <v/>
      </c>
      <c r="BK140" s="172" t="str">
        <f>+IF(C140="","",T140*1000/(BG140*$Q$10*Z140)*1000)</f>
        <v/>
      </c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5"/>
      <c r="DJ140" s="25"/>
      <c r="DK140" s="25"/>
      <c r="DL140" s="25"/>
      <c r="DM140" s="25"/>
      <c r="DN140" s="25"/>
    </row>
    <row r="141" spans="1:118" ht="15.95" customHeight="1" x14ac:dyDescent="0.25">
      <c r="A141" s="181" t="str">
        <f t="shared" si="43"/>
        <v/>
      </c>
      <c r="B141" s="182" t="str">
        <f t="shared" si="42"/>
        <v/>
      </c>
      <c r="C141" s="151"/>
      <c r="D141" s="152"/>
      <c r="E141" s="153"/>
      <c r="F141" s="152"/>
      <c r="G141" s="151"/>
      <c r="H141" s="151"/>
      <c r="I141" s="151"/>
      <c r="J141" s="151"/>
      <c r="K141" s="152"/>
      <c r="L141" s="151" t="str">
        <f t="shared" si="23"/>
        <v/>
      </c>
      <c r="M141" s="151" t="str">
        <f t="shared" si="24"/>
        <v/>
      </c>
      <c r="N141" s="151" t="str">
        <f t="shared" si="25"/>
        <v/>
      </c>
      <c r="O141" s="151" t="str">
        <f t="shared" si="26"/>
        <v/>
      </c>
      <c r="P141" s="272"/>
      <c r="Q141" s="272"/>
      <c r="R141" s="173"/>
      <c r="S141" s="173"/>
      <c r="T141" s="174"/>
      <c r="U141" s="174"/>
      <c r="V141" s="174"/>
      <c r="W141" s="174"/>
      <c r="X141" s="174"/>
      <c r="Y141" s="174"/>
      <c r="Z141" s="174"/>
      <c r="AA141" s="175"/>
      <c r="AB141" s="175"/>
      <c r="AC141" s="175"/>
      <c r="AD141" s="175"/>
      <c r="AE141" s="176"/>
      <c r="AF141" s="175"/>
      <c r="AG141" s="122"/>
      <c r="AH141" s="177"/>
      <c r="AI141" s="177"/>
      <c r="AK141" s="164" t="str">
        <f t="shared" si="27"/>
        <v/>
      </c>
      <c r="AL141" s="165" t="str">
        <f t="shared" si="28"/>
        <v/>
      </c>
      <c r="AM141" s="164" t="str">
        <f t="shared" si="29"/>
        <v/>
      </c>
      <c r="AN141" s="164" t="str">
        <f t="shared" si="30"/>
        <v/>
      </c>
      <c r="AO141" s="166" t="str">
        <f t="shared" si="31"/>
        <v/>
      </c>
      <c r="AP141" s="167" t="str">
        <f t="shared" si="32"/>
        <v/>
      </c>
      <c r="AQ141" s="167" t="str">
        <f t="shared" si="33"/>
        <v/>
      </c>
      <c r="AR141" s="167" t="str">
        <f t="shared" si="34"/>
        <v/>
      </c>
      <c r="AS141" s="164" t="str">
        <f t="shared" si="35"/>
        <v/>
      </c>
      <c r="AT141" s="168" t="str">
        <f t="shared" si="36"/>
        <v/>
      </c>
      <c r="AU141" s="168" t="str">
        <f t="shared" si="37"/>
        <v/>
      </c>
      <c r="AV141" s="168" t="str">
        <f t="shared" si="38"/>
        <v/>
      </c>
      <c r="AW141" s="168" t="str">
        <f t="shared" si="39"/>
        <v/>
      </c>
      <c r="AX141" s="168" t="str">
        <f t="shared" si="40"/>
        <v/>
      </c>
      <c r="AY141" s="168" t="str">
        <f t="shared" si="41"/>
        <v/>
      </c>
      <c r="AZ141" s="178"/>
      <c r="BA141" s="178"/>
      <c r="BB141" s="179"/>
      <c r="BC141" s="179"/>
      <c r="BD141" s="179"/>
      <c r="BE141" s="179"/>
      <c r="BF141" s="179"/>
      <c r="BG141" s="179"/>
      <c r="BH141" s="179"/>
      <c r="BI141" s="179"/>
      <c r="BJ141" s="179"/>
      <c r="BK141" s="179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5"/>
      <c r="DJ141" s="25"/>
      <c r="DK141" s="25"/>
      <c r="DL141" s="25"/>
      <c r="DM141" s="25"/>
      <c r="DN141" s="25"/>
    </row>
    <row r="142" spans="1:118" ht="15.95" customHeight="1" x14ac:dyDescent="0.2">
      <c r="A142" s="181" t="str">
        <f t="shared" si="43"/>
        <v/>
      </c>
      <c r="B142" s="182" t="str">
        <f t="shared" si="42"/>
        <v/>
      </c>
      <c r="C142" s="151"/>
      <c r="D142" s="152"/>
      <c r="E142" s="153"/>
      <c r="F142" s="152"/>
      <c r="G142" s="151"/>
      <c r="H142" s="151"/>
      <c r="I142" s="151"/>
      <c r="J142" s="151"/>
      <c r="K142" s="151"/>
      <c r="L142" s="151" t="str">
        <f t="shared" si="23"/>
        <v/>
      </c>
      <c r="M142" s="151" t="str">
        <f t="shared" si="24"/>
        <v/>
      </c>
      <c r="N142" s="151" t="str">
        <f t="shared" si="25"/>
        <v/>
      </c>
      <c r="O142" s="151" t="str">
        <f t="shared" si="26"/>
        <v/>
      </c>
      <c r="P142" s="155"/>
      <c r="Q142" s="155"/>
      <c r="R142" s="154" t="str">
        <f>IF(C142="","",MAX(N142:N143))</f>
        <v/>
      </c>
      <c r="S142" s="154" t="str">
        <f>IF(D142="","",MAX(O142:O143))</f>
        <v/>
      </c>
      <c r="T142" s="155" t="str">
        <f>IF(C142="","",MAX(ABS(H142),ABS(H143)))</f>
        <v/>
      </c>
      <c r="U142" s="156" t="str">
        <f>+IF(C142="","",MIN(MAX(ABS(G142),ABS(G143))*1000/(J142*K142),0.2*$F$10))</f>
        <v/>
      </c>
      <c r="V142" s="155" t="str">
        <f>IF(C142="","",MAX(BH142:BI142))</f>
        <v/>
      </c>
      <c r="W142" s="155" t="str">
        <f>IF(C142="","",$AA$9*$J142*$BG142*$BF142*$F$10/2.9/1000)</f>
        <v/>
      </c>
      <c r="X142" s="155" t="str">
        <f>IF(C142="","",$AA$9*$J142*$BG142*$BF142*$F$10/2/1000)</f>
        <v/>
      </c>
      <c r="Y142" s="157" t="str">
        <f>IF(C142="","",IF(MAX(ABS(H142),ABS(H143))&lt;V142,"Cấu tạo",IF(MAX(ABS(H142),ABS(H143))&gt;X142,"O/S","Tínhthép")))</f>
        <v/>
      </c>
      <c r="Z142" s="158" t="str">
        <f>IF(C142="","",IF(Y142="Tínhthép",IF(T142&lt;W142,2.5,_xlfn.COT(0.5*ASIN(2*T142*1000/($AA$9*J142*BG142*BF142*$F$10)))),""))</f>
        <v/>
      </c>
      <c r="AA142" s="159" t="str">
        <f>IF(C142="","",MAX(BJ142:BK142))</f>
        <v/>
      </c>
      <c r="AB142" s="160" t="str">
        <f>IF($C142="","",AH142)</f>
        <v/>
      </c>
      <c r="AC142" s="160" t="str">
        <f>IF($C142="","",AI142)</f>
        <v/>
      </c>
      <c r="AD142" s="160"/>
      <c r="AE142" s="159" t="str">
        <f>IF(C142="","",2*3.14*AB142^2/4/AC142*1000)</f>
        <v/>
      </c>
      <c r="AF142" s="161" t="str">
        <f>IF(C142="","",IF(AE142&gt;AA142,"OK","NOT OK"))</f>
        <v/>
      </c>
      <c r="AG142" s="17">
        <v>32</v>
      </c>
      <c r="AH142" s="162">
        <v>10</v>
      </c>
      <c r="AI142" s="163">
        <v>200</v>
      </c>
      <c r="AK142" s="164" t="str">
        <f t="shared" si="27"/>
        <v/>
      </c>
      <c r="AL142" s="165" t="str">
        <f t="shared" si="28"/>
        <v/>
      </c>
      <c r="AM142" s="164" t="str">
        <f t="shared" si="29"/>
        <v/>
      </c>
      <c r="AN142" s="164" t="str">
        <f t="shared" si="30"/>
        <v/>
      </c>
      <c r="AO142" s="166" t="str">
        <f t="shared" si="31"/>
        <v/>
      </c>
      <c r="AP142" s="167" t="str">
        <f t="shared" si="32"/>
        <v/>
      </c>
      <c r="AQ142" s="167" t="str">
        <f t="shared" si="33"/>
        <v/>
      </c>
      <c r="AR142" s="167" t="str">
        <f t="shared" si="34"/>
        <v/>
      </c>
      <c r="AS142" s="164" t="str">
        <f t="shared" si="35"/>
        <v/>
      </c>
      <c r="AT142" s="168" t="str">
        <f t="shared" si="36"/>
        <v/>
      </c>
      <c r="AU142" s="168" t="str">
        <f t="shared" si="37"/>
        <v/>
      </c>
      <c r="AV142" s="168" t="str">
        <f t="shared" si="38"/>
        <v/>
      </c>
      <c r="AW142" s="168" t="str">
        <f t="shared" si="39"/>
        <v/>
      </c>
      <c r="AX142" s="168" t="str">
        <f t="shared" si="40"/>
        <v/>
      </c>
      <c r="AY142" s="168" t="str">
        <f t="shared" si="41"/>
        <v/>
      </c>
      <c r="AZ142" s="169" t="str">
        <f>IF(C142="","",MAX(R142:R143))</f>
        <v/>
      </c>
      <c r="BA142" s="169" t="str">
        <f>IF(C142="","",MAX(S142:S143))</f>
        <v/>
      </c>
      <c r="BB142" s="170" t="str">
        <f>IF(C142="","",MIN(2,1+SQRT(200/(0.8*K142))))</f>
        <v/>
      </c>
      <c r="BC142" s="170" t="str">
        <f>IF(C142="","",MIN(0.02,MAX(R142:S142)/(J142*0.8*K142)))</f>
        <v/>
      </c>
      <c r="BD142" s="171" t="str">
        <f>IF(C142="","",0.18/$Y$11)</f>
        <v/>
      </c>
      <c r="BE142" s="172" t="str">
        <f>IF(C142="","",0.035*BB142^(3/2)*$F$9^(1/2))</f>
        <v/>
      </c>
      <c r="BF142" s="172" t="str">
        <f>IF(C142="","",0.6*(1-$F$9/250))</f>
        <v/>
      </c>
      <c r="BG142" s="171" t="str">
        <f>IF(C142="","",0.9*AK142)</f>
        <v/>
      </c>
      <c r="BH142" s="172" t="str">
        <f>+IF(C142="","",(BD142*BB142*(100*BC142*$F$9)^(1/3)+0.15*U142)*J142*0.8*K142/1000)</f>
        <v/>
      </c>
      <c r="BI142" s="172" t="str">
        <f>IF(C142="","",(BE142+0.15*U142)*J142*0.8*K142/1000)</f>
        <v/>
      </c>
      <c r="BJ142" s="172" t="str">
        <f>IF(C142="","",$AF$12*J142*1000)</f>
        <v/>
      </c>
      <c r="BK142" s="172" t="str">
        <f>+IF(C142="","",T142*1000/(BG142*$Q$10*Z142)*1000)</f>
        <v/>
      </c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5"/>
      <c r="DJ142" s="25"/>
      <c r="DK142" s="25"/>
      <c r="DL142" s="25"/>
      <c r="DM142" s="25"/>
      <c r="DN142" s="25"/>
    </row>
    <row r="143" spans="1:118" ht="15.95" customHeight="1" x14ac:dyDescent="0.25">
      <c r="A143" s="181" t="str">
        <f t="shared" si="43"/>
        <v/>
      </c>
      <c r="B143" s="182" t="str">
        <f t="shared" si="42"/>
        <v/>
      </c>
      <c r="C143" s="151"/>
      <c r="D143" s="152"/>
      <c r="E143" s="153"/>
      <c r="F143" s="152"/>
      <c r="G143" s="151"/>
      <c r="H143" s="151"/>
      <c r="I143" s="151"/>
      <c r="J143" s="151"/>
      <c r="K143" s="152"/>
      <c r="L143" s="151" t="str">
        <f t="shared" si="23"/>
        <v/>
      </c>
      <c r="M143" s="151" t="str">
        <f t="shared" si="24"/>
        <v/>
      </c>
      <c r="N143" s="151" t="str">
        <f t="shared" si="25"/>
        <v/>
      </c>
      <c r="O143" s="151" t="str">
        <f t="shared" si="26"/>
        <v/>
      </c>
      <c r="P143" s="272"/>
      <c r="Q143" s="272"/>
      <c r="R143" s="180"/>
      <c r="S143" s="180"/>
      <c r="T143" s="174"/>
      <c r="U143" s="174"/>
      <c r="V143" s="174"/>
      <c r="W143" s="174"/>
      <c r="X143" s="174"/>
      <c r="Y143" s="174"/>
      <c r="Z143" s="174"/>
      <c r="AA143" s="175"/>
      <c r="AB143" s="175"/>
      <c r="AC143" s="175"/>
      <c r="AD143" s="175"/>
      <c r="AE143" s="176"/>
      <c r="AF143" s="175"/>
      <c r="AG143" s="122"/>
      <c r="AH143" s="177"/>
      <c r="AI143" s="177"/>
      <c r="AK143" s="164" t="str">
        <f t="shared" si="27"/>
        <v/>
      </c>
      <c r="AL143" s="165" t="str">
        <f t="shared" si="28"/>
        <v/>
      </c>
      <c r="AM143" s="164" t="str">
        <f t="shared" si="29"/>
        <v/>
      </c>
      <c r="AN143" s="164" t="str">
        <f t="shared" si="30"/>
        <v/>
      </c>
      <c r="AO143" s="166" t="str">
        <f t="shared" si="31"/>
        <v/>
      </c>
      <c r="AP143" s="167" t="str">
        <f t="shared" si="32"/>
        <v/>
      </c>
      <c r="AQ143" s="167" t="str">
        <f t="shared" si="33"/>
        <v/>
      </c>
      <c r="AR143" s="167" t="str">
        <f t="shared" si="34"/>
        <v/>
      </c>
      <c r="AS143" s="164" t="str">
        <f t="shared" si="35"/>
        <v/>
      </c>
      <c r="AT143" s="168" t="str">
        <f t="shared" si="36"/>
        <v/>
      </c>
      <c r="AU143" s="168" t="str">
        <f t="shared" si="37"/>
        <v/>
      </c>
      <c r="AV143" s="168" t="str">
        <f t="shared" si="38"/>
        <v/>
      </c>
      <c r="AW143" s="168" t="str">
        <f t="shared" si="39"/>
        <v/>
      </c>
      <c r="AX143" s="168" t="str">
        <f t="shared" si="40"/>
        <v/>
      </c>
      <c r="AY143" s="168" t="str">
        <f t="shared" si="41"/>
        <v/>
      </c>
      <c r="AZ143" s="178"/>
      <c r="BA143" s="178"/>
      <c r="BB143" s="179"/>
      <c r="BC143" s="179"/>
      <c r="BD143" s="179"/>
      <c r="BE143" s="179"/>
      <c r="BF143" s="179"/>
      <c r="BG143" s="179"/>
      <c r="BH143" s="179"/>
      <c r="BI143" s="179"/>
      <c r="BJ143" s="179"/>
      <c r="BK143" s="179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5"/>
      <c r="DJ143" s="25"/>
      <c r="DK143" s="25"/>
      <c r="DL143" s="25"/>
      <c r="DM143" s="25"/>
      <c r="DN143" s="25"/>
    </row>
    <row r="144" spans="1:118" ht="15.95" customHeight="1" x14ac:dyDescent="0.2">
      <c r="A144" s="181" t="str">
        <f t="shared" si="43"/>
        <v/>
      </c>
      <c r="B144" s="182" t="str">
        <f t="shared" si="42"/>
        <v/>
      </c>
      <c r="C144" s="151"/>
      <c r="D144" s="152"/>
      <c r="E144" s="153"/>
      <c r="F144" s="152"/>
      <c r="G144" s="151"/>
      <c r="H144" s="151"/>
      <c r="I144" s="151"/>
      <c r="J144" s="151"/>
      <c r="K144" s="152"/>
      <c r="L144" s="151" t="str">
        <f t="shared" si="23"/>
        <v/>
      </c>
      <c r="M144" s="151" t="str">
        <f t="shared" si="24"/>
        <v/>
      </c>
      <c r="N144" s="151" t="str">
        <f t="shared" si="25"/>
        <v/>
      </c>
      <c r="O144" s="151" t="str">
        <f t="shared" si="26"/>
        <v/>
      </c>
      <c r="P144" s="155"/>
      <c r="Q144" s="155"/>
      <c r="R144" s="154" t="str">
        <f>IF(C144="","",MAX(N144:N145))</f>
        <v/>
      </c>
      <c r="S144" s="154" t="str">
        <f>IF(D144="","",MAX(O144:O145))</f>
        <v/>
      </c>
      <c r="T144" s="155" t="str">
        <f>IF(C144="","",MAX(ABS(H144),ABS(H145)))</f>
        <v/>
      </c>
      <c r="U144" s="156" t="str">
        <f>+IF(C144="","",MIN(MAX(ABS(G144),ABS(G145))*1000/(J144*K144),0.2*$F$10))</f>
        <v/>
      </c>
      <c r="V144" s="155" t="str">
        <f>IF(C144="","",MAX(BH144:BI144))</f>
        <v/>
      </c>
      <c r="W144" s="155" t="str">
        <f>IF(C144="","",$AA$9*$J144*$BG144*$BF144*$F$10/2.9/1000)</f>
        <v/>
      </c>
      <c r="X144" s="155" t="str">
        <f>IF(C144="","",$AA$9*$J144*$BG144*$BF144*$F$10/2/1000)</f>
        <v/>
      </c>
      <c r="Y144" s="157" t="str">
        <f>IF(C144="","",IF(MAX(ABS(H144),ABS(H145))&lt;V144,"Cấu tạo",IF(MAX(ABS(H144),ABS(H145))&gt;X144,"O/S","Tínhthép")))</f>
        <v/>
      </c>
      <c r="Z144" s="158" t="str">
        <f>IF(C144="","",IF(Y144="Tínhthép",IF(T144&lt;W144,2.5,_xlfn.COT(0.5*ASIN(2*T144*1000/($AA$9*J144*BG144*BF144*$F$10)))),""))</f>
        <v/>
      </c>
      <c r="AA144" s="159" t="str">
        <f>IF(C144="","",MAX(BJ144:BK144))</f>
        <v/>
      </c>
      <c r="AB144" s="160" t="str">
        <f>IF($C144="","",AH144)</f>
        <v/>
      </c>
      <c r="AC144" s="160" t="str">
        <f>IF($C144="","",AI144)</f>
        <v/>
      </c>
      <c r="AD144" s="160"/>
      <c r="AE144" s="159" t="str">
        <f>IF(C144="","",2*3.14*AB144^2/4/AC144*1000)</f>
        <v/>
      </c>
      <c r="AF144" s="161" t="str">
        <f>IF(C144="","",IF(AE144&gt;AA144,"OK","NOT OK"))</f>
        <v/>
      </c>
      <c r="AH144" s="162">
        <v>10</v>
      </c>
      <c r="AI144" s="163">
        <v>200</v>
      </c>
      <c r="AK144" s="164" t="str">
        <f t="shared" si="27"/>
        <v/>
      </c>
      <c r="AL144" s="165" t="str">
        <f t="shared" si="28"/>
        <v/>
      </c>
      <c r="AM144" s="164" t="str">
        <f t="shared" si="29"/>
        <v/>
      </c>
      <c r="AN144" s="164" t="str">
        <f t="shared" si="30"/>
        <v/>
      </c>
      <c r="AO144" s="166" t="str">
        <f t="shared" si="31"/>
        <v/>
      </c>
      <c r="AP144" s="167" t="str">
        <f t="shared" si="32"/>
        <v/>
      </c>
      <c r="AQ144" s="167" t="str">
        <f t="shared" si="33"/>
        <v/>
      </c>
      <c r="AR144" s="167" t="str">
        <f t="shared" si="34"/>
        <v/>
      </c>
      <c r="AS144" s="164" t="str">
        <f t="shared" si="35"/>
        <v/>
      </c>
      <c r="AT144" s="168" t="str">
        <f t="shared" si="36"/>
        <v/>
      </c>
      <c r="AU144" s="168" t="str">
        <f t="shared" si="37"/>
        <v/>
      </c>
      <c r="AV144" s="168" t="str">
        <f t="shared" si="38"/>
        <v/>
      </c>
      <c r="AW144" s="168" t="str">
        <f t="shared" si="39"/>
        <v/>
      </c>
      <c r="AX144" s="168" t="str">
        <f t="shared" si="40"/>
        <v/>
      </c>
      <c r="AY144" s="168" t="str">
        <f t="shared" si="41"/>
        <v/>
      </c>
      <c r="AZ144" s="169" t="str">
        <f>IF(C144="","",MAX(R144:R145))</f>
        <v/>
      </c>
      <c r="BA144" s="169" t="str">
        <f>IF(C144="","",MAX(S144:S145))</f>
        <v/>
      </c>
      <c r="BB144" s="170" t="str">
        <f>IF(C144="","",MIN(2,1+SQRT(200/(0.8*K144))))</f>
        <v/>
      </c>
      <c r="BC144" s="170" t="str">
        <f>IF(C144="","",MIN(0.02,MAX(R144:S144)/(J144*0.8*K144)))</f>
        <v/>
      </c>
      <c r="BD144" s="171" t="str">
        <f>IF(C144="","",0.18/$Y$11)</f>
        <v/>
      </c>
      <c r="BE144" s="172" t="str">
        <f>IF(C144="","",0.035*BB144^(3/2)*$F$9^(1/2))</f>
        <v/>
      </c>
      <c r="BF144" s="172" t="str">
        <f>IF(C144="","",0.6*(1-$F$9/250))</f>
        <v/>
      </c>
      <c r="BG144" s="171" t="str">
        <f>IF(C144="","",0.9*AK144)</f>
        <v/>
      </c>
      <c r="BH144" s="172" t="str">
        <f>+IF(C144="","",(BD144*BB144*(100*BC144*$F$9)^(1/3)+0.15*U144)*J144*0.8*K144/1000)</f>
        <v/>
      </c>
      <c r="BI144" s="172" t="str">
        <f>IF(C144="","",(BE144+0.15*U144)*J144*0.8*K144/1000)</f>
        <v/>
      </c>
      <c r="BJ144" s="172" t="str">
        <f>IF(C144="","",$AF$12*J144*1000)</f>
        <v/>
      </c>
      <c r="BK144" s="172" t="str">
        <f>+IF(C144="","",T144*1000/(BG144*$Q$10*Z144)*1000)</f>
        <v/>
      </c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5"/>
      <c r="DJ144" s="25"/>
      <c r="DK144" s="25"/>
      <c r="DL144" s="25"/>
      <c r="DM144" s="25"/>
      <c r="DN144" s="25"/>
    </row>
    <row r="145" spans="1:118" ht="15.95" customHeight="1" x14ac:dyDescent="0.25">
      <c r="A145" s="181" t="str">
        <f t="shared" si="43"/>
        <v/>
      </c>
      <c r="B145" s="182" t="str">
        <f t="shared" si="42"/>
        <v/>
      </c>
      <c r="C145" s="151"/>
      <c r="D145" s="152"/>
      <c r="E145" s="153"/>
      <c r="F145" s="152"/>
      <c r="G145" s="151"/>
      <c r="H145" s="151"/>
      <c r="I145" s="151"/>
      <c r="J145" s="151"/>
      <c r="K145" s="152"/>
      <c r="L145" s="151" t="str">
        <f t="shared" si="23"/>
        <v/>
      </c>
      <c r="M145" s="151" t="str">
        <f t="shared" si="24"/>
        <v/>
      </c>
      <c r="N145" s="151" t="str">
        <f t="shared" si="25"/>
        <v/>
      </c>
      <c r="O145" s="151" t="str">
        <f t="shared" si="26"/>
        <v/>
      </c>
      <c r="P145" s="272"/>
      <c r="Q145" s="272"/>
      <c r="R145" s="180"/>
      <c r="S145" s="180"/>
      <c r="T145" s="174"/>
      <c r="U145" s="174"/>
      <c r="V145" s="174"/>
      <c r="W145" s="174"/>
      <c r="X145" s="174"/>
      <c r="Y145" s="174"/>
      <c r="Z145" s="174"/>
      <c r="AA145" s="175"/>
      <c r="AB145" s="175"/>
      <c r="AC145" s="175"/>
      <c r="AD145" s="175"/>
      <c r="AE145" s="176"/>
      <c r="AF145" s="175"/>
      <c r="AG145" s="122"/>
      <c r="AH145" s="177"/>
      <c r="AI145" s="177"/>
      <c r="AK145" s="164" t="str">
        <f t="shared" si="27"/>
        <v/>
      </c>
      <c r="AL145" s="165" t="str">
        <f t="shared" si="28"/>
        <v/>
      </c>
      <c r="AM145" s="164" t="str">
        <f t="shared" si="29"/>
        <v/>
      </c>
      <c r="AN145" s="164" t="str">
        <f t="shared" si="30"/>
        <v/>
      </c>
      <c r="AO145" s="166" t="str">
        <f t="shared" si="31"/>
        <v/>
      </c>
      <c r="AP145" s="167" t="str">
        <f t="shared" si="32"/>
        <v/>
      </c>
      <c r="AQ145" s="167" t="str">
        <f t="shared" si="33"/>
        <v/>
      </c>
      <c r="AR145" s="167" t="str">
        <f t="shared" si="34"/>
        <v/>
      </c>
      <c r="AS145" s="164" t="str">
        <f t="shared" si="35"/>
        <v/>
      </c>
      <c r="AT145" s="168" t="str">
        <f t="shared" si="36"/>
        <v/>
      </c>
      <c r="AU145" s="168" t="str">
        <f t="shared" si="37"/>
        <v/>
      </c>
      <c r="AV145" s="168" t="str">
        <f t="shared" si="38"/>
        <v/>
      </c>
      <c r="AW145" s="168" t="str">
        <f t="shared" si="39"/>
        <v/>
      </c>
      <c r="AX145" s="168" t="str">
        <f t="shared" si="40"/>
        <v/>
      </c>
      <c r="AY145" s="168" t="str">
        <f t="shared" si="41"/>
        <v/>
      </c>
      <c r="AZ145" s="178"/>
      <c r="BA145" s="178"/>
      <c r="BB145" s="179"/>
      <c r="BC145" s="179"/>
      <c r="BD145" s="179"/>
      <c r="BE145" s="179"/>
      <c r="BF145" s="179"/>
      <c r="BG145" s="179"/>
      <c r="BH145" s="179"/>
      <c r="BI145" s="179"/>
      <c r="BJ145" s="179"/>
      <c r="BK145" s="179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5"/>
      <c r="DJ145" s="25"/>
      <c r="DK145" s="25"/>
      <c r="DL145" s="25"/>
      <c r="DM145" s="25"/>
      <c r="DN145" s="25"/>
    </row>
    <row r="146" spans="1:118" ht="15.95" customHeight="1" x14ac:dyDescent="0.2">
      <c r="A146" s="181" t="str">
        <f t="shared" si="43"/>
        <v/>
      </c>
      <c r="B146" s="182" t="str">
        <f t="shared" si="42"/>
        <v/>
      </c>
      <c r="C146" s="151"/>
      <c r="D146" s="152"/>
      <c r="E146" s="153"/>
      <c r="F146" s="152"/>
      <c r="G146" s="151"/>
      <c r="H146" s="151"/>
      <c r="I146" s="151"/>
      <c r="J146" s="151"/>
      <c r="K146" s="151"/>
      <c r="L146" s="151" t="str">
        <f t="shared" ref="L146:L209" si="44">IF(C146="","",IF($F$9&lt;50,AK146*($Q$11-$AC$8)/$AF$8,AK146*($Q$11-$AC$9)/$AF$9))</f>
        <v/>
      </c>
      <c r="M146" s="151" t="str">
        <f t="shared" ref="M146:M209" si="45">IF(C146="","",AK146-SQRT(AK146^2-2*ABS(I146)*10^6/($AA$11*$F$10*J146)))</f>
        <v/>
      </c>
      <c r="N146" s="151" t="str">
        <f t="shared" ref="N146:N209" si="46">IF($C146="","",MAX($AF$11*J146*K146,IF(I146&lt;=0,AO146*$AM146+AY146*$AN146,AV146)))</f>
        <v/>
      </c>
      <c r="O146" s="151" t="str">
        <f t="shared" ref="O146:O209" si="47">IF(C146="","",MAX($AF$11*J146*K146,IF(I146&lt;=0,AV146,AO146*AM146+AY146*AN146)))</f>
        <v/>
      </c>
      <c r="P146" s="155"/>
      <c r="Q146" s="155"/>
      <c r="R146" s="154" t="str">
        <f>IF(C146="","",MAX(N146:N147))</f>
        <v/>
      </c>
      <c r="S146" s="154" t="str">
        <f>IF(D146="","",MAX(O146:O147))</f>
        <v/>
      </c>
      <c r="T146" s="155" t="str">
        <f>IF(C146="","",MAX(ABS(H146),ABS(H147)))</f>
        <v/>
      </c>
      <c r="U146" s="156" t="str">
        <f>+IF(C146="","",MIN(MAX(ABS(G146),ABS(G147))*1000/(J146*K146),0.2*$F$10))</f>
        <v/>
      </c>
      <c r="V146" s="155" t="str">
        <f>IF(C146="","",MAX(BH146:BI146))</f>
        <v/>
      </c>
      <c r="W146" s="155" t="str">
        <f>IF(C146="","",$AA$9*$J146*$BG146*$BF146*$F$10/2.9/1000)</f>
        <v/>
      </c>
      <c r="X146" s="155" t="str">
        <f>IF(C146="","",$AA$9*$J146*$BG146*$BF146*$F$10/2/1000)</f>
        <v/>
      </c>
      <c r="Y146" s="157" t="str">
        <f>IF(C146="","",IF(MAX(ABS(H146),ABS(H147))&lt;V146,"Cấu tạo",IF(MAX(ABS(H146),ABS(H147))&gt;X146,"O/S","Tínhthép")))</f>
        <v/>
      </c>
      <c r="Z146" s="158" t="str">
        <f>IF(C146="","",IF(Y146="Tínhthép",IF(T146&lt;W146,2.5,_xlfn.COT(0.5*ASIN(2*T146*1000/($AA$9*J146*BG146*BF146*$F$10)))),""))</f>
        <v/>
      </c>
      <c r="AA146" s="159" t="str">
        <f>IF(C146="","",MAX(BJ146:BK146))</f>
        <v/>
      </c>
      <c r="AB146" s="160" t="str">
        <f>IF($C146="","",AH146)</f>
        <v/>
      </c>
      <c r="AC146" s="160" t="str">
        <f>IF($C146="","",AI146)</f>
        <v/>
      </c>
      <c r="AD146" s="160"/>
      <c r="AE146" s="159" t="str">
        <f>IF(C146="","",2*3.14*AB146^2/4/AC146*1000)</f>
        <v/>
      </c>
      <c r="AF146" s="161" t="str">
        <f>IF(C146="","",IF(AE146&gt;AA146,"OK","NOT OK"))</f>
        <v/>
      </c>
      <c r="AG146" s="17">
        <v>33</v>
      </c>
      <c r="AH146" s="162">
        <v>10</v>
      </c>
      <c r="AI146" s="163">
        <v>200</v>
      </c>
      <c r="AK146" s="164" t="str">
        <f t="shared" ref="AK146:AK209" si="48">+IF(C146="","",IF(I146&gt;=0,K146-$Y$9,K146-$Y$8))</f>
        <v/>
      </c>
      <c r="AL146" s="165" t="str">
        <f t="shared" ref="AL146:AL209" si="49">IF(C146="","",$AA$10*L146)</f>
        <v/>
      </c>
      <c r="AM146" s="164" t="str">
        <f t="shared" ref="AM146:AM209" si="50">IF(C146="","",IF(M146&lt;$AA$10*L146,1,0))</f>
        <v/>
      </c>
      <c r="AN146" s="164" t="str">
        <f t="shared" ref="AN146:AN209" si="51">IF(C146="","",IF(M146&lt;$AA$10*L146,0,1))</f>
        <v/>
      </c>
      <c r="AO146" s="166" t="str">
        <f t="shared" ref="AO146:AO209" si="52">+IF(C146="","",ABS(I146)*1000/($J$10*(AK146-M146/2))*1000)</f>
        <v/>
      </c>
      <c r="AP146" s="167" t="str">
        <f t="shared" ref="AP146:AP209" si="53">IF(C146="","",$AA$11*$F$10*$AA$10*$L146*$J146/1000)</f>
        <v/>
      </c>
      <c r="AQ146" s="167" t="str">
        <f t="shared" ref="AQ146:AQ209" si="54">IF(C146="","",AP146*(AK146-$AA$10*L146)/10^3)</f>
        <v/>
      </c>
      <c r="AR146" s="167" t="str">
        <f t="shared" ref="AR146:AR209" si="55">IF(C146="","",IF(ABS(I146)-AQ146&lt;=0,0,ABS(I146)-AQ146))</f>
        <v/>
      </c>
      <c r="AS146" s="164" t="str">
        <f t="shared" ref="AS146:AS209" si="56">IF(C146="","",$F$12*(L146-$Y$8)/L146)</f>
        <v/>
      </c>
      <c r="AT146" s="168" t="str">
        <f t="shared" ref="AT146:AT209" si="57">+IF(C146="","",AR146/(K146-$Y$8-$Y$9)*1000)</f>
        <v/>
      </c>
      <c r="AU146" s="168" t="str">
        <f t="shared" ref="AU146:AU209" si="58">IF(C146="","",MIN(+AS146*$J$11,$J$10))</f>
        <v/>
      </c>
      <c r="AV146" s="168" t="str">
        <f t="shared" ref="AV146:AV209" si="59">+IF(C146="","",AT146/(AU146-$AA$11*$F$10)*1000)</f>
        <v/>
      </c>
      <c r="AW146" s="168" t="str">
        <f t="shared" ref="AW146:AW209" si="60">+IF(C146="","",AQ146*10^6/($J$10*(AK146-$AA$10*L146/2)))</f>
        <v/>
      </c>
      <c r="AX146" s="168" t="str">
        <f t="shared" ref="AX146:AX209" si="61">+IF(C146="","",AR146*10^6/($J$10*(K146-$Y$8-$Y$9)))</f>
        <v/>
      </c>
      <c r="AY146" s="168" t="str">
        <f t="shared" ref="AY146:AY209" si="62">+IF(C146="","",AW146+AX146)</f>
        <v/>
      </c>
      <c r="AZ146" s="169" t="str">
        <f>IF(C146="","",MAX(R146:R147))</f>
        <v/>
      </c>
      <c r="BA146" s="169" t="str">
        <f>IF(C146="","",MAX(S146:S147))</f>
        <v/>
      </c>
      <c r="BB146" s="170" t="str">
        <f>IF(C146="","",MIN(2,1+SQRT(200/(0.8*K146))))</f>
        <v/>
      </c>
      <c r="BC146" s="170" t="str">
        <f>IF(C146="","",MIN(0.02,MAX(R146:S146)/(J146*0.8*K146)))</f>
        <v/>
      </c>
      <c r="BD146" s="171" t="str">
        <f>IF(C146="","",0.18/$Y$11)</f>
        <v/>
      </c>
      <c r="BE146" s="172" t="str">
        <f>IF(C146="","",0.035*BB146^(3/2)*$F$9^(1/2))</f>
        <v/>
      </c>
      <c r="BF146" s="172" t="str">
        <f>IF(C146="","",0.6*(1-$F$9/250))</f>
        <v/>
      </c>
      <c r="BG146" s="171" t="str">
        <f>IF(C146="","",0.9*AK146)</f>
        <v/>
      </c>
      <c r="BH146" s="172" t="str">
        <f>+IF(C146="","",(BD146*BB146*(100*BC146*$F$9)^(1/3)+0.15*U146)*J146*0.8*K146/1000)</f>
        <v/>
      </c>
      <c r="BI146" s="172" t="str">
        <f>IF(C146="","",(BE146+0.15*U146)*J146*0.8*K146/1000)</f>
        <v/>
      </c>
      <c r="BJ146" s="172" t="str">
        <f>IF(C146="","",$AF$12*J146*1000)</f>
        <v/>
      </c>
      <c r="BK146" s="172" t="str">
        <f>+IF(C146="","",T146*1000/(BG146*$Q$10*Z146)*1000)</f>
        <v/>
      </c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5"/>
      <c r="DJ146" s="25"/>
      <c r="DK146" s="25"/>
      <c r="DL146" s="25"/>
      <c r="DM146" s="25"/>
      <c r="DN146" s="25"/>
    </row>
    <row r="147" spans="1:118" ht="15.95" customHeight="1" x14ac:dyDescent="0.25">
      <c r="A147" s="181" t="str">
        <f t="shared" si="43"/>
        <v/>
      </c>
      <c r="B147" s="182" t="str">
        <f t="shared" ref="B147:B210" si="63">IF(C147="","",A147/2-INT(A147/2))</f>
        <v/>
      </c>
      <c r="C147" s="151"/>
      <c r="D147" s="152"/>
      <c r="E147" s="153"/>
      <c r="F147" s="152"/>
      <c r="G147" s="151"/>
      <c r="H147" s="151"/>
      <c r="I147" s="151"/>
      <c r="J147" s="151"/>
      <c r="K147" s="152"/>
      <c r="L147" s="151" t="str">
        <f t="shared" si="44"/>
        <v/>
      </c>
      <c r="M147" s="151" t="str">
        <f t="shared" si="45"/>
        <v/>
      </c>
      <c r="N147" s="151" t="str">
        <f t="shared" si="46"/>
        <v/>
      </c>
      <c r="O147" s="151" t="str">
        <f t="shared" si="47"/>
        <v/>
      </c>
      <c r="P147" s="272"/>
      <c r="Q147" s="272"/>
      <c r="R147" s="173"/>
      <c r="S147" s="173"/>
      <c r="T147" s="174"/>
      <c r="U147" s="174"/>
      <c r="V147" s="174"/>
      <c r="W147" s="174"/>
      <c r="X147" s="174"/>
      <c r="Y147" s="174"/>
      <c r="Z147" s="174"/>
      <c r="AA147" s="175"/>
      <c r="AB147" s="175"/>
      <c r="AC147" s="175"/>
      <c r="AD147" s="175"/>
      <c r="AE147" s="176"/>
      <c r="AF147" s="175"/>
      <c r="AG147" s="122"/>
      <c r="AH147" s="177"/>
      <c r="AI147" s="177"/>
      <c r="AK147" s="164" t="str">
        <f t="shared" si="48"/>
        <v/>
      </c>
      <c r="AL147" s="165" t="str">
        <f t="shared" si="49"/>
        <v/>
      </c>
      <c r="AM147" s="164" t="str">
        <f t="shared" si="50"/>
        <v/>
      </c>
      <c r="AN147" s="164" t="str">
        <f t="shared" si="51"/>
        <v/>
      </c>
      <c r="AO147" s="166" t="str">
        <f t="shared" si="52"/>
        <v/>
      </c>
      <c r="AP147" s="167" t="str">
        <f t="shared" si="53"/>
        <v/>
      </c>
      <c r="AQ147" s="167" t="str">
        <f t="shared" si="54"/>
        <v/>
      </c>
      <c r="AR147" s="167" t="str">
        <f t="shared" si="55"/>
        <v/>
      </c>
      <c r="AS147" s="164" t="str">
        <f t="shared" si="56"/>
        <v/>
      </c>
      <c r="AT147" s="168" t="str">
        <f t="shared" si="57"/>
        <v/>
      </c>
      <c r="AU147" s="168" t="str">
        <f t="shared" si="58"/>
        <v/>
      </c>
      <c r="AV147" s="168" t="str">
        <f t="shared" si="59"/>
        <v/>
      </c>
      <c r="AW147" s="168" t="str">
        <f t="shared" si="60"/>
        <v/>
      </c>
      <c r="AX147" s="168" t="str">
        <f t="shared" si="61"/>
        <v/>
      </c>
      <c r="AY147" s="168" t="str">
        <f t="shared" si="62"/>
        <v/>
      </c>
      <c r="AZ147" s="178"/>
      <c r="BA147" s="178"/>
      <c r="BB147" s="179"/>
      <c r="BC147" s="179"/>
      <c r="BD147" s="179"/>
      <c r="BE147" s="179"/>
      <c r="BF147" s="179"/>
      <c r="BG147" s="179"/>
      <c r="BH147" s="179"/>
      <c r="BI147" s="179"/>
      <c r="BJ147" s="179"/>
      <c r="BK147" s="179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5"/>
      <c r="DJ147" s="25"/>
      <c r="DK147" s="25"/>
      <c r="DL147" s="25"/>
      <c r="DM147" s="25"/>
      <c r="DN147" s="25"/>
    </row>
    <row r="148" spans="1:118" ht="15.95" customHeight="1" x14ac:dyDescent="0.2">
      <c r="A148" s="181" t="str">
        <f t="shared" ref="A148:A211" si="64">IF(C148="","",IF(C148=C147,A147,A147+1))</f>
        <v/>
      </c>
      <c r="B148" s="182" t="str">
        <f t="shared" si="63"/>
        <v/>
      </c>
      <c r="C148" s="151"/>
      <c r="D148" s="152"/>
      <c r="E148" s="153"/>
      <c r="F148" s="152"/>
      <c r="G148" s="151"/>
      <c r="H148" s="151"/>
      <c r="I148" s="151"/>
      <c r="J148" s="151"/>
      <c r="K148" s="152"/>
      <c r="L148" s="151" t="str">
        <f t="shared" si="44"/>
        <v/>
      </c>
      <c r="M148" s="151" t="str">
        <f t="shared" si="45"/>
        <v/>
      </c>
      <c r="N148" s="151" t="str">
        <f t="shared" si="46"/>
        <v/>
      </c>
      <c r="O148" s="151" t="str">
        <f t="shared" si="47"/>
        <v/>
      </c>
      <c r="P148" s="155"/>
      <c r="Q148" s="155"/>
      <c r="R148" s="154" t="str">
        <f>IF(C148="","",MAX(N148:N149))</f>
        <v/>
      </c>
      <c r="S148" s="154" t="str">
        <f>IF(D148="","",MAX(O148:O149))</f>
        <v/>
      </c>
      <c r="T148" s="155" t="str">
        <f>IF(C148="","",MAX(ABS(H148),ABS(H149)))</f>
        <v/>
      </c>
      <c r="U148" s="156" t="str">
        <f>+IF(C148="","",MIN(MAX(ABS(G148),ABS(G149))*1000/(J148*K148),0.2*$F$10))</f>
        <v/>
      </c>
      <c r="V148" s="155" t="str">
        <f>IF(C148="","",MAX(BH148:BI148))</f>
        <v/>
      </c>
      <c r="W148" s="155" t="str">
        <f>IF(C148="","",$AA$9*$J148*$BG148*$BF148*$F$10/2.9/1000)</f>
        <v/>
      </c>
      <c r="X148" s="155" t="str">
        <f>IF(C148="","",$AA$9*$J148*$BG148*$BF148*$F$10/2/1000)</f>
        <v/>
      </c>
      <c r="Y148" s="157" t="str">
        <f>IF(C148="","",IF(MAX(ABS(H148),ABS(H149))&lt;V148,"Cấu tạo",IF(MAX(ABS(H148),ABS(H149))&gt;X148,"O/S","Tínhthép")))</f>
        <v/>
      </c>
      <c r="Z148" s="158" t="str">
        <f>IF(C148="","",IF(Y148="Tínhthép",IF(T148&lt;W148,2.5,_xlfn.COT(0.5*ASIN(2*T148*1000/($AA$9*J148*BG148*BF148*$F$10)))),""))</f>
        <v/>
      </c>
      <c r="AA148" s="159" t="str">
        <f>IF(C148="","",MAX(BJ148:BK148))</f>
        <v/>
      </c>
      <c r="AB148" s="160" t="str">
        <f>IF($C148="","",AH148)</f>
        <v/>
      </c>
      <c r="AC148" s="160" t="str">
        <f>IF($C148="","",AI148)</f>
        <v/>
      </c>
      <c r="AD148" s="160"/>
      <c r="AE148" s="159" t="str">
        <f>IF(C148="","",2*3.14*AB148^2/4/AC148*1000)</f>
        <v/>
      </c>
      <c r="AF148" s="161" t="str">
        <f>IF(C148="","",IF(AE148&gt;AA148,"OK","NOT OK"))</f>
        <v/>
      </c>
      <c r="AH148" s="162">
        <v>10</v>
      </c>
      <c r="AI148" s="163">
        <v>200</v>
      </c>
      <c r="AK148" s="164" t="str">
        <f t="shared" si="48"/>
        <v/>
      </c>
      <c r="AL148" s="165" t="str">
        <f t="shared" si="49"/>
        <v/>
      </c>
      <c r="AM148" s="164" t="str">
        <f t="shared" si="50"/>
        <v/>
      </c>
      <c r="AN148" s="164" t="str">
        <f t="shared" si="51"/>
        <v/>
      </c>
      <c r="AO148" s="166" t="str">
        <f t="shared" si="52"/>
        <v/>
      </c>
      <c r="AP148" s="167" t="str">
        <f t="shared" si="53"/>
        <v/>
      </c>
      <c r="AQ148" s="167" t="str">
        <f t="shared" si="54"/>
        <v/>
      </c>
      <c r="AR148" s="167" t="str">
        <f t="shared" si="55"/>
        <v/>
      </c>
      <c r="AS148" s="164" t="str">
        <f t="shared" si="56"/>
        <v/>
      </c>
      <c r="AT148" s="168" t="str">
        <f t="shared" si="57"/>
        <v/>
      </c>
      <c r="AU148" s="168" t="str">
        <f t="shared" si="58"/>
        <v/>
      </c>
      <c r="AV148" s="168" t="str">
        <f t="shared" si="59"/>
        <v/>
      </c>
      <c r="AW148" s="168" t="str">
        <f t="shared" si="60"/>
        <v/>
      </c>
      <c r="AX148" s="168" t="str">
        <f t="shared" si="61"/>
        <v/>
      </c>
      <c r="AY148" s="168" t="str">
        <f t="shared" si="62"/>
        <v/>
      </c>
      <c r="AZ148" s="169" t="str">
        <f>IF(C148="","",MAX(R148:R149))</f>
        <v/>
      </c>
      <c r="BA148" s="169" t="str">
        <f>IF(C148="","",MAX(S148:S149))</f>
        <v/>
      </c>
      <c r="BB148" s="170" t="str">
        <f>IF(C148="","",MIN(2,1+SQRT(200/(0.8*K148))))</f>
        <v/>
      </c>
      <c r="BC148" s="170" t="str">
        <f>IF(C148="","",MIN(0.02,MAX(R148:S148)/(J148*0.8*K148)))</f>
        <v/>
      </c>
      <c r="BD148" s="171" t="str">
        <f>IF(C148="","",0.18/$Y$11)</f>
        <v/>
      </c>
      <c r="BE148" s="172" t="str">
        <f>IF(C148="","",0.035*BB148^(3/2)*$F$9^(1/2))</f>
        <v/>
      </c>
      <c r="BF148" s="172" t="str">
        <f>IF(C148="","",0.6*(1-$F$9/250))</f>
        <v/>
      </c>
      <c r="BG148" s="171" t="str">
        <f>IF(C148="","",0.9*AK148)</f>
        <v/>
      </c>
      <c r="BH148" s="172" t="str">
        <f>+IF(C148="","",(BD148*BB148*(100*BC148*$F$9)^(1/3)+0.15*U148)*J148*0.8*K148/1000)</f>
        <v/>
      </c>
      <c r="BI148" s="172" t="str">
        <f>IF(C148="","",(BE148+0.15*U148)*J148*0.8*K148/1000)</f>
        <v/>
      </c>
      <c r="BJ148" s="172" t="str">
        <f>IF(C148="","",$AF$12*J148*1000)</f>
        <v/>
      </c>
      <c r="BK148" s="172" t="str">
        <f>+IF(C148="","",T148*1000/(BG148*$Q$10*Z148)*1000)</f>
        <v/>
      </c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5"/>
      <c r="DJ148" s="25"/>
      <c r="DK148" s="25"/>
      <c r="DL148" s="25"/>
      <c r="DM148" s="25"/>
      <c r="DN148" s="25"/>
    </row>
    <row r="149" spans="1:118" ht="15.95" customHeight="1" x14ac:dyDescent="0.25">
      <c r="A149" s="181" t="str">
        <f t="shared" si="64"/>
        <v/>
      </c>
      <c r="B149" s="182" t="str">
        <f t="shared" si="63"/>
        <v/>
      </c>
      <c r="C149" s="151"/>
      <c r="D149" s="152"/>
      <c r="E149" s="153"/>
      <c r="F149" s="152"/>
      <c r="G149" s="151"/>
      <c r="H149" s="151"/>
      <c r="I149" s="151"/>
      <c r="J149" s="151"/>
      <c r="K149" s="152"/>
      <c r="L149" s="151" t="str">
        <f t="shared" si="44"/>
        <v/>
      </c>
      <c r="M149" s="151" t="str">
        <f t="shared" si="45"/>
        <v/>
      </c>
      <c r="N149" s="151" t="str">
        <f t="shared" si="46"/>
        <v/>
      </c>
      <c r="O149" s="151" t="str">
        <f t="shared" si="47"/>
        <v/>
      </c>
      <c r="P149" s="272"/>
      <c r="Q149" s="272"/>
      <c r="R149" s="173"/>
      <c r="S149" s="173"/>
      <c r="T149" s="174"/>
      <c r="U149" s="174"/>
      <c r="V149" s="174"/>
      <c r="W149" s="174"/>
      <c r="X149" s="174"/>
      <c r="Y149" s="174"/>
      <c r="Z149" s="174"/>
      <c r="AA149" s="175"/>
      <c r="AB149" s="175"/>
      <c r="AC149" s="175"/>
      <c r="AD149" s="175"/>
      <c r="AE149" s="176"/>
      <c r="AF149" s="175"/>
      <c r="AG149" s="122"/>
      <c r="AH149" s="177"/>
      <c r="AI149" s="177"/>
      <c r="AK149" s="164" t="str">
        <f t="shared" si="48"/>
        <v/>
      </c>
      <c r="AL149" s="165" t="str">
        <f t="shared" si="49"/>
        <v/>
      </c>
      <c r="AM149" s="164" t="str">
        <f t="shared" si="50"/>
        <v/>
      </c>
      <c r="AN149" s="164" t="str">
        <f t="shared" si="51"/>
        <v/>
      </c>
      <c r="AO149" s="166" t="str">
        <f t="shared" si="52"/>
        <v/>
      </c>
      <c r="AP149" s="167" t="str">
        <f t="shared" si="53"/>
        <v/>
      </c>
      <c r="AQ149" s="167" t="str">
        <f t="shared" si="54"/>
        <v/>
      </c>
      <c r="AR149" s="167" t="str">
        <f t="shared" si="55"/>
        <v/>
      </c>
      <c r="AS149" s="164" t="str">
        <f t="shared" si="56"/>
        <v/>
      </c>
      <c r="AT149" s="168" t="str">
        <f t="shared" si="57"/>
        <v/>
      </c>
      <c r="AU149" s="168" t="str">
        <f t="shared" si="58"/>
        <v/>
      </c>
      <c r="AV149" s="168" t="str">
        <f t="shared" si="59"/>
        <v/>
      </c>
      <c r="AW149" s="168" t="str">
        <f t="shared" si="60"/>
        <v/>
      </c>
      <c r="AX149" s="168" t="str">
        <f t="shared" si="61"/>
        <v/>
      </c>
      <c r="AY149" s="168" t="str">
        <f t="shared" si="62"/>
        <v/>
      </c>
      <c r="AZ149" s="178"/>
      <c r="BA149" s="178"/>
      <c r="BB149" s="179"/>
      <c r="BC149" s="179"/>
      <c r="BD149" s="179"/>
      <c r="BE149" s="179"/>
      <c r="BF149" s="179"/>
      <c r="BG149" s="179"/>
      <c r="BH149" s="179"/>
      <c r="BI149" s="179"/>
      <c r="BJ149" s="179"/>
      <c r="BK149" s="179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5"/>
      <c r="DJ149" s="25"/>
      <c r="DK149" s="25"/>
      <c r="DL149" s="25"/>
      <c r="DM149" s="25"/>
      <c r="DN149" s="25"/>
    </row>
    <row r="150" spans="1:118" ht="15.95" customHeight="1" x14ac:dyDescent="0.2">
      <c r="A150" s="181" t="str">
        <f t="shared" si="64"/>
        <v/>
      </c>
      <c r="B150" s="182" t="str">
        <f t="shared" si="63"/>
        <v/>
      </c>
      <c r="C150" s="151"/>
      <c r="D150" s="152"/>
      <c r="E150" s="153"/>
      <c r="F150" s="152"/>
      <c r="G150" s="151"/>
      <c r="H150" s="151"/>
      <c r="I150" s="151"/>
      <c r="J150" s="151"/>
      <c r="K150" s="151"/>
      <c r="L150" s="151" t="str">
        <f t="shared" si="44"/>
        <v/>
      </c>
      <c r="M150" s="151" t="str">
        <f t="shared" si="45"/>
        <v/>
      </c>
      <c r="N150" s="151" t="str">
        <f t="shared" si="46"/>
        <v/>
      </c>
      <c r="O150" s="151" t="str">
        <f t="shared" si="47"/>
        <v/>
      </c>
      <c r="P150" s="155"/>
      <c r="Q150" s="155"/>
      <c r="R150" s="154" t="str">
        <f>IF(C150="","",MAX(N150:N151))</f>
        <v/>
      </c>
      <c r="S150" s="154" t="str">
        <f>IF(D150="","",MAX(O150:O151))</f>
        <v/>
      </c>
      <c r="T150" s="155" t="str">
        <f>IF(C150="","",MAX(ABS(H150),ABS(H151)))</f>
        <v/>
      </c>
      <c r="U150" s="156" t="str">
        <f>+IF(C150="","",MIN(MAX(ABS(G150),ABS(G151))*1000/(J150*K150),0.2*$F$10))</f>
        <v/>
      </c>
      <c r="V150" s="155" t="str">
        <f>IF(C150="","",MAX(BH150:BI150))</f>
        <v/>
      </c>
      <c r="W150" s="155" t="str">
        <f>IF(C150="","",$AA$9*$J150*$BG150*$BF150*$F$10/2.9/1000)</f>
        <v/>
      </c>
      <c r="X150" s="155" t="str">
        <f>IF(C150="","",$AA$9*$J150*$BG150*$BF150*$F$10/2/1000)</f>
        <v/>
      </c>
      <c r="Y150" s="157" t="str">
        <f>IF(C150="","",IF(MAX(ABS(H150),ABS(H151))&lt;V150,"Cấu tạo",IF(MAX(ABS(H150),ABS(H151))&gt;X150,"O/S","Tínhthép")))</f>
        <v/>
      </c>
      <c r="Z150" s="158" t="str">
        <f>IF(C150="","",IF(Y150="Tínhthép",IF(T150&lt;W150,2.5,_xlfn.COT(0.5*ASIN(2*T150*1000/($AA$9*J150*BG150*BF150*$F$10)))),""))</f>
        <v/>
      </c>
      <c r="AA150" s="159" t="str">
        <f>IF(C150="","",MAX(BJ150:BK150))</f>
        <v/>
      </c>
      <c r="AB150" s="160" t="str">
        <f>IF($C150="","",AH150)</f>
        <v/>
      </c>
      <c r="AC150" s="160" t="str">
        <f>IF($C150="","",AI150)</f>
        <v/>
      </c>
      <c r="AD150" s="160"/>
      <c r="AE150" s="159" t="str">
        <f>IF(C150="","",2*3.14*AB150^2/4/AC150*1000)</f>
        <v/>
      </c>
      <c r="AF150" s="161" t="str">
        <f>IF(C150="","",IF(AE150&gt;AA150,"OK","NOT OK"))</f>
        <v/>
      </c>
      <c r="AG150" s="17">
        <v>34</v>
      </c>
      <c r="AH150" s="162">
        <v>10</v>
      </c>
      <c r="AI150" s="163">
        <v>200</v>
      </c>
      <c r="AK150" s="164" t="str">
        <f t="shared" si="48"/>
        <v/>
      </c>
      <c r="AL150" s="165" t="str">
        <f t="shared" si="49"/>
        <v/>
      </c>
      <c r="AM150" s="164" t="str">
        <f t="shared" si="50"/>
        <v/>
      </c>
      <c r="AN150" s="164" t="str">
        <f t="shared" si="51"/>
        <v/>
      </c>
      <c r="AO150" s="166" t="str">
        <f t="shared" si="52"/>
        <v/>
      </c>
      <c r="AP150" s="167" t="str">
        <f t="shared" si="53"/>
        <v/>
      </c>
      <c r="AQ150" s="167" t="str">
        <f t="shared" si="54"/>
        <v/>
      </c>
      <c r="AR150" s="167" t="str">
        <f t="shared" si="55"/>
        <v/>
      </c>
      <c r="AS150" s="164" t="str">
        <f t="shared" si="56"/>
        <v/>
      </c>
      <c r="AT150" s="168" t="str">
        <f t="shared" si="57"/>
        <v/>
      </c>
      <c r="AU150" s="168" t="str">
        <f t="shared" si="58"/>
        <v/>
      </c>
      <c r="AV150" s="168" t="str">
        <f t="shared" si="59"/>
        <v/>
      </c>
      <c r="AW150" s="168" t="str">
        <f t="shared" si="60"/>
        <v/>
      </c>
      <c r="AX150" s="168" t="str">
        <f t="shared" si="61"/>
        <v/>
      </c>
      <c r="AY150" s="168" t="str">
        <f t="shared" si="62"/>
        <v/>
      </c>
      <c r="AZ150" s="169" t="str">
        <f>IF(C150="","",MAX(R150:R151))</f>
        <v/>
      </c>
      <c r="BA150" s="169" t="str">
        <f>IF(C150="","",MAX(S150:S151))</f>
        <v/>
      </c>
      <c r="BB150" s="170" t="str">
        <f>IF(C150="","",MIN(2,1+SQRT(200/(0.8*K150))))</f>
        <v/>
      </c>
      <c r="BC150" s="170" t="str">
        <f>IF(C150="","",MIN(0.02,MAX(R150:S150)/(J150*0.8*K150)))</f>
        <v/>
      </c>
      <c r="BD150" s="171" t="str">
        <f>IF(C150="","",0.18/$Y$11)</f>
        <v/>
      </c>
      <c r="BE150" s="172" t="str">
        <f>IF(C150="","",0.035*BB150^(3/2)*$F$9^(1/2))</f>
        <v/>
      </c>
      <c r="BF150" s="172" t="str">
        <f>IF(C150="","",0.6*(1-$F$9/250))</f>
        <v/>
      </c>
      <c r="BG150" s="171" t="str">
        <f>IF(C150="","",0.9*AK150)</f>
        <v/>
      </c>
      <c r="BH150" s="172" t="str">
        <f>+IF(C150="","",(BD150*BB150*(100*BC150*$F$9)^(1/3)+0.15*U150)*J150*0.8*K150/1000)</f>
        <v/>
      </c>
      <c r="BI150" s="172" t="str">
        <f>IF(C150="","",(BE150+0.15*U150)*J150*0.8*K150/1000)</f>
        <v/>
      </c>
      <c r="BJ150" s="172" t="str">
        <f>IF(C150="","",$AF$12*J150*1000)</f>
        <v/>
      </c>
      <c r="BK150" s="172" t="str">
        <f>+IF(C150="","",T150*1000/(BG150*$Q$10*Z150)*1000)</f>
        <v/>
      </c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5"/>
      <c r="DJ150" s="25"/>
      <c r="DK150" s="25"/>
      <c r="DL150" s="25"/>
      <c r="DM150" s="25"/>
      <c r="DN150" s="25"/>
    </row>
    <row r="151" spans="1:118" ht="15.95" customHeight="1" x14ac:dyDescent="0.25">
      <c r="A151" s="181" t="str">
        <f t="shared" si="64"/>
        <v/>
      </c>
      <c r="B151" s="182" t="str">
        <f t="shared" si="63"/>
        <v/>
      </c>
      <c r="C151" s="151"/>
      <c r="D151" s="152"/>
      <c r="E151" s="153"/>
      <c r="F151" s="152"/>
      <c r="G151" s="151"/>
      <c r="H151" s="151"/>
      <c r="I151" s="151"/>
      <c r="J151" s="151"/>
      <c r="K151" s="152"/>
      <c r="L151" s="151" t="str">
        <f t="shared" si="44"/>
        <v/>
      </c>
      <c r="M151" s="151" t="str">
        <f t="shared" si="45"/>
        <v/>
      </c>
      <c r="N151" s="151" t="str">
        <f t="shared" si="46"/>
        <v/>
      </c>
      <c r="O151" s="151" t="str">
        <f t="shared" si="47"/>
        <v/>
      </c>
      <c r="P151" s="272"/>
      <c r="Q151" s="272"/>
      <c r="R151" s="180"/>
      <c r="S151" s="180"/>
      <c r="T151" s="174"/>
      <c r="U151" s="174"/>
      <c r="V151" s="174"/>
      <c r="W151" s="174"/>
      <c r="X151" s="174"/>
      <c r="Y151" s="174"/>
      <c r="Z151" s="174"/>
      <c r="AA151" s="175"/>
      <c r="AB151" s="175"/>
      <c r="AC151" s="175"/>
      <c r="AD151" s="175"/>
      <c r="AE151" s="176"/>
      <c r="AF151" s="175"/>
      <c r="AG151" s="122"/>
      <c r="AH151" s="177"/>
      <c r="AI151" s="177"/>
      <c r="AK151" s="164" t="str">
        <f t="shared" si="48"/>
        <v/>
      </c>
      <c r="AL151" s="165" t="str">
        <f t="shared" si="49"/>
        <v/>
      </c>
      <c r="AM151" s="164" t="str">
        <f t="shared" si="50"/>
        <v/>
      </c>
      <c r="AN151" s="164" t="str">
        <f t="shared" si="51"/>
        <v/>
      </c>
      <c r="AO151" s="166" t="str">
        <f t="shared" si="52"/>
        <v/>
      </c>
      <c r="AP151" s="167" t="str">
        <f t="shared" si="53"/>
        <v/>
      </c>
      <c r="AQ151" s="167" t="str">
        <f t="shared" si="54"/>
        <v/>
      </c>
      <c r="AR151" s="167" t="str">
        <f t="shared" si="55"/>
        <v/>
      </c>
      <c r="AS151" s="164" t="str">
        <f t="shared" si="56"/>
        <v/>
      </c>
      <c r="AT151" s="168" t="str">
        <f t="shared" si="57"/>
        <v/>
      </c>
      <c r="AU151" s="168" t="str">
        <f t="shared" si="58"/>
        <v/>
      </c>
      <c r="AV151" s="168" t="str">
        <f t="shared" si="59"/>
        <v/>
      </c>
      <c r="AW151" s="168" t="str">
        <f t="shared" si="60"/>
        <v/>
      </c>
      <c r="AX151" s="168" t="str">
        <f t="shared" si="61"/>
        <v/>
      </c>
      <c r="AY151" s="168" t="str">
        <f t="shared" si="62"/>
        <v/>
      </c>
      <c r="AZ151" s="178"/>
      <c r="BA151" s="178"/>
      <c r="BB151" s="179"/>
      <c r="BC151" s="179"/>
      <c r="BD151" s="179"/>
      <c r="BE151" s="179"/>
      <c r="BF151" s="179"/>
      <c r="BG151" s="179"/>
      <c r="BH151" s="179"/>
      <c r="BI151" s="179"/>
      <c r="BJ151" s="179"/>
      <c r="BK151" s="179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5"/>
      <c r="DJ151" s="25"/>
      <c r="DK151" s="25"/>
      <c r="DL151" s="25"/>
      <c r="DM151" s="25"/>
      <c r="DN151" s="25"/>
    </row>
    <row r="152" spans="1:118" ht="15.95" customHeight="1" x14ac:dyDescent="0.2">
      <c r="A152" s="181" t="str">
        <f t="shared" si="64"/>
        <v/>
      </c>
      <c r="B152" s="182" t="str">
        <f t="shared" si="63"/>
        <v/>
      </c>
      <c r="C152" s="151"/>
      <c r="D152" s="152"/>
      <c r="E152" s="153"/>
      <c r="F152" s="152"/>
      <c r="G152" s="151"/>
      <c r="H152" s="151"/>
      <c r="I152" s="151"/>
      <c r="J152" s="151"/>
      <c r="K152" s="152"/>
      <c r="L152" s="151" t="str">
        <f t="shared" si="44"/>
        <v/>
      </c>
      <c r="M152" s="151" t="str">
        <f t="shared" si="45"/>
        <v/>
      </c>
      <c r="N152" s="151" t="str">
        <f t="shared" si="46"/>
        <v/>
      </c>
      <c r="O152" s="151" t="str">
        <f t="shared" si="47"/>
        <v/>
      </c>
      <c r="P152" s="155"/>
      <c r="Q152" s="155"/>
      <c r="R152" s="154" t="str">
        <f>IF(C152="","",MAX(N152:N153))</f>
        <v/>
      </c>
      <c r="S152" s="154" t="str">
        <f>IF(D152="","",MAX(O152:O153))</f>
        <v/>
      </c>
      <c r="T152" s="155" t="str">
        <f>IF(C152="","",MAX(ABS(H152),ABS(H153)))</f>
        <v/>
      </c>
      <c r="U152" s="156" t="str">
        <f>+IF(C152="","",MIN(MAX(ABS(G152),ABS(G153))*1000/(J152*K152),0.2*$F$10))</f>
        <v/>
      </c>
      <c r="V152" s="155" t="str">
        <f>IF(C152="","",MAX(BH152:BI152))</f>
        <v/>
      </c>
      <c r="W152" s="155" t="str">
        <f>IF(C152="","",$AA$9*$J152*$BG152*$BF152*$F$10/2.9/1000)</f>
        <v/>
      </c>
      <c r="X152" s="155" t="str">
        <f>IF(C152="","",$AA$9*$J152*$BG152*$BF152*$F$10/2/1000)</f>
        <v/>
      </c>
      <c r="Y152" s="157" t="str">
        <f>IF(C152="","",IF(MAX(ABS(H152),ABS(H153))&lt;V152,"Cấu tạo",IF(MAX(ABS(H152),ABS(H153))&gt;X152,"O/S","Tínhthép")))</f>
        <v/>
      </c>
      <c r="Z152" s="158" t="str">
        <f>IF(C152="","",IF(Y152="Tínhthép",IF(T152&lt;W152,2.5,_xlfn.COT(0.5*ASIN(2*T152*1000/($AA$9*J152*BG152*BF152*$F$10)))),""))</f>
        <v/>
      </c>
      <c r="AA152" s="159" t="str">
        <f>IF(C152="","",MAX(BJ152:BK152))</f>
        <v/>
      </c>
      <c r="AB152" s="160" t="str">
        <f>IF($C152="","",AH152)</f>
        <v/>
      </c>
      <c r="AC152" s="160" t="str">
        <f>IF($C152="","",AI152)</f>
        <v/>
      </c>
      <c r="AD152" s="160"/>
      <c r="AE152" s="159" t="str">
        <f>IF(C152="","",2*3.14*AB152^2/4/AC152*1000)</f>
        <v/>
      </c>
      <c r="AF152" s="161" t="str">
        <f>IF(C152="","",IF(AE152&gt;AA152,"OK","NOT OK"))</f>
        <v/>
      </c>
      <c r="AH152" s="162">
        <v>10</v>
      </c>
      <c r="AI152" s="163">
        <v>200</v>
      </c>
      <c r="AK152" s="164" t="str">
        <f t="shared" si="48"/>
        <v/>
      </c>
      <c r="AL152" s="165" t="str">
        <f t="shared" si="49"/>
        <v/>
      </c>
      <c r="AM152" s="164" t="str">
        <f t="shared" si="50"/>
        <v/>
      </c>
      <c r="AN152" s="164" t="str">
        <f t="shared" si="51"/>
        <v/>
      </c>
      <c r="AO152" s="166" t="str">
        <f t="shared" si="52"/>
        <v/>
      </c>
      <c r="AP152" s="167" t="str">
        <f t="shared" si="53"/>
        <v/>
      </c>
      <c r="AQ152" s="167" t="str">
        <f t="shared" si="54"/>
        <v/>
      </c>
      <c r="AR152" s="167" t="str">
        <f t="shared" si="55"/>
        <v/>
      </c>
      <c r="AS152" s="164" t="str">
        <f t="shared" si="56"/>
        <v/>
      </c>
      <c r="AT152" s="168" t="str">
        <f t="shared" si="57"/>
        <v/>
      </c>
      <c r="AU152" s="168" t="str">
        <f t="shared" si="58"/>
        <v/>
      </c>
      <c r="AV152" s="168" t="str">
        <f t="shared" si="59"/>
        <v/>
      </c>
      <c r="AW152" s="168" t="str">
        <f t="shared" si="60"/>
        <v/>
      </c>
      <c r="AX152" s="168" t="str">
        <f t="shared" si="61"/>
        <v/>
      </c>
      <c r="AY152" s="168" t="str">
        <f t="shared" si="62"/>
        <v/>
      </c>
      <c r="AZ152" s="169" t="str">
        <f>IF(C152="","",MAX(R152:R153))</f>
        <v/>
      </c>
      <c r="BA152" s="169" t="str">
        <f>IF(C152="","",MAX(S152:S153))</f>
        <v/>
      </c>
      <c r="BB152" s="170" t="str">
        <f>IF(C152="","",MIN(2,1+SQRT(200/(0.8*K152))))</f>
        <v/>
      </c>
      <c r="BC152" s="170" t="str">
        <f>IF(C152="","",MIN(0.02,MAX(R152:S152)/(J152*0.8*K152)))</f>
        <v/>
      </c>
      <c r="BD152" s="171" t="str">
        <f>IF(C152="","",0.18/$Y$11)</f>
        <v/>
      </c>
      <c r="BE152" s="172" t="str">
        <f>IF(C152="","",0.035*BB152^(3/2)*$F$9^(1/2))</f>
        <v/>
      </c>
      <c r="BF152" s="172" t="str">
        <f>IF(C152="","",0.6*(1-$F$9/250))</f>
        <v/>
      </c>
      <c r="BG152" s="171" t="str">
        <f>IF(C152="","",0.9*AK152)</f>
        <v/>
      </c>
      <c r="BH152" s="172" t="str">
        <f>+IF(C152="","",(BD152*BB152*(100*BC152*$F$9)^(1/3)+0.15*U152)*J152*0.8*K152/1000)</f>
        <v/>
      </c>
      <c r="BI152" s="172" t="str">
        <f>IF(C152="","",(BE152+0.15*U152)*J152*0.8*K152/1000)</f>
        <v/>
      </c>
      <c r="BJ152" s="172" t="str">
        <f>IF(C152="","",$AF$12*J152*1000)</f>
        <v/>
      </c>
      <c r="BK152" s="172" t="str">
        <f>+IF(C152="","",T152*1000/(BG152*$Q$10*Z152)*1000)</f>
        <v/>
      </c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5"/>
      <c r="DJ152" s="25"/>
      <c r="DK152" s="25"/>
      <c r="DL152" s="25"/>
      <c r="DM152" s="25"/>
      <c r="DN152" s="25"/>
    </row>
    <row r="153" spans="1:118" ht="15.95" customHeight="1" x14ac:dyDescent="0.25">
      <c r="A153" s="181" t="str">
        <f t="shared" si="64"/>
        <v/>
      </c>
      <c r="B153" s="182" t="str">
        <f t="shared" si="63"/>
        <v/>
      </c>
      <c r="C153" s="151"/>
      <c r="D153" s="152"/>
      <c r="E153" s="153"/>
      <c r="F153" s="152"/>
      <c r="G153" s="151"/>
      <c r="H153" s="151"/>
      <c r="I153" s="151"/>
      <c r="J153" s="151"/>
      <c r="K153" s="152"/>
      <c r="L153" s="151" t="str">
        <f t="shared" si="44"/>
        <v/>
      </c>
      <c r="M153" s="151" t="str">
        <f t="shared" si="45"/>
        <v/>
      </c>
      <c r="N153" s="151" t="str">
        <f t="shared" si="46"/>
        <v/>
      </c>
      <c r="O153" s="151" t="str">
        <f t="shared" si="47"/>
        <v/>
      </c>
      <c r="P153" s="272"/>
      <c r="Q153" s="272"/>
      <c r="R153" s="180"/>
      <c r="S153" s="180"/>
      <c r="T153" s="174"/>
      <c r="U153" s="174"/>
      <c r="V153" s="174"/>
      <c r="W153" s="174"/>
      <c r="X153" s="174"/>
      <c r="Y153" s="174"/>
      <c r="Z153" s="174"/>
      <c r="AA153" s="175"/>
      <c r="AB153" s="175"/>
      <c r="AC153" s="175"/>
      <c r="AD153" s="175"/>
      <c r="AE153" s="176"/>
      <c r="AF153" s="175"/>
      <c r="AG153" s="122"/>
      <c r="AH153" s="177"/>
      <c r="AI153" s="177"/>
      <c r="AK153" s="164" t="str">
        <f t="shared" si="48"/>
        <v/>
      </c>
      <c r="AL153" s="165" t="str">
        <f t="shared" si="49"/>
        <v/>
      </c>
      <c r="AM153" s="164" t="str">
        <f t="shared" si="50"/>
        <v/>
      </c>
      <c r="AN153" s="164" t="str">
        <f t="shared" si="51"/>
        <v/>
      </c>
      <c r="AO153" s="166" t="str">
        <f t="shared" si="52"/>
        <v/>
      </c>
      <c r="AP153" s="167" t="str">
        <f t="shared" si="53"/>
        <v/>
      </c>
      <c r="AQ153" s="167" t="str">
        <f t="shared" si="54"/>
        <v/>
      </c>
      <c r="AR153" s="167" t="str">
        <f t="shared" si="55"/>
        <v/>
      </c>
      <c r="AS153" s="164" t="str">
        <f t="shared" si="56"/>
        <v/>
      </c>
      <c r="AT153" s="168" t="str">
        <f t="shared" si="57"/>
        <v/>
      </c>
      <c r="AU153" s="168" t="str">
        <f t="shared" si="58"/>
        <v/>
      </c>
      <c r="AV153" s="168" t="str">
        <f t="shared" si="59"/>
        <v/>
      </c>
      <c r="AW153" s="168" t="str">
        <f t="shared" si="60"/>
        <v/>
      </c>
      <c r="AX153" s="168" t="str">
        <f t="shared" si="61"/>
        <v/>
      </c>
      <c r="AY153" s="168" t="str">
        <f t="shared" si="62"/>
        <v/>
      </c>
      <c r="AZ153" s="178"/>
      <c r="BA153" s="178"/>
      <c r="BB153" s="179"/>
      <c r="BC153" s="179"/>
      <c r="BD153" s="179"/>
      <c r="BE153" s="179"/>
      <c r="BF153" s="179"/>
      <c r="BG153" s="179"/>
      <c r="BH153" s="179"/>
      <c r="BI153" s="179"/>
      <c r="BJ153" s="179"/>
      <c r="BK153" s="179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5"/>
      <c r="DJ153" s="25"/>
      <c r="DK153" s="25"/>
      <c r="DL153" s="25"/>
      <c r="DM153" s="25"/>
      <c r="DN153" s="25"/>
    </row>
    <row r="154" spans="1:118" ht="15.95" customHeight="1" x14ac:dyDescent="0.2">
      <c r="A154" s="181" t="str">
        <f t="shared" si="64"/>
        <v/>
      </c>
      <c r="B154" s="182" t="str">
        <f t="shared" si="63"/>
        <v/>
      </c>
      <c r="C154" s="151"/>
      <c r="D154" s="152"/>
      <c r="E154" s="153"/>
      <c r="F154" s="152"/>
      <c r="G154" s="151"/>
      <c r="H154" s="151"/>
      <c r="I154" s="151"/>
      <c r="J154" s="151"/>
      <c r="K154" s="151"/>
      <c r="L154" s="151" t="str">
        <f t="shared" si="44"/>
        <v/>
      </c>
      <c r="M154" s="151" t="str">
        <f t="shared" si="45"/>
        <v/>
      </c>
      <c r="N154" s="151" t="str">
        <f t="shared" si="46"/>
        <v/>
      </c>
      <c r="O154" s="151" t="str">
        <f t="shared" si="47"/>
        <v/>
      </c>
      <c r="P154" s="155"/>
      <c r="Q154" s="155"/>
      <c r="R154" s="154" t="str">
        <f>IF(C154="","",MAX(N154:N155))</f>
        <v/>
      </c>
      <c r="S154" s="154" t="str">
        <f>IF(D154="","",MAX(O154:O155))</f>
        <v/>
      </c>
      <c r="T154" s="155" t="str">
        <f>IF(C154="","",MAX(ABS(H154),ABS(H155)))</f>
        <v/>
      </c>
      <c r="U154" s="156" t="str">
        <f>+IF(C154="","",MIN(MAX(ABS(G154),ABS(G155))*1000/(J154*K154),0.2*$F$10))</f>
        <v/>
      </c>
      <c r="V154" s="155" t="str">
        <f>IF(C154="","",MAX(BH154:BI154))</f>
        <v/>
      </c>
      <c r="W154" s="155" t="str">
        <f>IF(C154="","",$AA$9*$J154*$BG154*$BF154*$F$10/2.9/1000)</f>
        <v/>
      </c>
      <c r="X154" s="155" t="str">
        <f>IF(C154="","",$AA$9*$J154*$BG154*$BF154*$F$10/2/1000)</f>
        <v/>
      </c>
      <c r="Y154" s="157" t="str">
        <f>IF(C154="","",IF(MAX(ABS(H154),ABS(H155))&lt;V154,"Cấu tạo",IF(MAX(ABS(H154),ABS(H155))&gt;X154,"O/S","Tínhthép")))</f>
        <v/>
      </c>
      <c r="Z154" s="158" t="str">
        <f>IF(C154="","",IF(Y154="Tínhthép",IF(T154&lt;W154,2.5,_xlfn.COT(0.5*ASIN(2*T154*1000/($AA$9*J154*BG154*BF154*$F$10)))),""))</f>
        <v/>
      </c>
      <c r="AA154" s="159" t="str">
        <f>IF(C154="","",MAX(BJ154:BK154))</f>
        <v/>
      </c>
      <c r="AB154" s="160" t="str">
        <f>IF($C154="","",AH154)</f>
        <v/>
      </c>
      <c r="AC154" s="160" t="str">
        <f>IF($C154="","",AI154)</f>
        <v/>
      </c>
      <c r="AD154" s="160"/>
      <c r="AE154" s="159" t="str">
        <f>IF(C154="","",2*3.14*AB154^2/4/AC154*1000)</f>
        <v/>
      </c>
      <c r="AF154" s="161" t="str">
        <f>IF(C154="","",IF(AE154&gt;AA154,"OK","NOT OK"))</f>
        <v/>
      </c>
      <c r="AG154" s="17">
        <v>35</v>
      </c>
      <c r="AH154" s="162">
        <v>10</v>
      </c>
      <c r="AI154" s="163">
        <v>200</v>
      </c>
      <c r="AK154" s="164" t="str">
        <f t="shared" si="48"/>
        <v/>
      </c>
      <c r="AL154" s="165" t="str">
        <f t="shared" si="49"/>
        <v/>
      </c>
      <c r="AM154" s="164" t="str">
        <f t="shared" si="50"/>
        <v/>
      </c>
      <c r="AN154" s="164" t="str">
        <f t="shared" si="51"/>
        <v/>
      </c>
      <c r="AO154" s="166" t="str">
        <f t="shared" si="52"/>
        <v/>
      </c>
      <c r="AP154" s="167" t="str">
        <f t="shared" si="53"/>
        <v/>
      </c>
      <c r="AQ154" s="167" t="str">
        <f t="shared" si="54"/>
        <v/>
      </c>
      <c r="AR154" s="167" t="str">
        <f t="shared" si="55"/>
        <v/>
      </c>
      <c r="AS154" s="164" t="str">
        <f t="shared" si="56"/>
        <v/>
      </c>
      <c r="AT154" s="168" t="str">
        <f t="shared" si="57"/>
        <v/>
      </c>
      <c r="AU154" s="168" t="str">
        <f t="shared" si="58"/>
        <v/>
      </c>
      <c r="AV154" s="168" t="str">
        <f t="shared" si="59"/>
        <v/>
      </c>
      <c r="AW154" s="168" t="str">
        <f t="shared" si="60"/>
        <v/>
      </c>
      <c r="AX154" s="168" t="str">
        <f t="shared" si="61"/>
        <v/>
      </c>
      <c r="AY154" s="168" t="str">
        <f t="shared" si="62"/>
        <v/>
      </c>
      <c r="AZ154" s="169" t="str">
        <f>IF(C154="","",MAX(R154:R155))</f>
        <v/>
      </c>
      <c r="BA154" s="169" t="str">
        <f>IF(C154="","",MAX(S154:S155))</f>
        <v/>
      </c>
      <c r="BB154" s="170" t="str">
        <f>IF(C154="","",MIN(2,1+SQRT(200/(0.8*K154))))</f>
        <v/>
      </c>
      <c r="BC154" s="170" t="str">
        <f>IF(C154="","",MIN(0.02,MAX(R154:S154)/(J154*0.8*K154)))</f>
        <v/>
      </c>
      <c r="BD154" s="171" t="str">
        <f>IF(C154="","",0.18/$Y$11)</f>
        <v/>
      </c>
      <c r="BE154" s="172" t="str">
        <f>IF(C154="","",0.035*BB154^(3/2)*$F$9^(1/2))</f>
        <v/>
      </c>
      <c r="BF154" s="172" t="str">
        <f>IF(C154="","",0.6*(1-$F$9/250))</f>
        <v/>
      </c>
      <c r="BG154" s="171" t="str">
        <f>IF(C154="","",0.9*AK154)</f>
        <v/>
      </c>
      <c r="BH154" s="172" t="str">
        <f>+IF(C154="","",(BD154*BB154*(100*BC154*$F$9)^(1/3)+0.15*U154)*J154*0.8*K154/1000)</f>
        <v/>
      </c>
      <c r="BI154" s="172" t="str">
        <f>IF(C154="","",(BE154+0.15*U154)*J154*0.8*K154/1000)</f>
        <v/>
      </c>
      <c r="BJ154" s="172" t="str">
        <f>IF(C154="","",$AF$12*J154*1000)</f>
        <v/>
      </c>
      <c r="BK154" s="172" t="str">
        <f>+IF(C154="","",T154*1000/(BG154*$Q$10*Z154)*1000)</f>
        <v/>
      </c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5"/>
      <c r="DJ154" s="25"/>
      <c r="DK154" s="25"/>
      <c r="DL154" s="25"/>
      <c r="DM154" s="25"/>
      <c r="DN154" s="25"/>
    </row>
    <row r="155" spans="1:118" ht="15.95" customHeight="1" x14ac:dyDescent="0.25">
      <c r="A155" s="181" t="str">
        <f t="shared" si="64"/>
        <v/>
      </c>
      <c r="B155" s="182" t="str">
        <f t="shared" si="63"/>
        <v/>
      </c>
      <c r="C155" s="151"/>
      <c r="D155" s="152"/>
      <c r="E155" s="153"/>
      <c r="F155" s="152"/>
      <c r="G155" s="151"/>
      <c r="H155" s="151"/>
      <c r="I155" s="151"/>
      <c r="J155" s="151"/>
      <c r="K155" s="152"/>
      <c r="L155" s="151" t="str">
        <f t="shared" si="44"/>
        <v/>
      </c>
      <c r="M155" s="151" t="str">
        <f t="shared" si="45"/>
        <v/>
      </c>
      <c r="N155" s="151" t="str">
        <f t="shared" si="46"/>
        <v/>
      </c>
      <c r="O155" s="151" t="str">
        <f t="shared" si="47"/>
        <v/>
      </c>
      <c r="P155" s="272"/>
      <c r="Q155" s="272"/>
      <c r="R155" s="173"/>
      <c r="S155" s="173"/>
      <c r="T155" s="174"/>
      <c r="U155" s="174"/>
      <c r="V155" s="174"/>
      <c r="W155" s="174"/>
      <c r="X155" s="174"/>
      <c r="Y155" s="174"/>
      <c r="Z155" s="174"/>
      <c r="AA155" s="175"/>
      <c r="AB155" s="175"/>
      <c r="AC155" s="175"/>
      <c r="AD155" s="175"/>
      <c r="AE155" s="176"/>
      <c r="AF155" s="175"/>
      <c r="AG155" s="122"/>
      <c r="AH155" s="177"/>
      <c r="AI155" s="177"/>
      <c r="AK155" s="164" t="str">
        <f t="shared" si="48"/>
        <v/>
      </c>
      <c r="AL155" s="165" t="str">
        <f t="shared" si="49"/>
        <v/>
      </c>
      <c r="AM155" s="164" t="str">
        <f t="shared" si="50"/>
        <v/>
      </c>
      <c r="AN155" s="164" t="str">
        <f t="shared" si="51"/>
        <v/>
      </c>
      <c r="AO155" s="166" t="str">
        <f t="shared" si="52"/>
        <v/>
      </c>
      <c r="AP155" s="167" t="str">
        <f t="shared" si="53"/>
        <v/>
      </c>
      <c r="AQ155" s="167" t="str">
        <f t="shared" si="54"/>
        <v/>
      </c>
      <c r="AR155" s="167" t="str">
        <f t="shared" si="55"/>
        <v/>
      </c>
      <c r="AS155" s="164" t="str">
        <f t="shared" si="56"/>
        <v/>
      </c>
      <c r="AT155" s="168" t="str">
        <f t="shared" si="57"/>
        <v/>
      </c>
      <c r="AU155" s="168" t="str">
        <f t="shared" si="58"/>
        <v/>
      </c>
      <c r="AV155" s="168" t="str">
        <f t="shared" si="59"/>
        <v/>
      </c>
      <c r="AW155" s="168" t="str">
        <f t="shared" si="60"/>
        <v/>
      </c>
      <c r="AX155" s="168" t="str">
        <f t="shared" si="61"/>
        <v/>
      </c>
      <c r="AY155" s="168" t="str">
        <f t="shared" si="62"/>
        <v/>
      </c>
      <c r="AZ155" s="178"/>
      <c r="BA155" s="178"/>
      <c r="BB155" s="179"/>
      <c r="BC155" s="179"/>
      <c r="BD155" s="179"/>
      <c r="BE155" s="179"/>
      <c r="BF155" s="179"/>
      <c r="BG155" s="179"/>
      <c r="BH155" s="179"/>
      <c r="BI155" s="179"/>
      <c r="BJ155" s="179"/>
      <c r="BK155" s="179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5"/>
      <c r="DJ155" s="25"/>
      <c r="DK155" s="25"/>
      <c r="DL155" s="25"/>
      <c r="DM155" s="25"/>
      <c r="DN155" s="25"/>
    </row>
    <row r="156" spans="1:118" ht="15.95" customHeight="1" x14ac:dyDescent="0.2">
      <c r="A156" s="181" t="str">
        <f t="shared" si="64"/>
        <v/>
      </c>
      <c r="B156" s="182" t="str">
        <f t="shared" si="63"/>
        <v/>
      </c>
      <c r="C156" s="151"/>
      <c r="D156" s="152"/>
      <c r="E156" s="153"/>
      <c r="F156" s="152"/>
      <c r="G156" s="151"/>
      <c r="H156" s="151"/>
      <c r="I156" s="151"/>
      <c r="J156" s="151"/>
      <c r="K156" s="152"/>
      <c r="L156" s="151" t="str">
        <f t="shared" si="44"/>
        <v/>
      </c>
      <c r="M156" s="151" t="str">
        <f t="shared" si="45"/>
        <v/>
      </c>
      <c r="N156" s="151" t="str">
        <f t="shared" si="46"/>
        <v/>
      </c>
      <c r="O156" s="151" t="str">
        <f t="shared" si="47"/>
        <v/>
      </c>
      <c r="P156" s="155"/>
      <c r="Q156" s="155"/>
      <c r="R156" s="154" t="str">
        <f>IF(C156="","",MAX(N156:N157))</f>
        <v/>
      </c>
      <c r="S156" s="154" t="str">
        <f>IF(D156="","",MAX(O156:O157))</f>
        <v/>
      </c>
      <c r="T156" s="155" t="str">
        <f>IF(C156="","",MAX(ABS(H156),ABS(H157)))</f>
        <v/>
      </c>
      <c r="U156" s="156" t="str">
        <f>+IF(C156="","",MIN(MAX(ABS(G156),ABS(G157))*1000/(J156*K156),0.2*$F$10))</f>
        <v/>
      </c>
      <c r="V156" s="155" t="str">
        <f>IF(C156="","",MAX(BH156:BI156))</f>
        <v/>
      </c>
      <c r="W156" s="155" t="str">
        <f>IF(C156="","",$AA$9*$J156*$BG156*$BF156*$F$10/2.9/1000)</f>
        <v/>
      </c>
      <c r="X156" s="155" t="str">
        <f>IF(C156="","",$AA$9*$J156*$BG156*$BF156*$F$10/2/1000)</f>
        <v/>
      </c>
      <c r="Y156" s="157" t="str">
        <f>IF(C156="","",IF(MAX(ABS(H156),ABS(H157))&lt;V156,"Cấu tạo",IF(MAX(ABS(H156),ABS(H157))&gt;X156,"O/S","Tínhthép")))</f>
        <v/>
      </c>
      <c r="Z156" s="158" t="str">
        <f>IF(C156="","",IF(Y156="Tínhthép",IF(T156&lt;W156,2.5,_xlfn.COT(0.5*ASIN(2*T156*1000/($AA$9*J156*BG156*BF156*$F$10)))),""))</f>
        <v/>
      </c>
      <c r="AA156" s="159" t="str">
        <f>IF(C156="","",MAX(BJ156:BK156))</f>
        <v/>
      </c>
      <c r="AB156" s="160" t="str">
        <f>IF($C156="","",AH156)</f>
        <v/>
      </c>
      <c r="AC156" s="160" t="str">
        <f>IF($C156="","",AI156)</f>
        <v/>
      </c>
      <c r="AD156" s="160"/>
      <c r="AE156" s="159" t="str">
        <f>IF(C156="","",2*3.14*AB156^2/4/AC156*1000)</f>
        <v/>
      </c>
      <c r="AF156" s="161" t="str">
        <f>IF(C156="","",IF(AE156&gt;AA156,"OK","NOT OK"))</f>
        <v/>
      </c>
      <c r="AH156" s="162">
        <v>10</v>
      </c>
      <c r="AI156" s="163">
        <v>200</v>
      </c>
      <c r="AK156" s="164" t="str">
        <f t="shared" si="48"/>
        <v/>
      </c>
      <c r="AL156" s="165" t="str">
        <f t="shared" si="49"/>
        <v/>
      </c>
      <c r="AM156" s="164" t="str">
        <f t="shared" si="50"/>
        <v/>
      </c>
      <c r="AN156" s="164" t="str">
        <f t="shared" si="51"/>
        <v/>
      </c>
      <c r="AO156" s="166" t="str">
        <f t="shared" si="52"/>
        <v/>
      </c>
      <c r="AP156" s="167" t="str">
        <f t="shared" si="53"/>
        <v/>
      </c>
      <c r="AQ156" s="167" t="str">
        <f t="shared" si="54"/>
        <v/>
      </c>
      <c r="AR156" s="167" t="str">
        <f t="shared" si="55"/>
        <v/>
      </c>
      <c r="AS156" s="164" t="str">
        <f t="shared" si="56"/>
        <v/>
      </c>
      <c r="AT156" s="168" t="str">
        <f t="shared" si="57"/>
        <v/>
      </c>
      <c r="AU156" s="168" t="str">
        <f t="shared" si="58"/>
        <v/>
      </c>
      <c r="AV156" s="168" t="str">
        <f t="shared" si="59"/>
        <v/>
      </c>
      <c r="AW156" s="168" t="str">
        <f t="shared" si="60"/>
        <v/>
      </c>
      <c r="AX156" s="168" t="str">
        <f t="shared" si="61"/>
        <v/>
      </c>
      <c r="AY156" s="168" t="str">
        <f t="shared" si="62"/>
        <v/>
      </c>
      <c r="AZ156" s="169" t="str">
        <f>IF(C156="","",MAX(R156:R157))</f>
        <v/>
      </c>
      <c r="BA156" s="169" t="str">
        <f>IF(C156="","",MAX(S156:S157))</f>
        <v/>
      </c>
      <c r="BB156" s="170" t="str">
        <f>IF(C156="","",MIN(2,1+SQRT(200/(0.8*K156))))</f>
        <v/>
      </c>
      <c r="BC156" s="170" t="str">
        <f>IF(C156="","",MIN(0.02,MAX(R156:S156)/(J156*0.8*K156)))</f>
        <v/>
      </c>
      <c r="BD156" s="171" t="str">
        <f>IF(C156="","",0.18/$Y$11)</f>
        <v/>
      </c>
      <c r="BE156" s="172" t="str">
        <f>IF(C156="","",0.035*BB156^(3/2)*$F$9^(1/2))</f>
        <v/>
      </c>
      <c r="BF156" s="172" t="str">
        <f>IF(C156="","",0.6*(1-$F$9/250))</f>
        <v/>
      </c>
      <c r="BG156" s="171" t="str">
        <f>IF(C156="","",0.9*AK156)</f>
        <v/>
      </c>
      <c r="BH156" s="172" t="str">
        <f>+IF(C156="","",(BD156*BB156*(100*BC156*$F$9)^(1/3)+0.15*U156)*J156*0.8*K156/1000)</f>
        <v/>
      </c>
      <c r="BI156" s="172" t="str">
        <f>IF(C156="","",(BE156+0.15*U156)*J156*0.8*K156/1000)</f>
        <v/>
      </c>
      <c r="BJ156" s="172" t="str">
        <f>IF(C156="","",$AF$12*J156*1000)</f>
        <v/>
      </c>
      <c r="BK156" s="172" t="str">
        <f>+IF(C156="","",T156*1000/(BG156*$Q$10*Z156)*1000)</f>
        <v/>
      </c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5"/>
      <c r="DJ156" s="25"/>
      <c r="DK156" s="25"/>
      <c r="DL156" s="25"/>
      <c r="DM156" s="25"/>
      <c r="DN156" s="25"/>
    </row>
    <row r="157" spans="1:118" ht="15.95" customHeight="1" x14ac:dyDescent="0.25">
      <c r="A157" s="181" t="str">
        <f t="shared" si="64"/>
        <v/>
      </c>
      <c r="B157" s="182" t="str">
        <f t="shared" si="63"/>
        <v/>
      </c>
      <c r="C157" s="151"/>
      <c r="D157" s="152"/>
      <c r="E157" s="153"/>
      <c r="F157" s="152"/>
      <c r="G157" s="151"/>
      <c r="H157" s="151"/>
      <c r="I157" s="151"/>
      <c r="J157" s="151"/>
      <c r="K157" s="152"/>
      <c r="L157" s="151" t="str">
        <f t="shared" si="44"/>
        <v/>
      </c>
      <c r="M157" s="151" t="str">
        <f t="shared" si="45"/>
        <v/>
      </c>
      <c r="N157" s="151" t="str">
        <f t="shared" si="46"/>
        <v/>
      </c>
      <c r="O157" s="151" t="str">
        <f t="shared" si="47"/>
        <v/>
      </c>
      <c r="P157" s="272"/>
      <c r="Q157" s="272"/>
      <c r="R157" s="173"/>
      <c r="S157" s="173"/>
      <c r="T157" s="174"/>
      <c r="U157" s="174"/>
      <c r="V157" s="174"/>
      <c r="W157" s="174"/>
      <c r="X157" s="174"/>
      <c r="Y157" s="174"/>
      <c r="Z157" s="174"/>
      <c r="AA157" s="175"/>
      <c r="AB157" s="175"/>
      <c r="AC157" s="175"/>
      <c r="AD157" s="175"/>
      <c r="AE157" s="176"/>
      <c r="AF157" s="175"/>
      <c r="AG157" s="122"/>
      <c r="AH157" s="177"/>
      <c r="AI157" s="177"/>
      <c r="AK157" s="164" t="str">
        <f t="shared" si="48"/>
        <v/>
      </c>
      <c r="AL157" s="165" t="str">
        <f t="shared" si="49"/>
        <v/>
      </c>
      <c r="AM157" s="164" t="str">
        <f t="shared" si="50"/>
        <v/>
      </c>
      <c r="AN157" s="164" t="str">
        <f t="shared" si="51"/>
        <v/>
      </c>
      <c r="AO157" s="166" t="str">
        <f t="shared" si="52"/>
        <v/>
      </c>
      <c r="AP157" s="167" t="str">
        <f t="shared" si="53"/>
        <v/>
      </c>
      <c r="AQ157" s="167" t="str">
        <f t="shared" si="54"/>
        <v/>
      </c>
      <c r="AR157" s="167" t="str">
        <f t="shared" si="55"/>
        <v/>
      </c>
      <c r="AS157" s="164" t="str">
        <f t="shared" si="56"/>
        <v/>
      </c>
      <c r="AT157" s="168" t="str">
        <f t="shared" si="57"/>
        <v/>
      </c>
      <c r="AU157" s="168" t="str">
        <f t="shared" si="58"/>
        <v/>
      </c>
      <c r="AV157" s="168" t="str">
        <f t="shared" si="59"/>
        <v/>
      </c>
      <c r="AW157" s="168" t="str">
        <f t="shared" si="60"/>
        <v/>
      </c>
      <c r="AX157" s="168" t="str">
        <f t="shared" si="61"/>
        <v/>
      </c>
      <c r="AY157" s="168" t="str">
        <f t="shared" si="62"/>
        <v/>
      </c>
      <c r="AZ157" s="178"/>
      <c r="BA157" s="178"/>
      <c r="BB157" s="179"/>
      <c r="BC157" s="179"/>
      <c r="BD157" s="179"/>
      <c r="BE157" s="179"/>
      <c r="BF157" s="179"/>
      <c r="BG157" s="179"/>
      <c r="BH157" s="179"/>
      <c r="BI157" s="179"/>
      <c r="BJ157" s="179"/>
      <c r="BK157" s="179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5"/>
      <c r="DJ157" s="25"/>
      <c r="DK157" s="25"/>
      <c r="DL157" s="25"/>
      <c r="DM157" s="25"/>
      <c r="DN157" s="25"/>
    </row>
    <row r="158" spans="1:118" ht="15.95" customHeight="1" x14ac:dyDescent="0.2">
      <c r="A158" s="181" t="str">
        <f t="shared" si="64"/>
        <v/>
      </c>
      <c r="B158" s="182" t="str">
        <f t="shared" si="63"/>
        <v/>
      </c>
      <c r="C158" s="151"/>
      <c r="D158" s="152"/>
      <c r="E158" s="153"/>
      <c r="F158" s="152"/>
      <c r="G158" s="151"/>
      <c r="H158" s="151"/>
      <c r="I158" s="151"/>
      <c r="J158" s="151"/>
      <c r="K158" s="151"/>
      <c r="L158" s="151" t="str">
        <f t="shared" si="44"/>
        <v/>
      </c>
      <c r="M158" s="151" t="str">
        <f t="shared" si="45"/>
        <v/>
      </c>
      <c r="N158" s="151" t="str">
        <f t="shared" si="46"/>
        <v/>
      </c>
      <c r="O158" s="151" t="str">
        <f t="shared" si="47"/>
        <v/>
      </c>
      <c r="P158" s="155"/>
      <c r="Q158" s="155"/>
      <c r="R158" s="154" t="str">
        <f>IF(C158="","",MAX(N158:N159))</f>
        <v/>
      </c>
      <c r="S158" s="154" t="str">
        <f>IF(D158="","",MAX(O158:O159))</f>
        <v/>
      </c>
      <c r="T158" s="155" t="str">
        <f>IF(C158="","",MAX(ABS(H158),ABS(H159)))</f>
        <v/>
      </c>
      <c r="U158" s="156" t="str">
        <f>+IF(C158="","",MIN(MAX(ABS(G158),ABS(G159))*1000/(J158*K158),0.2*$F$10))</f>
        <v/>
      </c>
      <c r="V158" s="155" t="str">
        <f>IF(C158="","",MAX(BH158:BI158))</f>
        <v/>
      </c>
      <c r="W158" s="155" t="str">
        <f>IF(C158="","",$AA$9*$J158*$BG158*$BF158*$F$10/2.9/1000)</f>
        <v/>
      </c>
      <c r="X158" s="155" t="str">
        <f>IF(C158="","",$AA$9*$J158*$BG158*$BF158*$F$10/2/1000)</f>
        <v/>
      </c>
      <c r="Y158" s="157" t="str">
        <f>IF(C158="","",IF(MAX(ABS(H158),ABS(H159))&lt;V158,"Cấu tạo",IF(MAX(ABS(H158),ABS(H159))&gt;X158,"O/S","Tínhthép")))</f>
        <v/>
      </c>
      <c r="Z158" s="158" t="str">
        <f>IF(C158="","",IF(Y158="Tínhthép",IF(T158&lt;W158,2.5,_xlfn.COT(0.5*ASIN(2*T158*1000/($AA$9*J158*BG158*BF158*$F$10)))),""))</f>
        <v/>
      </c>
      <c r="AA158" s="159" t="str">
        <f>IF(C158="","",MAX(BJ158:BK158))</f>
        <v/>
      </c>
      <c r="AB158" s="160" t="str">
        <f>IF($C158="","",AH158)</f>
        <v/>
      </c>
      <c r="AC158" s="160" t="str">
        <f>IF($C158="","",AI158)</f>
        <v/>
      </c>
      <c r="AD158" s="160"/>
      <c r="AE158" s="159" t="str">
        <f>IF(C158="","",2*3.14*AB158^2/4/AC158*1000)</f>
        <v/>
      </c>
      <c r="AF158" s="161" t="str">
        <f>IF(C158="","",IF(AE158&gt;AA158,"OK","NOT OK"))</f>
        <v/>
      </c>
      <c r="AG158" s="17">
        <v>36</v>
      </c>
      <c r="AH158" s="162">
        <v>10</v>
      </c>
      <c r="AI158" s="163">
        <v>200</v>
      </c>
      <c r="AK158" s="164" t="str">
        <f t="shared" si="48"/>
        <v/>
      </c>
      <c r="AL158" s="165" t="str">
        <f t="shared" si="49"/>
        <v/>
      </c>
      <c r="AM158" s="164" t="str">
        <f t="shared" si="50"/>
        <v/>
      </c>
      <c r="AN158" s="164" t="str">
        <f t="shared" si="51"/>
        <v/>
      </c>
      <c r="AO158" s="166" t="str">
        <f t="shared" si="52"/>
        <v/>
      </c>
      <c r="AP158" s="167" t="str">
        <f t="shared" si="53"/>
        <v/>
      </c>
      <c r="AQ158" s="167" t="str">
        <f t="shared" si="54"/>
        <v/>
      </c>
      <c r="AR158" s="167" t="str">
        <f t="shared" si="55"/>
        <v/>
      </c>
      <c r="AS158" s="164" t="str">
        <f t="shared" si="56"/>
        <v/>
      </c>
      <c r="AT158" s="168" t="str">
        <f t="shared" si="57"/>
        <v/>
      </c>
      <c r="AU158" s="168" t="str">
        <f t="shared" si="58"/>
        <v/>
      </c>
      <c r="AV158" s="168" t="str">
        <f t="shared" si="59"/>
        <v/>
      </c>
      <c r="AW158" s="168" t="str">
        <f t="shared" si="60"/>
        <v/>
      </c>
      <c r="AX158" s="168" t="str">
        <f t="shared" si="61"/>
        <v/>
      </c>
      <c r="AY158" s="168" t="str">
        <f t="shared" si="62"/>
        <v/>
      </c>
      <c r="AZ158" s="169" t="str">
        <f>IF(C158="","",MAX(R158:R159))</f>
        <v/>
      </c>
      <c r="BA158" s="169" t="str">
        <f>IF(C158="","",MAX(S158:S159))</f>
        <v/>
      </c>
      <c r="BB158" s="170" t="str">
        <f>IF(C158="","",MIN(2,1+SQRT(200/(0.8*K158))))</f>
        <v/>
      </c>
      <c r="BC158" s="170" t="str">
        <f>IF(C158="","",MIN(0.02,MAX(R158:S158)/(J158*0.8*K158)))</f>
        <v/>
      </c>
      <c r="BD158" s="171" t="str">
        <f>IF(C158="","",0.18/$Y$11)</f>
        <v/>
      </c>
      <c r="BE158" s="172" t="str">
        <f>IF(C158="","",0.035*BB158^(3/2)*$F$9^(1/2))</f>
        <v/>
      </c>
      <c r="BF158" s="172" t="str">
        <f>IF(C158="","",0.6*(1-$F$9/250))</f>
        <v/>
      </c>
      <c r="BG158" s="171" t="str">
        <f>IF(C158="","",0.9*AK158)</f>
        <v/>
      </c>
      <c r="BH158" s="172" t="str">
        <f>+IF(C158="","",(BD158*BB158*(100*BC158*$F$9)^(1/3)+0.15*U158)*J158*0.8*K158/1000)</f>
        <v/>
      </c>
      <c r="BI158" s="172" t="str">
        <f>IF(C158="","",(BE158+0.15*U158)*J158*0.8*K158/1000)</f>
        <v/>
      </c>
      <c r="BJ158" s="172" t="str">
        <f>IF(C158="","",$AF$12*J158*1000)</f>
        <v/>
      </c>
      <c r="BK158" s="172" t="str">
        <f>+IF(C158="","",T158*1000/(BG158*$Q$10*Z158)*1000)</f>
        <v/>
      </c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5"/>
      <c r="DJ158" s="25"/>
      <c r="DK158" s="25"/>
      <c r="DL158" s="25"/>
      <c r="DM158" s="25"/>
      <c r="DN158" s="25"/>
    </row>
    <row r="159" spans="1:118" ht="15.95" customHeight="1" x14ac:dyDescent="0.25">
      <c r="A159" s="181" t="str">
        <f t="shared" si="64"/>
        <v/>
      </c>
      <c r="B159" s="182" t="str">
        <f t="shared" si="63"/>
        <v/>
      </c>
      <c r="C159" s="151"/>
      <c r="D159" s="152"/>
      <c r="E159" s="153"/>
      <c r="F159" s="152"/>
      <c r="G159" s="151"/>
      <c r="H159" s="151"/>
      <c r="I159" s="151"/>
      <c r="J159" s="151"/>
      <c r="K159" s="152"/>
      <c r="L159" s="151" t="str">
        <f t="shared" si="44"/>
        <v/>
      </c>
      <c r="M159" s="151" t="str">
        <f t="shared" si="45"/>
        <v/>
      </c>
      <c r="N159" s="151" t="str">
        <f t="shared" si="46"/>
        <v/>
      </c>
      <c r="O159" s="151" t="str">
        <f t="shared" si="47"/>
        <v/>
      </c>
      <c r="P159" s="272"/>
      <c r="Q159" s="272"/>
      <c r="R159" s="180"/>
      <c r="S159" s="180"/>
      <c r="T159" s="174"/>
      <c r="U159" s="174"/>
      <c r="V159" s="174"/>
      <c r="W159" s="174"/>
      <c r="X159" s="174"/>
      <c r="Y159" s="174"/>
      <c r="Z159" s="174"/>
      <c r="AA159" s="175"/>
      <c r="AB159" s="175"/>
      <c r="AC159" s="175"/>
      <c r="AD159" s="175"/>
      <c r="AE159" s="176"/>
      <c r="AF159" s="175"/>
      <c r="AG159" s="122"/>
      <c r="AH159" s="177"/>
      <c r="AI159" s="177"/>
      <c r="AK159" s="164" t="str">
        <f t="shared" si="48"/>
        <v/>
      </c>
      <c r="AL159" s="165" t="str">
        <f t="shared" si="49"/>
        <v/>
      </c>
      <c r="AM159" s="164" t="str">
        <f t="shared" si="50"/>
        <v/>
      </c>
      <c r="AN159" s="164" t="str">
        <f t="shared" si="51"/>
        <v/>
      </c>
      <c r="AO159" s="166" t="str">
        <f t="shared" si="52"/>
        <v/>
      </c>
      <c r="AP159" s="167" t="str">
        <f t="shared" si="53"/>
        <v/>
      </c>
      <c r="AQ159" s="167" t="str">
        <f t="shared" si="54"/>
        <v/>
      </c>
      <c r="AR159" s="167" t="str">
        <f t="shared" si="55"/>
        <v/>
      </c>
      <c r="AS159" s="164" t="str">
        <f t="shared" si="56"/>
        <v/>
      </c>
      <c r="AT159" s="168" t="str">
        <f t="shared" si="57"/>
        <v/>
      </c>
      <c r="AU159" s="168" t="str">
        <f t="shared" si="58"/>
        <v/>
      </c>
      <c r="AV159" s="168" t="str">
        <f t="shared" si="59"/>
        <v/>
      </c>
      <c r="AW159" s="168" t="str">
        <f t="shared" si="60"/>
        <v/>
      </c>
      <c r="AX159" s="168" t="str">
        <f t="shared" si="61"/>
        <v/>
      </c>
      <c r="AY159" s="168" t="str">
        <f t="shared" si="62"/>
        <v/>
      </c>
      <c r="AZ159" s="178"/>
      <c r="BA159" s="178"/>
      <c r="BB159" s="179"/>
      <c r="BC159" s="179"/>
      <c r="BD159" s="179"/>
      <c r="BE159" s="179"/>
      <c r="BF159" s="179"/>
      <c r="BG159" s="179"/>
      <c r="BH159" s="179"/>
      <c r="BI159" s="179"/>
      <c r="BJ159" s="179"/>
      <c r="BK159" s="179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5"/>
      <c r="DJ159" s="25"/>
      <c r="DK159" s="25"/>
      <c r="DL159" s="25"/>
      <c r="DM159" s="25"/>
      <c r="DN159" s="25"/>
    </row>
    <row r="160" spans="1:118" ht="15.95" customHeight="1" x14ac:dyDescent="0.2">
      <c r="A160" s="181" t="str">
        <f t="shared" si="64"/>
        <v/>
      </c>
      <c r="B160" s="182" t="str">
        <f t="shared" si="63"/>
        <v/>
      </c>
      <c r="C160" s="151"/>
      <c r="D160" s="152"/>
      <c r="E160" s="153"/>
      <c r="F160" s="152"/>
      <c r="G160" s="151"/>
      <c r="H160" s="151"/>
      <c r="I160" s="151"/>
      <c r="J160" s="151"/>
      <c r="K160" s="152"/>
      <c r="L160" s="151" t="str">
        <f t="shared" si="44"/>
        <v/>
      </c>
      <c r="M160" s="151" t="str">
        <f t="shared" si="45"/>
        <v/>
      </c>
      <c r="N160" s="151" t="str">
        <f t="shared" si="46"/>
        <v/>
      </c>
      <c r="O160" s="151" t="str">
        <f t="shared" si="47"/>
        <v/>
      </c>
      <c r="P160" s="155"/>
      <c r="Q160" s="155"/>
      <c r="R160" s="154" t="str">
        <f>IF(C160="","",MAX(N160:N161))</f>
        <v/>
      </c>
      <c r="S160" s="154" t="str">
        <f>IF(D160="","",MAX(O160:O161))</f>
        <v/>
      </c>
      <c r="T160" s="155" t="str">
        <f>IF(C160="","",MAX(ABS(H160),ABS(H161)))</f>
        <v/>
      </c>
      <c r="U160" s="156" t="str">
        <f>+IF(C160="","",MIN(MAX(ABS(G160),ABS(G161))*1000/(J160*K160),0.2*$F$10))</f>
        <v/>
      </c>
      <c r="V160" s="155" t="str">
        <f>IF(C160="","",MAX(BH160:BI160))</f>
        <v/>
      </c>
      <c r="W160" s="155" t="str">
        <f>IF(C160="","",$AA$9*$J160*$BG160*$BF160*$F$10/2.9/1000)</f>
        <v/>
      </c>
      <c r="X160" s="155" t="str">
        <f>IF(C160="","",$AA$9*$J160*$BG160*$BF160*$F$10/2/1000)</f>
        <v/>
      </c>
      <c r="Y160" s="157" t="str">
        <f>IF(C160="","",IF(MAX(ABS(H160),ABS(H161))&lt;V160,"Cấu tạo",IF(MAX(ABS(H160),ABS(H161))&gt;X160,"O/S","Tínhthép")))</f>
        <v/>
      </c>
      <c r="Z160" s="158" t="str">
        <f>IF(C160="","",IF(Y160="Tínhthép",IF(T160&lt;W160,2.5,_xlfn.COT(0.5*ASIN(2*T160*1000/($AA$9*J160*BG160*BF160*$F$10)))),""))</f>
        <v/>
      </c>
      <c r="AA160" s="159" t="str">
        <f>IF(C160="","",MAX(BJ160:BK160))</f>
        <v/>
      </c>
      <c r="AB160" s="160" t="str">
        <f>IF($C160="","",AH160)</f>
        <v/>
      </c>
      <c r="AC160" s="160" t="str">
        <f>IF($C160="","",AI160)</f>
        <v/>
      </c>
      <c r="AD160" s="160"/>
      <c r="AE160" s="159" t="str">
        <f>IF(C160="","",2*3.14*AB160^2/4/AC160*1000)</f>
        <v/>
      </c>
      <c r="AF160" s="161" t="str">
        <f>IF(C160="","",IF(AE160&gt;AA160,"OK","NOT OK"))</f>
        <v/>
      </c>
      <c r="AH160" s="162">
        <v>10</v>
      </c>
      <c r="AI160" s="163">
        <v>200</v>
      </c>
      <c r="AK160" s="164" t="str">
        <f t="shared" si="48"/>
        <v/>
      </c>
      <c r="AL160" s="165" t="str">
        <f t="shared" si="49"/>
        <v/>
      </c>
      <c r="AM160" s="164" t="str">
        <f t="shared" si="50"/>
        <v/>
      </c>
      <c r="AN160" s="164" t="str">
        <f t="shared" si="51"/>
        <v/>
      </c>
      <c r="AO160" s="166" t="str">
        <f t="shared" si="52"/>
        <v/>
      </c>
      <c r="AP160" s="167" t="str">
        <f t="shared" si="53"/>
        <v/>
      </c>
      <c r="AQ160" s="167" t="str">
        <f t="shared" si="54"/>
        <v/>
      </c>
      <c r="AR160" s="167" t="str">
        <f t="shared" si="55"/>
        <v/>
      </c>
      <c r="AS160" s="164" t="str">
        <f t="shared" si="56"/>
        <v/>
      </c>
      <c r="AT160" s="168" t="str">
        <f t="shared" si="57"/>
        <v/>
      </c>
      <c r="AU160" s="168" t="str">
        <f t="shared" si="58"/>
        <v/>
      </c>
      <c r="AV160" s="168" t="str">
        <f t="shared" si="59"/>
        <v/>
      </c>
      <c r="AW160" s="168" t="str">
        <f t="shared" si="60"/>
        <v/>
      </c>
      <c r="AX160" s="168" t="str">
        <f t="shared" si="61"/>
        <v/>
      </c>
      <c r="AY160" s="168" t="str">
        <f t="shared" si="62"/>
        <v/>
      </c>
      <c r="AZ160" s="169" t="str">
        <f>IF(C160="","",MAX(R160:R161))</f>
        <v/>
      </c>
      <c r="BA160" s="169" t="str">
        <f>IF(C160="","",MAX(S160:S161))</f>
        <v/>
      </c>
      <c r="BB160" s="170" t="str">
        <f>IF(C160="","",MIN(2,1+SQRT(200/(0.8*K160))))</f>
        <v/>
      </c>
      <c r="BC160" s="170" t="str">
        <f>IF(C160="","",MIN(0.02,MAX(R160:S160)/(J160*0.8*K160)))</f>
        <v/>
      </c>
      <c r="BD160" s="171" t="str">
        <f>IF(C160="","",0.18/$Y$11)</f>
        <v/>
      </c>
      <c r="BE160" s="172" t="str">
        <f>IF(C160="","",0.035*BB160^(3/2)*$F$9^(1/2))</f>
        <v/>
      </c>
      <c r="BF160" s="172" t="str">
        <f>IF(C160="","",0.6*(1-$F$9/250))</f>
        <v/>
      </c>
      <c r="BG160" s="171" t="str">
        <f>IF(C160="","",0.9*AK160)</f>
        <v/>
      </c>
      <c r="BH160" s="172" t="str">
        <f>+IF(C160="","",(BD160*BB160*(100*BC160*$F$9)^(1/3)+0.15*U160)*J160*0.8*K160/1000)</f>
        <v/>
      </c>
      <c r="BI160" s="172" t="str">
        <f>IF(C160="","",(BE160+0.15*U160)*J160*0.8*K160/1000)</f>
        <v/>
      </c>
      <c r="BJ160" s="172" t="str">
        <f>IF(C160="","",$AF$12*J160*1000)</f>
        <v/>
      </c>
      <c r="BK160" s="172" t="str">
        <f>+IF(C160="","",T160*1000/(BG160*$Q$10*Z160)*1000)</f>
        <v/>
      </c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5"/>
      <c r="DJ160" s="25"/>
      <c r="DK160" s="25"/>
      <c r="DL160" s="25"/>
      <c r="DM160" s="25"/>
      <c r="DN160" s="25"/>
    </row>
    <row r="161" spans="1:118" ht="15.95" customHeight="1" x14ac:dyDescent="0.25">
      <c r="A161" s="181" t="str">
        <f t="shared" si="64"/>
        <v/>
      </c>
      <c r="B161" s="182" t="str">
        <f t="shared" si="63"/>
        <v/>
      </c>
      <c r="C161" s="151"/>
      <c r="D161" s="152"/>
      <c r="E161" s="153"/>
      <c r="F161" s="152"/>
      <c r="G161" s="151"/>
      <c r="H161" s="151"/>
      <c r="I161" s="151"/>
      <c r="J161" s="151"/>
      <c r="K161" s="152"/>
      <c r="L161" s="151" t="str">
        <f t="shared" si="44"/>
        <v/>
      </c>
      <c r="M161" s="151" t="str">
        <f t="shared" si="45"/>
        <v/>
      </c>
      <c r="N161" s="151" t="str">
        <f t="shared" si="46"/>
        <v/>
      </c>
      <c r="O161" s="151" t="str">
        <f t="shared" si="47"/>
        <v/>
      </c>
      <c r="P161" s="272"/>
      <c r="Q161" s="272"/>
      <c r="R161" s="180"/>
      <c r="S161" s="180"/>
      <c r="T161" s="174"/>
      <c r="U161" s="174"/>
      <c r="V161" s="174"/>
      <c r="W161" s="174"/>
      <c r="X161" s="174"/>
      <c r="Y161" s="174"/>
      <c r="Z161" s="174"/>
      <c r="AA161" s="175"/>
      <c r="AB161" s="175"/>
      <c r="AC161" s="175"/>
      <c r="AD161" s="175"/>
      <c r="AE161" s="176"/>
      <c r="AF161" s="175"/>
      <c r="AG161" s="122"/>
      <c r="AH161" s="177"/>
      <c r="AI161" s="177"/>
      <c r="AK161" s="164" t="str">
        <f t="shared" si="48"/>
        <v/>
      </c>
      <c r="AL161" s="165" t="str">
        <f t="shared" si="49"/>
        <v/>
      </c>
      <c r="AM161" s="164" t="str">
        <f t="shared" si="50"/>
        <v/>
      </c>
      <c r="AN161" s="164" t="str">
        <f t="shared" si="51"/>
        <v/>
      </c>
      <c r="AO161" s="166" t="str">
        <f t="shared" si="52"/>
        <v/>
      </c>
      <c r="AP161" s="167" t="str">
        <f t="shared" si="53"/>
        <v/>
      </c>
      <c r="AQ161" s="167" t="str">
        <f t="shared" si="54"/>
        <v/>
      </c>
      <c r="AR161" s="167" t="str">
        <f t="shared" si="55"/>
        <v/>
      </c>
      <c r="AS161" s="164" t="str">
        <f t="shared" si="56"/>
        <v/>
      </c>
      <c r="AT161" s="168" t="str">
        <f t="shared" si="57"/>
        <v/>
      </c>
      <c r="AU161" s="168" t="str">
        <f t="shared" si="58"/>
        <v/>
      </c>
      <c r="AV161" s="168" t="str">
        <f t="shared" si="59"/>
        <v/>
      </c>
      <c r="AW161" s="168" t="str">
        <f t="shared" si="60"/>
        <v/>
      </c>
      <c r="AX161" s="168" t="str">
        <f t="shared" si="61"/>
        <v/>
      </c>
      <c r="AY161" s="168" t="str">
        <f t="shared" si="62"/>
        <v/>
      </c>
      <c r="AZ161" s="178"/>
      <c r="BA161" s="178"/>
      <c r="BB161" s="179"/>
      <c r="BC161" s="179"/>
      <c r="BD161" s="179"/>
      <c r="BE161" s="179"/>
      <c r="BF161" s="179"/>
      <c r="BG161" s="179"/>
      <c r="BH161" s="179"/>
      <c r="BI161" s="179"/>
      <c r="BJ161" s="179"/>
      <c r="BK161" s="179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5"/>
      <c r="DJ161" s="25"/>
      <c r="DK161" s="25"/>
      <c r="DL161" s="25"/>
      <c r="DM161" s="25"/>
      <c r="DN161" s="25"/>
    </row>
    <row r="162" spans="1:118" ht="15.95" customHeight="1" x14ac:dyDescent="0.2">
      <c r="A162" s="181" t="str">
        <f t="shared" si="64"/>
        <v/>
      </c>
      <c r="B162" s="182" t="str">
        <f t="shared" si="63"/>
        <v/>
      </c>
      <c r="C162" s="151"/>
      <c r="D162" s="152"/>
      <c r="E162" s="153"/>
      <c r="F162" s="152"/>
      <c r="G162" s="151"/>
      <c r="H162" s="151"/>
      <c r="I162" s="151"/>
      <c r="J162" s="151"/>
      <c r="K162" s="151"/>
      <c r="L162" s="151" t="str">
        <f t="shared" si="44"/>
        <v/>
      </c>
      <c r="M162" s="151" t="str">
        <f t="shared" si="45"/>
        <v/>
      </c>
      <c r="N162" s="151" t="str">
        <f t="shared" si="46"/>
        <v/>
      </c>
      <c r="O162" s="151" t="str">
        <f t="shared" si="47"/>
        <v/>
      </c>
      <c r="P162" s="155"/>
      <c r="Q162" s="155"/>
      <c r="R162" s="154" t="str">
        <f>IF(C162="","",MAX(N162:N163))</f>
        <v/>
      </c>
      <c r="S162" s="154" t="str">
        <f>IF(D162="","",MAX(O162:O163))</f>
        <v/>
      </c>
      <c r="T162" s="155" t="str">
        <f>IF(C162="","",MAX(ABS(H162),ABS(H163)))</f>
        <v/>
      </c>
      <c r="U162" s="156" t="str">
        <f>+IF(C162="","",MIN(MAX(ABS(G162),ABS(G163))*1000/(J162*K162),0.2*$F$10))</f>
        <v/>
      </c>
      <c r="V162" s="155" t="str">
        <f>IF(C162="","",MAX(BH162:BI162))</f>
        <v/>
      </c>
      <c r="W162" s="155" t="str">
        <f>IF(C162="","",$AA$9*$J162*$BG162*$BF162*$F$10/2.9/1000)</f>
        <v/>
      </c>
      <c r="X162" s="155" t="str">
        <f>IF(C162="","",$AA$9*$J162*$BG162*$BF162*$F$10/2/1000)</f>
        <v/>
      </c>
      <c r="Y162" s="157" t="str">
        <f>IF(C162="","",IF(MAX(ABS(H162),ABS(H163))&lt;V162,"Cấu tạo",IF(MAX(ABS(H162),ABS(H163))&gt;X162,"O/S","Tínhthép")))</f>
        <v/>
      </c>
      <c r="Z162" s="158" t="str">
        <f>IF(C162="","",IF(Y162="Tínhthép",IF(T162&lt;W162,2.5,_xlfn.COT(0.5*ASIN(2*T162*1000/($AA$9*J162*BG162*BF162*$F$10)))),""))</f>
        <v/>
      </c>
      <c r="AA162" s="159" t="str">
        <f>IF(C162="","",MAX(BJ162:BK162))</f>
        <v/>
      </c>
      <c r="AB162" s="160" t="str">
        <f>IF($C162="","",AH162)</f>
        <v/>
      </c>
      <c r="AC162" s="160" t="str">
        <f>IF($C162="","",AI162)</f>
        <v/>
      </c>
      <c r="AD162" s="160"/>
      <c r="AE162" s="159" t="str">
        <f>IF(C162="","",2*3.14*AB162^2/4/AC162*1000)</f>
        <v/>
      </c>
      <c r="AF162" s="161" t="str">
        <f>IF(C162="","",IF(AE162&gt;AA162,"OK","NOT OK"))</f>
        <v/>
      </c>
      <c r="AG162" s="17">
        <v>37</v>
      </c>
      <c r="AH162" s="162">
        <v>10</v>
      </c>
      <c r="AI162" s="163">
        <v>200</v>
      </c>
      <c r="AK162" s="164" t="str">
        <f t="shared" si="48"/>
        <v/>
      </c>
      <c r="AL162" s="165" t="str">
        <f t="shared" si="49"/>
        <v/>
      </c>
      <c r="AM162" s="164" t="str">
        <f t="shared" si="50"/>
        <v/>
      </c>
      <c r="AN162" s="164" t="str">
        <f t="shared" si="51"/>
        <v/>
      </c>
      <c r="AO162" s="166" t="str">
        <f t="shared" si="52"/>
        <v/>
      </c>
      <c r="AP162" s="167" t="str">
        <f t="shared" si="53"/>
        <v/>
      </c>
      <c r="AQ162" s="167" t="str">
        <f t="shared" si="54"/>
        <v/>
      </c>
      <c r="AR162" s="167" t="str">
        <f t="shared" si="55"/>
        <v/>
      </c>
      <c r="AS162" s="164" t="str">
        <f t="shared" si="56"/>
        <v/>
      </c>
      <c r="AT162" s="168" t="str">
        <f t="shared" si="57"/>
        <v/>
      </c>
      <c r="AU162" s="168" t="str">
        <f t="shared" si="58"/>
        <v/>
      </c>
      <c r="AV162" s="168" t="str">
        <f t="shared" si="59"/>
        <v/>
      </c>
      <c r="AW162" s="168" t="str">
        <f t="shared" si="60"/>
        <v/>
      </c>
      <c r="AX162" s="168" t="str">
        <f t="shared" si="61"/>
        <v/>
      </c>
      <c r="AY162" s="168" t="str">
        <f t="shared" si="62"/>
        <v/>
      </c>
      <c r="AZ162" s="169" t="str">
        <f>IF(C162="","",MAX(R162:R163))</f>
        <v/>
      </c>
      <c r="BA162" s="169" t="str">
        <f>IF(C162="","",MAX(S162:S163))</f>
        <v/>
      </c>
      <c r="BB162" s="170" t="str">
        <f>IF(C162="","",MIN(2,1+SQRT(200/(0.8*K162))))</f>
        <v/>
      </c>
      <c r="BC162" s="170" t="str">
        <f>IF(C162="","",MIN(0.02,MAX(R162:S162)/(J162*0.8*K162)))</f>
        <v/>
      </c>
      <c r="BD162" s="171" t="str">
        <f>IF(C162="","",0.18/$Y$11)</f>
        <v/>
      </c>
      <c r="BE162" s="172" t="str">
        <f>IF(C162="","",0.035*BB162^(3/2)*$F$9^(1/2))</f>
        <v/>
      </c>
      <c r="BF162" s="172" t="str">
        <f>IF(C162="","",0.6*(1-$F$9/250))</f>
        <v/>
      </c>
      <c r="BG162" s="171" t="str">
        <f>IF(C162="","",0.9*AK162)</f>
        <v/>
      </c>
      <c r="BH162" s="172" t="str">
        <f>+IF(C162="","",(BD162*BB162*(100*BC162*$F$9)^(1/3)+0.15*U162)*J162*0.8*K162/1000)</f>
        <v/>
      </c>
      <c r="BI162" s="172" t="str">
        <f>IF(C162="","",(BE162+0.15*U162)*J162*0.8*K162/1000)</f>
        <v/>
      </c>
      <c r="BJ162" s="172" t="str">
        <f>IF(C162="","",$AF$12*J162*1000)</f>
        <v/>
      </c>
      <c r="BK162" s="172" t="str">
        <f>+IF(C162="","",T162*1000/(BG162*$Q$10*Z162)*1000)</f>
        <v/>
      </c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5"/>
      <c r="DJ162" s="25"/>
      <c r="DK162" s="25"/>
      <c r="DL162" s="25"/>
      <c r="DM162" s="25"/>
      <c r="DN162" s="25"/>
    </row>
    <row r="163" spans="1:118" ht="15.95" customHeight="1" x14ac:dyDescent="0.25">
      <c r="A163" s="181" t="str">
        <f t="shared" si="64"/>
        <v/>
      </c>
      <c r="B163" s="182" t="str">
        <f t="shared" si="63"/>
        <v/>
      </c>
      <c r="C163" s="151"/>
      <c r="D163" s="152"/>
      <c r="E163" s="153"/>
      <c r="F163" s="152"/>
      <c r="G163" s="151"/>
      <c r="H163" s="151"/>
      <c r="I163" s="151"/>
      <c r="J163" s="151"/>
      <c r="K163" s="152"/>
      <c r="L163" s="151" t="str">
        <f t="shared" si="44"/>
        <v/>
      </c>
      <c r="M163" s="151" t="str">
        <f t="shared" si="45"/>
        <v/>
      </c>
      <c r="N163" s="151" t="str">
        <f t="shared" si="46"/>
        <v/>
      </c>
      <c r="O163" s="151" t="str">
        <f t="shared" si="47"/>
        <v/>
      </c>
      <c r="P163" s="272"/>
      <c r="Q163" s="272"/>
      <c r="R163" s="173"/>
      <c r="S163" s="173"/>
      <c r="T163" s="174"/>
      <c r="U163" s="174"/>
      <c r="V163" s="174"/>
      <c r="W163" s="174"/>
      <c r="X163" s="174"/>
      <c r="Y163" s="174"/>
      <c r="Z163" s="174"/>
      <c r="AA163" s="175"/>
      <c r="AB163" s="175"/>
      <c r="AC163" s="175"/>
      <c r="AD163" s="175"/>
      <c r="AE163" s="176"/>
      <c r="AF163" s="175"/>
      <c r="AG163" s="122"/>
      <c r="AH163" s="177"/>
      <c r="AI163" s="177"/>
      <c r="AK163" s="164" t="str">
        <f t="shared" si="48"/>
        <v/>
      </c>
      <c r="AL163" s="165" t="str">
        <f t="shared" si="49"/>
        <v/>
      </c>
      <c r="AM163" s="164" t="str">
        <f t="shared" si="50"/>
        <v/>
      </c>
      <c r="AN163" s="164" t="str">
        <f t="shared" si="51"/>
        <v/>
      </c>
      <c r="AO163" s="166" t="str">
        <f t="shared" si="52"/>
        <v/>
      </c>
      <c r="AP163" s="167" t="str">
        <f t="shared" si="53"/>
        <v/>
      </c>
      <c r="AQ163" s="167" t="str">
        <f t="shared" si="54"/>
        <v/>
      </c>
      <c r="AR163" s="167" t="str">
        <f t="shared" si="55"/>
        <v/>
      </c>
      <c r="AS163" s="164" t="str">
        <f t="shared" si="56"/>
        <v/>
      </c>
      <c r="AT163" s="168" t="str">
        <f t="shared" si="57"/>
        <v/>
      </c>
      <c r="AU163" s="168" t="str">
        <f t="shared" si="58"/>
        <v/>
      </c>
      <c r="AV163" s="168" t="str">
        <f t="shared" si="59"/>
        <v/>
      </c>
      <c r="AW163" s="168" t="str">
        <f t="shared" si="60"/>
        <v/>
      </c>
      <c r="AX163" s="168" t="str">
        <f t="shared" si="61"/>
        <v/>
      </c>
      <c r="AY163" s="168" t="str">
        <f t="shared" si="62"/>
        <v/>
      </c>
      <c r="AZ163" s="178"/>
      <c r="BA163" s="178"/>
      <c r="BB163" s="179"/>
      <c r="BC163" s="179"/>
      <c r="BD163" s="179"/>
      <c r="BE163" s="179"/>
      <c r="BF163" s="179"/>
      <c r="BG163" s="179"/>
      <c r="BH163" s="179"/>
      <c r="BI163" s="179"/>
      <c r="BJ163" s="179"/>
      <c r="BK163" s="179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5"/>
      <c r="DJ163" s="25"/>
      <c r="DK163" s="25"/>
      <c r="DL163" s="25"/>
      <c r="DM163" s="25"/>
      <c r="DN163" s="25"/>
    </row>
    <row r="164" spans="1:118" ht="15.95" customHeight="1" x14ac:dyDescent="0.2">
      <c r="A164" s="181" t="str">
        <f t="shared" si="64"/>
        <v/>
      </c>
      <c r="B164" s="182" t="str">
        <f t="shared" si="63"/>
        <v/>
      </c>
      <c r="C164" s="151"/>
      <c r="D164" s="152"/>
      <c r="E164" s="153"/>
      <c r="F164" s="152"/>
      <c r="G164" s="151"/>
      <c r="H164" s="151"/>
      <c r="I164" s="151"/>
      <c r="J164" s="151"/>
      <c r="K164" s="152"/>
      <c r="L164" s="151" t="str">
        <f t="shared" si="44"/>
        <v/>
      </c>
      <c r="M164" s="151" t="str">
        <f t="shared" si="45"/>
        <v/>
      </c>
      <c r="N164" s="151" t="str">
        <f t="shared" si="46"/>
        <v/>
      </c>
      <c r="O164" s="151" t="str">
        <f t="shared" si="47"/>
        <v/>
      </c>
      <c r="P164" s="155"/>
      <c r="Q164" s="155"/>
      <c r="R164" s="154" t="str">
        <f>IF(C164="","",MAX(N164:N165))</f>
        <v/>
      </c>
      <c r="S164" s="154" t="str">
        <f>IF(D164="","",MAX(O164:O165))</f>
        <v/>
      </c>
      <c r="T164" s="155" t="str">
        <f>IF(C164="","",MAX(ABS(H164),ABS(H165)))</f>
        <v/>
      </c>
      <c r="U164" s="156" t="str">
        <f>+IF(C164="","",MIN(MAX(ABS(G164),ABS(G165))*1000/(J164*K164),0.2*$F$10))</f>
        <v/>
      </c>
      <c r="V164" s="155" t="str">
        <f>IF(C164="","",MAX(BH164:BI164))</f>
        <v/>
      </c>
      <c r="W164" s="155" t="str">
        <f>IF(C164="","",$AA$9*$J164*$BG164*$BF164*$F$10/2.9/1000)</f>
        <v/>
      </c>
      <c r="X164" s="155" t="str">
        <f>IF(C164="","",$AA$9*$J164*$BG164*$BF164*$F$10/2/1000)</f>
        <v/>
      </c>
      <c r="Y164" s="157" t="str">
        <f>IF(C164="","",IF(MAX(ABS(H164),ABS(H165))&lt;V164,"Cấu tạo",IF(MAX(ABS(H164),ABS(H165))&gt;X164,"O/S","Tínhthép")))</f>
        <v/>
      </c>
      <c r="Z164" s="158" t="str">
        <f>IF(C164="","",IF(Y164="Tínhthép",IF(T164&lt;W164,2.5,_xlfn.COT(0.5*ASIN(2*T164*1000/($AA$9*J164*BG164*BF164*$F$10)))),""))</f>
        <v/>
      </c>
      <c r="AA164" s="159" t="str">
        <f>IF(C164="","",MAX(BJ164:BK164))</f>
        <v/>
      </c>
      <c r="AB164" s="160" t="str">
        <f>IF($C164="","",AH164)</f>
        <v/>
      </c>
      <c r="AC164" s="160" t="str">
        <f>IF($C164="","",AI164)</f>
        <v/>
      </c>
      <c r="AD164" s="160"/>
      <c r="AE164" s="159" t="str">
        <f>IF(C164="","",2*3.14*AB164^2/4/AC164*1000)</f>
        <v/>
      </c>
      <c r="AF164" s="161" t="str">
        <f>IF(C164="","",IF(AE164&gt;AA164,"OK","NOT OK"))</f>
        <v/>
      </c>
      <c r="AH164" s="162">
        <v>10</v>
      </c>
      <c r="AI164" s="163">
        <v>200</v>
      </c>
      <c r="AK164" s="164" t="str">
        <f t="shared" si="48"/>
        <v/>
      </c>
      <c r="AL164" s="165" t="str">
        <f t="shared" si="49"/>
        <v/>
      </c>
      <c r="AM164" s="164" t="str">
        <f t="shared" si="50"/>
        <v/>
      </c>
      <c r="AN164" s="164" t="str">
        <f t="shared" si="51"/>
        <v/>
      </c>
      <c r="AO164" s="166" t="str">
        <f t="shared" si="52"/>
        <v/>
      </c>
      <c r="AP164" s="167" t="str">
        <f t="shared" si="53"/>
        <v/>
      </c>
      <c r="AQ164" s="167" t="str">
        <f t="shared" si="54"/>
        <v/>
      </c>
      <c r="AR164" s="167" t="str">
        <f t="shared" si="55"/>
        <v/>
      </c>
      <c r="AS164" s="164" t="str">
        <f t="shared" si="56"/>
        <v/>
      </c>
      <c r="AT164" s="168" t="str">
        <f t="shared" si="57"/>
        <v/>
      </c>
      <c r="AU164" s="168" t="str">
        <f t="shared" si="58"/>
        <v/>
      </c>
      <c r="AV164" s="168" t="str">
        <f t="shared" si="59"/>
        <v/>
      </c>
      <c r="AW164" s="168" t="str">
        <f t="shared" si="60"/>
        <v/>
      </c>
      <c r="AX164" s="168" t="str">
        <f t="shared" si="61"/>
        <v/>
      </c>
      <c r="AY164" s="168" t="str">
        <f t="shared" si="62"/>
        <v/>
      </c>
      <c r="AZ164" s="169" t="str">
        <f>IF(C164="","",MAX(R164:R165))</f>
        <v/>
      </c>
      <c r="BA164" s="169" t="str">
        <f>IF(C164="","",MAX(S164:S165))</f>
        <v/>
      </c>
      <c r="BB164" s="170" t="str">
        <f>IF(C164="","",MIN(2,1+SQRT(200/(0.8*K164))))</f>
        <v/>
      </c>
      <c r="BC164" s="170" t="str">
        <f>IF(C164="","",MIN(0.02,MAX(R164:S164)/(J164*0.8*K164)))</f>
        <v/>
      </c>
      <c r="BD164" s="171" t="str">
        <f>IF(C164="","",0.18/$Y$11)</f>
        <v/>
      </c>
      <c r="BE164" s="172" t="str">
        <f>IF(C164="","",0.035*BB164^(3/2)*$F$9^(1/2))</f>
        <v/>
      </c>
      <c r="BF164" s="172" t="str">
        <f>IF(C164="","",0.6*(1-$F$9/250))</f>
        <v/>
      </c>
      <c r="BG164" s="171" t="str">
        <f>IF(C164="","",0.9*AK164)</f>
        <v/>
      </c>
      <c r="BH164" s="172" t="str">
        <f>+IF(C164="","",(BD164*BB164*(100*BC164*$F$9)^(1/3)+0.15*U164)*J164*0.8*K164/1000)</f>
        <v/>
      </c>
      <c r="BI164" s="172" t="str">
        <f>IF(C164="","",(BE164+0.15*U164)*J164*0.8*K164/1000)</f>
        <v/>
      </c>
      <c r="BJ164" s="172" t="str">
        <f>IF(C164="","",$AF$12*J164*1000)</f>
        <v/>
      </c>
      <c r="BK164" s="172" t="str">
        <f>+IF(C164="","",T164*1000/(BG164*$Q$10*Z164)*1000)</f>
        <v/>
      </c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5"/>
      <c r="DJ164" s="25"/>
      <c r="DK164" s="25"/>
      <c r="DL164" s="25"/>
      <c r="DM164" s="25"/>
      <c r="DN164" s="25"/>
    </row>
    <row r="165" spans="1:118" ht="15.95" customHeight="1" x14ac:dyDescent="0.25">
      <c r="A165" s="181" t="str">
        <f t="shared" si="64"/>
        <v/>
      </c>
      <c r="B165" s="182" t="str">
        <f t="shared" si="63"/>
        <v/>
      </c>
      <c r="C165" s="151"/>
      <c r="D165" s="152"/>
      <c r="E165" s="153"/>
      <c r="F165" s="152"/>
      <c r="G165" s="151"/>
      <c r="H165" s="151"/>
      <c r="I165" s="151"/>
      <c r="J165" s="151"/>
      <c r="K165" s="152"/>
      <c r="L165" s="151" t="str">
        <f t="shared" si="44"/>
        <v/>
      </c>
      <c r="M165" s="151" t="str">
        <f t="shared" si="45"/>
        <v/>
      </c>
      <c r="N165" s="151" t="str">
        <f t="shared" si="46"/>
        <v/>
      </c>
      <c r="O165" s="151" t="str">
        <f t="shared" si="47"/>
        <v/>
      </c>
      <c r="P165" s="272"/>
      <c r="Q165" s="272"/>
      <c r="R165" s="173"/>
      <c r="S165" s="173"/>
      <c r="T165" s="174"/>
      <c r="U165" s="174"/>
      <c r="V165" s="174"/>
      <c r="W165" s="174"/>
      <c r="X165" s="174"/>
      <c r="Y165" s="174"/>
      <c r="Z165" s="174"/>
      <c r="AA165" s="175"/>
      <c r="AB165" s="175"/>
      <c r="AC165" s="175"/>
      <c r="AD165" s="175"/>
      <c r="AE165" s="176"/>
      <c r="AF165" s="175"/>
      <c r="AG165" s="122"/>
      <c r="AH165" s="177"/>
      <c r="AI165" s="177"/>
      <c r="AK165" s="164" t="str">
        <f t="shared" si="48"/>
        <v/>
      </c>
      <c r="AL165" s="165" t="str">
        <f t="shared" si="49"/>
        <v/>
      </c>
      <c r="AM165" s="164" t="str">
        <f t="shared" si="50"/>
        <v/>
      </c>
      <c r="AN165" s="164" t="str">
        <f t="shared" si="51"/>
        <v/>
      </c>
      <c r="AO165" s="166" t="str">
        <f t="shared" si="52"/>
        <v/>
      </c>
      <c r="AP165" s="167" t="str">
        <f t="shared" si="53"/>
        <v/>
      </c>
      <c r="AQ165" s="167" t="str">
        <f t="shared" si="54"/>
        <v/>
      </c>
      <c r="AR165" s="167" t="str">
        <f t="shared" si="55"/>
        <v/>
      </c>
      <c r="AS165" s="164" t="str">
        <f t="shared" si="56"/>
        <v/>
      </c>
      <c r="AT165" s="168" t="str">
        <f t="shared" si="57"/>
        <v/>
      </c>
      <c r="AU165" s="168" t="str">
        <f t="shared" si="58"/>
        <v/>
      </c>
      <c r="AV165" s="168" t="str">
        <f t="shared" si="59"/>
        <v/>
      </c>
      <c r="AW165" s="168" t="str">
        <f t="shared" si="60"/>
        <v/>
      </c>
      <c r="AX165" s="168" t="str">
        <f t="shared" si="61"/>
        <v/>
      </c>
      <c r="AY165" s="168" t="str">
        <f t="shared" si="62"/>
        <v/>
      </c>
      <c r="AZ165" s="178"/>
      <c r="BA165" s="178"/>
      <c r="BB165" s="179"/>
      <c r="BC165" s="179"/>
      <c r="BD165" s="179"/>
      <c r="BE165" s="179"/>
      <c r="BF165" s="179"/>
      <c r="BG165" s="179"/>
      <c r="BH165" s="179"/>
      <c r="BI165" s="179"/>
      <c r="BJ165" s="179"/>
      <c r="BK165" s="179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5"/>
      <c r="DJ165" s="25"/>
      <c r="DK165" s="25"/>
      <c r="DL165" s="25"/>
      <c r="DM165" s="25"/>
      <c r="DN165" s="25"/>
    </row>
    <row r="166" spans="1:118" ht="15.95" customHeight="1" x14ac:dyDescent="0.2">
      <c r="A166" s="181" t="str">
        <f t="shared" si="64"/>
        <v/>
      </c>
      <c r="B166" s="182" t="str">
        <f t="shared" si="63"/>
        <v/>
      </c>
      <c r="C166" s="151"/>
      <c r="D166" s="152"/>
      <c r="E166" s="153"/>
      <c r="F166" s="152"/>
      <c r="G166" s="151"/>
      <c r="H166" s="151"/>
      <c r="I166" s="151"/>
      <c r="J166" s="151"/>
      <c r="K166" s="151"/>
      <c r="L166" s="151" t="str">
        <f t="shared" si="44"/>
        <v/>
      </c>
      <c r="M166" s="151" t="str">
        <f t="shared" si="45"/>
        <v/>
      </c>
      <c r="N166" s="151" t="str">
        <f t="shared" si="46"/>
        <v/>
      </c>
      <c r="O166" s="151" t="str">
        <f t="shared" si="47"/>
        <v/>
      </c>
      <c r="P166" s="155"/>
      <c r="Q166" s="155"/>
      <c r="R166" s="154" t="str">
        <f>IF(C166="","",MAX(N166:N167))</f>
        <v/>
      </c>
      <c r="S166" s="154" t="str">
        <f>IF(D166="","",MAX(O166:O167))</f>
        <v/>
      </c>
      <c r="T166" s="155" t="str">
        <f>IF(C166="","",MAX(ABS(H166),ABS(H167)))</f>
        <v/>
      </c>
      <c r="U166" s="156" t="str">
        <f>+IF(C166="","",MIN(MAX(ABS(G166),ABS(G167))*1000/(J166*K166),0.2*$F$10))</f>
        <v/>
      </c>
      <c r="V166" s="155" t="str">
        <f>IF(C166="","",MAX(BH166:BI166))</f>
        <v/>
      </c>
      <c r="W166" s="155" t="str">
        <f>IF(C166="","",$AA$9*$J166*$BG166*$BF166*$F$10/2.9/1000)</f>
        <v/>
      </c>
      <c r="X166" s="155" t="str">
        <f>IF(C166="","",$AA$9*$J166*$BG166*$BF166*$F$10/2/1000)</f>
        <v/>
      </c>
      <c r="Y166" s="157" t="str">
        <f>IF(C166="","",IF(MAX(ABS(H166),ABS(H167))&lt;V166,"Cấu tạo",IF(MAX(ABS(H166),ABS(H167))&gt;X166,"O/S","Tínhthép")))</f>
        <v/>
      </c>
      <c r="Z166" s="158" t="str">
        <f>IF(C166="","",IF(Y166="Tínhthép",IF(T166&lt;W166,2.5,_xlfn.COT(0.5*ASIN(2*T166*1000/($AA$9*J166*BG166*BF166*$F$10)))),""))</f>
        <v/>
      </c>
      <c r="AA166" s="159" t="str">
        <f>IF(C166="","",MAX(BJ166:BK166))</f>
        <v/>
      </c>
      <c r="AB166" s="160" t="str">
        <f>IF($C166="","",AH166)</f>
        <v/>
      </c>
      <c r="AC166" s="160" t="str">
        <f>IF($C166="","",AI166)</f>
        <v/>
      </c>
      <c r="AD166" s="160"/>
      <c r="AE166" s="159" t="str">
        <f>IF(C166="","",2*3.14*AB166^2/4/AC166*1000)</f>
        <v/>
      </c>
      <c r="AF166" s="161" t="str">
        <f>IF(C166="","",IF(AE166&gt;AA166,"OK","NOT OK"))</f>
        <v/>
      </c>
      <c r="AG166" s="17">
        <v>38</v>
      </c>
      <c r="AH166" s="162">
        <v>10</v>
      </c>
      <c r="AI166" s="163">
        <v>200</v>
      </c>
      <c r="AK166" s="164" t="str">
        <f t="shared" si="48"/>
        <v/>
      </c>
      <c r="AL166" s="165" t="str">
        <f t="shared" si="49"/>
        <v/>
      </c>
      <c r="AM166" s="164" t="str">
        <f t="shared" si="50"/>
        <v/>
      </c>
      <c r="AN166" s="164" t="str">
        <f t="shared" si="51"/>
        <v/>
      </c>
      <c r="AO166" s="166" t="str">
        <f t="shared" si="52"/>
        <v/>
      </c>
      <c r="AP166" s="167" t="str">
        <f t="shared" si="53"/>
        <v/>
      </c>
      <c r="AQ166" s="167" t="str">
        <f t="shared" si="54"/>
        <v/>
      </c>
      <c r="AR166" s="167" t="str">
        <f t="shared" si="55"/>
        <v/>
      </c>
      <c r="AS166" s="164" t="str">
        <f t="shared" si="56"/>
        <v/>
      </c>
      <c r="AT166" s="168" t="str">
        <f t="shared" si="57"/>
        <v/>
      </c>
      <c r="AU166" s="168" t="str">
        <f t="shared" si="58"/>
        <v/>
      </c>
      <c r="AV166" s="168" t="str">
        <f t="shared" si="59"/>
        <v/>
      </c>
      <c r="AW166" s="168" t="str">
        <f t="shared" si="60"/>
        <v/>
      </c>
      <c r="AX166" s="168" t="str">
        <f t="shared" si="61"/>
        <v/>
      </c>
      <c r="AY166" s="168" t="str">
        <f t="shared" si="62"/>
        <v/>
      </c>
      <c r="AZ166" s="169" t="str">
        <f>IF(C166="","",MAX(R166:R167))</f>
        <v/>
      </c>
      <c r="BA166" s="169" t="str">
        <f>IF(C166="","",MAX(S166:S167))</f>
        <v/>
      </c>
      <c r="BB166" s="170" t="str">
        <f>IF(C166="","",MIN(2,1+SQRT(200/(0.8*K166))))</f>
        <v/>
      </c>
      <c r="BC166" s="170" t="str">
        <f>IF(C166="","",MIN(0.02,MAX(R166:S166)/(J166*0.8*K166)))</f>
        <v/>
      </c>
      <c r="BD166" s="171" t="str">
        <f>IF(C166="","",0.18/$Y$11)</f>
        <v/>
      </c>
      <c r="BE166" s="172" t="str">
        <f>IF(C166="","",0.035*BB166^(3/2)*$F$9^(1/2))</f>
        <v/>
      </c>
      <c r="BF166" s="172" t="str">
        <f>IF(C166="","",0.6*(1-$F$9/250))</f>
        <v/>
      </c>
      <c r="BG166" s="171" t="str">
        <f>IF(C166="","",0.9*AK166)</f>
        <v/>
      </c>
      <c r="BH166" s="172" t="str">
        <f>+IF(C166="","",(BD166*BB166*(100*BC166*$F$9)^(1/3)+0.15*U166)*J166*0.8*K166/1000)</f>
        <v/>
      </c>
      <c r="BI166" s="172" t="str">
        <f>IF(C166="","",(BE166+0.15*U166)*J166*0.8*K166/1000)</f>
        <v/>
      </c>
      <c r="BJ166" s="172" t="str">
        <f>IF(C166="","",$AF$12*J166*1000)</f>
        <v/>
      </c>
      <c r="BK166" s="172" t="str">
        <f>+IF(C166="","",T166*1000/(BG166*$Q$10*Z166)*1000)</f>
        <v/>
      </c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5"/>
      <c r="DJ166" s="25"/>
      <c r="DK166" s="25"/>
      <c r="DL166" s="25"/>
      <c r="DM166" s="25"/>
      <c r="DN166" s="25"/>
    </row>
    <row r="167" spans="1:118" ht="15.95" customHeight="1" x14ac:dyDescent="0.25">
      <c r="A167" s="181" t="str">
        <f t="shared" si="64"/>
        <v/>
      </c>
      <c r="B167" s="182" t="str">
        <f t="shared" si="63"/>
        <v/>
      </c>
      <c r="C167" s="151"/>
      <c r="D167" s="152"/>
      <c r="E167" s="153"/>
      <c r="F167" s="152"/>
      <c r="G167" s="151"/>
      <c r="H167" s="151"/>
      <c r="I167" s="151"/>
      <c r="J167" s="151"/>
      <c r="K167" s="152"/>
      <c r="L167" s="151" t="str">
        <f t="shared" si="44"/>
        <v/>
      </c>
      <c r="M167" s="151" t="str">
        <f t="shared" si="45"/>
        <v/>
      </c>
      <c r="N167" s="151" t="str">
        <f t="shared" si="46"/>
        <v/>
      </c>
      <c r="O167" s="151" t="str">
        <f t="shared" si="47"/>
        <v/>
      </c>
      <c r="P167" s="272"/>
      <c r="Q167" s="272"/>
      <c r="R167" s="180"/>
      <c r="S167" s="180"/>
      <c r="T167" s="174"/>
      <c r="U167" s="174"/>
      <c r="V167" s="174"/>
      <c r="W167" s="174"/>
      <c r="X167" s="174"/>
      <c r="Y167" s="174"/>
      <c r="Z167" s="174"/>
      <c r="AA167" s="175"/>
      <c r="AB167" s="175"/>
      <c r="AC167" s="175"/>
      <c r="AD167" s="175"/>
      <c r="AE167" s="176"/>
      <c r="AF167" s="175"/>
      <c r="AG167" s="122"/>
      <c r="AH167" s="177"/>
      <c r="AI167" s="177"/>
      <c r="AK167" s="164" t="str">
        <f t="shared" si="48"/>
        <v/>
      </c>
      <c r="AL167" s="165" t="str">
        <f t="shared" si="49"/>
        <v/>
      </c>
      <c r="AM167" s="164" t="str">
        <f t="shared" si="50"/>
        <v/>
      </c>
      <c r="AN167" s="164" t="str">
        <f t="shared" si="51"/>
        <v/>
      </c>
      <c r="AO167" s="166" t="str">
        <f t="shared" si="52"/>
        <v/>
      </c>
      <c r="AP167" s="167" t="str">
        <f t="shared" si="53"/>
        <v/>
      </c>
      <c r="AQ167" s="167" t="str">
        <f t="shared" si="54"/>
        <v/>
      </c>
      <c r="AR167" s="167" t="str">
        <f t="shared" si="55"/>
        <v/>
      </c>
      <c r="AS167" s="164" t="str">
        <f t="shared" si="56"/>
        <v/>
      </c>
      <c r="AT167" s="168" t="str">
        <f t="shared" si="57"/>
        <v/>
      </c>
      <c r="AU167" s="168" t="str">
        <f t="shared" si="58"/>
        <v/>
      </c>
      <c r="AV167" s="168" t="str">
        <f t="shared" si="59"/>
        <v/>
      </c>
      <c r="AW167" s="168" t="str">
        <f t="shared" si="60"/>
        <v/>
      </c>
      <c r="AX167" s="168" t="str">
        <f t="shared" si="61"/>
        <v/>
      </c>
      <c r="AY167" s="168" t="str">
        <f t="shared" si="62"/>
        <v/>
      </c>
      <c r="AZ167" s="178"/>
      <c r="BA167" s="178"/>
      <c r="BB167" s="179"/>
      <c r="BC167" s="179"/>
      <c r="BD167" s="179"/>
      <c r="BE167" s="179"/>
      <c r="BF167" s="179"/>
      <c r="BG167" s="179"/>
      <c r="BH167" s="179"/>
      <c r="BI167" s="179"/>
      <c r="BJ167" s="179"/>
      <c r="BK167" s="179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5"/>
      <c r="DJ167" s="25"/>
      <c r="DK167" s="25"/>
      <c r="DL167" s="25"/>
      <c r="DM167" s="25"/>
      <c r="DN167" s="25"/>
    </row>
    <row r="168" spans="1:118" ht="15.95" customHeight="1" x14ac:dyDescent="0.2">
      <c r="A168" s="181" t="str">
        <f t="shared" si="64"/>
        <v/>
      </c>
      <c r="B168" s="182" t="str">
        <f t="shared" si="63"/>
        <v/>
      </c>
      <c r="C168" s="151"/>
      <c r="D168" s="152"/>
      <c r="E168" s="153"/>
      <c r="F168" s="152"/>
      <c r="G168" s="151"/>
      <c r="H168" s="151"/>
      <c r="I168" s="151"/>
      <c r="J168" s="151"/>
      <c r="K168" s="152"/>
      <c r="L168" s="151" t="str">
        <f t="shared" si="44"/>
        <v/>
      </c>
      <c r="M168" s="151" t="str">
        <f t="shared" si="45"/>
        <v/>
      </c>
      <c r="N168" s="151" t="str">
        <f t="shared" si="46"/>
        <v/>
      </c>
      <c r="O168" s="151" t="str">
        <f t="shared" si="47"/>
        <v/>
      </c>
      <c r="P168" s="155"/>
      <c r="Q168" s="155"/>
      <c r="R168" s="154" t="str">
        <f>IF(C168="","",MAX(N168:N169))</f>
        <v/>
      </c>
      <c r="S168" s="154" t="str">
        <f>IF(D168="","",MAX(O168:O169))</f>
        <v/>
      </c>
      <c r="T168" s="155" t="str">
        <f>IF(C168="","",MAX(ABS(H168),ABS(H169)))</f>
        <v/>
      </c>
      <c r="U168" s="156" t="str">
        <f>+IF(C168="","",MIN(MAX(ABS(G168),ABS(G169))*1000/(J168*K168),0.2*$F$10))</f>
        <v/>
      </c>
      <c r="V168" s="155" t="str">
        <f>IF(C168="","",MAX(BH168:BI168))</f>
        <v/>
      </c>
      <c r="W168" s="155" t="str">
        <f>IF(C168="","",$AA$9*$J168*$BG168*$BF168*$F$10/2.9/1000)</f>
        <v/>
      </c>
      <c r="X168" s="155" t="str">
        <f>IF(C168="","",$AA$9*$J168*$BG168*$BF168*$F$10/2/1000)</f>
        <v/>
      </c>
      <c r="Y168" s="157" t="str">
        <f>IF(C168="","",IF(MAX(ABS(H168),ABS(H169))&lt;V168,"Cấu tạo",IF(MAX(ABS(H168),ABS(H169))&gt;X168,"O/S","Tínhthép")))</f>
        <v/>
      </c>
      <c r="Z168" s="158" t="str">
        <f>IF(C168="","",IF(Y168="Tínhthép",IF(T168&lt;W168,2.5,_xlfn.COT(0.5*ASIN(2*T168*1000/($AA$9*J168*BG168*BF168*$F$10)))),""))</f>
        <v/>
      </c>
      <c r="AA168" s="159" t="str">
        <f>IF(C168="","",MAX(BJ168:BK168))</f>
        <v/>
      </c>
      <c r="AB168" s="160" t="str">
        <f>IF($C168="","",AH168)</f>
        <v/>
      </c>
      <c r="AC168" s="160" t="str">
        <f>IF($C168="","",AI168)</f>
        <v/>
      </c>
      <c r="AD168" s="160"/>
      <c r="AE168" s="159" t="str">
        <f>IF(C168="","",2*3.14*AB168^2/4/AC168*1000)</f>
        <v/>
      </c>
      <c r="AF168" s="161" t="str">
        <f>IF(C168="","",IF(AE168&gt;AA168,"OK","NOT OK"))</f>
        <v/>
      </c>
      <c r="AH168" s="162">
        <v>10</v>
      </c>
      <c r="AI168" s="163">
        <v>200</v>
      </c>
      <c r="AK168" s="164" t="str">
        <f t="shared" si="48"/>
        <v/>
      </c>
      <c r="AL168" s="165" t="str">
        <f t="shared" si="49"/>
        <v/>
      </c>
      <c r="AM168" s="164" t="str">
        <f t="shared" si="50"/>
        <v/>
      </c>
      <c r="AN168" s="164" t="str">
        <f t="shared" si="51"/>
        <v/>
      </c>
      <c r="AO168" s="166" t="str">
        <f t="shared" si="52"/>
        <v/>
      </c>
      <c r="AP168" s="167" t="str">
        <f t="shared" si="53"/>
        <v/>
      </c>
      <c r="AQ168" s="167" t="str">
        <f t="shared" si="54"/>
        <v/>
      </c>
      <c r="AR168" s="167" t="str">
        <f t="shared" si="55"/>
        <v/>
      </c>
      <c r="AS168" s="164" t="str">
        <f t="shared" si="56"/>
        <v/>
      </c>
      <c r="AT168" s="168" t="str">
        <f t="shared" si="57"/>
        <v/>
      </c>
      <c r="AU168" s="168" t="str">
        <f t="shared" si="58"/>
        <v/>
      </c>
      <c r="AV168" s="168" t="str">
        <f t="shared" si="59"/>
        <v/>
      </c>
      <c r="AW168" s="168" t="str">
        <f t="shared" si="60"/>
        <v/>
      </c>
      <c r="AX168" s="168" t="str">
        <f t="shared" si="61"/>
        <v/>
      </c>
      <c r="AY168" s="168" t="str">
        <f t="shared" si="62"/>
        <v/>
      </c>
      <c r="AZ168" s="169" t="str">
        <f>IF(C168="","",MAX(R168:R169))</f>
        <v/>
      </c>
      <c r="BA168" s="169" t="str">
        <f>IF(C168="","",MAX(S168:S169))</f>
        <v/>
      </c>
      <c r="BB168" s="170" t="str">
        <f>IF(C168="","",MIN(2,1+SQRT(200/(0.8*K168))))</f>
        <v/>
      </c>
      <c r="BC168" s="170" t="str">
        <f>IF(C168="","",MIN(0.02,MAX(R168:S168)/(J168*0.8*K168)))</f>
        <v/>
      </c>
      <c r="BD168" s="171" t="str">
        <f>IF(C168="","",0.18/$Y$11)</f>
        <v/>
      </c>
      <c r="BE168" s="172" t="str">
        <f>IF(C168="","",0.035*BB168^(3/2)*$F$9^(1/2))</f>
        <v/>
      </c>
      <c r="BF168" s="172" t="str">
        <f>IF(C168="","",0.6*(1-$F$9/250))</f>
        <v/>
      </c>
      <c r="BG168" s="171" t="str">
        <f>IF(C168="","",0.9*AK168)</f>
        <v/>
      </c>
      <c r="BH168" s="172" t="str">
        <f>+IF(C168="","",(BD168*BB168*(100*BC168*$F$9)^(1/3)+0.15*U168)*J168*0.8*K168/1000)</f>
        <v/>
      </c>
      <c r="BI168" s="172" t="str">
        <f>IF(C168="","",(BE168+0.15*U168)*J168*0.8*K168/1000)</f>
        <v/>
      </c>
      <c r="BJ168" s="172" t="str">
        <f>IF(C168="","",$AF$12*J168*1000)</f>
        <v/>
      </c>
      <c r="BK168" s="172" t="str">
        <f>+IF(C168="","",T168*1000/(BG168*$Q$10*Z168)*1000)</f>
        <v/>
      </c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5"/>
      <c r="DJ168" s="25"/>
      <c r="DK168" s="25"/>
      <c r="DL168" s="25"/>
      <c r="DM168" s="25"/>
      <c r="DN168" s="25"/>
    </row>
    <row r="169" spans="1:118" ht="15.95" customHeight="1" x14ac:dyDescent="0.25">
      <c r="A169" s="181" t="str">
        <f t="shared" si="64"/>
        <v/>
      </c>
      <c r="B169" s="182" t="str">
        <f t="shared" si="63"/>
        <v/>
      </c>
      <c r="C169" s="151"/>
      <c r="D169" s="152"/>
      <c r="E169" s="153"/>
      <c r="F169" s="152"/>
      <c r="G169" s="151"/>
      <c r="H169" s="151"/>
      <c r="I169" s="151"/>
      <c r="J169" s="151"/>
      <c r="K169" s="152"/>
      <c r="L169" s="151" t="str">
        <f t="shared" si="44"/>
        <v/>
      </c>
      <c r="M169" s="151" t="str">
        <f t="shared" si="45"/>
        <v/>
      </c>
      <c r="N169" s="151" t="str">
        <f t="shared" si="46"/>
        <v/>
      </c>
      <c r="O169" s="151" t="str">
        <f t="shared" si="47"/>
        <v/>
      </c>
      <c r="P169" s="272"/>
      <c r="Q169" s="272"/>
      <c r="R169" s="180"/>
      <c r="S169" s="180"/>
      <c r="T169" s="174"/>
      <c r="U169" s="174"/>
      <c r="V169" s="174"/>
      <c r="W169" s="174"/>
      <c r="X169" s="174"/>
      <c r="Y169" s="174"/>
      <c r="Z169" s="174"/>
      <c r="AA169" s="175"/>
      <c r="AB169" s="175"/>
      <c r="AC169" s="175"/>
      <c r="AD169" s="175"/>
      <c r="AE169" s="176"/>
      <c r="AF169" s="175"/>
      <c r="AG169" s="122"/>
      <c r="AH169" s="177"/>
      <c r="AI169" s="177"/>
      <c r="AK169" s="164" t="str">
        <f t="shared" si="48"/>
        <v/>
      </c>
      <c r="AL169" s="165" t="str">
        <f t="shared" si="49"/>
        <v/>
      </c>
      <c r="AM169" s="164" t="str">
        <f t="shared" si="50"/>
        <v/>
      </c>
      <c r="AN169" s="164" t="str">
        <f t="shared" si="51"/>
        <v/>
      </c>
      <c r="AO169" s="166" t="str">
        <f t="shared" si="52"/>
        <v/>
      </c>
      <c r="AP169" s="167" t="str">
        <f t="shared" si="53"/>
        <v/>
      </c>
      <c r="AQ169" s="167" t="str">
        <f t="shared" si="54"/>
        <v/>
      </c>
      <c r="AR169" s="167" t="str">
        <f t="shared" si="55"/>
        <v/>
      </c>
      <c r="AS169" s="164" t="str">
        <f t="shared" si="56"/>
        <v/>
      </c>
      <c r="AT169" s="168" t="str">
        <f t="shared" si="57"/>
        <v/>
      </c>
      <c r="AU169" s="168" t="str">
        <f t="shared" si="58"/>
        <v/>
      </c>
      <c r="AV169" s="168" t="str">
        <f t="shared" si="59"/>
        <v/>
      </c>
      <c r="AW169" s="168" t="str">
        <f t="shared" si="60"/>
        <v/>
      </c>
      <c r="AX169" s="168" t="str">
        <f t="shared" si="61"/>
        <v/>
      </c>
      <c r="AY169" s="168" t="str">
        <f t="shared" si="62"/>
        <v/>
      </c>
      <c r="AZ169" s="178"/>
      <c r="BA169" s="178"/>
      <c r="BB169" s="179"/>
      <c r="BC169" s="179"/>
      <c r="BD169" s="179"/>
      <c r="BE169" s="179"/>
      <c r="BF169" s="179"/>
      <c r="BG169" s="179"/>
      <c r="BH169" s="179"/>
      <c r="BI169" s="179"/>
      <c r="BJ169" s="179"/>
      <c r="BK169" s="179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5"/>
      <c r="DJ169" s="25"/>
      <c r="DK169" s="25"/>
      <c r="DL169" s="25"/>
      <c r="DM169" s="25"/>
      <c r="DN169" s="25"/>
    </row>
    <row r="170" spans="1:118" ht="15.95" customHeight="1" x14ac:dyDescent="0.2">
      <c r="A170" s="181" t="str">
        <f t="shared" si="64"/>
        <v/>
      </c>
      <c r="B170" s="182" t="str">
        <f t="shared" si="63"/>
        <v/>
      </c>
      <c r="C170" s="151"/>
      <c r="D170" s="152"/>
      <c r="E170" s="153"/>
      <c r="F170" s="152"/>
      <c r="G170" s="151"/>
      <c r="H170" s="151"/>
      <c r="I170" s="151"/>
      <c r="J170" s="151"/>
      <c r="K170" s="151"/>
      <c r="L170" s="151" t="str">
        <f t="shared" si="44"/>
        <v/>
      </c>
      <c r="M170" s="151" t="str">
        <f t="shared" si="45"/>
        <v/>
      </c>
      <c r="N170" s="151" t="str">
        <f t="shared" si="46"/>
        <v/>
      </c>
      <c r="O170" s="151" t="str">
        <f t="shared" si="47"/>
        <v/>
      </c>
      <c r="P170" s="155"/>
      <c r="Q170" s="155"/>
      <c r="R170" s="154" t="str">
        <f>IF(C170="","",MAX(N170:N171))</f>
        <v/>
      </c>
      <c r="S170" s="154" t="str">
        <f>IF(D170="","",MAX(O170:O171))</f>
        <v/>
      </c>
      <c r="T170" s="155" t="str">
        <f>IF(C170="","",MAX(ABS(H170),ABS(H171)))</f>
        <v/>
      </c>
      <c r="U170" s="156" t="str">
        <f>+IF(C170="","",MIN(MAX(ABS(G170),ABS(G171))*1000/(J170*K170),0.2*$F$10))</f>
        <v/>
      </c>
      <c r="V170" s="155" t="str">
        <f>IF(C170="","",MAX(BH170:BI170))</f>
        <v/>
      </c>
      <c r="W170" s="155" t="str">
        <f>IF(C170="","",$AA$9*$J170*$BG170*$BF170*$F$10/2.9/1000)</f>
        <v/>
      </c>
      <c r="X170" s="155" t="str">
        <f>IF(C170="","",$AA$9*$J170*$BG170*$BF170*$F$10/2/1000)</f>
        <v/>
      </c>
      <c r="Y170" s="157" t="str">
        <f>IF(C170="","",IF(MAX(ABS(H170),ABS(H171))&lt;V170,"Cấu tạo",IF(MAX(ABS(H170),ABS(H171))&gt;X170,"O/S","Tínhthép")))</f>
        <v/>
      </c>
      <c r="Z170" s="158" t="str">
        <f>IF(C170="","",IF(Y170="Tínhthép",IF(T170&lt;W170,2.5,_xlfn.COT(0.5*ASIN(2*T170*1000/($AA$9*J170*BG170*BF170*$F$10)))),""))</f>
        <v/>
      </c>
      <c r="AA170" s="159" t="str">
        <f>IF(C170="","",MAX(BJ170:BK170))</f>
        <v/>
      </c>
      <c r="AB170" s="160" t="str">
        <f>IF($C170="","",AH170)</f>
        <v/>
      </c>
      <c r="AC170" s="160" t="str">
        <f>IF($C170="","",AI170)</f>
        <v/>
      </c>
      <c r="AD170" s="160"/>
      <c r="AE170" s="159" t="str">
        <f>IF(C170="","",2*3.14*AB170^2/4/AC170*1000)</f>
        <v/>
      </c>
      <c r="AF170" s="161" t="str">
        <f>IF(C170="","",IF(AE170&gt;AA170,"OK","NOT OK"))</f>
        <v/>
      </c>
      <c r="AG170" s="17">
        <v>39</v>
      </c>
      <c r="AH170" s="162">
        <v>10</v>
      </c>
      <c r="AI170" s="163">
        <v>200</v>
      </c>
      <c r="AK170" s="164" t="str">
        <f t="shared" si="48"/>
        <v/>
      </c>
      <c r="AL170" s="165" t="str">
        <f t="shared" si="49"/>
        <v/>
      </c>
      <c r="AM170" s="164" t="str">
        <f t="shared" si="50"/>
        <v/>
      </c>
      <c r="AN170" s="164" t="str">
        <f t="shared" si="51"/>
        <v/>
      </c>
      <c r="AO170" s="166" t="str">
        <f t="shared" si="52"/>
        <v/>
      </c>
      <c r="AP170" s="167" t="str">
        <f t="shared" si="53"/>
        <v/>
      </c>
      <c r="AQ170" s="167" t="str">
        <f t="shared" si="54"/>
        <v/>
      </c>
      <c r="AR170" s="167" t="str">
        <f t="shared" si="55"/>
        <v/>
      </c>
      <c r="AS170" s="164" t="str">
        <f t="shared" si="56"/>
        <v/>
      </c>
      <c r="AT170" s="168" t="str">
        <f t="shared" si="57"/>
        <v/>
      </c>
      <c r="AU170" s="168" t="str">
        <f t="shared" si="58"/>
        <v/>
      </c>
      <c r="AV170" s="168" t="str">
        <f t="shared" si="59"/>
        <v/>
      </c>
      <c r="AW170" s="168" t="str">
        <f t="shared" si="60"/>
        <v/>
      </c>
      <c r="AX170" s="168" t="str">
        <f t="shared" si="61"/>
        <v/>
      </c>
      <c r="AY170" s="168" t="str">
        <f t="shared" si="62"/>
        <v/>
      </c>
      <c r="AZ170" s="169" t="str">
        <f>IF(C170="","",MAX(R170:R171))</f>
        <v/>
      </c>
      <c r="BA170" s="169" t="str">
        <f>IF(C170="","",MAX(S170:S171))</f>
        <v/>
      </c>
      <c r="BB170" s="170" t="str">
        <f>IF(C170="","",MIN(2,1+SQRT(200/(0.8*K170))))</f>
        <v/>
      </c>
      <c r="BC170" s="170" t="str">
        <f>IF(C170="","",MIN(0.02,MAX(R170:S170)/(J170*0.8*K170)))</f>
        <v/>
      </c>
      <c r="BD170" s="171" t="str">
        <f>IF(C170="","",0.18/$Y$11)</f>
        <v/>
      </c>
      <c r="BE170" s="172" t="str">
        <f>IF(C170="","",0.035*BB170^(3/2)*$F$9^(1/2))</f>
        <v/>
      </c>
      <c r="BF170" s="172" t="str">
        <f>IF(C170="","",0.6*(1-$F$9/250))</f>
        <v/>
      </c>
      <c r="BG170" s="171" t="str">
        <f>IF(C170="","",0.9*AK170)</f>
        <v/>
      </c>
      <c r="BH170" s="172" t="str">
        <f>+IF(C170="","",(BD170*BB170*(100*BC170*$F$9)^(1/3)+0.15*U170)*J170*0.8*K170/1000)</f>
        <v/>
      </c>
      <c r="BI170" s="172" t="str">
        <f>IF(C170="","",(BE170+0.15*U170)*J170*0.8*K170/1000)</f>
        <v/>
      </c>
      <c r="BJ170" s="172" t="str">
        <f>IF(C170="","",$AF$12*J170*1000)</f>
        <v/>
      </c>
      <c r="BK170" s="172" t="str">
        <f>+IF(C170="","",T170*1000/(BG170*$Q$10*Z170)*1000)</f>
        <v/>
      </c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5"/>
      <c r="DJ170" s="25"/>
      <c r="DK170" s="25"/>
      <c r="DL170" s="25"/>
      <c r="DM170" s="25"/>
      <c r="DN170" s="25"/>
    </row>
    <row r="171" spans="1:118" ht="15.95" customHeight="1" x14ac:dyDescent="0.25">
      <c r="A171" s="181" t="str">
        <f t="shared" si="64"/>
        <v/>
      </c>
      <c r="B171" s="182" t="str">
        <f t="shared" si="63"/>
        <v/>
      </c>
      <c r="C171" s="151"/>
      <c r="D171" s="152"/>
      <c r="E171" s="153"/>
      <c r="F171" s="152"/>
      <c r="G171" s="151"/>
      <c r="H171" s="151"/>
      <c r="I171" s="151"/>
      <c r="J171" s="151"/>
      <c r="K171" s="152"/>
      <c r="L171" s="151" t="str">
        <f t="shared" si="44"/>
        <v/>
      </c>
      <c r="M171" s="151" t="str">
        <f t="shared" si="45"/>
        <v/>
      </c>
      <c r="N171" s="151" t="str">
        <f t="shared" si="46"/>
        <v/>
      </c>
      <c r="O171" s="151" t="str">
        <f t="shared" si="47"/>
        <v/>
      </c>
      <c r="P171" s="272"/>
      <c r="Q171" s="272"/>
      <c r="R171" s="173"/>
      <c r="S171" s="173"/>
      <c r="T171" s="174"/>
      <c r="U171" s="174"/>
      <c r="V171" s="174"/>
      <c r="W171" s="174"/>
      <c r="X171" s="174"/>
      <c r="Y171" s="174"/>
      <c r="Z171" s="174"/>
      <c r="AA171" s="175"/>
      <c r="AB171" s="175"/>
      <c r="AC171" s="175"/>
      <c r="AD171" s="175"/>
      <c r="AE171" s="176"/>
      <c r="AF171" s="175"/>
      <c r="AG171" s="122"/>
      <c r="AH171" s="177"/>
      <c r="AI171" s="177"/>
      <c r="AK171" s="164" t="str">
        <f t="shared" si="48"/>
        <v/>
      </c>
      <c r="AL171" s="165" t="str">
        <f t="shared" si="49"/>
        <v/>
      </c>
      <c r="AM171" s="164" t="str">
        <f t="shared" si="50"/>
        <v/>
      </c>
      <c r="AN171" s="164" t="str">
        <f t="shared" si="51"/>
        <v/>
      </c>
      <c r="AO171" s="166" t="str">
        <f t="shared" si="52"/>
        <v/>
      </c>
      <c r="AP171" s="167" t="str">
        <f t="shared" si="53"/>
        <v/>
      </c>
      <c r="AQ171" s="167" t="str">
        <f t="shared" si="54"/>
        <v/>
      </c>
      <c r="AR171" s="167" t="str">
        <f t="shared" si="55"/>
        <v/>
      </c>
      <c r="AS171" s="164" t="str">
        <f t="shared" si="56"/>
        <v/>
      </c>
      <c r="AT171" s="168" t="str">
        <f t="shared" si="57"/>
        <v/>
      </c>
      <c r="AU171" s="168" t="str">
        <f t="shared" si="58"/>
        <v/>
      </c>
      <c r="AV171" s="168" t="str">
        <f t="shared" si="59"/>
        <v/>
      </c>
      <c r="AW171" s="168" t="str">
        <f t="shared" si="60"/>
        <v/>
      </c>
      <c r="AX171" s="168" t="str">
        <f t="shared" si="61"/>
        <v/>
      </c>
      <c r="AY171" s="168" t="str">
        <f t="shared" si="62"/>
        <v/>
      </c>
      <c r="AZ171" s="178"/>
      <c r="BA171" s="178"/>
      <c r="BB171" s="179"/>
      <c r="BC171" s="179"/>
      <c r="BD171" s="179"/>
      <c r="BE171" s="179"/>
      <c r="BF171" s="179"/>
      <c r="BG171" s="179"/>
      <c r="BH171" s="179"/>
      <c r="BI171" s="179"/>
      <c r="BJ171" s="179"/>
      <c r="BK171" s="179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5"/>
      <c r="DJ171" s="25"/>
      <c r="DK171" s="25"/>
      <c r="DL171" s="25"/>
      <c r="DM171" s="25"/>
      <c r="DN171" s="25"/>
    </row>
    <row r="172" spans="1:118" ht="15.95" customHeight="1" x14ac:dyDescent="0.2">
      <c r="A172" s="181" t="str">
        <f t="shared" si="64"/>
        <v/>
      </c>
      <c r="B172" s="182" t="str">
        <f t="shared" si="63"/>
        <v/>
      </c>
      <c r="C172" s="151"/>
      <c r="D172" s="152"/>
      <c r="E172" s="153"/>
      <c r="F172" s="152"/>
      <c r="G172" s="151"/>
      <c r="H172" s="151"/>
      <c r="I172" s="151"/>
      <c r="J172" s="151"/>
      <c r="K172" s="152"/>
      <c r="L172" s="151" t="str">
        <f t="shared" si="44"/>
        <v/>
      </c>
      <c r="M172" s="151" t="str">
        <f t="shared" si="45"/>
        <v/>
      </c>
      <c r="N172" s="151" t="str">
        <f t="shared" si="46"/>
        <v/>
      </c>
      <c r="O172" s="151" t="str">
        <f t="shared" si="47"/>
        <v/>
      </c>
      <c r="P172" s="155"/>
      <c r="Q172" s="155"/>
      <c r="R172" s="154" t="str">
        <f>IF(C172="","",MAX(N172:N173))</f>
        <v/>
      </c>
      <c r="S172" s="154" t="str">
        <f>IF(D172="","",MAX(O172:O173))</f>
        <v/>
      </c>
      <c r="T172" s="155" t="str">
        <f>IF(C172="","",MAX(ABS(H172),ABS(H173)))</f>
        <v/>
      </c>
      <c r="U172" s="156" t="str">
        <f>+IF(C172="","",MIN(MAX(ABS(G172),ABS(G173))*1000/(J172*K172),0.2*$F$10))</f>
        <v/>
      </c>
      <c r="V172" s="155" t="str">
        <f>IF(C172="","",MAX(BH172:BI172))</f>
        <v/>
      </c>
      <c r="W172" s="155" t="str">
        <f>IF(C172="","",$AA$9*$J172*$BG172*$BF172*$F$10/2.9/1000)</f>
        <v/>
      </c>
      <c r="X172" s="155" t="str">
        <f>IF(C172="","",$AA$9*$J172*$BG172*$BF172*$F$10/2/1000)</f>
        <v/>
      </c>
      <c r="Y172" s="157" t="str">
        <f>IF(C172="","",IF(MAX(ABS(H172),ABS(H173))&lt;V172,"Cấu tạo",IF(MAX(ABS(H172),ABS(H173))&gt;X172,"O/S","Tínhthép")))</f>
        <v/>
      </c>
      <c r="Z172" s="158" t="str">
        <f>IF(C172="","",IF(Y172="Tínhthép",IF(T172&lt;W172,2.5,_xlfn.COT(0.5*ASIN(2*T172*1000/($AA$9*J172*BG172*BF172*$F$10)))),""))</f>
        <v/>
      </c>
      <c r="AA172" s="159" t="str">
        <f>IF(C172="","",MAX(BJ172:BK172))</f>
        <v/>
      </c>
      <c r="AB172" s="160" t="str">
        <f>IF($C172="","",AH172)</f>
        <v/>
      </c>
      <c r="AC172" s="160" t="str">
        <f>IF($C172="","",AI172)</f>
        <v/>
      </c>
      <c r="AD172" s="160"/>
      <c r="AE172" s="159" t="str">
        <f>IF(C172="","",2*3.14*AB172^2/4/AC172*1000)</f>
        <v/>
      </c>
      <c r="AF172" s="161" t="str">
        <f>IF(C172="","",IF(AE172&gt;AA172,"OK","NOT OK"))</f>
        <v/>
      </c>
      <c r="AH172" s="162">
        <v>10</v>
      </c>
      <c r="AI172" s="163">
        <v>200</v>
      </c>
      <c r="AK172" s="164" t="str">
        <f t="shared" si="48"/>
        <v/>
      </c>
      <c r="AL172" s="165" t="str">
        <f t="shared" si="49"/>
        <v/>
      </c>
      <c r="AM172" s="164" t="str">
        <f t="shared" si="50"/>
        <v/>
      </c>
      <c r="AN172" s="164" t="str">
        <f t="shared" si="51"/>
        <v/>
      </c>
      <c r="AO172" s="166" t="str">
        <f t="shared" si="52"/>
        <v/>
      </c>
      <c r="AP172" s="167" t="str">
        <f t="shared" si="53"/>
        <v/>
      </c>
      <c r="AQ172" s="167" t="str">
        <f t="shared" si="54"/>
        <v/>
      </c>
      <c r="AR172" s="167" t="str">
        <f t="shared" si="55"/>
        <v/>
      </c>
      <c r="AS172" s="164" t="str">
        <f t="shared" si="56"/>
        <v/>
      </c>
      <c r="AT172" s="168" t="str">
        <f t="shared" si="57"/>
        <v/>
      </c>
      <c r="AU172" s="168" t="str">
        <f t="shared" si="58"/>
        <v/>
      </c>
      <c r="AV172" s="168" t="str">
        <f t="shared" si="59"/>
        <v/>
      </c>
      <c r="AW172" s="168" t="str">
        <f t="shared" si="60"/>
        <v/>
      </c>
      <c r="AX172" s="168" t="str">
        <f t="shared" si="61"/>
        <v/>
      </c>
      <c r="AY172" s="168" t="str">
        <f t="shared" si="62"/>
        <v/>
      </c>
      <c r="AZ172" s="169" t="str">
        <f>IF(C172="","",MAX(R172:R173))</f>
        <v/>
      </c>
      <c r="BA172" s="169" t="str">
        <f>IF(C172="","",MAX(S172:S173))</f>
        <v/>
      </c>
      <c r="BB172" s="170" t="str">
        <f>IF(C172="","",MIN(2,1+SQRT(200/(0.8*K172))))</f>
        <v/>
      </c>
      <c r="BC172" s="170" t="str">
        <f>IF(C172="","",MIN(0.02,MAX(R172:S172)/(J172*0.8*K172)))</f>
        <v/>
      </c>
      <c r="BD172" s="171" t="str">
        <f>IF(C172="","",0.18/$Y$11)</f>
        <v/>
      </c>
      <c r="BE172" s="172" t="str">
        <f>IF(C172="","",0.035*BB172^(3/2)*$F$9^(1/2))</f>
        <v/>
      </c>
      <c r="BF172" s="172" t="str">
        <f>IF(C172="","",0.6*(1-$F$9/250))</f>
        <v/>
      </c>
      <c r="BG172" s="171" t="str">
        <f>IF(C172="","",0.9*AK172)</f>
        <v/>
      </c>
      <c r="BH172" s="172" t="str">
        <f>+IF(C172="","",(BD172*BB172*(100*BC172*$F$9)^(1/3)+0.15*U172)*J172*0.8*K172/1000)</f>
        <v/>
      </c>
      <c r="BI172" s="172" t="str">
        <f>IF(C172="","",(BE172+0.15*U172)*J172*0.8*K172/1000)</f>
        <v/>
      </c>
      <c r="BJ172" s="172" t="str">
        <f>IF(C172="","",$AF$12*J172*1000)</f>
        <v/>
      </c>
      <c r="BK172" s="172" t="str">
        <f>+IF(C172="","",T172*1000/(BG172*$Q$10*Z172)*1000)</f>
        <v/>
      </c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5"/>
      <c r="DJ172" s="25"/>
      <c r="DK172" s="25"/>
      <c r="DL172" s="25"/>
      <c r="DM172" s="25"/>
      <c r="DN172" s="25"/>
    </row>
    <row r="173" spans="1:118" ht="15.95" customHeight="1" x14ac:dyDescent="0.25">
      <c r="A173" s="181" t="str">
        <f t="shared" si="64"/>
        <v/>
      </c>
      <c r="B173" s="182" t="str">
        <f t="shared" si="63"/>
        <v/>
      </c>
      <c r="C173" s="151"/>
      <c r="D173" s="152"/>
      <c r="E173" s="153"/>
      <c r="F173" s="152"/>
      <c r="G173" s="151"/>
      <c r="H173" s="151"/>
      <c r="I173" s="151"/>
      <c r="J173" s="151"/>
      <c r="K173" s="152"/>
      <c r="L173" s="151" t="str">
        <f t="shared" si="44"/>
        <v/>
      </c>
      <c r="M173" s="151" t="str">
        <f t="shared" si="45"/>
        <v/>
      </c>
      <c r="N173" s="151" t="str">
        <f t="shared" si="46"/>
        <v/>
      </c>
      <c r="O173" s="151" t="str">
        <f t="shared" si="47"/>
        <v/>
      </c>
      <c r="P173" s="272"/>
      <c r="Q173" s="272"/>
      <c r="R173" s="173"/>
      <c r="S173" s="173"/>
      <c r="T173" s="174"/>
      <c r="U173" s="174"/>
      <c r="V173" s="174"/>
      <c r="W173" s="174"/>
      <c r="X173" s="174"/>
      <c r="Y173" s="174"/>
      <c r="Z173" s="174"/>
      <c r="AA173" s="175"/>
      <c r="AB173" s="175"/>
      <c r="AC173" s="175"/>
      <c r="AD173" s="175"/>
      <c r="AE173" s="176"/>
      <c r="AF173" s="175"/>
      <c r="AG173" s="122"/>
      <c r="AH173" s="177"/>
      <c r="AI173" s="177"/>
      <c r="AK173" s="164" t="str">
        <f t="shared" si="48"/>
        <v/>
      </c>
      <c r="AL173" s="165" t="str">
        <f t="shared" si="49"/>
        <v/>
      </c>
      <c r="AM173" s="164" t="str">
        <f t="shared" si="50"/>
        <v/>
      </c>
      <c r="AN173" s="164" t="str">
        <f t="shared" si="51"/>
        <v/>
      </c>
      <c r="AO173" s="166" t="str">
        <f t="shared" si="52"/>
        <v/>
      </c>
      <c r="AP173" s="167" t="str">
        <f t="shared" si="53"/>
        <v/>
      </c>
      <c r="AQ173" s="167" t="str">
        <f t="shared" si="54"/>
        <v/>
      </c>
      <c r="AR173" s="167" t="str">
        <f t="shared" si="55"/>
        <v/>
      </c>
      <c r="AS173" s="164" t="str">
        <f t="shared" si="56"/>
        <v/>
      </c>
      <c r="AT173" s="168" t="str">
        <f t="shared" si="57"/>
        <v/>
      </c>
      <c r="AU173" s="168" t="str">
        <f t="shared" si="58"/>
        <v/>
      </c>
      <c r="AV173" s="168" t="str">
        <f t="shared" si="59"/>
        <v/>
      </c>
      <c r="AW173" s="168" t="str">
        <f t="shared" si="60"/>
        <v/>
      </c>
      <c r="AX173" s="168" t="str">
        <f t="shared" si="61"/>
        <v/>
      </c>
      <c r="AY173" s="168" t="str">
        <f t="shared" si="62"/>
        <v/>
      </c>
      <c r="AZ173" s="178"/>
      <c r="BA173" s="178"/>
      <c r="BB173" s="179"/>
      <c r="BC173" s="179"/>
      <c r="BD173" s="179"/>
      <c r="BE173" s="179"/>
      <c r="BF173" s="179"/>
      <c r="BG173" s="179"/>
      <c r="BH173" s="179"/>
      <c r="BI173" s="179"/>
      <c r="BJ173" s="179"/>
      <c r="BK173" s="179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5"/>
      <c r="DJ173" s="25"/>
      <c r="DK173" s="25"/>
      <c r="DL173" s="25"/>
      <c r="DM173" s="25"/>
      <c r="DN173" s="25"/>
    </row>
    <row r="174" spans="1:118" ht="15.95" customHeight="1" x14ac:dyDescent="0.2">
      <c r="A174" s="181" t="str">
        <f t="shared" si="64"/>
        <v/>
      </c>
      <c r="B174" s="182" t="str">
        <f t="shared" si="63"/>
        <v/>
      </c>
      <c r="C174" s="151"/>
      <c r="D174" s="152"/>
      <c r="E174" s="153"/>
      <c r="F174" s="152"/>
      <c r="G174" s="151"/>
      <c r="H174" s="151"/>
      <c r="I174" s="151"/>
      <c r="J174" s="151"/>
      <c r="K174" s="151"/>
      <c r="L174" s="151" t="str">
        <f t="shared" si="44"/>
        <v/>
      </c>
      <c r="M174" s="151" t="str">
        <f t="shared" si="45"/>
        <v/>
      </c>
      <c r="N174" s="151" t="str">
        <f t="shared" si="46"/>
        <v/>
      </c>
      <c r="O174" s="151" t="str">
        <f t="shared" si="47"/>
        <v/>
      </c>
      <c r="P174" s="155"/>
      <c r="Q174" s="155"/>
      <c r="R174" s="154" t="str">
        <f>IF(C174="","",MAX(N174:N175))</f>
        <v/>
      </c>
      <c r="S174" s="154" t="str">
        <f>IF(D174="","",MAX(O174:O175))</f>
        <v/>
      </c>
      <c r="T174" s="155" t="str">
        <f>IF(C174="","",MAX(ABS(H174),ABS(H175)))</f>
        <v/>
      </c>
      <c r="U174" s="156" t="str">
        <f>+IF(C174="","",MIN(MAX(ABS(G174),ABS(G175))*1000/(J174*K174),0.2*$F$10))</f>
        <v/>
      </c>
      <c r="V174" s="155" t="str">
        <f>IF(C174="","",MAX(BH174:BI174))</f>
        <v/>
      </c>
      <c r="W174" s="155" t="str">
        <f>IF(C174="","",$AA$9*$J174*$BG174*$BF174*$F$10/2.9/1000)</f>
        <v/>
      </c>
      <c r="X174" s="155" t="str">
        <f>IF(C174="","",$AA$9*$J174*$BG174*$BF174*$F$10/2/1000)</f>
        <v/>
      </c>
      <c r="Y174" s="157" t="str">
        <f>IF(C174="","",IF(MAX(ABS(H174),ABS(H175))&lt;V174,"Cấu tạo",IF(MAX(ABS(H174),ABS(H175))&gt;X174,"O/S","Tínhthép")))</f>
        <v/>
      </c>
      <c r="Z174" s="158" t="str">
        <f>IF(C174="","",IF(Y174="Tínhthép",IF(T174&lt;W174,2.5,_xlfn.COT(0.5*ASIN(2*T174*1000/($AA$9*J174*BG174*BF174*$F$10)))),""))</f>
        <v/>
      </c>
      <c r="AA174" s="159" t="str">
        <f>IF(C174="","",MAX(BJ174:BK174))</f>
        <v/>
      </c>
      <c r="AB174" s="160" t="str">
        <f>IF($C174="","",AH174)</f>
        <v/>
      </c>
      <c r="AC174" s="160" t="str">
        <f>IF($C174="","",AI174)</f>
        <v/>
      </c>
      <c r="AD174" s="160"/>
      <c r="AE174" s="159" t="str">
        <f>IF(C174="","",2*3.14*AB174^2/4/AC174*1000)</f>
        <v/>
      </c>
      <c r="AF174" s="161" t="str">
        <f>IF(C174="","",IF(AE174&gt;AA174,"OK","NOT OK"))</f>
        <v/>
      </c>
      <c r="AG174" s="17">
        <v>40</v>
      </c>
      <c r="AH174" s="162">
        <v>10</v>
      </c>
      <c r="AI174" s="163">
        <v>200</v>
      </c>
      <c r="AK174" s="164" t="str">
        <f t="shared" si="48"/>
        <v/>
      </c>
      <c r="AL174" s="165" t="str">
        <f t="shared" si="49"/>
        <v/>
      </c>
      <c r="AM174" s="164" t="str">
        <f t="shared" si="50"/>
        <v/>
      </c>
      <c r="AN174" s="164" t="str">
        <f t="shared" si="51"/>
        <v/>
      </c>
      <c r="AO174" s="166" t="str">
        <f t="shared" si="52"/>
        <v/>
      </c>
      <c r="AP174" s="167" t="str">
        <f t="shared" si="53"/>
        <v/>
      </c>
      <c r="AQ174" s="167" t="str">
        <f t="shared" si="54"/>
        <v/>
      </c>
      <c r="AR174" s="167" t="str">
        <f t="shared" si="55"/>
        <v/>
      </c>
      <c r="AS174" s="164" t="str">
        <f t="shared" si="56"/>
        <v/>
      </c>
      <c r="AT174" s="168" t="str">
        <f t="shared" si="57"/>
        <v/>
      </c>
      <c r="AU174" s="168" t="str">
        <f t="shared" si="58"/>
        <v/>
      </c>
      <c r="AV174" s="168" t="str">
        <f t="shared" si="59"/>
        <v/>
      </c>
      <c r="AW174" s="168" t="str">
        <f t="shared" si="60"/>
        <v/>
      </c>
      <c r="AX174" s="168" t="str">
        <f t="shared" si="61"/>
        <v/>
      </c>
      <c r="AY174" s="168" t="str">
        <f t="shared" si="62"/>
        <v/>
      </c>
      <c r="AZ174" s="169" t="str">
        <f>IF(C174="","",MAX(R174:R175))</f>
        <v/>
      </c>
      <c r="BA174" s="169" t="str">
        <f>IF(C174="","",MAX(S174:S175))</f>
        <v/>
      </c>
      <c r="BB174" s="170" t="str">
        <f>IF(C174="","",MIN(2,1+SQRT(200/(0.8*K174))))</f>
        <v/>
      </c>
      <c r="BC174" s="170" t="str">
        <f>IF(C174="","",MIN(0.02,MAX(R174:S174)/(J174*0.8*K174)))</f>
        <v/>
      </c>
      <c r="BD174" s="171" t="str">
        <f>IF(C174="","",0.18/$Y$11)</f>
        <v/>
      </c>
      <c r="BE174" s="172" t="str">
        <f>IF(C174="","",0.035*BB174^(3/2)*$F$9^(1/2))</f>
        <v/>
      </c>
      <c r="BF174" s="172" t="str">
        <f>IF(C174="","",0.6*(1-$F$9/250))</f>
        <v/>
      </c>
      <c r="BG174" s="171" t="str">
        <f>IF(C174="","",0.9*AK174)</f>
        <v/>
      </c>
      <c r="BH174" s="172" t="str">
        <f>+IF(C174="","",(BD174*BB174*(100*BC174*$F$9)^(1/3)+0.15*U174)*J174*0.8*K174/1000)</f>
        <v/>
      </c>
      <c r="BI174" s="172" t="str">
        <f>IF(C174="","",(BE174+0.15*U174)*J174*0.8*K174/1000)</f>
        <v/>
      </c>
      <c r="BJ174" s="172" t="str">
        <f>IF(C174="","",$AF$12*J174*1000)</f>
        <v/>
      </c>
      <c r="BK174" s="172" t="str">
        <f>+IF(C174="","",T174*1000/(BG174*$Q$10*Z174)*1000)</f>
        <v/>
      </c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5"/>
      <c r="DJ174" s="25"/>
      <c r="DK174" s="25"/>
      <c r="DL174" s="25"/>
      <c r="DM174" s="25"/>
      <c r="DN174" s="25"/>
    </row>
    <row r="175" spans="1:118" ht="15.95" customHeight="1" x14ac:dyDescent="0.25">
      <c r="A175" s="181" t="str">
        <f t="shared" si="64"/>
        <v/>
      </c>
      <c r="B175" s="182" t="str">
        <f t="shared" si="63"/>
        <v/>
      </c>
      <c r="C175" s="151"/>
      <c r="D175" s="152"/>
      <c r="E175" s="153"/>
      <c r="F175" s="152"/>
      <c r="G175" s="151"/>
      <c r="H175" s="151"/>
      <c r="I175" s="151"/>
      <c r="J175" s="151"/>
      <c r="K175" s="152"/>
      <c r="L175" s="151" t="str">
        <f t="shared" si="44"/>
        <v/>
      </c>
      <c r="M175" s="151" t="str">
        <f t="shared" si="45"/>
        <v/>
      </c>
      <c r="N175" s="151" t="str">
        <f t="shared" si="46"/>
        <v/>
      </c>
      <c r="O175" s="151" t="str">
        <f t="shared" si="47"/>
        <v/>
      </c>
      <c r="P175" s="272"/>
      <c r="Q175" s="272"/>
      <c r="R175" s="180"/>
      <c r="S175" s="180"/>
      <c r="T175" s="174"/>
      <c r="U175" s="174"/>
      <c r="V175" s="174"/>
      <c r="W175" s="174"/>
      <c r="X175" s="174"/>
      <c r="Y175" s="174"/>
      <c r="Z175" s="174"/>
      <c r="AA175" s="175"/>
      <c r="AB175" s="175"/>
      <c r="AC175" s="175"/>
      <c r="AD175" s="175"/>
      <c r="AE175" s="176"/>
      <c r="AF175" s="175"/>
      <c r="AG175" s="122"/>
      <c r="AH175" s="177"/>
      <c r="AI175" s="177"/>
      <c r="AK175" s="164" t="str">
        <f t="shared" si="48"/>
        <v/>
      </c>
      <c r="AL175" s="165" t="str">
        <f t="shared" si="49"/>
        <v/>
      </c>
      <c r="AM175" s="164" t="str">
        <f t="shared" si="50"/>
        <v/>
      </c>
      <c r="AN175" s="164" t="str">
        <f t="shared" si="51"/>
        <v/>
      </c>
      <c r="AO175" s="166" t="str">
        <f t="shared" si="52"/>
        <v/>
      </c>
      <c r="AP175" s="167" t="str">
        <f t="shared" si="53"/>
        <v/>
      </c>
      <c r="AQ175" s="167" t="str">
        <f t="shared" si="54"/>
        <v/>
      </c>
      <c r="AR175" s="167" t="str">
        <f t="shared" si="55"/>
        <v/>
      </c>
      <c r="AS175" s="164" t="str">
        <f t="shared" si="56"/>
        <v/>
      </c>
      <c r="AT175" s="168" t="str">
        <f t="shared" si="57"/>
        <v/>
      </c>
      <c r="AU175" s="168" t="str">
        <f t="shared" si="58"/>
        <v/>
      </c>
      <c r="AV175" s="168" t="str">
        <f t="shared" si="59"/>
        <v/>
      </c>
      <c r="AW175" s="168" t="str">
        <f t="shared" si="60"/>
        <v/>
      </c>
      <c r="AX175" s="168" t="str">
        <f t="shared" si="61"/>
        <v/>
      </c>
      <c r="AY175" s="168" t="str">
        <f t="shared" si="62"/>
        <v/>
      </c>
      <c r="AZ175" s="178"/>
      <c r="BA175" s="178"/>
      <c r="BB175" s="179"/>
      <c r="BC175" s="179"/>
      <c r="BD175" s="179"/>
      <c r="BE175" s="179"/>
      <c r="BF175" s="179"/>
      <c r="BG175" s="179"/>
      <c r="BH175" s="179"/>
      <c r="BI175" s="179"/>
      <c r="BJ175" s="179"/>
      <c r="BK175" s="179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5"/>
      <c r="DJ175" s="25"/>
      <c r="DK175" s="25"/>
      <c r="DL175" s="25"/>
      <c r="DM175" s="25"/>
      <c r="DN175" s="25"/>
    </row>
    <row r="176" spans="1:118" ht="15.95" customHeight="1" x14ac:dyDescent="0.2">
      <c r="A176" s="181" t="str">
        <f t="shared" si="64"/>
        <v/>
      </c>
      <c r="B176" s="182" t="str">
        <f t="shared" si="63"/>
        <v/>
      </c>
      <c r="C176" s="151"/>
      <c r="D176" s="152"/>
      <c r="E176" s="153"/>
      <c r="F176" s="152"/>
      <c r="G176" s="151"/>
      <c r="H176" s="151"/>
      <c r="I176" s="151"/>
      <c r="J176" s="151"/>
      <c r="K176" s="152"/>
      <c r="L176" s="151" t="str">
        <f t="shared" si="44"/>
        <v/>
      </c>
      <c r="M176" s="151" t="str">
        <f t="shared" si="45"/>
        <v/>
      </c>
      <c r="N176" s="151" t="str">
        <f t="shared" si="46"/>
        <v/>
      </c>
      <c r="O176" s="151" t="str">
        <f t="shared" si="47"/>
        <v/>
      </c>
      <c r="P176" s="155"/>
      <c r="Q176" s="155"/>
      <c r="R176" s="154" t="str">
        <f>IF(C176="","",MAX(N176:N177))</f>
        <v/>
      </c>
      <c r="S176" s="154" t="str">
        <f>IF(D176="","",MAX(O176:O177))</f>
        <v/>
      </c>
      <c r="T176" s="155" t="str">
        <f>IF(C176="","",MAX(ABS(H176),ABS(H177)))</f>
        <v/>
      </c>
      <c r="U176" s="156" t="str">
        <f>+IF(C176="","",MIN(MAX(ABS(G176),ABS(G177))*1000/(J176*K176),0.2*$F$10))</f>
        <v/>
      </c>
      <c r="V176" s="155" t="str">
        <f>IF(C176="","",MAX(BH176:BI176))</f>
        <v/>
      </c>
      <c r="W176" s="155" t="str">
        <f>IF(C176="","",$AA$9*$J176*$BG176*$BF176*$F$10/2.9/1000)</f>
        <v/>
      </c>
      <c r="X176" s="155" t="str">
        <f>IF(C176="","",$AA$9*$J176*$BG176*$BF176*$F$10/2/1000)</f>
        <v/>
      </c>
      <c r="Y176" s="157" t="str">
        <f>IF(C176="","",IF(MAX(ABS(H176),ABS(H177))&lt;V176,"Cấu tạo",IF(MAX(ABS(H176),ABS(H177))&gt;X176,"O/S","Tínhthép")))</f>
        <v/>
      </c>
      <c r="Z176" s="158" t="str">
        <f>IF(C176="","",IF(Y176="Tínhthép",IF(T176&lt;W176,2.5,_xlfn.COT(0.5*ASIN(2*T176*1000/($AA$9*J176*BG176*BF176*$F$10)))),""))</f>
        <v/>
      </c>
      <c r="AA176" s="159" t="str">
        <f>IF(C176="","",MAX(BJ176:BK176))</f>
        <v/>
      </c>
      <c r="AB176" s="160" t="str">
        <f>IF($C176="","",AH176)</f>
        <v/>
      </c>
      <c r="AC176" s="160" t="str">
        <f>IF($C176="","",AI176)</f>
        <v/>
      </c>
      <c r="AD176" s="160"/>
      <c r="AE176" s="159" t="str">
        <f>IF(C176="","",2*3.14*AB176^2/4/AC176*1000)</f>
        <v/>
      </c>
      <c r="AF176" s="161" t="str">
        <f>IF(C176="","",IF(AE176&gt;AA176,"OK","NOT OK"))</f>
        <v/>
      </c>
      <c r="AH176" s="162">
        <v>10</v>
      </c>
      <c r="AI176" s="163">
        <v>200</v>
      </c>
      <c r="AK176" s="164" t="str">
        <f t="shared" si="48"/>
        <v/>
      </c>
      <c r="AL176" s="165" t="str">
        <f t="shared" si="49"/>
        <v/>
      </c>
      <c r="AM176" s="164" t="str">
        <f t="shared" si="50"/>
        <v/>
      </c>
      <c r="AN176" s="164" t="str">
        <f t="shared" si="51"/>
        <v/>
      </c>
      <c r="AO176" s="166" t="str">
        <f t="shared" si="52"/>
        <v/>
      </c>
      <c r="AP176" s="167" t="str">
        <f t="shared" si="53"/>
        <v/>
      </c>
      <c r="AQ176" s="167" t="str">
        <f t="shared" si="54"/>
        <v/>
      </c>
      <c r="AR176" s="167" t="str">
        <f t="shared" si="55"/>
        <v/>
      </c>
      <c r="AS176" s="164" t="str">
        <f t="shared" si="56"/>
        <v/>
      </c>
      <c r="AT176" s="168" t="str">
        <f t="shared" si="57"/>
        <v/>
      </c>
      <c r="AU176" s="168" t="str">
        <f t="shared" si="58"/>
        <v/>
      </c>
      <c r="AV176" s="168" t="str">
        <f t="shared" si="59"/>
        <v/>
      </c>
      <c r="AW176" s="168" t="str">
        <f t="shared" si="60"/>
        <v/>
      </c>
      <c r="AX176" s="168" t="str">
        <f t="shared" si="61"/>
        <v/>
      </c>
      <c r="AY176" s="168" t="str">
        <f t="shared" si="62"/>
        <v/>
      </c>
      <c r="AZ176" s="169" t="str">
        <f>IF(C176="","",MAX(R176:R177))</f>
        <v/>
      </c>
      <c r="BA176" s="169" t="str">
        <f>IF(C176="","",MAX(S176:S177))</f>
        <v/>
      </c>
      <c r="BB176" s="170" t="str">
        <f>IF(C176="","",MIN(2,1+SQRT(200/(0.8*K176))))</f>
        <v/>
      </c>
      <c r="BC176" s="170" t="str">
        <f>IF(C176="","",MIN(0.02,MAX(R176:S176)/(J176*0.8*K176)))</f>
        <v/>
      </c>
      <c r="BD176" s="171" t="str">
        <f>IF(C176="","",0.18/$Y$11)</f>
        <v/>
      </c>
      <c r="BE176" s="172" t="str">
        <f>IF(C176="","",0.035*BB176^(3/2)*$F$9^(1/2))</f>
        <v/>
      </c>
      <c r="BF176" s="172" t="str">
        <f>IF(C176="","",0.6*(1-$F$9/250))</f>
        <v/>
      </c>
      <c r="BG176" s="171" t="str">
        <f>IF(C176="","",0.9*AK176)</f>
        <v/>
      </c>
      <c r="BH176" s="172" t="str">
        <f>+IF(C176="","",(BD176*BB176*(100*BC176*$F$9)^(1/3)+0.15*U176)*J176*0.8*K176/1000)</f>
        <v/>
      </c>
      <c r="BI176" s="172" t="str">
        <f>IF(C176="","",(BE176+0.15*U176)*J176*0.8*K176/1000)</f>
        <v/>
      </c>
      <c r="BJ176" s="172" t="str">
        <f>IF(C176="","",$AF$12*J176*1000)</f>
        <v/>
      </c>
      <c r="BK176" s="172" t="str">
        <f>+IF(C176="","",T176*1000/(BG176*$Q$10*Z176)*1000)</f>
        <v/>
      </c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5"/>
      <c r="DJ176" s="25"/>
      <c r="DK176" s="25"/>
      <c r="DL176" s="25"/>
      <c r="DM176" s="25"/>
      <c r="DN176" s="25"/>
    </row>
    <row r="177" spans="1:118" ht="15.95" customHeight="1" x14ac:dyDescent="0.25">
      <c r="A177" s="181" t="str">
        <f t="shared" si="64"/>
        <v/>
      </c>
      <c r="B177" s="182" t="str">
        <f t="shared" si="63"/>
        <v/>
      </c>
      <c r="C177" s="151"/>
      <c r="D177" s="152"/>
      <c r="E177" s="153"/>
      <c r="F177" s="152"/>
      <c r="G177" s="151"/>
      <c r="H177" s="151"/>
      <c r="I177" s="151"/>
      <c r="J177" s="151"/>
      <c r="K177" s="152"/>
      <c r="L177" s="151" t="str">
        <f t="shared" si="44"/>
        <v/>
      </c>
      <c r="M177" s="151" t="str">
        <f t="shared" si="45"/>
        <v/>
      </c>
      <c r="N177" s="151" t="str">
        <f t="shared" si="46"/>
        <v/>
      </c>
      <c r="O177" s="151" t="str">
        <f t="shared" si="47"/>
        <v/>
      </c>
      <c r="P177" s="272"/>
      <c r="Q177" s="272"/>
      <c r="R177" s="180"/>
      <c r="S177" s="180"/>
      <c r="T177" s="174"/>
      <c r="U177" s="174"/>
      <c r="V177" s="174"/>
      <c r="W177" s="174"/>
      <c r="X177" s="174"/>
      <c r="Y177" s="174"/>
      <c r="Z177" s="174"/>
      <c r="AA177" s="175"/>
      <c r="AB177" s="175"/>
      <c r="AC177" s="175"/>
      <c r="AD177" s="175"/>
      <c r="AE177" s="176"/>
      <c r="AF177" s="175"/>
      <c r="AG177" s="122"/>
      <c r="AH177" s="177"/>
      <c r="AI177" s="177"/>
      <c r="AK177" s="164" t="str">
        <f t="shared" si="48"/>
        <v/>
      </c>
      <c r="AL177" s="165" t="str">
        <f t="shared" si="49"/>
        <v/>
      </c>
      <c r="AM177" s="164" t="str">
        <f t="shared" si="50"/>
        <v/>
      </c>
      <c r="AN177" s="164" t="str">
        <f t="shared" si="51"/>
        <v/>
      </c>
      <c r="AO177" s="166" t="str">
        <f t="shared" si="52"/>
        <v/>
      </c>
      <c r="AP177" s="167" t="str">
        <f t="shared" si="53"/>
        <v/>
      </c>
      <c r="AQ177" s="167" t="str">
        <f t="shared" si="54"/>
        <v/>
      </c>
      <c r="AR177" s="167" t="str">
        <f t="shared" si="55"/>
        <v/>
      </c>
      <c r="AS177" s="164" t="str">
        <f t="shared" si="56"/>
        <v/>
      </c>
      <c r="AT177" s="168" t="str">
        <f t="shared" si="57"/>
        <v/>
      </c>
      <c r="AU177" s="168" t="str">
        <f t="shared" si="58"/>
        <v/>
      </c>
      <c r="AV177" s="168" t="str">
        <f t="shared" si="59"/>
        <v/>
      </c>
      <c r="AW177" s="168" t="str">
        <f t="shared" si="60"/>
        <v/>
      </c>
      <c r="AX177" s="168" t="str">
        <f t="shared" si="61"/>
        <v/>
      </c>
      <c r="AY177" s="168" t="str">
        <f t="shared" si="62"/>
        <v/>
      </c>
      <c r="AZ177" s="178"/>
      <c r="BA177" s="178"/>
      <c r="BB177" s="179"/>
      <c r="BC177" s="179"/>
      <c r="BD177" s="179"/>
      <c r="BE177" s="179"/>
      <c r="BF177" s="179"/>
      <c r="BG177" s="179"/>
      <c r="BH177" s="179"/>
      <c r="BI177" s="179"/>
      <c r="BJ177" s="179"/>
      <c r="BK177" s="179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5"/>
      <c r="DJ177" s="25"/>
      <c r="DK177" s="25"/>
      <c r="DL177" s="25"/>
      <c r="DM177" s="25"/>
      <c r="DN177" s="25"/>
    </row>
    <row r="178" spans="1:118" ht="15.95" customHeight="1" x14ac:dyDescent="0.2">
      <c r="A178" s="181" t="str">
        <f t="shared" si="64"/>
        <v/>
      </c>
      <c r="B178" s="182" t="str">
        <f t="shared" si="63"/>
        <v/>
      </c>
      <c r="C178" s="151"/>
      <c r="D178" s="152"/>
      <c r="E178" s="153"/>
      <c r="F178" s="152"/>
      <c r="G178" s="151"/>
      <c r="H178" s="151"/>
      <c r="I178" s="151"/>
      <c r="J178" s="151"/>
      <c r="K178" s="151"/>
      <c r="L178" s="151" t="str">
        <f t="shared" si="44"/>
        <v/>
      </c>
      <c r="M178" s="151" t="str">
        <f t="shared" si="45"/>
        <v/>
      </c>
      <c r="N178" s="151" t="str">
        <f t="shared" si="46"/>
        <v/>
      </c>
      <c r="O178" s="151" t="str">
        <f t="shared" si="47"/>
        <v/>
      </c>
      <c r="P178" s="155"/>
      <c r="Q178" s="155"/>
      <c r="R178" s="154" t="str">
        <f>IF(C178="","",MAX(N178:N179))</f>
        <v/>
      </c>
      <c r="S178" s="154" t="str">
        <f>IF(D178="","",MAX(O178:O179))</f>
        <v/>
      </c>
      <c r="T178" s="155" t="str">
        <f>IF(C178="","",MAX(ABS(H178),ABS(H179)))</f>
        <v/>
      </c>
      <c r="U178" s="156" t="str">
        <f>+IF(C178="","",MIN(MAX(ABS(G178),ABS(G179))*1000/(J178*K178),0.2*$F$10))</f>
        <v/>
      </c>
      <c r="V178" s="155" t="str">
        <f>IF(C178="","",MAX(BH178:BI178))</f>
        <v/>
      </c>
      <c r="W178" s="155" t="str">
        <f>IF(C178="","",$AA$9*$J178*$BG178*$BF178*$F$10/2.9/1000)</f>
        <v/>
      </c>
      <c r="X178" s="155" t="str">
        <f>IF(C178="","",$AA$9*$J178*$BG178*$BF178*$F$10/2/1000)</f>
        <v/>
      </c>
      <c r="Y178" s="157" t="str">
        <f>IF(C178="","",IF(MAX(ABS(H178),ABS(H179))&lt;V178,"Cấu tạo",IF(MAX(ABS(H178),ABS(H179))&gt;X178,"O/S","Tínhthép")))</f>
        <v/>
      </c>
      <c r="Z178" s="158" t="str">
        <f>IF(C178="","",IF(Y178="Tínhthép",IF(T178&lt;W178,2.5,_xlfn.COT(0.5*ASIN(2*T178*1000/($AA$9*J178*BG178*BF178*$F$10)))),""))</f>
        <v/>
      </c>
      <c r="AA178" s="159" t="str">
        <f>IF(C178="","",MAX(BJ178:BK178))</f>
        <v/>
      </c>
      <c r="AB178" s="160" t="str">
        <f>IF($C178="","",AH178)</f>
        <v/>
      </c>
      <c r="AC178" s="160" t="str">
        <f>IF($C178="","",AI178)</f>
        <v/>
      </c>
      <c r="AD178" s="160"/>
      <c r="AE178" s="159" t="str">
        <f>IF(C178="","",2*3.14*AB178^2/4/AC178*1000)</f>
        <v/>
      </c>
      <c r="AF178" s="161" t="str">
        <f>IF(C178="","",IF(AE178&gt;AA178,"OK","NOT OK"))</f>
        <v/>
      </c>
      <c r="AG178" s="17">
        <v>41</v>
      </c>
      <c r="AH178" s="162">
        <v>10</v>
      </c>
      <c r="AI178" s="163">
        <v>200</v>
      </c>
      <c r="AK178" s="164" t="str">
        <f t="shared" si="48"/>
        <v/>
      </c>
      <c r="AL178" s="165" t="str">
        <f t="shared" si="49"/>
        <v/>
      </c>
      <c r="AM178" s="164" t="str">
        <f t="shared" si="50"/>
        <v/>
      </c>
      <c r="AN178" s="164" t="str">
        <f t="shared" si="51"/>
        <v/>
      </c>
      <c r="AO178" s="166" t="str">
        <f t="shared" si="52"/>
        <v/>
      </c>
      <c r="AP178" s="167" t="str">
        <f t="shared" si="53"/>
        <v/>
      </c>
      <c r="AQ178" s="167" t="str">
        <f t="shared" si="54"/>
        <v/>
      </c>
      <c r="AR178" s="167" t="str">
        <f t="shared" si="55"/>
        <v/>
      </c>
      <c r="AS178" s="164" t="str">
        <f t="shared" si="56"/>
        <v/>
      </c>
      <c r="AT178" s="168" t="str">
        <f t="shared" si="57"/>
        <v/>
      </c>
      <c r="AU178" s="168" t="str">
        <f t="shared" si="58"/>
        <v/>
      </c>
      <c r="AV178" s="168" t="str">
        <f t="shared" si="59"/>
        <v/>
      </c>
      <c r="AW178" s="168" t="str">
        <f t="shared" si="60"/>
        <v/>
      </c>
      <c r="AX178" s="168" t="str">
        <f t="shared" si="61"/>
        <v/>
      </c>
      <c r="AY178" s="168" t="str">
        <f t="shared" si="62"/>
        <v/>
      </c>
      <c r="AZ178" s="169" t="str">
        <f>IF(C178="","",MAX(R178:R179))</f>
        <v/>
      </c>
      <c r="BA178" s="169" t="str">
        <f>IF(C178="","",MAX(S178:S179))</f>
        <v/>
      </c>
      <c r="BB178" s="170" t="str">
        <f>IF(C178="","",MIN(2,1+SQRT(200/(0.8*K178))))</f>
        <v/>
      </c>
      <c r="BC178" s="170" t="str">
        <f>IF(C178="","",MIN(0.02,MAX(R178:S178)/(J178*0.8*K178)))</f>
        <v/>
      </c>
      <c r="BD178" s="171" t="str">
        <f>IF(C178="","",0.18/$Y$11)</f>
        <v/>
      </c>
      <c r="BE178" s="172" t="str">
        <f>IF(C178="","",0.035*BB178^(3/2)*$F$9^(1/2))</f>
        <v/>
      </c>
      <c r="BF178" s="172" t="str">
        <f>IF(C178="","",0.6*(1-$F$9/250))</f>
        <v/>
      </c>
      <c r="BG178" s="171" t="str">
        <f>IF(C178="","",0.9*AK178)</f>
        <v/>
      </c>
      <c r="BH178" s="172" t="str">
        <f>+IF(C178="","",(BD178*BB178*(100*BC178*$F$9)^(1/3)+0.15*U178)*J178*0.8*K178/1000)</f>
        <v/>
      </c>
      <c r="BI178" s="172" t="str">
        <f>IF(C178="","",(BE178+0.15*U178)*J178*0.8*K178/1000)</f>
        <v/>
      </c>
      <c r="BJ178" s="172" t="str">
        <f>IF(C178="","",$AF$12*J178*1000)</f>
        <v/>
      </c>
      <c r="BK178" s="172" t="str">
        <f>+IF(C178="","",T178*1000/(BG178*$Q$10*Z178)*1000)</f>
        <v/>
      </c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5"/>
      <c r="DJ178" s="25"/>
      <c r="DK178" s="25"/>
      <c r="DL178" s="25"/>
      <c r="DM178" s="25"/>
      <c r="DN178" s="25"/>
    </row>
    <row r="179" spans="1:118" ht="15.95" customHeight="1" x14ac:dyDescent="0.25">
      <c r="A179" s="181" t="str">
        <f t="shared" si="64"/>
        <v/>
      </c>
      <c r="B179" s="182" t="str">
        <f t="shared" si="63"/>
        <v/>
      </c>
      <c r="C179" s="151"/>
      <c r="D179" s="152"/>
      <c r="E179" s="153"/>
      <c r="F179" s="152"/>
      <c r="G179" s="151"/>
      <c r="H179" s="151"/>
      <c r="I179" s="151"/>
      <c r="J179" s="151"/>
      <c r="K179" s="152"/>
      <c r="L179" s="151" t="str">
        <f t="shared" si="44"/>
        <v/>
      </c>
      <c r="M179" s="151" t="str">
        <f t="shared" si="45"/>
        <v/>
      </c>
      <c r="N179" s="151" t="str">
        <f t="shared" si="46"/>
        <v/>
      </c>
      <c r="O179" s="151" t="str">
        <f t="shared" si="47"/>
        <v/>
      </c>
      <c r="P179" s="272"/>
      <c r="Q179" s="272"/>
      <c r="R179" s="173"/>
      <c r="S179" s="173"/>
      <c r="T179" s="174"/>
      <c r="U179" s="174"/>
      <c r="V179" s="174"/>
      <c r="W179" s="174"/>
      <c r="X179" s="174"/>
      <c r="Y179" s="174"/>
      <c r="Z179" s="174"/>
      <c r="AA179" s="175"/>
      <c r="AB179" s="175"/>
      <c r="AC179" s="175"/>
      <c r="AD179" s="175"/>
      <c r="AE179" s="176"/>
      <c r="AF179" s="175"/>
      <c r="AG179" s="122"/>
      <c r="AH179" s="177"/>
      <c r="AI179" s="177"/>
      <c r="AK179" s="164" t="str">
        <f t="shared" si="48"/>
        <v/>
      </c>
      <c r="AL179" s="165" t="str">
        <f t="shared" si="49"/>
        <v/>
      </c>
      <c r="AM179" s="164" t="str">
        <f t="shared" si="50"/>
        <v/>
      </c>
      <c r="AN179" s="164" t="str">
        <f t="shared" si="51"/>
        <v/>
      </c>
      <c r="AO179" s="166" t="str">
        <f t="shared" si="52"/>
        <v/>
      </c>
      <c r="AP179" s="167" t="str">
        <f t="shared" si="53"/>
        <v/>
      </c>
      <c r="AQ179" s="167" t="str">
        <f t="shared" si="54"/>
        <v/>
      </c>
      <c r="AR179" s="167" t="str">
        <f t="shared" si="55"/>
        <v/>
      </c>
      <c r="AS179" s="164" t="str">
        <f t="shared" si="56"/>
        <v/>
      </c>
      <c r="AT179" s="168" t="str">
        <f t="shared" si="57"/>
        <v/>
      </c>
      <c r="AU179" s="168" t="str">
        <f t="shared" si="58"/>
        <v/>
      </c>
      <c r="AV179" s="168" t="str">
        <f t="shared" si="59"/>
        <v/>
      </c>
      <c r="AW179" s="168" t="str">
        <f t="shared" si="60"/>
        <v/>
      </c>
      <c r="AX179" s="168" t="str">
        <f t="shared" si="61"/>
        <v/>
      </c>
      <c r="AY179" s="168" t="str">
        <f t="shared" si="62"/>
        <v/>
      </c>
      <c r="AZ179" s="178"/>
      <c r="BA179" s="178"/>
      <c r="BB179" s="179"/>
      <c r="BC179" s="179"/>
      <c r="BD179" s="179"/>
      <c r="BE179" s="179"/>
      <c r="BF179" s="179"/>
      <c r="BG179" s="179"/>
      <c r="BH179" s="179"/>
      <c r="BI179" s="179"/>
      <c r="BJ179" s="179"/>
      <c r="BK179" s="179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5"/>
      <c r="DJ179" s="25"/>
      <c r="DK179" s="25"/>
      <c r="DL179" s="25"/>
      <c r="DM179" s="25"/>
      <c r="DN179" s="25"/>
    </row>
    <row r="180" spans="1:118" ht="15.95" customHeight="1" x14ac:dyDescent="0.2">
      <c r="A180" s="181" t="str">
        <f t="shared" si="64"/>
        <v/>
      </c>
      <c r="B180" s="182" t="str">
        <f t="shared" si="63"/>
        <v/>
      </c>
      <c r="C180" s="151"/>
      <c r="D180" s="152"/>
      <c r="E180" s="153"/>
      <c r="F180" s="152"/>
      <c r="G180" s="151"/>
      <c r="H180" s="151"/>
      <c r="I180" s="151"/>
      <c r="J180" s="151"/>
      <c r="K180" s="152"/>
      <c r="L180" s="151" t="str">
        <f t="shared" si="44"/>
        <v/>
      </c>
      <c r="M180" s="151" t="str">
        <f t="shared" si="45"/>
        <v/>
      </c>
      <c r="N180" s="151" t="str">
        <f t="shared" si="46"/>
        <v/>
      </c>
      <c r="O180" s="151" t="str">
        <f t="shared" si="47"/>
        <v/>
      </c>
      <c r="P180" s="155"/>
      <c r="Q180" s="155"/>
      <c r="R180" s="154" t="str">
        <f>IF(C180="","",MAX(N180:N181))</f>
        <v/>
      </c>
      <c r="S180" s="154" t="str">
        <f>IF(D180="","",MAX(O180:O181))</f>
        <v/>
      </c>
      <c r="T180" s="155" t="str">
        <f>IF(C180="","",MAX(ABS(H180),ABS(H181)))</f>
        <v/>
      </c>
      <c r="U180" s="156" t="str">
        <f>+IF(C180="","",MIN(MAX(ABS(G180),ABS(G181))*1000/(J180*K180),0.2*$F$10))</f>
        <v/>
      </c>
      <c r="V180" s="155" t="str">
        <f>IF(C180="","",MAX(BH180:BI180))</f>
        <v/>
      </c>
      <c r="W180" s="155" t="str">
        <f>IF(C180="","",$AA$9*$J180*$BG180*$BF180*$F$10/2.9/1000)</f>
        <v/>
      </c>
      <c r="X180" s="155" t="str">
        <f>IF(C180="","",$AA$9*$J180*$BG180*$BF180*$F$10/2/1000)</f>
        <v/>
      </c>
      <c r="Y180" s="157" t="str">
        <f>IF(C180="","",IF(MAX(ABS(H180),ABS(H181))&lt;V180,"Cấu tạo",IF(MAX(ABS(H180),ABS(H181))&gt;X180,"O/S","Tínhthép")))</f>
        <v/>
      </c>
      <c r="Z180" s="158" t="str">
        <f>IF(C180="","",IF(Y180="Tínhthép",IF(T180&lt;W180,2.5,_xlfn.COT(0.5*ASIN(2*T180*1000/($AA$9*J180*BG180*BF180*$F$10)))),""))</f>
        <v/>
      </c>
      <c r="AA180" s="159" t="str">
        <f>IF(C180="","",MAX(BJ180:BK180))</f>
        <v/>
      </c>
      <c r="AB180" s="160" t="str">
        <f>IF($C180="","",AH180)</f>
        <v/>
      </c>
      <c r="AC180" s="160" t="str">
        <f>IF($C180="","",AI180)</f>
        <v/>
      </c>
      <c r="AD180" s="160"/>
      <c r="AE180" s="159" t="str">
        <f>IF(C180="","",2*3.14*AB180^2/4/AC180*1000)</f>
        <v/>
      </c>
      <c r="AF180" s="161" t="str">
        <f>IF(C180="","",IF(AE180&gt;AA180,"OK","NOT OK"))</f>
        <v/>
      </c>
      <c r="AH180" s="162">
        <v>10</v>
      </c>
      <c r="AI180" s="163">
        <v>200</v>
      </c>
      <c r="AK180" s="164" t="str">
        <f t="shared" si="48"/>
        <v/>
      </c>
      <c r="AL180" s="165" t="str">
        <f t="shared" si="49"/>
        <v/>
      </c>
      <c r="AM180" s="164" t="str">
        <f t="shared" si="50"/>
        <v/>
      </c>
      <c r="AN180" s="164" t="str">
        <f t="shared" si="51"/>
        <v/>
      </c>
      <c r="AO180" s="166" t="str">
        <f t="shared" si="52"/>
        <v/>
      </c>
      <c r="AP180" s="167" t="str">
        <f t="shared" si="53"/>
        <v/>
      </c>
      <c r="AQ180" s="167" t="str">
        <f t="shared" si="54"/>
        <v/>
      </c>
      <c r="AR180" s="167" t="str">
        <f t="shared" si="55"/>
        <v/>
      </c>
      <c r="AS180" s="164" t="str">
        <f t="shared" si="56"/>
        <v/>
      </c>
      <c r="AT180" s="168" t="str">
        <f t="shared" si="57"/>
        <v/>
      </c>
      <c r="AU180" s="168" t="str">
        <f t="shared" si="58"/>
        <v/>
      </c>
      <c r="AV180" s="168" t="str">
        <f t="shared" si="59"/>
        <v/>
      </c>
      <c r="AW180" s="168" t="str">
        <f t="shared" si="60"/>
        <v/>
      </c>
      <c r="AX180" s="168" t="str">
        <f t="shared" si="61"/>
        <v/>
      </c>
      <c r="AY180" s="168" t="str">
        <f t="shared" si="62"/>
        <v/>
      </c>
      <c r="AZ180" s="169" t="str">
        <f>IF(C180="","",MAX(R180:R181))</f>
        <v/>
      </c>
      <c r="BA180" s="169" t="str">
        <f>IF(C180="","",MAX(S180:S181))</f>
        <v/>
      </c>
      <c r="BB180" s="170" t="str">
        <f>IF(C180="","",MIN(2,1+SQRT(200/(0.8*K180))))</f>
        <v/>
      </c>
      <c r="BC180" s="170" t="str">
        <f>IF(C180="","",MIN(0.02,MAX(R180:S180)/(J180*0.8*K180)))</f>
        <v/>
      </c>
      <c r="BD180" s="171" t="str">
        <f>IF(C180="","",0.18/$Y$11)</f>
        <v/>
      </c>
      <c r="BE180" s="172" t="str">
        <f>IF(C180="","",0.035*BB180^(3/2)*$F$9^(1/2))</f>
        <v/>
      </c>
      <c r="BF180" s="172" t="str">
        <f>IF(C180="","",0.6*(1-$F$9/250))</f>
        <v/>
      </c>
      <c r="BG180" s="171" t="str">
        <f>IF(C180="","",0.9*AK180)</f>
        <v/>
      </c>
      <c r="BH180" s="172" t="str">
        <f>+IF(C180="","",(BD180*BB180*(100*BC180*$F$9)^(1/3)+0.15*U180)*J180*0.8*K180/1000)</f>
        <v/>
      </c>
      <c r="BI180" s="172" t="str">
        <f>IF(C180="","",(BE180+0.15*U180)*J180*0.8*K180/1000)</f>
        <v/>
      </c>
      <c r="BJ180" s="172" t="str">
        <f>IF(C180="","",$AF$12*J180*1000)</f>
        <v/>
      </c>
      <c r="BK180" s="172" t="str">
        <f>+IF(C180="","",T180*1000/(BG180*$Q$10*Z180)*1000)</f>
        <v/>
      </c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5"/>
      <c r="DJ180" s="25"/>
      <c r="DK180" s="25"/>
      <c r="DL180" s="25"/>
      <c r="DM180" s="25"/>
      <c r="DN180" s="25"/>
    </row>
    <row r="181" spans="1:118" ht="15.95" customHeight="1" x14ac:dyDescent="0.25">
      <c r="A181" s="181" t="str">
        <f t="shared" si="64"/>
        <v/>
      </c>
      <c r="B181" s="182" t="str">
        <f t="shared" si="63"/>
        <v/>
      </c>
      <c r="C181" s="151"/>
      <c r="D181" s="152"/>
      <c r="E181" s="153"/>
      <c r="F181" s="152"/>
      <c r="G181" s="151"/>
      <c r="H181" s="151"/>
      <c r="I181" s="151"/>
      <c r="J181" s="151"/>
      <c r="K181" s="152"/>
      <c r="L181" s="151" t="str">
        <f t="shared" si="44"/>
        <v/>
      </c>
      <c r="M181" s="151" t="str">
        <f t="shared" si="45"/>
        <v/>
      </c>
      <c r="N181" s="151" t="str">
        <f t="shared" si="46"/>
        <v/>
      </c>
      <c r="O181" s="151" t="str">
        <f t="shared" si="47"/>
        <v/>
      </c>
      <c r="P181" s="272"/>
      <c r="Q181" s="272"/>
      <c r="R181" s="173"/>
      <c r="S181" s="173"/>
      <c r="T181" s="174"/>
      <c r="U181" s="174"/>
      <c r="V181" s="174"/>
      <c r="W181" s="174"/>
      <c r="X181" s="174"/>
      <c r="Y181" s="174"/>
      <c r="Z181" s="174"/>
      <c r="AA181" s="175"/>
      <c r="AB181" s="175"/>
      <c r="AC181" s="175"/>
      <c r="AD181" s="175"/>
      <c r="AE181" s="176"/>
      <c r="AF181" s="175"/>
      <c r="AG181" s="122"/>
      <c r="AH181" s="177"/>
      <c r="AI181" s="177"/>
      <c r="AK181" s="164" t="str">
        <f t="shared" si="48"/>
        <v/>
      </c>
      <c r="AL181" s="165" t="str">
        <f t="shared" si="49"/>
        <v/>
      </c>
      <c r="AM181" s="164" t="str">
        <f t="shared" si="50"/>
        <v/>
      </c>
      <c r="AN181" s="164" t="str">
        <f t="shared" si="51"/>
        <v/>
      </c>
      <c r="AO181" s="166" t="str">
        <f t="shared" si="52"/>
        <v/>
      </c>
      <c r="AP181" s="167" t="str">
        <f t="shared" si="53"/>
        <v/>
      </c>
      <c r="AQ181" s="167" t="str">
        <f t="shared" si="54"/>
        <v/>
      </c>
      <c r="AR181" s="167" t="str">
        <f t="shared" si="55"/>
        <v/>
      </c>
      <c r="AS181" s="164" t="str">
        <f t="shared" si="56"/>
        <v/>
      </c>
      <c r="AT181" s="168" t="str">
        <f t="shared" si="57"/>
        <v/>
      </c>
      <c r="AU181" s="168" t="str">
        <f t="shared" si="58"/>
        <v/>
      </c>
      <c r="AV181" s="168" t="str">
        <f t="shared" si="59"/>
        <v/>
      </c>
      <c r="AW181" s="168" t="str">
        <f t="shared" si="60"/>
        <v/>
      </c>
      <c r="AX181" s="168" t="str">
        <f t="shared" si="61"/>
        <v/>
      </c>
      <c r="AY181" s="168" t="str">
        <f t="shared" si="62"/>
        <v/>
      </c>
      <c r="AZ181" s="178"/>
      <c r="BA181" s="178"/>
      <c r="BB181" s="179"/>
      <c r="BC181" s="179"/>
      <c r="BD181" s="179"/>
      <c r="BE181" s="179"/>
      <c r="BF181" s="179"/>
      <c r="BG181" s="179"/>
      <c r="BH181" s="179"/>
      <c r="BI181" s="179"/>
      <c r="BJ181" s="179"/>
      <c r="BK181" s="179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5"/>
      <c r="DJ181" s="25"/>
      <c r="DK181" s="25"/>
      <c r="DL181" s="25"/>
      <c r="DM181" s="25"/>
      <c r="DN181" s="25"/>
    </row>
    <row r="182" spans="1:118" ht="15.95" customHeight="1" x14ac:dyDescent="0.2">
      <c r="A182" s="181" t="str">
        <f t="shared" si="64"/>
        <v/>
      </c>
      <c r="B182" s="182" t="str">
        <f t="shared" si="63"/>
        <v/>
      </c>
      <c r="C182" s="151"/>
      <c r="D182" s="152"/>
      <c r="E182" s="153"/>
      <c r="F182" s="152"/>
      <c r="G182" s="151"/>
      <c r="H182" s="151"/>
      <c r="I182" s="151"/>
      <c r="J182" s="151"/>
      <c r="K182" s="151"/>
      <c r="L182" s="151" t="str">
        <f t="shared" si="44"/>
        <v/>
      </c>
      <c r="M182" s="151" t="str">
        <f t="shared" si="45"/>
        <v/>
      </c>
      <c r="N182" s="151" t="str">
        <f t="shared" si="46"/>
        <v/>
      </c>
      <c r="O182" s="151" t="str">
        <f t="shared" si="47"/>
        <v/>
      </c>
      <c r="P182" s="155"/>
      <c r="Q182" s="155"/>
      <c r="R182" s="154" t="str">
        <f>IF(C182="","",MAX(N182:N183))</f>
        <v/>
      </c>
      <c r="S182" s="154" t="str">
        <f>IF(D182="","",MAX(O182:O183))</f>
        <v/>
      </c>
      <c r="T182" s="155" t="str">
        <f>IF(C182="","",MAX(ABS(H182),ABS(H183)))</f>
        <v/>
      </c>
      <c r="U182" s="156" t="str">
        <f>+IF(C182="","",MIN(MAX(ABS(G182),ABS(G183))*1000/(J182*K182),0.2*$F$10))</f>
        <v/>
      </c>
      <c r="V182" s="155" t="str">
        <f>IF(C182="","",MAX(BH182:BI182))</f>
        <v/>
      </c>
      <c r="W182" s="155" t="str">
        <f>IF(C182="","",$AA$9*$J182*$BG182*$BF182*$F$10/2.9/1000)</f>
        <v/>
      </c>
      <c r="X182" s="155" t="str">
        <f>IF(C182="","",$AA$9*$J182*$BG182*$BF182*$F$10/2/1000)</f>
        <v/>
      </c>
      <c r="Y182" s="157" t="str">
        <f>IF(C182="","",IF(MAX(ABS(H182),ABS(H183))&lt;V182,"Cấu tạo",IF(MAX(ABS(H182),ABS(H183))&gt;X182,"O/S","Tínhthép")))</f>
        <v/>
      </c>
      <c r="Z182" s="158" t="str">
        <f>IF(C182="","",IF(Y182="Tínhthép",IF(T182&lt;W182,2.5,_xlfn.COT(0.5*ASIN(2*T182*1000/($AA$9*J182*BG182*BF182*$F$10)))),""))</f>
        <v/>
      </c>
      <c r="AA182" s="159" t="str">
        <f>IF(C182="","",MAX(BJ182:BK182))</f>
        <v/>
      </c>
      <c r="AB182" s="160" t="str">
        <f>IF($C182="","",AH182)</f>
        <v/>
      </c>
      <c r="AC182" s="160" t="str">
        <f>IF($C182="","",AI182)</f>
        <v/>
      </c>
      <c r="AD182" s="160"/>
      <c r="AE182" s="159" t="str">
        <f>IF(C182="","",2*3.14*AB182^2/4/AC182*1000)</f>
        <v/>
      </c>
      <c r="AF182" s="161" t="str">
        <f>IF(C182="","",IF(AE182&gt;AA182,"OK","NOT OK"))</f>
        <v/>
      </c>
      <c r="AG182" s="17">
        <v>42</v>
      </c>
      <c r="AH182" s="162">
        <v>10</v>
      </c>
      <c r="AI182" s="163">
        <v>200</v>
      </c>
      <c r="AK182" s="164" t="str">
        <f t="shared" si="48"/>
        <v/>
      </c>
      <c r="AL182" s="165" t="str">
        <f t="shared" si="49"/>
        <v/>
      </c>
      <c r="AM182" s="164" t="str">
        <f t="shared" si="50"/>
        <v/>
      </c>
      <c r="AN182" s="164" t="str">
        <f t="shared" si="51"/>
        <v/>
      </c>
      <c r="AO182" s="166" t="str">
        <f t="shared" si="52"/>
        <v/>
      </c>
      <c r="AP182" s="167" t="str">
        <f t="shared" si="53"/>
        <v/>
      </c>
      <c r="AQ182" s="167" t="str">
        <f t="shared" si="54"/>
        <v/>
      </c>
      <c r="AR182" s="167" t="str">
        <f t="shared" si="55"/>
        <v/>
      </c>
      <c r="AS182" s="164" t="str">
        <f t="shared" si="56"/>
        <v/>
      </c>
      <c r="AT182" s="168" t="str">
        <f t="shared" si="57"/>
        <v/>
      </c>
      <c r="AU182" s="168" t="str">
        <f t="shared" si="58"/>
        <v/>
      </c>
      <c r="AV182" s="168" t="str">
        <f t="shared" si="59"/>
        <v/>
      </c>
      <c r="AW182" s="168" t="str">
        <f t="shared" si="60"/>
        <v/>
      </c>
      <c r="AX182" s="168" t="str">
        <f t="shared" si="61"/>
        <v/>
      </c>
      <c r="AY182" s="168" t="str">
        <f t="shared" si="62"/>
        <v/>
      </c>
      <c r="AZ182" s="169" t="str">
        <f>IF(C182="","",MAX(R182:R183))</f>
        <v/>
      </c>
      <c r="BA182" s="169" t="str">
        <f>IF(C182="","",MAX(S182:S183))</f>
        <v/>
      </c>
      <c r="BB182" s="170" t="str">
        <f>IF(C182="","",MIN(2,1+SQRT(200/(0.8*K182))))</f>
        <v/>
      </c>
      <c r="BC182" s="170" t="str">
        <f>IF(C182="","",MIN(0.02,MAX(R182:S182)/(J182*0.8*K182)))</f>
        <v/>
      </c>
      <c r="BD182" s="171" t="str">
        <f>IF(C182="","",0.18/$Y$11)</f>
        <v/>
      </c>
      <c r="BE182" s="172" t="str">
        <f>IF(C182="","",0.035*BB182^(3/2)*$F$9^(1/2))</f>
        <v/>
      </c>
      <c r="BF182" s="172" t="str">
        <f>IF(C182="","",0.6*(1-$F$9/250))</f>
        <v/>
      </c>
      <c r="BG182" s="171" t="str">
        <f>IF(C182="","",0.9*AK182)</f>
        <v/>
      </c>
      <c r="BH182" s="172" t="str">
        <f>+IF(C182="","",(BD182*BB182*(100*BC182*$F$9)^(1/3)+0.15*U182)*J182*0.8*K182/1000)</f>
        <v/>
      </c>
      <c r="BI182" s="172" t="str">
        <f>IF(C182="","",(BE182+0.15*U182)*J182*0.8*K182/1000)</f>
        <v/>
      </c>
      <c r="BJ182" s="172" t="str">
        <f>IF(C182="","",$AF$12*J182*1000)</f>
        <v/>
      </c>
      <c r="BK182" s="172" t="str">
        <f>+IF(C182="","",T182*1000/(BG182*$Q$10*Z182)*1000)</f>
        <v/>
      </c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5"/>
      <c r="DJ182" s="25"/>
      <c r="DK182" s="25"/>
      <c r="DL182" s="25"/>
      <c r="DM182" s="25"/>
      <c r="DN182" s="25"/>
    </row>
    <row r="183" spans="1:118" ht="15.95" customHeight="1" x14ac:dyDescent="0.25">
      <c r="A183" s="181" t="str">
        <f t="shared" si="64"/>
        <v/>
      </c>
      <c r="B183" s="182" t="str">
        <f t="shared" si="63"/>
        <v/>
      </c>
      <c r="C183" s="151"/>
      <c r="D183" s="152"/>
      <c r="E183" s="153"/>
      <c r="F183" s="152"/>
      <c r="G183" s="151"/>
      <c r="H183" s="151"/>
      <c r="I183" s="151"/>
      <c r="J183" s="151"/>
      <c r="K183" s="152"/>
      <c r="L183" s="151" t="str">
        <f t="shared" si="44"/>
        <v/>
      </c>
      <c r="M183" s="151" t="str">
        <f t="shared" si="45"/>
        <v/>
      </c>
      <c r="N183" s="151" t="str">
        <f t="shared" si="46"/>
        <v/>
      </c>
      <c r="O183" s="151" t="str">
        <f t="shared" si="47"/>
        <v/>
      </c>
      <c r="P183" s="272"/>
      <c r="Q183" s="272"/>
      <c r="R183" s="180"/>
      <c r="S183" s="180"/>
      <c r="T183" s="174"/>
      <c r="U183" s="174"/>
      <c r="V183" s="174"/>
      <c r="W183" s="174"/>
      <c r="X183" s="174"/>
      <c r="Y183" s="174"/>
      <c r="Z183" s="174"/>
      <c r="AA183" s="175"/>
      <c r="AB183" s="175"/>
      <c r="AC183" s="175"/>
      <c r="AD183" s="175"/>
      <c r="AE183" s="176"/>
      <c r="AF183" s="175"/>
      <c r="AG183" s="122"/>
      <c r="AH183" s="177"/>
      <c r="AI183" s="177"/>
      <c r="AK183" s="164" t="str">
        <f t="shared" si="48"/>
        <v/>
      </c>
      <c r="AL183" s="165" t="str">
        <f t="shared" si="49"/>
        <v/>
      </c>
      <c r="AM183" s="164" t="str">
        <f t="shared" si="50"/>
        <v/>
      </c>
      <c r="AN183" s="164" t="str">
        <f t="shared" si="51"/>
        <v/>
      </c>
      <c r="AO183" s="166" t="str">
        <f t="shared" si="52"/>
        <v/>
      </c>
      <c r="AP183" s="167" t="str">
        <f t="shared" si="53"/>
        <v/>
      </c>
      <c r="AQ183" s="167" t="str">
        <f t="shared" si="54"/>
        <v/>
      </c>
      <c r="AR183" s="167" t="str">
        <f t="shared" si="55"/>
        <v/>
      </c>
      <c r="AS183" s="164" t="str">
        <f t="shared" si="56"/>
        <v/>
      </c>
      <c r="AT183" s="168" t="str">
        <f t="shared" si="57"/>
        <v/>
      </c>
      <c r="AU183" s="168" t="str">
        <f t="shared" si="58"/>
        <v/>
      </c>
      <c r="AV183" s="168" t="str">
        <f t="shared" si="59"/>
        <v/>
      </c>
      <c r="AW183" s="168" t="str">
        <f t="shared" si="60"/>
        <v/>
      </c>
      <c r="AX183" s="168" t="str">
        <f t="shared" si="61"/>
        <v/>
      </c>
      <c r="AY183" s="168" t="str">
        <f t="shared" si="62"/>
        <v/>
      </c>
      <c r="AZ183" s="178"/>
      <c r="BA183" s="178"/>
      <c r="BB183" s="179"/>
      <c r="BC183" s="179"/>
      <c r="BD183" s="179"/>
      <c r="BE183" s="179"/>
      <c r="BF183" s="179"/>
      <c r="BG183" s="179"/>
      <c r="BH183" s="179"/>
      <c r="BI183" s="179"/>
      <c r="BJ183" s="179"/>
      <c r="BK183" s="179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5"/>
      <c r="DJ183" s="25"/>
      <c r="DK183" s="25"/>
      <c r="DL183" s="25"/>
      <c r="DM183" s="25"/>
      <c r="DN183" s="25"/>
    </row>
    <row r="184" spans="1:118" ht="15.95" customHeight="1" x14ac:dyDescent="0.2">
      <c r="A184" s="181" t="str">
        <f t="shared" si="64"/>
        <v/>
      </c>
      <c r="B184" s="182" t="str">
        <f t="shared" si="63"/>
        <v/>
      </c>
      <c r="C184" s="151"/>
      <c r="D184" s="152"/>
      <c r="E184" s="153"/>
      <c r="F184" s="152"/>
      <c r="G184" s="151"/>
      <c r="H184" s="151"/>
      <c r="I184" s="151"/>
      <c r="J184" s="151"/>
      <c r="K184" s="152"/>
      <c r="L184" s="151" t="str">
        <f t="shared" si="44"/>
        <v/>
      </c>
      <c r="M184" s="151" t="str">
        <f t="shared" si="45"/>
        <v/>
      </c>
      <c r="N184" s="151" t="str">
        <f t="shared" si="46"/>
        <v/>
      </c>
      <c r="O184" s="151" t="str">
        <f t="shared" si="47"/>
        <v/>
      </c>
      <c r="P184" s="155"/>
      <c r="Q184" s="155"/>
      <c r="R184" s="154" t="str">
        <f>IF(C184="","",MAX(N184:N185))</f>
        <v/>
      </c>
      <c r="S184" s="154" t="str">
        <f>IF(D184="","",MAX(O184:O185))</f>
        <v/>
      </c>
      <c r="T184" s="155" t="str">
        <f>IF(C184="","",MAX(ABS(H184),ABS(H185)))</f>
        <v/>
      </c>
      <c r="U184" s="156" t="str">
        <f>+IF(C184="","",MIN(MAX(ABS(G184),ABS(G185))*1000/(J184*K184),0.2*$F$10))</f>
        <v/>
      </c>
      <c r="V184" s="155" t="str">
        <f>IF(C184="","",MAX(BH184:BI184))</f>
        <v/>
      </c>
      <c r="W184" s="155" t="str">
        <f>IF(C184="","",$AA$9*$J184*$BG184*$BF184*$F$10/2.9/1000)</f>
        <v/>
      </c>
      <c r="X184" s="155" t="str">
        <f>IF(C184="","",$AA$9*$J184*$BG184*$BF184*$F$10/2/1000)</f>
        <v/>
      </c>
      <c r="Y184" s="157" t="str">
        <f>IF(C184="","",IF(MAX(ABS(H184),ABS(H185))&lt;V184,"Cấu tạo",IF(MAX(ABS(H184),ABS(H185))&gt;X184,"O/S","Tínhthép")))</f>
        <v/>
      </c>
      <c r="Z184" s="158" t="str">
        <f>IF(C184="","",IF(Y184="Tínhthép",IF(T184&lt;W184,2.5,_xlfn.COT(0.5*ASIN(2*T184*1000/($AA$9*J184*BG184*BF184*$F$10)))),""))</f>
        <v/>
      </c>
      <c r="AA184" s="159" t="str">
        <f>IF(C184="","",MAX(BJ184:BK184))</f>
        <v/>
      </c>
      <c r="AB184" s="160" t="str">
        <f>IF($C184="","",AH184)</f>
        <v/>
      </c>
      <c r="AC184" s="160" t="str">
        <f>IF($C184="","",AI184)</f>
        <v/>
      </c>
      <c r="AD184" s="160"/>
      <c r="AE184" s="159" t="str">
        <f>IF(C184="","",2*3.14*AB184^2/4/AC184*1000)</f>
        <v/>
      </c>
      <c r="AF184" s="161" t="str">
        <f>IF(C184="","",IF(AE184&gt;AA184,"OK","NOT OK"))</f>
        <v/>
      </c>
      <c r="AH184" s="162">
        <v>10</v>
      </c>
      <c r="AI184" s="163">
        <v>200</v>
      </c>
      <c r="AK184" s="164" t="str">
        <f t="shared" si="48"/>
        <v/>
      </c>
      <c r="AL184" s="165" t="str">
        <f t="shared" si="49"/>
        <v/>
      </c>
      <c r="AM184" s="164" t="str">
        <f t="shared" si="50"/>
        <v/>
      </c>
      <c r="AN184" s="164" t="str">
        <f t="shared" si="51"/>
        <v/>
      </c>
      <c r="AO184" s="166" t="str">
        <f t="shared" si="52"/>
        <v/>
      </c>
      <c r="AP184" s="167" t="str">
        <f t="shared" si="53"/>
        <v/>
      </c>
      <c r="AQ184" s="167" t="str">
        <f t="shared" si="54"/>
        <v/>
      </c>
      <c r="AR184" s="167" t="str">
        <f t="shared" si="55"/>
        <v/>
      </c>
      <c r="AS184" s="164" t="str">
        <f t="shared" si="56"/>
        <v/>
      </c>
      <c r="AT184" s="168" t="str">
        <f t="shared" si="57"/>
        <v/>
      </c>
      <c r="AU184" s="168" t="str">
        <f t="shared" si="58"/>
        <v/>
      </c>
      <c r="AV184" s="168" t="str">
        <f t="shared" si="59"/>
        <v/>
      </c>
      <c r="AW184" s="168" t="str">
        <f t="shared" si="60"/>
        <v/>
      </c>
      <c r="AX184" s="168" t="str">
        <f t="shared" si="61"/>
        <v/>
      </c>
      <c r="AY184" s="168" t="str">
        <f t="shared" si="62"/>
        <v/>
      </c>
      <c r="AZ184" s="169" t="str">
        <f>IF(C184="","",MAX(R184:R185))</f>
        <v/>
      </c>
      <c r="BA184" s="169" t="str">
        <f>IF(C184="","",MAX(S184:S185))</f>
        <v/>
      </c>
      <c r="BB184" s="170" t="str">
        <f>IF(C184="","",MIN(2,1+SQRT(200/(0.8*K184))))</f>
        <v/>
      </c>
      <c r="BC184" s="170" t="str">
        <f>IF(C184="","",MIN(0.02,MAX(R184:S184)/(J184*0.8*K184)))</f>
        <v/>
      </c>
      <c r="BD184" s="171" t="str">
        <f>IF(C184="","",0.18/$Y$11)</f>
        <v/>
      </c>
      <c r="BE184" s="172" t="str">
        <f>IF(C184="","",0.035*BB184^(3/2)*$F$9^(1/2))</f>
        <v/>
      </c>
      <c r="BF184" s="172" t="str">
        <f>IF(C184="","",0.6*(1-$F$9/250))</f>
        <v/>
      </c>
      <c r="BG184" s="171" t="str">
        <f>IF(C184="","",0.9*AK184)</f>
        <v/>
      </c>
      <c r="BH184" s="172" t="str">
        <f>+IF(C184="","",(BD184*BB184*(100*BC184*$F$9)^(1/3)+0.15*U184)*J184*0.8*K184/1000)</f>
        <v/>
      </c>
      <c r="BI184" s="172" t="str">
        <f>IF(C184="","",(BE184+0.15*U184)*J184*0.8*K184/1000)</f>
        <v/>
      </c>
      <c r="BJ184" s="172" t="str">
        <f>IF(C184="","",$AF$12*J184*1000)</f>
        <v/>
      </c>
      <c r="BK184" s="172" t="str">
        <f>+IF(C184="","",T184*1000/(BG184*$Q$10*Z184)*1000)</f>
        <v/>
      </c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5"/>
      <c r="DJ184" s="25"/>
      <c r="DK184" s="25"/>
      <c r="DL184" s="25"/>
      <c r="DM184" s="25"/>
      <c r="DN184" s="25"/>
    </row>
    <row r="185" spans="1:118" ht="15.95" customHeight="1" x14ac:dyDescent="0.25">
      <c r="A185" s="181" t="str">
        <f t="shared" si="64"/>
        <v/>
      </c>
      <c r="B185" s="182" t="str">
        <f t="shared" si="63"/>
        <v/>
      </c>
      <c r="C185" s="151"/>
      <c r="D185" s="152"/>
      <c r="E185" s="153"/>
      <c r="F185" s="152"/>
      <c r="G185" s="151"/>
      <c r="H185" s="151"/>
      <c r="I185" s="151"/>
      <c r="J185" s="151"/>
      <c r="K185" s="152"/>
      <c r="L185" s="151" t="str">
        <f t="shared" si="44"/>
        <v/>
      </c>
      <c r="M185" s="151" t="str">
        <f t="shared" si="45"/>
        <v/>
      </c>
      <c r="N185" s="151" t="str">
        <f t="shared" si="46"/>
        <v/>
      </c>
      <c r="O185" s="151" t="str">
        <f t="shared" si="47"/>
        <v/>
      </c>
      <c r="P185" s="272"/>
      <c r="Q185" s="272"/>
      <c r="R185" s="180"/>
      <c r="S185" s="180"/>
      <c r="T185" s="174"/>
      <c r="U185" s="174"/>
      <c r="V185" s="174"/>
      <c r="W185" s="174"/>
      <c r="X185" s="174"/>
      <c r="Y185" s="174"/>
      <c r="Z185" s="174"/>
      <c r="AA185" s="175"/>
      <c r="AB185" s="175"/>
      <c r="AC185" s="175"/>
      <c r="AD185" s="175"/>
      <c r="AE185" s="176"/>
      <c r="AF185" s="175"/>
      <c r="AG185" s="122"/>
      <c r="AH185" s="177"/>
      <c r="AI185" s="177"/>
      <c r="AK185" s="164" t="str">
        <f t="shared" si="48"/>
        <v/>
      </c>
      <c r="AL185" s="165" t="str">
        <f t="shared" si="49"/>
        <v/>
      </c>
      <c r="AM185" s="164" t="str">
        <f t="shared" si="50"/>
        <v/>
      </c>
      <c r="AN185" s="164" t="str">
        <f t="shared" si="51"/>
        <v/>
      </c>
      <c r="AO185" s="166" t="str">
        <f t="shared" si="52"/>
        <v/>
      </c>
      <c r="AP185" s="167" t="str">
        <f t="shared" si="53"/>
        <v/>
      </c>
      <c r="AQ185" s="167" t="str">
        <f t="shared" si="54"/>
        <v/>
      </c>
      <c r="AR185" s="167" t="str">
        <f t="shared" si="55"/>
        <v/>
      </c>
      <c r="AS185" s="164" t="str">
        <f t="shared" si="56"/>
        <v/>
      </c>
      <c r="AT185" s="168" t="str">
        <f t="shared" si="57"/>
        <v/>
      </c>
      <c r="AU185" s="168" t="str">
        <f t="shared" si="58"/>
        <v/>
      </c>
      <c r="AV185" s="168" t="str">
        <f t="shared" si="59"/>
        <v/>
      </c>
      <c r="AW185" s="168" t="str">
        <f t="shared" si="60"/>
        <v/>
      </c>
      <c r="AX185" s="168" t="str">
        <f t="shared" si="61"/>
        <v/>
      </c>
      <c r="AY185" s="168" t="str">
        <f t="shared" si="62"/>
        <v/>
      </c>
      <c r="AZ185" s="178"/>
      <c r="BA185" s="178"/>
      <c r="BB185" s="179"/>
      <c r="BC185" s="179"/>
      <c r="BD185" s="179"/>
      <c r="BE185" s="179"/>
      <c r="BF185" s="179"/>
      <c r="BG185" s="179"/>
      <c r="BH185" s="179"/>
      <c r="BI185" s="179"/>
      <c r="BJ185" s="179"/>
      <c r="BK185" s="179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5"/>
      <c r="DJ185" s="25"/>
      <c r="DK185" s="25"/>
      <c r="DL185" s="25"/>
      <c r="DM185" s="25"/>
      <c r="DN185" s="25"/>
    </row>
    <row r="186" spans="1:118" ht="15.95" customHeight="1" x14ac:dyDescent="0.2">
      <c r="A186" s="181" t="str">
        <f t="shared" si="64"/>
        <v/>
      </c>
      <c r="B186" s="182" t="str">
        <f t="shared" si="63"/>
        <v/>
      </c>
      <c r="C186" s="151"/>
      <c r="D186" s="152"/>
      <c r="E186" s="153"/>
      <c r="F186" s="152"/>
      <c r="G186" s="151"/>
      <c r="H186" s="151"/>
      <c r="I186" s="151"/>
      <c r="J186" s="151"/>
      <c r="K186" s="151"/>
      <c r="L186" s="151" t="str">
        <f t="shared" si="44"/>
        <v/>
      </c>
      <c r="M186" s="151" t="str">
        <f t="shared" si="45"/>
        <v/>
      </c>
      <c r="N186" s="151" t="str">
        <f t="shared" si="46"/>
        <v/>
      </c>
      <c r="O186" s="151" t="str">
        <f t="shared" si="47"/>
        <v/>
      </c>
      <c r="P186" s="155"/>
      <c r="Q186" s="155"/>
      <c r="R186" s="154" t="str">
        <f>IF(C186="","",MAX(N186:N187))</f>
        <v/>
      </c>
      <c r="S186" s="154" t="str">
        <f>IF(D186="","",MAX(O186:O187))</f>
        <v/>
      </c>
      <c r="T186" s="155" t="str">
        <f>IF(C186="","",MAX(ABS(H186),ABS(H187)))</f>
        <v/>
      </c>
      <c r="U186" s="156" t="str">
        <f>+IF(C186="","",MIN(MAX(ABS(G186),ABS(G187))*1000/(J186*K186),0.2*$F$10))</f>
        <v/>
      </c>
      <c r="V186" s="155" t="str">
        <f>IF(C186="","",MAX(BH186:BI186))</f>
        <v/>
      </c>
      <c r="W186" s="155" t="str">
        <f>IF(C186="","",$AA$9*$J186*$BG186*$BF186*$F$10/2.9/1000)</f>
        <v/>
      </c>
      <c r="X186" s="155" t="str">
        <f>IF(C186="","",$AA$9*$J186*$BG186*$BF186*$F$10/2/1000)</f>
        <v/>
      </c>
      <c r="Y186" s="157" t="str">
        <f>IF(C186="","",IF(MAX(ABS(H186),ABS(H187))&lt;V186,"Cấu tạo",IF(MAX(ABS(H186),ABS(H187))&gt;X186,"O/S","Tínhthép")))</f>
        <v/>
      </c>
      <c r="Z186" s="158" t="str">
        <f>IF(C186="","",IF(Y186="Tínhthép",IF(T186&lt;W186,2.5,_xlfn.COT(0.5*ASIN(2*T186*1000/($AA$9*J186*BG186*BF186*$F$10)))),""))</f>
        <v/>
      </c>
      <c r="AA186" s="159" t="str">
        <f>IF(C186="","",MAX(BJ186:BK186))</f>
        <v/>
      </c>
      <c r="AB186" s="160" t="str">
        <f>IF($C186="","",AH186)</f>
        <v/>
      </c>
      <c r="AC186" s="160" t="str">
        <f>IF($C186="","",AI186)</f>
        <v/>
      </c>
      <c r="AD186" s="160"/>
      <c r="AE186" s="159" t="str">
        <f>IF(C186="","",2*3.14*AB186^2/4/AC186*1000)</f>
        <v/>
      </c>
      <c r="AF186" s="161" t="str">
        <f>IF(C186="","",IF(AE186&gt;AA186,"OK","NOT OK"))</f>
        <v/>
      </c>
      <c r="AG186" s="17">
        <v>43</v>
      </c>
      <c r="AH186" s="162">
        <v>10</v>
      </c>
      <c r="AI186" s="163">
        <v>200</v>
      </c>
      <c r="AK186" s="164" t="str">
        <f t="shared" si="48"/>
        <v/>
      </c>
      <c r="AL186" s="165" t="str">
        <f t="shared" si="49"/>
        <v/>
      </c>
      <c r="AM186" s="164" t="str">
        <f t="shared" si="50"/>
        <v/>
      </c>
      <c r="AN186" s="164" t="str">
        <f t="shared" si="51"/>
        <v/>
      </c>
      <c r="AO186" s="166" t="str">
        <f t="shared" si="52"/>
        <v/>
      </c>
      <c r="AP186" s="167" t="str">
        <f t="shared" si="53"/>
        <v/>
      </c>
      <c r="AQ186" s="167" t="str">
        <f t="shared" si="54"/>
        <v/>
      </c>
      <c r="AR186" s="167" t="str">
        <f t="shared" si="55"/>
        <v/>
      </c>
      <c r="AS186" s="164" t="str">
        <f t="shared" si="56"/>
        <v/>
      </c>
      <c r="AT186" s="168" t="str">
        <f t="shared" si="57"/>
        <v/>
      </c>
      <c r="AU186" s="168" t="str">
        <f t="shared" si="58"/>
        <v/>
      </c>
      <c r="AV186" s="168" t="str">
        <f t="shared" si="59"/>
        <v/>
      </c>
      <c r="AW186" s="168" t="str">
        <f t="shared" si="60"/>
        <v/>
      </c>
      <c r="AX186" s="168" t="str">
        <f t="shared" si="61"/>
        <v/>
      </c>
      <c r="AY186" s="168" t="str">
        <f t="shared" si="62"/>
        <v/>
      </c>
      <c r="AZ186" s="169" t="str">
        <f>IF(C186="","",MAX(R186:R187))</f>
        <v/>
      </c>
      <c r="BA186" s="169" t="str">
        <f>IF(C186="","",MAX(S186:S187))</f>
        <v/>
      </c>
      <c r="BB186" s="170" t="str">
        <f>IF(C186="","",MIN(2,1+SQRT(200/(0.8*K186))))</f>
        <v/>
      </c>
      <c r="BC186" s="170" t="str">
        <f>IF(C186="","",MIN(0.02,MAX(R186:S186)/(J186*0.8*K186)))</f>
        <v/>
      </c>
      <c r="BD186" s="171" t="str">
        <f>IF(C186="","",0.18/$Y$11)</f>
        <v/>
      </c>
      <c r="BE186" s="172" t="str">
        <f>IF(C186="","",0.035*BB186^(3/2)*$F$9^(1/2))</f>
        <v/>
      </c>
      <c r="BF186" s="172" t="str">
        <f>IF(C186="","",0.6*(1-$F$9/250))</f>
        <v/>
      </c>
      <c r="BG186" s="171" t="str">
        <f>IF(C186="","",0.9*AK186)</f>
        <v/>
      </c>
      <c r="BH186" s="172" t="str">
        <f>+IF(C186="","",(BD186*BB186*(100*BC186*$F$9)^(1/3)+0.15*U186)*J186*0.8*K186/1000)</f>
        <v/>
      </c>
      <c r="BI186" s="172" t="str">
        <f>IF(C186="","",(BE186+0.15*U186)*J186*0.8*K186/1000)</f>
        <v/>
      </c>
      <c r="BJ186" s="172" t="str">
        <f>IF(C186="","",$AF$12*J186*1000)</f>
        <v/>
      </c>
      <c r="BK186" s="172" t="str">
        <f>+IF(C186="","",T186*1000/(BG186*$Q$10*Z186)*1000)</f>
        <v/>
      </c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5"/>
      <c r="DJ186" s="25"/>
      <c r="DK186" s="25"/>
      <c r="DL186" s="25"/>
      <c r="DM186" s="25"/>
      <c r="DN186" s="25"/>
    </row>
    <row r="187" spans="1:118" ht="15.95" customHeight="1" x14ac:dyDescent="0.25">
      <c r="A187" s="181" t="str">
        <f t="shared" si="64"/>
        <v/>
      </c>
      <c r="B187" s="182" t="str">
        <f t="shared" si="63"/>
        <v/>
      </c>
      <c r="C187" s="151"/>
      <c r="D187" s="152"/>
      <c r="E187" s="153"/>
      <c r="F187" s="152"/>
      <c r="G187" s="151"/>
      <c r="H187" s="151"/>
      <c r="I187" s="151"/>
      <c r="J187" s="151"/>
      <c r="K187" s="152"/>
      <c r="L187" s="151" t="str">
        <f t="shared" si="44"/>
        <v/>
      </c>
      <c r="M187" s="151" t="str">
        <f t="shared" si="45"/>
        <v/>
      </c>
      <c r="N187" s="151" t="str">
        <f t="shared" si="46"/>
        <v/>
      </c>
      <c r="O187" s="151" t="str">
        <f t="shared" si="47"/>
        <v/>
      </c>
      <c r="P187" s="272"/>
      <c r="Q187" s="272"/>
      <c r="R187" s="173"/>
      <c r="S187" s="173"/>
      <c r="T187" s="174"/>
      <c r="U187" s="174"/>
      <c r="V187" s="174"/>
      <c r="W187" s="174"/>
      <c r="X187" s="174"/>
      <c r="Y187" s="174"/>
      <c r="Z187" s="174"/>
      <c r="AA187" s="175"/>
      <c r="AB187" s="175"/>
      <c r="AC187" s="175"/>
      <c r="AD187" s="175"/>
      <c r="AE187" s="176"/>
      <c r="AF187" s="175"/>
      <c r="AG187" s="122"/>
      <c r="AH187" s="177"/>
      <c r="AI187" s="177"/>
      <c r="AK187" s="164" t="str">
        <f t="shared" si="48"/>
        <v/>
      </c>
      <c r="AL187" s="165" t="str">
        <f t="shared" si="49"/>
        <v/>
      </c>
      <c r="AM187" s="164" t="str">
        <f t="shared" si="50"/>
        <v/>
      </c>
      <c r="AN187" s="164" t="str">
        <f t="shared" si="51"/>
        <v/>
      </c>
      <c r="AO187" s="166" t="str">
        <f t="shared" si="52"/>
        <v/>
      </c>
      <c r="AP187" s="167" t="str">
        <f t="shared" si="53"/>
        <v/>
      </c>
      <c r="AQ187" s="167" t="str">
        <f t="shared" si="54"/>
        <v/>
      </c>
      <c r="AR187" s="167" t="str">
        <f t="shared" si="55"/>
        <v/>
      </c>
      <c r="AS187" s="164" t="str">
        <f t="shared" si="56"/>
        <v/>
      </c>
      <c r="AT187" s="168" t="str">
        <f t="shared" si="57"/>
        <v/>
      </c>
      <c r="AU187" s="168" t="str">
        <f t="shared" si="58"/>
        <v/>
      </c>
      <c r="AV187" s="168" t="str">
        <f t="shared" si="59"/>
        <v/>
      </c>
      <c r="AW187" s="168" t="str">
        <f t="shared" si="60"/>
        <v/>
      </c>
      <c r="AX187" s="168" t="str">
        <f t="shared" si="61"/>
        <v/>
      </c>
      <c r="AY187" s="168" t="str">
        <f t="shared" si="62"/>
        <v/>
      </c>
      <c r="AZ187" s="178"/>
      <c r="BA187" s="178"/>
      <c r="BB187" s="179"/>
      <c r="BC187" s="179"/>
      <c r="BD187" s="179"/>
      <c r="BE187" s="179"/>
      <c r="BF187" s="179"/>
      <c r="BG187" s="179"/>
      <c r="BH187" s="179"/>
      <c r="BI187" s="179"/>
      <c r="BJ187" s="179"/>
      <c r="BK187" s="179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5"/>
      <c r="DJ187" s="25"/>
      <c r="DK187" s="25"/>
      <c r="DL187" s="25"/>
      <c r="DM187" s="25"/>
      <c r="DN187" s="25"/>
    </row>
    <row r="188" spans="1:118" ht="15.95" customHeight="1" x14ac:dyDescent="0.2">
      <c r="A188" s="181" t="str">
        <f t="shared" si="64"/>
        <v/>
      </c>
      <c r="B188" s="182" t="str">
        <f t="shared" si="63"/>
        <v/>
      </c>
      <c r="C188" s="151"/>
      <c r="D188" s="152"/>
      <c r="E188" s="153"/>
      <c r="F188" s="152"/>
      <c r="G188" s="151"/>
      <c r="H188" s="151"/>
      <c r="I188" s="151"/>
      <c r="J188" s="151"/>
      <c r="K188" s="152"/>
      <c r="L188" s="151" t="str">
        <f t="shared" si="44"/>
        <v/>
      </c>
      <c r="M188" s="151" t="str">
        <f t="shared" si="45"/>
        <v/>
      </c>
      <c r="N188" s="151" t="str">
        <f t="shared" si="46"/>
        <v/>
      </c>
      <c r="O188" s="151" t="str">
        <f t="shared" si="47"/>
        <v/>
      </c>
      <c r="P188" s="155"/>
      <c r="Q188" s="155"/>
      <c r="R188" s="154" t="str">
        <f>IF(C188="","",MAX(N188:N189))</f>
        <v/>
      </c>
      <c r="S188" s="154" t="str">
        <f>IF(D188="","",MAX(O188:O189))</f>
        <v/>
      </c>
      <c r="T188" s="155" t="str">
        <f>IF(C188="","",MAX(ABS(H188),ABS(H189)))</f>
        <v/>
      </c>
      <c r="U188" s="156" t="str">
        <f>+IF(C188="","",MIN(MAX(ABS(G188),ABS(G189))*1000/(J188*K188),0.2*$F$10))</f>
        <v/>
      </c>
      <c r="V188" s="155" t="str">
        <f>IF(C188="","",MAX(BH188:BI188))</f>
        <v/>
      </c>
      <c r="W188" s="155" t="str">
        <f>IF(C188="","",$AA$9*$J188*$BG188*$BF188*$F$10/2.9/1000)</f>
        <v/>
      </c>
      <c r="X188" s="155" t="str">
        <f>IF(C188="","",$AA$9*$J188*$BG188*$BF188*$F$10/2/1000)</f>
        <v/>
      </c>
      <c r="Y188" s="157" t="str">
        <f>IF(C188="","",IF(MAX(ABS(H188),ABS(H189))&lt;V188,"Cấu tạo",IF(MAX(ABS(H188),ABS(H189))&gt;X188,"O/S","Tínhthép")))</f>
        <v/>
      </c>
      <c r="Z188" s="158" t="str">
        <f>IF(C188="","",IF(Y188="Tínhthép",IF(T188&lt;W188,2.5,_xlfn.COT(0.5*ASIN(2*T188*1000/($AA$9*J188*BG188*BF188*$F$10)))),""))</f>
        <v/>
      </c>
      <c r="AA188" s="159" t="str">
        <f>IF(C188="","",MAX(BJ188:BK188))</f>
        <v/>
      </c>
      <c r="AB188" s="160" t="str">
        <f>IF($C188="","",AH188)</f>
        <v/>
      </c>
      <c r="AC188" s="160" t="str">
        <f>IF($C188="","",AI188)</f>
        <v/>
      </c>
      <c r="AD188" s="160"/>
      <c r="AE188" s="159" t="str">
        <f>IF(C188="","",2*3.14*AB188^2/4/AC188*1000)</f>
        <v/>
      </c>
      <c r="AF188" s="161" t="str">
        <f>IF(C188="","",IF(AE188&gt;AA188,"OK","NOT OK"))</f>
        <v/>
      </c>
      <c r="AH188" s="162">
        <v>10</v>
      </c>
      <c r="AI188" s="163">
        <v>200</v>
      </c>
      <c r="AK188" s="164" t="str">
        <f t="shared" si="48"/>
        <v/>
      </c>
      <c r="AL188" s="165" t="str">
        <f t="shared" si="49"/>
        <v/>
      </c>
      <c r="AM188" s="164" t="str">
        <f t="shared" si="50"/>
        <v/>
      </c>
      <c r="AN188" s="164" t="str">
        <f t="shared" si="51"/>
        <v/>
      </c>
      <c r="AO188" s="166" t="str">
        <f t="shared" si="52"/>
        <v/>
      </c>
      <c r="AP188" s="167" t="str">
        <f t="shared" si="53"/>
        <v/>
      </c>
      <c r="AQ188" s="167" t="str">
        <f t="shared" si="54"/>
        <v/>
      </c>
      <c r="AR188" s="167" t="str">
        <f t="shared" si="55"/>
        <v/>
      </c>
      <c r="AS188" s="164" t="str">
        <f t="shared" si="56"/>
        <v/>
      </c>
      <c r="AT188" s="168" t="str">
        <f t="shared" si="57"/>
        <v/>
      </c>
      <c r="AU188" s="168" t="str">
        <f t="shared" si="58"/>
        <v/>
      </c>
      <c r="AV188" s="168" t="str">
        <f t="shared" si="59"/>
        <v/>
      </c>
      <c r="AW188" s="168" t="str">
        <f t="shared" si="60"/>
        <v/>
      </c>
      <c r="AX188" s="168" t="str">
        <f t="shared" si="61"/>
        <v/>
      </c>
      <c r="AY188" s="168" t="str">
        <f t="shared" si="62"/>
        <v/>
      </c>
      <c r="AZ188" s="169" t="str">
        <f>IF(C188="","",MAX(R188:R189))</f>
        <v/>
      </c>
      <c r="BA188" s="169" t="str">
        <f>IF(C188="","",MAX(S188:S189))</f>
        <v/>
      </c>
      <c r="BB188" s="170" t="str">
        <f>IF(C188="","",MIN(2,1+SQRT(200/(0.8*K188))))</f>
        <v/>
      </c>
      <c r="BC188" s="170" t="str">
        <f>IF(C188="","",MIN(0.02,MAX(R188:S188)/(J188*0.8*K188)))</f>
        <v/>
      </c>
      <c r="BD188" s="171" t="str">
        <f>IF(C188="","",0.18/$Y$11)</f>
        <v/>
      </c>
      <c r="BE188" s="172" t="str">
        <f>IF(C188="","",0.035*BB188^(3/2)*$F$9^(1/2))</f>
        <v/>
      </c>
      <c r="BF188" s="172" t="str">
        <f>IF(C188="","",0.6*(1-$F$9/250))</f>
        <v/>
      </c>
      <c r="BG188" s="171" t="str">
        <f>IF(C188="","",0.9*AK188)</f>
        <v/>
      </c>
      <c r="BH188" s="172" t="str">
        <f>+IF(C188="","",(BD188*BB188*(100*BC188*$F$9)^(1/3)+0.15*U188)*J188*0.8*K188/1000)</f>
        <v/>
      </c>
      <c r="BI188" s="172" t="str">
        <f>IF(C188="","",(BE188+0.15*U188)*J188*0.8*K188/1000)</f>
        <v/>
      </c>
      <c r="BJ188" s="172" t="str">
        <f>IF(C188="","",$AF$12*J188*1000)</f>
        <v/>
      </c>
      <c r="BK188" s="172" t="str">
        <f>+IF(C188="","",T188*1000/(BG188*$Q$10*Z188)*1000)</f>
        <v/>
      </c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5"/>
      <c r="DJ188" s="25"/>
      <c r="DK188" s="25"/>
      <c r="DL188" s="25"/>
      <c r="DM188" s="25"/>
      <c r="DN188" s="25"/>
    </row>
    <row r="189" spans="1:118" ht="15.95" customHeight="1" x14ac:dyDescent="0.25">
      <c r="A189" s="181" t="str">
        <f t="shared" si="64"/>
        <v/>
      </c>
      <c r="B189" s="182" t="str">
        <f t="shared" si="63"/>
        <v/>
      </c>
      <c r="C189" s="151"/>
      <c r="D189" s="152"/>
      <c r="E189" s="153"/>
      <c r="F189" s="152"/>
      <c r="G189" s="151"/>
      <c r="H189" s="151"/>
      <c r="I189" s="151"/>
      <c r="J189" s="151"/>
      <c r="K189" s="152"/>
      <c r="L189" s="151" t="str">
        <f t="shared" si="44"/>
        <v/>
      </c>
      <c r="M189" s="151" t="str">
        <f t="shared" si="45"/>
        <v/>
      </c>
      <c r="N189" s="151" t="str">
        <f t="shared" si="46"/>
        <v/>
      </c>
      <c r="O189" s="151" t="str">
        <f t="shared" si="47"/>
        <v/>
      </c>
      <c r="P189" s="272"/>
      <c r="Q189" s="272"/>
      <c r="R189" s="173"/>
      <c r="S189" s="173"/>
      <c r="T189" s="174"/>
      <c r="U189" s="174"/>
      <c r="V189" s="174"/>
      <c r="W189" s="174"/>
      <c r="X189" s="174"/>
      <c r="Y189" s="174"/>
      <c r="Z189" s="174"/>
      <c r="AA189" s="175"/>
      <c r="AB189" s="175"/>
      <c r="AC189" s="175"/>
      <c r="AD189" s="175"/>
      <c r="AE189" s="176"/>
      <c r="AF189" s="175"/>
      <c r="AG189" s="122"/>
      <c r="AH189" s="177"/>
      <c r="AI189" s="177"/>
      <c r="AK189" s="164" t="str">
        <f t="shared" si="48"/>
        <v/>
      </c>
      <c r="AL189" s="165" t="str">
        <f t="shared" si="49"/>
        <v/>
      </c>
      <c r="AM189" s="164" t="str">
        <f t="shared" si="50"/>
        <v/>
      </c>
      <c r="AN189" s="164" t="str">
        <f t="shared" si="51"/>
        <v/>
      </c>
      <c r="AO189" s="166" t="str">
        <f t="shared" si="52"/>
        <v/>
      </c>
      <c r="AP189" s="167" t="str">
        <f t="shared" si="53"/>
        <v/>
      </c>
      <c r="AQ189" s="167" t="str">
        <f t="shared" si="54"/>
        <v/>
      </c>
      <c r="AR189" s="167" t="str">
        <f t="shared" si="55"/>
        <v/>
      </c>
      <c r="AS189" s="164" t="str">
        <f t="shared" si="56"/>
        <v/>
      </c>
      <c r="AT189" s="168" t="str">
        <f t="shared" si="57"/>
        <v/>
      </c>
      <c r="AU189" s="168" t="str">
        <f t="shared" si="58"/>
        <v/>
      </c>
      <c r="AV189" s="168" t="str">
        <f t="shared" si="59"/>
        <v/>
      </c>
      <c r="AW189" s="168" t="str">
        <f t="shared" si="60"/>
        <v/>
      </c>
      <c r="AX189" s="168" t="str">
        <f t="shared" si="61"/>
        <v/>
      </c>
      <c r="AY189" s="168" t="str">
        <f t="shared" si="62"/>
        <v/>
      </c>
      <c r="AZ189" s="178"/>
      <c r="BA189" s="178"/>
      <c r="BB189" s="179"/>
      <c r="BC189" s="179"/>
      <c r="BD189" s="179"/>
      <c r="BE189" s="179"/>
      <c r="BF189" s="179"/>
      <c r="BG189" s="179"/>
      <c r="BH189" s="179"/>
      <c r="BI189" s="179"/>
      <c r="BJ189" s="179"/>
      <c r="BK189" s="179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5"/>
      <c r="DJ189" s="25"/>
      <c r="DK189" s="25"/>
      <c r="DL189" s="25"/>
      <c r="DM189" s="25"/>
      <c r="DN189" s="25"/>
    </row>
    <row r="190" spans="1:118" ht="15.95" customHeight="1" x14ac:dyDescent="0.2">
      <c r="A190" s="181" t="str">
        <f t="shared" si="64"/>
        <v/>
      </c>
      <c r="B190" s="182" t="str">
        <f t="shared" si="63"/>
        <v/>
      </c>
      <c r="C190" s="151"/>
      <c r="D190" s="152"/>
      <c r="E190" s="153"/>
      <c r="F190" s="152"/>
      <c r="G190" s="151"/>
      <c r="H190" s="151"/>
      <c r="I190" s="151"/>
      <c r="J190" s="151"/>
      <c r="K190" s="151"/>
      <c r="L190" s="151" t="str">
        <f t="shared" si="44"/>
        <v/>
      </c>
      <c r="M190" s="151" t="str">
        <f t="shared" si="45"/>
        <v/>
      </c>
      <c r="N190" s="151" t="str">
        <f t="shared" si="46"/>
        <v/>
      </c>
      <c r="O190" s="151" t="str">
        <f t="shared" si="47"/>
        <v/>
      </c>
      <c r="P190" s="155"/>
      <c r="Q190" s="155"/>
      <c r="R190" s="154" t="str">
        <f>IF(C190="","",MAX(N190:N191))</f>
        <v/>
      </c>
      <c r="S190" s="154" t="str">
        <f>IF(D190="","",MAX(O190:O191))</f>
        <v/>
      </c>
      <c r="T190" s="155" t="str">
        <f>IF(C190="","",MAX(ABS(H190),ABS(H191)))</f>
        <v/>
      </c>
      <c r="U190" s="156" t="str">
        <f>+IF(C190="","",MIN(MAX(ABS(G190),ABS(G191))*1000/(J190*K190),0.2*$F$10))</f>
        <v/>
      </c>
      <c r="V190" s="155" t="str">
        <f>IF(C190="","",MAX(BH190:BI190))</f>
        <v/>
      </c>
      <c r="W190" s="155" t="str">
        <f>IF(C190="","",$AA$9*$J190*$BG190*$BF190*$F$10/2.9/1000)</f>
        <v/>
      </c>
      <c r="X190" s="155" t="str">
        <f>IF(C190="","",$AA$9*$J190*$BG190*$BF190*$F$10/2/1000)</f>
        <v/>
      </c>
      <c r="Y190" s="157" t="str">
        <f>IF(C190="","",IF(MAX(ABS(H190),ABS(H191))&lt;V190,"Cấu tạo",IF(MAX(ABS(H190),ABS(H191))&gt;X190,"O/S","Tínhthép")))</f>
        <v/>
      </c>
      <c r="Z190" s="158" t="str">
        <f>IF(C190="","",IF(Y190="Tínhthép",IF(T190&lt;W190,2.5,_xlfn.COT(0.5*ASIN(2*T190*1000/($AA$9*J190*BG190*BF190*$F$10)))),""))</f>
        <v/>
      </c>
      <c r="AA190" s="159" t="str">
        <f>IF(C190="","",MAX(BJ190:BK190))</f>
        <v/>
      </c>
      <c r="AB190" s="160" t="str">
        <f>IF($C190="","",AH190)</f>
        <v/>
      </c>
      <c r="AC190" s="160" t="str">
        <f>IF($C190="","",AI190)</f>
        <v/>
      </c>
      <c r="AD190" s="160"/>
      <c r="AE190" s="159" t="str">
        <f>IF(C190="","",2*3.14*AB190^2/4/AC190*1000)</f>
        <v/>
      </c>
      <c r="AF190" s="161" t="str">
        <f>IF(C190="","",IF(AE190&gt;AA190,"OK","NOT OK"))</f>
        <v/>
      </c>
      <c r="AG190" s="17">
        <v>44</v>
      </c>
      <c r="AH190" s="162">
        <v>10</v>
      </c>
      <c r="AI190" s="163">
        <v>200</v>
      </c>
      <c r="AK190" s="164" t="str">
        <f t="shared" si="48"/>
        <v/>
      </c>
      <c r="AL190" s="165" t="str">
        <f t="shared" si="49"/>
        <v/>
      </c>
      <c r="AM190" s="164" t="str">
        <f t="shared" si="50"/>
        <v/>
      </c>
      <c r="AN190" s="164" t="str">
        <f t="shared" si="51"/>
        <v/>
      </c>
      <c r="AO190" s="166" t="str">
        <f t="shared" si="52"/>
        <v/>
      </c>
      <c r="AP190" s="167" t="str">
        <f t="shared" si="53"/>
        <v/>
      </c>
      <c r="AQ190" s="167" t="str">
        <f t="shared" si="54"/>
        <v/>
      </c>
      <c r="AR190" s="167" t="str">
        <f t="shared" si="55"/>
        <v/>
      </c>
      <c r="AS190" s="164" t="str">
        <f t="shared" si="56"/>
        <v/>
      </c>
      <c r="AT190" s="168" t="str">
        <f t="shared" si="57"/>
        <v/>
      </c>
      <c r="AU190" s="168" t="str">
        <f t="shared" si="58"/>
        <v/>
      </c>
      <c r="AV190" s="168" t="str">
        <f t="shared" si="59"/>
        <v/>
      </c>
      <c r="AW190" s="168" t="str">
        <f t="shared" si="60"/>
        <v/>
      </c>
      <c r="AX190" s="168" t="str">
        <f t="shared" si="61"/>
        <v/>
      </c>
      <c r="AY190" s="168" t="str">
        <f t="shared" si="62"/>
        <v/>
      </c>
      <c r="AZ190" s="169" t="str">
        <f>IF(C190="","",MAX(R190:R191))</f>
        <v/>
      </c>
      <c r="BA190" s="169" t="str">
        <f>IF(C190="","",MAX(S190:S191))</f>
        <v/>
      </c>
      <c r="BB190" s="170" t="str">
        <f>IF(C190="","",MIN(2,1+SQRT(200/(0.8*K190))))</f>
        <v/>
      </c>
      <c r="BC190" s="170" t="str">
        <f>IF(C190="","",MIN(0.02,MAX(R190:S190)/(J190*0.8*K190)))</f>
        <v/>
      </c>
      <c r="BD190" s="171" t="str">
        <f>IF(C190="","",0.18/$Y$11)</f>
        <v/>
      </c>
      <c r="BE190" s="172" t="str">
        <f>IF(C190="","",0.035*BB190^(3/2)*$F$9^(1/2))</f>
        <v/>
      </c>
      <c r="BF190" s="172" t="str">
        <f>IF(C190="","",0.6*(1-$F$9/250))</f>
        <v/>
      </c>
      <c r="BG190" s="171" t="str">
        <f>IF(C190="","",0.9*AK190)</f>
        <v/>
      </c>
      <c r="BH190" s="172" t="str">
        <f>+IF(C190="","",(BD190*BB190*(100*BC190*$F$9)^(1/3)+0.15*U190)*J190*0.8*K190/1000)</f>
        <v/>
      </c>
      <c r="BI190" s="172" t="str">
        <f>IF(C190="","",(BE190+0.15*U190)*J190*0.8*K190/1000)</f>
        <v/>
      </c>
      <c r="BJ190" s="172" t="str">
        <f>IF(C190="","",$AF$12*J190*1000)</f>
        <v/>
      </c>
      <c r="BK190" s="172" t="str">
        <f>+IF(C190="","",T190*1000/(BG190*$Q$10*Z190)*1000)</f>
        <v/>
      </c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5"/>
      <c r="DJ190" s="25"/>
      <c r="DK190" s="25"/>
      <c r="DL190" s="25"/>
      <c r="DM190" s="25"/>
      <c r="DN190" s="25"/>
    </row>
    <row r="191" spans="1:118" ht="15.95" customHeight="1" x14ac:dyDescent="0.25">
      <c r="A191" s="181" t="str">
        <f t="shared" si="64"/>
        <v/>
      </c>
      <c r="B191" s="182" t="str">
        <f t="shared" si="63"/>
        <v/>
      </c>
      <c r="C191" s="151"/>
      <c r="D191" s="152"/>
      <c r="E191" s="153"/>
      <c r="F191" s="152"/>
      <c r="G191" s="151"/>
      <c r="H191" s="151"/>
      <c r="I191" s="151"/>
      <c r="J191" s="151"/>
      <c r="K191" s="152"/>
      <c r="L191" s="151" t="str">
        <f t="shared" si="44"/>
        <v/>
      </c>
      <c r="M191" s="151" t="str">
        <f t="shared" si="45"/>
        <v/>
      </c>
      <c r="N191" s="151" t="str">
        <f t="shared" si="46"/>
        <v/>
      </c>
      <c r="O191" s="151" t="str">
        <f t="shared" si="47"/>
        <v/>
      </c>
      <c r="P191" s="272"/>
      <c r="Q191" s="272"/>
      <c r="R191" s="180"/>
      <c r="S191" s="180"/>
      <c r="T191" s="174"/>
      <c r="U191" s="174"/>
      <c r="V191" s="174"/>
      <c r="W191" s="174"/>
      <c r="X191" s="174"/>
      <c r="Y191" s="174"/>
      <c r="Z191" s="174"/>
      <c r="AA191" s="175"/>
      <c r="AB191" s="175"/>
      <c r="AC191" s="175"/>
      <c r="AD191" s="175"/>
      <c r="AE191" s="176"/>
      <c r="AF191" s="175"/>
      <c r="AG191" s="122"/>
      <c r="AH191" s="177"/>
      <c r="AI191" s="177"/>
      <c r="AK191" s="164" t="str">
        <f t="shared" si="48"/>
        <v/>
      </c>
      <c r="AL191" s="165" t="str">
        <f t="shared" si="49"/>
        <v/>
      </c>
      <c r="AM191" s="164" t="str">
        <f t="shared" si="50"/>
        <v/>
      </c>
      <c r="AN191" s="164" t="str">
        <f t="shared" si="51"/>
        <v/>
      </c>
      <c r="AO191" s="166" t="str">
        <f t="shared" si="52"/>
        <v/>
      </c>
      <c r="AP191" s="167" t="str">
        <f t="shared" si="53"/>
        <v/>
      </c>
      <c r="AQ191" s="167" t="str">
        <f t="shared" si="54"/>
        <v/>
      </c>
      <c r="AR191" s="167" t="str">
        <f t="shared" si="55"/>
        <v/>
      </c>
      <c r="AS191" s="164" t="str">
        <f t="shared" si="56"/>
        <v/>
      </c>
      <c r="AT191" s="168" t="str">
        <f t="shared" si="57"/>
        <v/>
      </c>
      <c r="AU191" s="168" t="str">
        <f t="shared" si="58"/>
        <v/>
      </c>
      <c r="AV191" s="168" t="str">
        <f t="shared" si="59"/>
        <v/>
      </c>
      <c r="AW191" s="168" t="str">
        <f t="shared" si="60"/>
        <v/>
      </c>
      <c r="AX191" s="168" t="str">
        <f t="shared" si="61"/>
        <v/>
      </c>
      <c r="AY191" s="168" t="str">
        <f t="shared" si="62"/>
        <v/>
      </c>
      <c r="AZ191" s="178"/>
      <c r="BA191" s="178"/>
      <c r="BB191" s="179"/>
      <c r="BC191" s="179"/>
      <c r="BD191" s="179"/>
      <c r="BE191" s="179"/>
      <c r="BF191" s="179"/>
      <c r="BG191" s="179"/>
      <c r="BH191" s="179"/>
      <c r="BI191" s="179"/>
      <c r="BJ191" s="179"/>
      <c r="BK191" s="179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5"/>
      <c r="DJ191" s="25"/>
      <c r="DK191" s="25"/>
      <c r="DL191" s="25"/>
      <c r="DM191" s="25"/>
      <c r="DN191" s="25"/>
    </row>
    <row r="192" spans="1:118" ht="15.95" customHeight="1" x14ac:dyDescent="0.2">
      <c r="A192" s="181" t="str">
        <f t="shared" si="64"/>
        <v/>
      </c>
      <c r="B192" s="182" t="str">
        <f t="shared" si="63"/>
        <v/>
      </c>
      <c r="C192" s="151"/>
      <c r="D192" s="152"/>
      <c r="E192" s="153"/>
      <c r="F192" s="152"/>
      <c r="G192" s="151"/>
      <c r="H192" s="151"/>
      <c r="I192" s="151"/>
      <c r="J192" s="151"/>
      <c r="K192" s="152"/>
      <c r="L192" s="151" t="str">
        <f t="shared" si="44"/>
        <v/>
      </c>
      <c r="M192" s="151" t="str">
        <f t="shared" si="45"/>
        <v/>
      </c>
      <c r="N192" s="151" t="str">
        <f t="shared" si="46"/>
        <v/>
      </c>
      <c r="O192" s="151" t="str">
        <f t="shared" si="47"/>
        <v/>
      </c>
      <c r="P192" s="155"/>
      <c r="Q192" s="155"/>
      <c r="R192" s="154" t="str">
        <f>IF(C192="","",MAX(N192:N193))</f>
        <v/>
      </c>
      <c r="S192" s="154" t="str">
        <f>IF(D192="","",MAX(O192:O193))</f>
        <v/>
      </c>
      <c r="T192" s="155" t="str">
        <f>IF(C192="","",MAX(ABS(H192),ABS(H193)))</f>
        <v/>
      </c>
      <c r="U192" s="156" t="str">
        <f>+IF(C192="","",MIN(MAX(ABS(G192),ABS(G193))*1000/(J192*K192),0.2*$F$10))</f>
        <v/>
      </c>
      <c r="V192" s="155" t="str">
        <f>IF(C192="","",MAX(BH192:BI192))</f>
        <v/>
      </c>
      <c r="W192" s="155" t="str">
        <f>IF(C192="","",$AA$9*$J192*$BG192*$BF192*$F$10/2.9/1000)</f>
        <v/>
      </c>
      <c r="X192" s="155" t="str">
        <f>IF(C192="","",$AA$9*$J192*$BG192*$BF192*$F$10/2/1000)</f>
        <v/>
      </c>
      <c r="Y192" s="157" t="str">
        <f>IF(C192="","",IF(MAX(ABS(H192),ABS(H193))&lt;V192,"Cấu tạo",IF(MAX(ABS(H192),ABS(H193))&gt;X192,"O/S","Tínhthép")))</f>
        <v/>
      </c>
      <c r="Z192" s="158" t="str">
        <f>IF(C192="","",IF(Y192="Tínhthép",IF(T192&lt;W192,2.5,_xlfn.COT(0.5*ASIN(2*T192*1000/($AA$9*J192*BG192*BF192*$F$10)))),""))</f>
        <v/>
      </c>
      <c r="AA192" s="159" t="str">
        <f>IF(C192="","",MAX(BJ192:BK192))</f>
        <v/>
      </c>
      <c r="AB192" s="160" t="str">
        <f>IF($C192="","",AH192)</f>
        <v/>
      </c>
      <c r="AC192" s="160" t="str">
        <f>IF($C192="","",AI192)</f>
        <v/>
      </c>
      <c r="AD192" s="160"/>
      <c r="AE192" s="159" t="str">
        <f>IF(C192="","",2*3.14*AB192^2/4/AC192*1000)</f>
        <v/>
      </c>
      <c r="AF192" s="161" t="str">
        <f>IF(C192="","",IF(AE192&gt;AA192,"OK","NOT OK"))</f>
        <v/>
      </c>
      <c r="AH192" s="162">
        <v>10</v>
      </c>
      <c r="AI192" s="163">
        <v>200</v>
      </c>
      <c r="AK192" s="164" t="str">
        <f t="shared" si="48"/>
        <v/>
      </c>
      <c r="AL192" s="165" t="str">
        <f t="shared" si="49"/>
        <v/>
      </c>
      <c r="AM192" s="164" t="str">
        <f t="shared" si="50"/>
        <v/>
      </c>
      <c r="AN192" s="164" t="str">
        <f t="shared" si="51"/>
        <v/>
      </c>
      <c r="AO192" s="166" t="str">
        <f t="shared" si="52"/>
        <v/>
      </c>
      <c r="AP192" s="167" t="str">
        <f t="shared" si="53"/>
        <v/>
      </c>
      <c r="AQ192" s="167" t="str">
        <f t="shared" si="54"/>
        <v/>
      </c>
      <c r="AR192" s="167" t="str">
        <f t="shared" si="55"/>
        <v/>
      </c>
      <c r="AS192" s="164" t="str">
        <f t="shared" si="56"/>
        <v/>
      </c>
      <c r="AT192" s="168" t="str">
        <f t="shared" si="57"/>
        <v/>
      </c>
      <c r="AU192" s="168" t="str">
        <f t="shared" si="58"/>
        <v/>
      </c>
      <c r="AV192" s="168" t="str">
        <f t="shared" si="59"/>
        <v/>
      </c>
      <c r="AW192" s="168" t="str">
        <f t="shared" si="60"/>
        <v/>
      </c>
      <c r="AX192" s="168" t="str">
        <f t="shared" si="61"/>
        <v/>
      </c>
      <c r="AY192" s="168" t="str">
        <f t="shared" si="62"/>
        <v/>
      </c>
      <c r="AZ192" s="169" t="str">
        <f>IF(C192="","",MAX(R192:R193))</f>
        <v/>
      </c>
      <c r="BA192" s="169" t="str">
        <f>IF(C192="","",MAX(S192:S193))</f>
        <v/>
      </c>
      <c r="BB192" s="170" t="str">
        <f>IF(C192="","",MIN(2,1+SQRT(200/(0.8*K192))))</f>
        <v/>
      </c>
      <c r="BC192" s="170" t="str">
        <f>IF(C192="","",MIN(0.02,MAX(R192:S192)/(J192*0.8*K192)))</f>
        <v/>
      </c>
      <c r="BD192" s="171" t="str">
        <f>IF(C192="","",0.18/$Y$11)</f>
        <v/>
      </c>
      <c r="BE192" s="172" t="str">
        <f>IF(C192="","",0.035*BB192^(3/2)*$F$9^(1/2))</f>
        <v/>
      </c>
      <c r="BF192" s="172" t="str">
        <f>IF(C192="","",0.6*(1-$F$9/250))</f>
        <v/>
      </c>
      <c r="BG192" s="171" t="str">
        <f>IF(C192="","",0.9*AK192)</f>
        <v/>
      </c>
      <c r="BH192" s="172" t="str">
        <f>+IF(C192="","",(BD192*BB192*(100*BC192*$F$9)^(1/3)+0.15*U192)*J192*0.8*K192/1000)</f>
        <v/>
      </c>
      <c r="BI192" s="172" t="str">
        <f>IF(C192="","",(BE192+0.15*U192)*J192*0.8*K192/1000)</f>
        <v/>
      </c>
      <c r="BJ192" s="172" t="str">
        <f>IF(C192="","",$AF$12*J192*1000)</f>
        <v/>
      </c>
      <c r="BK192" s="172" t="str">
        <f>+IF(C192="","",T192*1000/(BG192*$Q$10*Z192)*1000)</f>
        <v/>
      </c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5"/>
      <c r="DJ192" s="25"/>
      <c r="DK192" s="25"/>
      <c r="DL192" s="25"/>
      <c r="DM192" s="25"/>
      <c r="DN192" s="25"/>
    </row>
    <row r="193" spans="1:118" ht="15.95" customHeight="1" x14ac:dyDescent="0.25">
      <c r="A193" s="181" t="str">
        <f t="shared" si="64"/>
        <v/>
      </c>
      <c r="B193" s="182" t="str">
        <f t="shared" si="63"/>
        <v/>
      </c>
      <c r="C193" s="151"/>
      <c r="D193" s="152"/>
      <c r="E193" s="153"/>
      <c r="F193" s="152"/>
      <c r="G193" s="151"/>
      <c r="H193" s="151"/>
      <c r="I193" s="151"/>
      <c r="J193" s="151"/>
      <c r="K193" s="152"/>
      <c r="L193" s="151" t="str">
        <f t="shared" si="44"/>
        <v/>
      </c>
      <c r="M193" s="151" t="str">
        <f t="shared" si="45"/>
        <v/>
      </c>
      <c r="N193" s="151" t="str">
        <f t="shared" si="46"/>
        <v/>
      </c>
      <c r="O193" s="151" t="str">
        <f t="shared" si="47"/>
        <v/>
      </c>
      <c r="P193" s="272"/>
      <c r="Q193" s="272"/>
      <c r="R193" s="180"/>
      <c r="S193" s="180"/>
      <c r="T193" s="174"/>
      <c r="U193" s="174"/>
      <c r="V193" s="174"/>
      <c r="W193" s="174"/>
      <c r="X193" s="174"/>
      <c r="Y193" s="174"/>
      <c r="Z193" s="174"/>
      <c r="AA193" s="175"/>
      <c r="AB193" s="175"/>
      <c r="AC193" s="175"/>
      <c r="AD193" s="175"/>
      <c r="AE193" s="176"/>
      <c r="AF193" s="175"/>
      <c r="AG193" s="122"/>
      <c r="AH193" s="177"/>
      <c r="AI193" s="177"/>
      <c r="AK193" s="164" t="str">
        <f t="shared" si="48"/>
        <v/>
      </c>
      <c r="AL193" s="165" t="str">
        <f t="shared" si="49"/>
        <v/>
      </c>
      <c r="AM193" s="164" t="str">
        <f t="shared" si="50"/>
        <v/>
      </c>
      <c r="AN193" s="164" t="str">
        <f t="shared" si="51"/>
        <v/>
      </c>
      <c r="AO193" s="166" t="str">
        <f t="shared" si="52"/>
        <v/>
      </c>
      <c r="AP193" s="167" t="str">
        <f t="shared" si="53"/>
        <v/>
      </c>
      <c r="AQ193" s="167" t="str">
        <f t="shared" si="54"/>
        <v/>
      </c>
      <c r="AR193" s="167" t="str">
        <f t="shared" si="55"/>
        <v/>
      </c>
      <c r="AS193" s="164" t="str">
        <f t="shared" si="56"/>
        <v/>
      </c>
      <c r="AT193" s="168" t="str">
        <f t="shared" si="57"/>
        <v/>
      </c>
      <c r="AU193" s="168" t="str">
        <f t="shared" si="58"/>
        <v/>
      </c>
      <c r="AV193" s="168" t="str">
        <f t="shared" si="59"/>
        <v/>
      </c>
      <c r="AW193" s="168" t="str">
        <f t="shared" si="60"/>
        <v/>
      </c>
      <c r="AX193" s="168" t="str">
        <f t="shared" si="61"/>
        <v/>
      </c>
      <c r="AY193" s="168" t="str">
        <f t="shared" si="62"/>
        <v/>
      </c>
      <c r="AZ193" s="178"/>
      <c r="BA193" s="178"/>
      <c r="BB193" s="179"/>
      <c r="BC193" s="179"/>
      <c r="BD193" s="179"/>
      <c r="BE193" s="179"/>
      <c r="BF193" s="179"/>
      <c r="BG193" s="179"/>
      <c r="BH193" s="179"/>
      <c r="BI193" s="179"/>
      <c r="BJ193" s="179"/>
      <c r="BK193" s="179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5"/>
      <c r="DJ193" s="25"/>
      <c r="DK193" s="25"/>
      <c r="DL193" s="25"/>
      <c r="DM193" s="25"/>
      <c r="DN193" s="25"/>
    </row>
    <row r="194" spans="1:118" ht="15.95" customHeight="1" x14ac:dyDescent="0.2">
      <c r="A194" s="181" t="str">
        <f t="shared" si="64"/>
        <v/>
      </c>
      <c r="B194" s="182" t="str">
        <f t="shared" si="63"/>
        <v/>
      </c>
      <c r="C194" s="151"/>
      <c r="D194" s="152"/>
      <c r="E194" s="153"/>
      <c r="F194" s="152"/>
      <c r="G194" s="151"/>
      <c r="H194" s="151"/>
      <c r="I194" s="151"/>
      <c r="J194" s="151"/>
      <c r="K194" s="151"/>
      <c r="L194" s="151" t="str">
        <f t="shared" si="44"/>
        <v/>
      </c>
      <c r="M194" s="151" t="str">
        <f t="shared" si="45"/>
        <v/>
      </c>
      <c r="N194" s="151" t="str">
        <f t="shared" si="46"/>
        <v/>
      </c>
      <c r="O194" s="151" t="str">
        <f t="shared" si="47"/>
        <v/>
      </c>
      <c r="P194" s="155"/>
      <c r="Q194" s="155"/>
      <c r="R194" s="154" t="str">
        <f>IF(C194="","",MAX(N194:N195))</f>
        <v/>
      </c>
      <c r="S194" s="154" t="str">
        <f>IF(D194="","",MAX(O194:O195))</f>
        <v/>
      </c>
      <c r="T194" s="155" t="str">
        <f>IF(C194="","",MAX(ABS(H194),ABS(H195)))</f>
        <v/>
      </c>
      <c r="U194" s="156" t="str">
        <f>+IF(C194="","",MIN(MAX(ABS(G194),ABS(G195))*1000/(J194*K194),0.2*$F$10))</f>
        <v/>
      </c>
      <c r="V194" s="155" t="str">
        <f>IF(C194="","",MAX(BH194:BI194))</f>
        <v/>
      </c>
      <c r="W194" s="155" t="str">
        <f>IF(C194="","",$AA$9*$J194*$BG194*$BF194*$F$10/2.9/1000)</f>
        <v/>
      </c>
      <c r="X194" s="155" t="str">
        <f>IF(C194="","",$AA$9*$J194*$BG194*$BF194*$F$10/2/1000)</f>
        <v/>
      </c>
      <c r="Y194" s="157" t="str">
        <f>IF(C194="","",IF(MAX(ABS(H194),ABS(H195))&lt;V194,"Cấu tạo",IF(MAX(ABS(H194),ABS(H195))&gt;X194,"O/S","Tínhthép")))</f>
        <v/>
      </c>
      <c r="Z194" s="158" t="str">
        <f>IF(C194="","",IF(Y194="Tínhthép",IF(T194&lt;W194,2.5,_xlfn.COT(0.5*ASIN(2*T194*1000/($AA$9*J194*BG194*BF194*$F$10)))),""))</f>
        <v/>
      </c>
      <c r="AA194" s="159" t="str">
        <f>IF(C194="","",MAX(BJ194:BK194))</f>
        <v/>
      </c>
      <c r="AB194" s="160" t="str">
        <f>IF($C194="","",AH194)</f>
        <v/>
      </c>
      <c r="AC194" s="160" t="str">
        <f>IF($C194="","",AI194)</f>
        <v/>
      </c>
      <c r="AD194" s="160"/>
      <c r="AE194" s="159" t="str">
        <f>IF(C194="","",2*3.14*AB194^2/4/AC194*1000)</f>
        <v/>
      </c>
      <c r="AF194" s="161" t="str">
        <f>IF(C194="","",IF(AE194&gt;AA194,"OK","NOT OK"))</f>
        <v/>
      </c>
      <c r="AG194" s="17">
        <v>45</v>
      </c>
      <c r="AH194" s="162">
        <v>10</v>
      </c>
      <c r="AI194" s="163">
        <v>200</v>
      </c>
      <c r="AK194" s="164" t="str">
        <f t="shared" si="48"/>
        <v/>
      </c>
      <c r="AL194" s="165" t="str">
        <f t="shared" si="49"/>
        <v/>
      </c>
      <c r="AM194" s="164" t="str">
        <f t="shared" si="50"/>
        <v/>
      </c>
      <c r="AN194" s="164" t="str">
        <f t="shared" si="51"/>
        <v/>
      </c>
      <c r="AO194" s="166" t="str">
        <f t="shared" si="52"/>
        <v/>
      </c>
      <c r="AP194" s="167" t="str">
        <f t="shared" si="53"/>
        <v/>
      </c>
      <c r="AQ194" s="167" t="str">
        <f t="shared" si="54"/>
        <v/>
      </c>
      <c r="AR194" s="167" t="str">
        <f t="shared" si="55"/>
        <v/>
      </c>
      <c r="AS194" s="164" t="str">
        <f t="shared" si="56"/>
        <v/>
      </c>
      <c r="AT194" s="168" t="str">
        <f t="shared" si="57"/>
        <v/>
      </c>
      <c r="AU194" s="168" t="str">
        <f t="shared" si="58"/>
        <v/>
      </c>
      <c r="AV194" s="168" t="str">
        <f t="shared" si="59"/>
        <v/>
      </c>
      <c r="AW194" s="168" t="str">
        <f t="shared" si="60"/>
        <v/>
      </c>
      <c r="AX194" s="168" t="str">
        <f t="shared" si="61"/>
        <v/>
      </c>
      <c r="AY194" s="168" t="str">
        <f t="shared" si="62"/>
        <v/>
      </c>
      <c r="AZ194" s="169" t="str">
        <f>IF(C194="","",MAX(R194:R195))</f>
        <v/>
      </c>
      <c r="BA194" s="169" t="str">
        <f>IF(C194="","",MAX(S194:S195))</f>
        <v/>
      </c>
      <c r="BB194" s="170" t="str">
        <f>IF(C194="","",MIN(2,1+SQRT(200/(0.8*K194))))</f>
        <v/>
      </c>
      <c r="BC194" s="170" t="str">
        <f>IF(C194="","",MIN(0.02,MAX(R194:S194)/(J194*0.8*K194)))</f>
        <v/>
      </c>
      <c r="BD194" s="171" t="str">
        <f>IF(C194="","",0.18/$Y$11)</f>
        <v/>
      </c>
      <c r="BE194" s="172" t="str">
        <f>IF(C194="","",0.035*BB194^(3/2)*$F$9^(1/2))</f>
        <v/>
      </c>
      <c r="BF194" s="172" t="str">
        <f>IF(C194="","",0.6*(1-$F$9/250))</f>
        <v/>
      </c>
      <c r="BG194" s="171" t="str">
        <f>IF(C194="","",0.9*AK194)</f>
        <v/>
      </c>
      <c r="BH194" s="172" t="str">
        <f>+IF(C194="","",(BD194*BB194*(100*BC194*$F$9)^(1/3)+0.15*U194)*J194*0.8*K194/1000)</f>
        <v/>
      </c>
      <c r="BI194" s="172" t="str">
        <f>IF(C194="","",(BE194+0.15*U194)*J194*0.8*K194/1000)</f>
        <v/>
      </c>
      <c r="BJ194" s="172" t="str">
        <f>IF(C194="","",$AF$12*J194*1000)</f>
        <v/>
      </c>
      <c r="BK194" s="172" t="str">
        <f>+IF(C194="","",T194*1000/(BG194*$Q$10*Z194)*1000)</f>
        <v/>
      </c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5"/>
      <c r="DJ194" s="25"/>
      <c r="DK194" s="25"/>
      <c r="DL194" s="25"/>
      <c r="DM194" s="25"/>
      <c r="DN194" s="25"/>
    </row>
    <row r="195" spans="1:118" ht="15.95" customHeight="1" x14ac:dyDescent="0.25">
      <c r="A195" s="181" t="str">
        <f t="shared" si="64"/>
        <v/>
      </c>
      <c r="B195" s="182" t="str">
        <f t="shared" si="63"/>
        <v/>
      </c>
      <c r="C195" s="151"/>
      <c r="D195" s="152"/>
      <c r="E195" s="153"/>
      <c r="F195" s="152"/>
      <c r="G195" s="151"/>
      <c r="H195" s="151"/>
      <c r="I195" s="151"/>
      <c r="J195" s="151"/>
      <c r="K195" s="152"/>
      <c r="L195" s="151" t="str">
        <f t="shared" si="44"/>
        <v/>
      </c>
      <c r="M195" s="151" t="str">
        <f t="shared" si="45"/>
        <v/>
      </c>
      <c r="N195" s="151" t="str">
        <f t="shared" si="46"/>
        <v/>
      </c>
      <c r="O195" s="151" t="str">
        <f t="shared" si="47"/>
        <v/>
      </c>
      <c r="P195" s="272"/>
      <c r="Q195" s="272"/>
      <c r="R195" s="173"/>
      <c r="S195" s="173"/>
      <c r="T195" s="174"/>
      <c r="U195" s="174"/>
      <c r="V195" s="174"/>
      <c r="W195" s="174"/>
      <c r="X195" s="174"/>
      <c r="Y195" s="174"/>
      <c r="Z195" s="174"/>
      <c r="AA195" s="175"/>
      <c r="AB195" s="175"/>
      <c r="AC195" s="175"/>
      <c r="AD195" s="175"/>
      <c r="AE195" s="176"/>
      <c r="AF195" s="175"/>
      <c r="AG195" s="122"/>
      <c r="AH195" s="177"/>
      <c r="AI195" s="177"/>
      <c r="AK195" s="164" t="str">
        <f t="shared" si="48"/>
        <v/>
      </c>
      <c r="AL195" s="165" t="str">
        <f t="shared" si="49"/>
        <v/>
      </c>
      <c r="AM195" s="164" t="str">
        <f t="shared" si="50"/>
        <v/>
      </c>
      <c r="AN195" s="164" t="str">
        <f t="shared" si="51"/>
        <v/>
      </c>
      <c r="AO195" s="166" t="str">
        <f t="shared" si="52"/>
        <v/>
      </c>
      <c r="AP195" s="167" t="str">
        <f t="shared" si="53"/>
        <v/>
      </c>
      <c r="AQ195" s="167" t="str">
        <f t="shared" si="54"/>
        <v/>
      </c>
      <c r="AR195" s="167" t="str">
        <f t="shared" si="55"/>
        <v/>
      </c>
      <c r="AS195" s="164" t="str">
        <f t="shared" si="56"/>
        <v/>
      </c>
      <c r="AT195" s="168" t="str">
        <f t="shared" si="57"/>
        <v/>
      </c>
      <c r="AU195" s="168" t="str">
        <f t="shared" si="58"/>
        <v/>
      </c>
      <c r="AV195" s="168" t="str">
        <f t="shared" si="59"/>
        <v/>
      </c>
      <c r="AW195" s="168" t="str">
        <f t="shared" si="60"/>
        <v/>
      </c>
      <c r="AX195" s="168" t="str">
        <f t="shared" si="61"/>
        <v/>
      </c>
      <c r="AY195" s="168" t="str">
        <f t="shared" si="62"/>
        <v/>
      </c>
      <c r="AZ195" s="178"/>
      <c r="BA195" s="178"/>
      <c r="BB195" s="179"/>
      <c r="BC195" s="179"/>
      <c r="BD195" s="179"/>
      <c r="BE195" s="179"/>
      <c r="BF195" s="179"/>
      <c r="BG195" s="179"/>
      <c r="BH195" s="179"/>
      <c r="BI195" s="179"/>
      <c r="BJ195" s="179"/>
      <c r="BK195" s="179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5"/>
      <c r="DJ195" s="25"/>
      <c r="DK195" s="25"/>
      <c r="DL195" s="25"/>
      <c r="DM195" s="25"/>
      <c r="DN195" s="25"/>
    </row>
    <row r="196" spans="1:118" ht="15.95" customHeight="1" x14ac:dyDescent="0.2">
      <c r="A196" s="181" t="str">
        <f t="shared" si="64"/>
        <v/>
      </c>
      <c r="B196" s="182" t="str">
        <f t="shared" si="63"/>
        <v/>
      </c>
      <c r="C196" s="151"/>
      <c r="D196" s="152"/>
      <c r="E196" s="153"/>
      <c r="F196" s="152"/>
      <c r="G196" s="151"/>
      <c r="H196" s="151"/>
      <c r="I196" s="151"/>
      <c r="J196" s="151"/>
      <c r="K196" s="152"/>
      <c r="L196" s="151" t="str">
        <f t="shared" si="44"/>
        <v/>
      </c>
      <c r="M196" s="151" t="str">
        <f t="shared" si="45"/>
        <v/>
      </c>
      <c r="N196" s="151" t="str">
        <f t="shared" si="46"/>
        <v/>
      </c>
      <c r="O196" s="151" t="str">
        <f t="shared" si="47"/>
        <v/>
      </c>
      <c r="P196" s="155"/>
      <c r="Q196" s="155"/>
      <c r="R196" s="154" t="str">
        <f>IF(C196="","",MAX(N196:N197))</f>
        <v/>
      </c>
      <c r="S196" s="154" t="str">
        <f>IF(D196="","",MAX(O196:O197))</f>
        <v/>
      </c>
      <c r="T196" s="155" t="str">
        <f>IF(C196="","",MAX(ABS(H196),ABS(H197)))</f>
        <v/>
      </c>
      <c r="U196" s="156" t="str">
        <f>+IF(C196="","",MIN(MAX(ABS(G196),ABS(G197))*1000/(J196*K196),0.2*$F$10))</f>
        <v/>
      </c>
      <c r="V196" s="155" t="str">
        <f>IF(C196="","",MAX(BH196:BI196))</f>
        <v/>
      </c>
      <c r="W196" s="155" t="str">
        <f>IF(C196="","",$AA$9*$J196*$BG196*$BF196*$F$10/2.9/1000)</f>
        <v/>
      </c>
      <c r="X196" s="155" t="str">
        <f>IF(C196="","",$AA$9*$J196*$BG196*$BF196*$F$10/2/1000)</f>
        <v/>
      </c>
      <c r="Y196" s="157" t="str">
        <f>IF(C196="","",IF(MAX(ABS(H196),ABS(H197))&lt;V196,"Cấu tạo",IF(MAX(ABS(H196),ABS(H197))&gt;X196,"O/S","Tínhthép")))</f>
        <v/>
      </c>
      <c r="Z196" s="158" t="str">
        <f>IF(C196="","",IF(Y196="Tínhthép",IF(T196&lt;W196,2.5,_xlfn.COT(0.5*ASIN(2*T196*1000/($AA$9*J196*BG196*BF196*$F$10)))),""))</f>
        <v/>
      </c>
      <c r="AA196" s="159" t="str">
        <f>IF(C196="","",MAX(BJ196:BK196))</f>
        <v/>
      </c>
      <c r="AB196" s="160" t="str">
        <f>IF($C196="","",AH196)</f>
        <v/>
      </c>
      <c r="AC196" s="160" t="str">
        <f>IF($C196="","",AI196)</f>
        <v/>
      </c>
      <c r="AD196" s="160"/>
      <c r="AE196" s="159" t="str">
        <f>IF(C196="","",2*3.14*AB196^2/4/AC196*1000)</f>
        <v/>
      </c>
      <c r="AF196" s="161" t="str">
        <f>IF(C196="","",IF(AE196&gt;AA196,"OK","NOT OK"))</f>
        <v/>
      </c>
      <c r="AH196" s="162">
        <v>10</v>
      </c>
      <c r="AI196" s="163">
        <v>200</v>
      </c>
      <c r="AK196" s="164" t="str">
        <f t="shared" si="48"/>
        <v/>
      </c>
      <c r="AL196" s="165" t="str">
        <f t="shared" si="49"/>
        <v/>
      </c>
      <c r="AM196" s="164" t="str">
        <f t="shared" si="50"/>
        <v/>
      </c>
      <c r="AN196" s="164" t="str">
        <f t="shared" si="51"/>
        <v/>
      </c>
      <c r="AO196" s="166" t="str">
        <f t="shared" si="52"/>
        <v/>
      </c>
      <c r="AP196" s="167" t="str">
        <f t="shared" si="53"/>
        <v/>
      </c>
      <c r="AQ196" s="167" t="str">
        <f t="shared" si="54"/>
        <v/>
      </c>
      <c r="AR196" s="167" t="str">
        <f t="shared" si="55"/>
        <v/>
      </c>
      <c r="AS196" s="164" t="str">
        <f t="shared" si="56"/>
        <v/>
      </c>
      <c r="AT196" s="168" t="str">
        <f t="shared" si="57"/>
        <v/>
      </c>
      <c r="AU196" s="168" t="str">
        <f t="shared" si="58"/>
        <v/>
      </c>
      <c r="AV196" s="168" t="str">
        <f t="shared" si="59"/>
        <v/>
      </c>
      <c r="AW196" s="168" t="str">
        <f t="shared" si="60"/>
        <v/>
      </c>
      <c r="AX196" s="168" t="str">
        <f t="shared" si="61"/>
        <v/>
      </c>
      <c r="AY196" s="168" t="str">
        <f t="shared" si="62"/>
        <v/>
      </c>
      <c r="AZ196" s="169" t="str">
        <f>IF(C196="","",MAX(R196:R197))</f>
        <v/>
      </c>
      <c r="BA196" s="169" t="str">
        <f>IF(C196="","",MAX(S196:S197))</f>
        <v/>
      </c>
      <c r="BB196" s="170" t="str">
        <f>IF(C196="","",MIN(2,1+SQRT(200/(0.8*K196))))</f>
        <v/>
      </c>
      <c r="BC196" s="170" t="str">
        <f>IF(C196="","",MIN(0.02,MAX(R196:S196)/(J196*0.8*K196)))</f>
        <v/>
      </c>
      <c r="BD196" s="171" t="str">
        <f>IF(C196="","",0.18/$Y$11)</f>
        <v/>
      </c>
      <c r="BE196" s="172" t="str">
        <f>IF(C196="","",0.035*BB196^(3/2)*$F$9^(1/2))</f>
        <v/>
      </c>
      <c r="BF196" s="172" t="str">
        <f>IF(C196="","",0.6*(1-$F$9/250))</f>
        <v/>
      </c>
      <c r="BG196" s="171" t="str">
        <f>IF(C196="","",0.9*AK196)</f>
        <v/>
      </c>
      <c r="BH196" s="172" t="str">
        <f>+IF(C196="","",(BD196*BB196*(100*BC196*$F$9)^(1/3)+0.15*U196)*J196*0.8*K196/1000)</f>
        <v/>
      </c>
      <c r="BI196" s="172" t="str">
        <f>IF(C196="","",(BE196+0.15*U196)*J196*0.8*K196/1000)</f>
        <v/>
      </c>
      <c r="BJ196" s="172" t="str">
        <f>IF(C196="","",$AF$12*J196*1000)</f>
        <v/>
      </c>
      <c r="BK196" s="172" t="str">
        <f>+IF(C196="","",T196*1000/(BG196*$Q$10*Z196)*1000)</f>
        <v/>
      </c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5"/>
      <c r="DJ196" s="25"/>
      <c r="DK196" s="25"/>
      <c r="DL196" s="25"/>
      <c r="DM196" s="25"/>
      <c r="DN196" s="25"/>
    </row>
    <row r="197" spans="1:118" ht="15.95" customHeight="1" x14ac:dyDescent="0.25">
      <c r="A197" s="181" t="str">
        <f t="shared" si="64"/>
        <v/>
      </c>
      <c r="B197" s="182" t="str">
        <f t="shared" si="63"/>
        <v/>
      </c>
      <c r="C197" s="151"/>
      <c r="D197" s="152"/>
      <c r="E197" s="153"/>
      <c r="F197" s="152"/>
      <c r="G197" s="151"/>
      <c r="H197" s="151"/>
      <c r="I197" s="151"/>
      <c r="J197" s="151"/>
      <c r="K197" s="152"/>
      <c r="L197" s="151" t="str">
        <f t="shared" si="44"/>
        <v/>
      </c>
      <c r="M197" s="151" t="str">
        <f t="shared" si="45"/>
        <v/>
      </c>
      <c r="N197" s="151" t="str">
        <f t="shared" si="46"/>
        <v/>
      </c>
      <c r="O197" s="151" t="str">
        <f t="shared" si="47"/>
        <v/>
      </c>
      <c r="P197" s="272"/>
      <c r="Q197" s="272"/>
      <c r="R197" s="173"/>
      <c r="S197" s="173"/>
      <c r="T197" s="174"/>
      <c r="U197" s="174"/>
      <c r="V197" s="174"/>
      <c r="W197" s="174"/>
      <c r="X197" s="174"/>
      <c r="Y197" s="174"/>
      <c r="Z197" s="174"/>
      <c r="AA197" s="175"/>
      <c r="AB197" s="175"/>
      <c r="AC197" s="175"/>
      <c r="AD197" s="175"/>
      <c r="AE197" s="176"/>
      <c r="AF197" s="175"/>
      <c r="AG197" s="122"/>
      <c r="AH197" s="177"/>
      <c r="AI197" s="177"/>
      <c r="AK197" s="164" t="str">
        <f t="shared" si="48"/>
        <v/>
      </c>
      <c r="AL197" s="165" t="str">
        <f t="shared" si="49"/>
        <v/>
      </c>
      <c r="AM197" s="164" t="str">
        <f t="shared" si="50"/>
        <v/>
      </c>
      <c r="AN197" s="164" t="str">
        <f t="shared" si="51"/>
        <v/>
      </c>
      <c r="AO197" s="166" t="str">
        <f t="shared" si="52"/>
        <v/>
      </c>
      <c r="AP197" s="167" t="str">
        <f t="shared" si="53"/>
        <v/>
      </c>
      <c r="AQ197" s="167" t="str">
        <f t="shared" si="54"/>
        <v/>
      </c>
      <c r="AR197" s="167" t="str">
        <f t="shared" si="55"/>
        <v/>
      </c>
      <c r="AS197" s="164" t="str">
        <f t="shared" si="56"/>
        <v/>
      </c>
      <c r="AT197" s="168" t="str">
        <f t="shared" si="57"/>
        <v/>
      </c>
      <c r="AU197" s="168" t="str">
        <f t="shared" si="58"/>
        <v/>
      </c>
      <c r="AV197" s="168" t="str">
        <f t="shared" si="59"/>
        <v/>
      </c>
      <c r="AW197" s="168" t="str">
        <f t="shared" si="60"/>
        <v/>
      </c>
      <c r="AX197" s="168" t="str">
        <f t="shared" si="61"/>
        <v/>
      </c>
      <c r="AY197" s="168" t="str">
        <f t="shared" si="62"/>
        <v/>
      </c>
      <c r="AZ197" s="178"/>
      <c r="BA197" s="178"/>
      <c r="BB197" s="179"/>
      <c r="BC197" s="179"/>
      <c r="BD197" s="179"/>
      <c r="BE197" s="179"/>
      <c r="BF197" s="179"/>
      <c r="BG197" s="179"/>
      <c r="BH197" s="179"/>
      <c r="BI197" s="179"/>
      <c r="BJ197" s="179"/>
      <c r="BK197" s="179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5"/>
      <c r="DJ197" s="25"/>
      <c r="DK197" s="25"/>
      <c r="DL197" s="25"/>
      <c r="DM197" s="25"/>
      <c r="DN197" s="25"/>
    </row>
    <row r="198" spans="1:118" ht="15.95" customHeight="1" x14ac:dyDescent="0.2">
      <c r="A198" s="181" t="str">
        <f t="shared" si="64"/>
        <v/>
      </c>
      <c r="B198" s="182" t="str">
        <f t="shared" si="63"/>
        <v/>
      </c>
      <c r="C198" s="151"/>
      <c r="D198" s="152"/>
      <c r="E198" s="153"/>
      <c r="F198" s="152"/>
      <c r="G198" s="151"/>
      <c r="H198" s="151"/>
      <c r="I198" s="151"/>
      <c r="J198" s="151"/>
      <c r="K198" s="151"/>
      <c r="L198" s="151" t="str">
        <f t="shared" si="44"/>
        <v/>
      </c>
      <c r="M198" s="151" t="str">
        <f t="shared" si="45"/>
        <v/>
      </c>
      <c r="N198" s="151" t="str">
        <f t="shared" si="46"/>
        <v/>
      </c>
      <c r="O198" s="151" t="str">
        <f t="shared" si="47"/>
        <v/>
      </c>
      <c r="P198" s="155"/>
      <c r="Q198" s="155"/>
      <c r="R198" s="154" t="str">
        <f>IF(C198="","",MAX(N198:N199))</f>
        <v/>
      </c>
      <c r="S198" s="154" t="str">
        <f>IF(D198="","",MAX(O198:O199))</f>
        <v/>
      </c>
      <c r="T198" s="155" t="str">
        <f>IF(C198="","",MAX(ABS(H198),ABS(H199)))</f>
        <v/>
      </c>
      <c r="U198" s="156" t="str">
        <f>+IF(C198="","",MIN(MAX(ABS(G198),ABS(G199))*1000/(J198*K198),0.2*$F$10))</f>
        <v/>
      </c>
      <c r="V198" s="155" t="str">
        <f>IF(C198="","",MAX(BH198:BI198))</f>
        <v/>
      </c>
      <c r="W198" s="155" t="str">
        <f>IF(C198="","",$AA$9*$J198*$BG198*$BF198*$F$10/2.9/1000)</f>
        <v/>
      </c>
      <c r="X198" s="155" t="str">
        <f>IF(C198="","",$AA$9*$J198*$BG198*$BF198*$F$10/2/1000)</f>
        <v/>
      </c>
      <c r="Y198" s="157" t="str">
        <f>IF(C198="","",IF(MAX(ABS(H198),ABS(H199))&lt;V198,"Cấu tạo",IF(MAX(ABS(H198),ABS(H199))&gt;X198,"O/S","Tínhthép")))</f>
        <v/>
      </c>
      <c r="Z198" s="158" t="str">
        <f>IF(C198="","",IF(Y198="Tínhthép",IF(T198&lt;W198,2.5,_xlfn.COT(0.5*ASIN(2*T198*1000/($AA$9*J198*BG198*BF198*$F$10)))),""))</f>
        <v/>
      </c>
      <c r="AA198" s="159" t="str">
        <f>IF(C198="","",MAX(BJ198:BK198))</f>
        <v/>
      </c>
      <c r="AB198" s="160" t="str">
        <f>IF($C198="","",AH198)</f>
        <v/>
      </c>
      <c r="AC198" s="160" t="str">
        <f>IF($C198="","",AI198)</f>
        <v/>
      </c>
      <c r="AD198" s="160"/>
      <c r="AE198" s="159" t="str">
        <f>IF(C198="","",2*3.14*AB198^2/4/AC198*1000)</f>
        <v/>
      </c>
      <c r="AF198" s="161" t="str">
        <f>IF(C198="","",IF(AE198&gt;AA198,"OK","NOT OK"))</f>
        <v/>
      </c>
      <c r="AG198" s="17">
        <v>46</v>
      </c>
      <c r="AH198" s="162">
        <v>10</v>
      </c>
      <c r="AI198" s="163">
        <v>200</v>
      </c>
      <c r="AK198" s="164" t="str">
        <f t="shared" si="48"/>
        <v/>
      </c>
      <c r="AL198" s="165" t="str">
        <f t="shared" si="49"/>
        <v/>
      </c>
      <c r="AM198" s="164" t="str">
        <f t="shared" si="50"/>
        <v/>
      </c>
      <c r="AN198" s="164" t="str">
        <f t="shared" si="51"/>
        <v/>
      </c>
      <c r="AO198" s="166" t="str">
        <f t="shared" si="52"/>
        <v/>
      </c>
      <c r="AP198" s="167" t="str">
        <f t="shared" si="53"/>
        <v/>
      </c>
      <c r="AQ198" s="167" t="str">
        <f t="shared" si="54"/>
        <v/>
      </c>
      <c r="AR198" s="167" t="str">
        <f t="shared" si="55"/>
        <v/>
      </c>
      <c r="AS198" s="164" t="str">
        <f t="shared" si="56"/>
        <v/>
      </c>
      <c r="AT198" s="168" t="str">
        <f t="shared" si="57"/>
        <v/>
      </c>
      <c r="AU198" s="168" t="str">
        <f t="shared" si="58"/>
        <v/>
      </c>
      <c r="AV198" s="168" t="str">
        <f t="shared" si="59"/>
        <v/>
      </c>
      <c r="AW198" s="168" t="str">
        <f t="shared" si="60"/>
        <v/>
      </c>
      <c r="AX198" s="168" t="str">
        <f t="shared" si="61"/>
        <v/>
      </c>
      <c r="AY198" s="168" t="str">
        <f t="shared" si="62"/>
        <v/>
      </c>
      <c r="AZ198" s="169" t="str">
        <f>IF(C198="","",MAX(R198:R199))</f>
        <v/>
      </c>
      <c r="BA198" s="169" t="str">
        <f>IF(C198="","",MAX(S198:S199))</f>
        <v/>
      </c>
      <c r="BB198" s="170" t="str">
        <f>IF(C198="","",MIN(2,1+SQRT(200/(0.8*K198))))</f>
        <v/>
      </c>
      <c r="BC198" s="170" t="str">
        <f>IF(C198="","",MIN(0.02,MAX(R198:S198)/(J198*0.8*K198)))</f>
        <v/>
      </c>
      <c r="BD198" s="171" t="str">
        <f>IF(C198="","",0.18/$Y$11)</f>
        <v/>
      </c>
      <c r="BE198" s="172" t="str">
        <f>IF(C198="","",0.035*BB198^(3/2)*$F$9^(1/2))</f>
        <v/>
      </c>
      <c r="BF198" s="172" t="str">
        <f>IF(C198="","",0.6*(1-$F$9/250))</f>
        <v/>
      </c>
      <c r="BG198" s="171" t="str">
        <f>IF(C198="","",0.9*AK198)</f>
        <v/>
      </c>
      <c r="BH198" s="172" t="str">
        <f>+IF(C198="","",(BD198*BB198*(100*BC198*$F$9)^(1/3)+0.15*U198)*J198*0.8*K198/1000)</f>
        <v/>
      </c>
      <c r="BI198" s="172" t="str">
        <f>IF(C198="","",(BE198+0.15*U198)*J198*0.8*K198/1000)</f>
        <v/>
      </c>
      <c r="BJ198" s="172" t="str">
        <f>IF(C198="","",$AF$12*J198*1000)</f>
        <v/>
      </c>
      <c r="BK198" s="172" t="str">
        <f>+IF(C198="","",T198*1000/(BG198*$Q$10*Z198)*1000)</f>
        <v/>
      </c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5"/>
      <c r="DJ198" s="25"/>
      <c r="DK198" s="25"/>
      <c r="DL198" s="25"/>
      <c r="DM198" s="25"/>
      <c r="DN198" s="25"/>
    </row>
    <row r="199" spans="1:118" ht="15.95" customHeight="1" x14ac:dyDescent="0.25">
      <c r="A199" s="181" t="str">
        <f t="shared" si="64"/>
        <v/>
      </c>
      <c r="B199" s="182" t="str">
        <f t="shared" si="63"/>
        <v/>
      </c>
      <c r="C199" s="151"/>
      <c r="D199" s="152"/>
      <c r="E199" s="153"/>
      <c r="F199" s="152"/>
      <c r="G199" s="151"/>
      <c r="H199" s="151"/>
      <c r="I199" s="151"/>
      <c r="J199" s="151"/>
      <c r="K199" s="152"/>
      <c r="L199" s="151" t="str">
        <f t="shared" si="44"/>
        <v/>
      </c>
      <c r="M199" s="151" t="str">
        <f t="shared" si="45"/>
        <v/>
      </c>
      <c r="N199" s="151" t="str">
        <f t="shared" si="46"/>
        <v/>
      </c>
      <c r="O199" s="151" t="str">
        <f t="shared" si="47"/>
        <v/>
      </c>
      <c r="P199" s="272"/>
      <c r="Q199" s="272"/>
      <c r="R199" s="180"/>
      <c r="S199" s="180"/>
      <c r="T199" s="174"/>
      <c r="U199" s="174"/>
      <c r="V199" s="174"/>
      <c r="W199" s="174"/>
      <c r="X199" s="174"/>
      <c r="Y199" s="174"/>
      <c r="Z199" s="174"/>
      <c r="AA199" s="175"/>
      <c r="AB199" s="175"/>
      <c r="AC199" s="175"/>
      <c r="AD199" s="175"/>
      <c r="AE199" s="176"/>
      <c r="AF199" s="175"/>
      <c r="AG199" s="122"/>
      <c r="AH199" s="177"/>
      <c r="AI199" s="177"/>
      <c r="AK199" s="164" t="str">
        <f t="shared" si="48"/>
        <v/>
      </c>
      <c r="AL199" s="165" t="str">
        <f t="shared" si="49"/>
        <v/>
      </c>
      <c r="AM199" s="164" t="str">
        <f t="shared" si="50"/>
        <v/>
      </c>
      <c r="AN199" s="164" t="str">
        <f t="shared" si="51"/>
        <v/>
      </c>
      <c r="AO199" s="166" t="str">
        <f t="shared" si="52"/>
        <v/>
      </c>
      <c r="AP199" s="167" t="str">
        <f t="shared" si="53"/>
        <v/>
      </c>
      <c r="AQ199" s="167" t="str">
        <f t="shared" si="54"/>
        <v/>
      </c>
      <c r="AR199" s="167" t="str">
        <f t="shared" si="55"/>
        <v/>
      </c>
      <c r="AS199" s="164" t="str">
        <f t="shared" si="56"/>
        <v/>
      </c>
      <c r="AT199" s="168" t="str">
        <f t="shared" si="57"/>
        <v/>
      </c>
      <c r="AU199" s="168" t="str">
        <f t="shared" si="58"/>
        <v/>
      </c>
      <c r="AV199" s="168" t="str">
        <f t="shared" si="59"/>
        <v/>
      </c>
      <c r="AW199" s="168" t="str">
        <f t="shared" si="60"/>
        <v/>
      </c>
      <c r="AX199" s="168" t="str">
        <f t="shared" si="61"/>
        <v/>
      </c>
      <c r="AY199" s="168" t="str">
        <f t="shared" si="62"/>
        <v/>
      </c>
      <c r="AZ199" s="178"/>
      <c r="BA199" s="178"/>
      <c r="BB199" s="179"/>
      <c r="BC199" s="179"/>
      <c r="BD199" s="179"/>
      <c r="BE199" s="179"/>
      <c r="BF199" s="179"/>
      <c r="BG199" s="179"/>
      <c r="BH199" s="179"/>
      <c r="BI199" s="179"/>
      <c r="BJ199" s="179"/>
      <c r="BK199" s="179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5"/>
      <c r="DJ199" s="25"/>
      <c r="DK199" s="25"/>
      <c r="DL199" s="25"/>
      <c r="DM199" s="25"/>
      <c r="DN199" s="25"/>
    </row>
    <row r="200" spans="1:118" ht="15.95" customHeight="1" x14ac:dyDescent="0.2">
      <c r="A200" s="181" t="str">
        <f t="shared" si="64"/>
        <v/>
      </c>
      <c r="B200" s="182" t="str">
        <f t="shared" si="63"/>
        <v/>
      </c>
      <c r="C200" s="151"/>
      <c r="D200" s="152"/>
      <c r="E200" s="153"/>
      <c r="F200" s="152"/>
      <c r="G200" s="151"/>
      <c r="H200" s="151"/>
      <c r="I200" s="151"/>
      <c r="J200" s="151"/>
      <c r="K200" s="152"/>
      <c r="L200" s="151" t="str">
        <f t="shared" si="44"/>
        <v/>
      </c>
      <c r="M200" s="151" t="str">
        <f t="shared" si="45"/>
        <v/>
      </c>
      <c r="N200" s="151" t="str">
        <f t="shared" si="46"/>
        <v/>
      </c>
      <c r="O200" s="151" t="str">
        <f t="shared" si="47"/>
        <v/>
      </c>
      <c r="P200" s="155"/>
      <c r="Q200" s="155"/>
      <c r="R200" s="154" t="str">
        <f>IF(C200="","",MAX(N200:N201))</f>
        <v/>
      </c>
      <c r="S200" s="154" t="str">
        <f>IF(D200="","",MAX(O200:O201))</f>
        <v/>
      </c>
      <c r="T200" s="155" t="str">
        <f>IF(C200="","",MAX(ABS(H200),ABS(H201)))</f>
        <v/>
      </c>
      <c r="U200" s="156" t="str">
        <f>+IF(C200="","",MIN(MAX(ABS(G200),ABS(G201))*1000/(J200*K200),0.2*$F$10))</f>
        <v/>
      </c>
      <c r="V200" s="155" t="str">
        <f>IF(C200="","",MAX(BH200:BI200))</f>
        <v/>
      </c>
      <c r="W200" s="155" t="str">
        <f>IF(C200="","",$AA$9*$J200*$BG200*$BF200*$F$10/2.9/1000)</f>
        <v/>
      </c>
      <c r="X200" s="155" t="str">
        <f>IF(C200="","",$AA$9*$J200*$BG200*$BF200*$F$10/2/1000)</f>
        <v/>
      </c>
      <c r="Y200" s="157" t="str">
        <f>IF(C200="","",IF(MAX(ABS(H200),ABS(H201))&lt;V200,"Cấu tạo",IF(MAX(ABS(H200),ABS(H201))&gt;X200,"O/S","Tínhthép")))</f>
        <v/>
      </c>
      <c r="Z200" s="158" t="str">
        <f>IF(C200="","",IF(Y200="Tínhthép",IF(T200&lt;W200,2.5,_xlfn.COT(0.5*ASIN(2*T200*1000/($AA$9*J200*BG200*BF200*$F$10)))),""))</f>
        <v/>
      </c>
      <c r="AA200" s="159" t="str">
        <f>IF(C200="","",MAX(BJ200:BK200))</f>
        <v/>
      </c>
      <c r="AB200" s="160" t="str">
        <f>IF($C200="","",AH200)</f>
        <v/>
      </c>
      <c r="AC200" s="160" t="str">
        <f>IF($C200="","",AI200)</f>
        <v/>
      </c>
      <c r="AD200" s="160"/>
      <c r="AE200" s="159" t="str">
        <f>IF(C200="","",2*3.14*AB200^2/4/AC200*1000)</f>
        <v/>
      </c>
      <c r="AF200" s="161" t="str">
        <f>IF(C200="","",IF(AE200&gt;AA200,"OK","NOT OK"))</f>
        <v/>
      </c>
      <c r="AH200" s="162">
        <v>10</v>
      </c>
      <c r="AI200" s="163">
        <v>200</v>
      </c>
      <c r="AK200" s="164" t="str">
        <f t="shared" si="48"/>
        <v/>
      </c>
      <c r="AL200" s="165" t="str">
        <f t="shared" si="49"/>
        <v/>
      </c>
      <c r="AM200" s="164" t="str">
        <f t="shared" si="50"/>
        <v/>
      </c>
      <c r="AN200" s="164" t="str">
        <f t="shared" si="51"/>
        <v/>
      </c>
      <c r="AO200" s="166" t="str">
        <f t="shared" si="52"/>
        <v/>
      </c>
      <c r="AP200" s="167" t="str">
        <f t="shared" si="53"/>
        <v/>
      </c>
      <c r="AQ200" s="167" t="str">
        <f t="shared" si="54"/>
        <v/>
      </c>
      <c r="AR200" s="167" t="str">
        <f t="shared" si="55"/>
        <v/>
      </c>
      <c r="AS200" s="164" t="str">
        <f t="shared" si="56"/>
        <v/>
      </c>
      <c r="AT200" s="168" t="str">
        <f t="shared" si="57"/>
        <v/>
      </c>
      <c r="AU200" s="168" t="str">
        <f t="shared" si="58"/>
        <v/>
      </c>
      <c r="AV200" s="168" t="str">
        <f t="shared" si="59"/>
        <v/>
      </c>
      <c r="AW200" s="168" t="str">
        <f t="shared" si="60"/>
        <v/>
      </c>
      <c r="AX200" s="168" t="str">
        <f t="shared" si="61"/>
        <v/>
      </c>
      <c r="AY200" s="168" t="str">
        <f t="shared" si="62"/>
        <v/>
      </c>
      <c r="AZ200" s="169" t="str">
        <f>IF(C200="","",MAX(R200:R201))</f>
        <v/>
      </c>
      <c r="BA200" s="169" t="str">
        <f>IF(C200="","",MAX(S200:S201))</f>
        <v/>
      </c>
      <c r="BB200" s="170" t="str">
        <f>IF(C200="","",MIN(2,1+SQRT(200/(0.8*K200))))</f>
        <v/>
      </c>
      <c r="BC200" s="170" t="str">
        <f>IF(C200="","",MIN(0.02,MAX(R200:S200)/(J200*0.8*K200)))</f>
        <v/>
      </c>
      <c r="BD200" s="171" t="str">
        <f>IF(C200="","",0.18/$Y$11)</f>
        <v/>
      </c>
      <c r="BE200" s="172" t="str">
        <f>IF(C200="","",0.035*BB200^(3/2)*$F$9^(1/2))</f>
        <v/>
      </c>
      <c r="BF200" s="172" t="str">
        <f>IF(C200="","",0.6*(1-$F$9/250))</f>
        <v/>
      </c>
      <c r="BG200" s="171" t="str">
        <f>IF(C200="","",0.9*AK200)</f>
        <v/>
      </c>
      <c r="BH200" s="172" t="str">
        <f>+IF(C200="","",(BD200*BB200*(100*BC200*$F$9)^(1/3)+0.15*U200)*J200*0.8*K200/1000)</f>
        <v/>
      </c>
      <c r="BI200" s="172" t="str">
        <f>IF(C200="","",(BE200+0.15*U200)*J200*0.8*K200/1000)</f>
        <v/>
      </c>
      <c r="BJ200" s="172" t="str">
        <f>IF(C200="","",$AF$12*J200*1000)</f>
        <v/>
      </c>
      <c r="BK200" s="172" t="str">
        <f>+IF(C200="","",T200*1000/(BG200*$Q$10*Z200)*1000)</f>
        <v/>
      </c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5"/>
      <c r="DJ200" s="25"/>
      <c r="DK200" s="25"/>
      <c r="DL200" s="25"/>
      <c r="DM200" s="25"/>
      <c r="DN200" s="25"/>
    </row>
    <row r="201" spans="1:118" ht="15.95" customHeight="1" x14ac:dyDescent="0.25">
      <c r="A201" s="181" t="str">
        <f t="shared" si="64"/>
        <v/>
      </c>
      <c r="B201" s="182" t="str">
        <f t="shared" si="63"/>
        <v/>
      </c>
      <c r="C201" s="151"/>
      <c r="D201" s="152"/>
      <c r="E201" s="153"/>
      <c r="F201" s="152"/>
      <c r="G201" s="151"/>
      <c r="H201" s="151"/>
      <c r="I201" s="151"/>
      <c r="J201" s="151"/>
      <c r="K201" s="152"/>
      <c r="L201" s="151" t="str">
        <f t="shared" si="44"/>
        <v/>
      </c>
      <c r="M201" s="151" t="str">
        <f t="shared" si="45"/>
        <v/>
      </c>
      <c r="N201" s="151" t="str">
        <f t="shared" si="46"/>
        <v/>
      </c>
      <c r="O201" s="151" t="str">
        <f t="shared" si="47"/>
        <v/>
      </c>
      <c r="P201" s="272"/>
      <c r="Q201" s="272"/>
      <c r="R201" s="180"/>
      <c r="S201" s="180"/>
      <c r="T201" s="174"/>
      <c r="U201" s="174"/>
      <c r="V201" s="174"/>
      <c r="W201" s="174"/>
      <c r="X201" s="174"/>
      <c r="Y201" s="174"/>
      <c r="Z201" s="174"/>
      <c r="AA201" s="175"/>
      <c r="AB201" s="175"/>
      <c r="AC201" s="175"/>
      <c r="AD201" s="175"/>
      <c r="AE201" s="176"/>
      <c r="AF201" s="175"/>
      <c r="AG201" s="122"/>
      <c r="AH201" s="177"/>
      <c r="AI201" s="177"/>
      <c r="AK201" s="164" t="str">
        <f t="shared" si="48"/>
        <v/>
      </c>
      <c r="AL201" s="165" t="str">
        <f t="shared" si="49"/>
        <v/>
      </c>
      <c r="AM201" s="164" t="str">
        <f t="shared" si="50"/>
        <v/>
      </c>
      <c r="AN201" s="164" t="str">
        <f t="shared" si="51"/>
        <v/>
      </c>
      <c r="AO201" s="166" t="str">
        <f t="shared" si="52"/>
        <v/>
      </c>
      <c r="AP201" s="167" t="str">
        <f t="shared" si="53"/>
        <v/>
      </c>
      <c r="AQ201" s="167" t="str">
        <f t="shared" si="54"/>
        <v/>
      </c>
      <c r="AR201" s="167" t="str">
        <f t="shared" si="55"/>
        <v/>
      </c>
      <c r="AS201" s="164" t="str">
        <f t="shared" si="56"/>
        <v/>
      </c>
      <c r="AT201" s="168" t="str">
        <f t="shared" si="57"/>
        <v/>
      </c>
      <c r="AU201" s="168" t="str">
        <f t="shared" si="58"/>
        <v/>
      </c>
      <c r="AV201" s="168" t="str">
        <f t="shared" si="59"/>
        <v/>
      </c>
      <c r="AW201" s="168" t="str">
        <f t="shared" si="60"/>
        <v/>
      </c>
      <c r="AX201" s="168" t="str">
        <f t="shared" si="61"/>
        <v/>
      </c>
      <c r="AY201" s="168" t="str">
        <f t="shared" si="62"/>
        <v/>
      </c>
      <c r="AZ201" s="178"/>
      <c r="BA201" s="178"/>
      <c r="BB201" s="179"/>
      <c r="BC201" s="179"/>
      <c r="BD201" s="179"/>
      <c r="BE201" s="179"/>
      <c r="BF201" s="179"/>
      <c r="BG201" s="179"/>
      <c r="BH201" s="179"/>
      <c r="BI201" s="179"/>
      <c r="BJ201" s="179"/>
      <c r="BK201" s="179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5"/>
      <c r="DJ201" s="25"/>
      <c r="DK201" s="25"/>
      <c r="DL201" s="25"/>
      <c r="DM201" s="25"/>
      <c r="DN201" s="25"/>
    </row>
    <row r="202" spans="1:118" ht="15.95" customHeight="1" x14ac:dyDescent="0.2">
      <c r="A202" s="181" t="str">
        <f t="shared" si="64"/>
        <v/>
      </c>
      <c r="B202" s="182" t="str">
        <f t="shared" si="63"/>
        <v/>
      </c>
      <c r="C202" s="151"/>
      <c r="D202" s="152"/>
      <c r="E202" s="153"/>
      <c r="F202" s="152"/>
      <c r="G202" s="151"/>
      <c r="H202" s="151"/>
      <c r="I202" s="151"/>
      <c r="J202" s="151"/>
      <c r="K202" s="151"/>
      <c r="L202" s="151" t="str">
        <f t="shared" si="44"/>
        <v/>
      </c>
      <c r="M202" s="151" t="str">
        <f t="shared" si="45"/>
        <v/>
      </c>
      <c r="N202" s="151" t="str">
        <f t="shared" si="46"/>
        <v/>
      </c>
      <c r="O202" s="151" t="str">
        <f t="shared" si="47"/>
        <v/>
      </c>
      <c r="P202" s="155"/>
      <c r="Q202" s="155"/>
      <c r="R202" s="154" t="str">
        <f>IF(C202="","",MAX(N202:N203))</f>
        <v/>
      </c>
      <c r="S202" s="154" t="str">
        <f>IF(D202="","",MAX(O202:O203))</f>
        <v/>
      </c>
      <c r="T202" s="155" t="str">
        <f>IF(C202="","",MAX(ABS(H202),ABS(H203)))</f>
        <v/>
      </c>
      <c r="U202" s="156" t="str">
        <f>+IF(C202="","",MIN(MAX(ABS(G202),ABS(G203))*1000/(J202*K202),0.2*$F$10))</f>
        <v/>
      </c>
      <c r="V202" s="155" t="str">
        <f>IF(C202="","",MAX(BH202:BI202))</f>
        <v/>
      </c>
      <c r="W202" s="155" t="str">
        <f>IF(C202="","",$AA$9*$J202*$BG202*$BF202*$F$10/2.9/1000)</f>
        <v/>
      </c>
      <c r="X202" s="155" t="str">
        <f>IF(C202="","",$AA$9*$J202*$BG202*$BF202*$F$10/2/1000)</f>
        <v/>
      </c>
      <c r="Y202" s="157" t="str">
        <f>IF(C202="","",IF(MAX(ABS(H202),ABS(H203))&lt;V202,"Cấu tạo",IF(MAX(ABS(H202),ABS(H203))&gt;X202,"O/S","Tínhthép")))</f>
        <v/>
      </c>
      <c r="Z202" s="158" t="str">
        <f>IF(C202="","",IF(Y202="Tínhthép",IF(T202&lt;W202,2.5,_xlfn.COT(0.5*ASIN(2*T202*1000/($AA$9*J202*BG202*BF202*$F$10)))),""))</f>
        <v/>
      </c>
      <c r="AA202" s="159" t="str">
        <f>IF(C202="","",MAX(BJ202:BK202))</f>
        <v/>
      </c>
      <c r="AB202" s="160" t="str">
        <f>IF($C202="","",AH202)</f>
        <v/>
      </c>
      <c r="AC202" s="160" t="str">
        <f>IF($C202="","",AI202)</f>
        <v/>
      </c>
      <c r="AD202" s="160"/>
      <c r="AE202" s="159" t="str">
        <f>IF(C202="","",2*3.14*AB202^2/4/AC202*1000)</f>
        <v/>
      </c>
      <c r="AF202" s="161" t="str">
        <f>IF(C202="","",IF(AE202&gt;AA202,"OK","NOT OK"))</f>
        <v/>
      </c>
      <c r="AG202" s="17">
        <v>47</v>
      </c>
      <c r="AH202" s="162">
        <v>10</v>
      </c>
      <c r="AI202" s="163">
        <v>200</v>
      </c>
      <c r="AK202" s="164" t="str">
        <f t="shared" si="48"/>
        <v/>
      </c>
      <c r="AL202" s="165" t="str">
        <f t="shared" si="49"/>
        <v/>
      </c>
      <c r="AM202" s="164" t="str">
        <f t="shared" si="50"/>
        <v/>
      </c>
      <c r="AN202" s="164" t="str">
        <f t="shared" si="51"/>
        <v/>
      </c>
      <c r="AO202" s="166" t="str">
        <f t="shared" si="52"/>
        <v/>
      </c>
      <c r="AP202" s="167" t="str">
        <f t="shared" si="53"/>
        <v/>
      </c>
      <c r="AQ202" s="167" t="str">
        <f t="shared" si="54"/>
        <v/>
      </c>
      <c r="AR202" s="167" t="str">
        <f t="shared" si="55"/>
        <v/>
      </c>
      <c r="AS202" s="164" t="str">
        <f t="shared" si="56"/>
        <v/>
      </c>
      <c r="AT202" s="168" t="str">
        <f t="shared" si="57"/>
        <v/>
      </c>
      <c r="AU202" s="168" t="str">
        <f t="shared" si="58"/>
        <v/>
      </c>
      <c r="AV202" s="168" t="str">
        <f t="shared" si="59"/>
        <v/>
      </c>
      <c r="AW202" s="168" t="str">
        <f t="shared" si="60"/>
        <v/>
      </c>
      <c r="AX202" s="168" t="str">
        <f t="shared" si="61"/>
        <v/>
      </c>
      <c r="AY202" s="168" t="str">
        <f t="shared" si="62"/>
        <v/>
      </c>
      <c r="AZ202" s="169" t="str">
        <f>IF(C202="","",MAX(R202:R203))</f>
        <v/>
      </c>
      <c r="BA202" s="169" t="str">
        <f>IF(C202="","",MAX(S202:S203))</f>
        <v/>
      </c>
      <c r="BB202" s="170" t="str">
        <f>IF(C202="","",MIN(2,1+SQRT(200/(0.8*K202))))</f>
        <v/>
      </c>
      <c r="BC202" s="170" t="str">
        <f>IF(C202="","",MIN(0.02,MAX(R202:S202)/(J202*0.8*K202)))</f>
        <v/>
      </c>
      <c r="BD202" s="171" t="str">
        <f>IF(C202="","",0.18/$Y$11)</f>
        <v/>
      </c>
      <c r="BE202" s="172" t="str">
        <f>IF(C202="","",0.035*BB202^(3/2)*$F$9^(1/2))</f>
        <v/>
      </c>
      <c r="BF202" s="172" t="str">
        <f>IF(C202="","",0.6*(1-$F$9/250))</f>
        <v/>
      </c>
      <c r="BG202" s="171" t="str">
        <f>IF(C202="","",0.9*AK202)</f>
        <v/>
      </c>
      <c r="BH202" s="172" t="str">
        <f>+IF(C202="","",(BD202*BB202*(100*BC202*$F$9)^(1/3)+0.15*U202)*J202*0.8*K202/1000)</f>
        <v/>
      </c>
      <c r="BI202" s="172" t="str">
        <f>IF(C202="","",(BE202+0.15*U202)*J202*0.8*K202/1000)</f>
        <v/>
      </c>
      <c r="BJ202" s="172" t="str">
        <f>IF(C202="","",$AF$12*J202*1000)</f>
        <v/>
      </c>
      <c r="BK202" s="172" t="str">
        <f>+IF(C202="","",T202*1000/(BG202*$Q$10*Z202)*1000)</f>
        <v/>
      </c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5"/>
      <c r="DJ202" s="25"/>
      <c r="DK202" s="25"/>
      <c r="DL202" s="25"/>
      <c r="DM202" s="25"/>
      <c r="DN202" s="25"/>
    </row>
    <row r="203" spans="1:118" ht="15.95" customHeight="1" x14ac:dyDescent="0.25">
      <c r="A203" s="181" t="str">
        <f t="shared" si="64"/>
        <v/>
      </c>
      <c r="B203" s="182" t="str">
        <f t="shared" si="63"/>
        <v/>
      </c>
      <c r="C203" s="151"/>
      <c r="D203" s="152"/>
      <c r="E203" s="153"/>
      <c r="F203" s="152"/>
      <c r="G203" s="151"/>
      <c r="H203" s="151"/>
      <c r="I203" s="151"/>
      <c r="J203" s="151"/>
      <c r="K203" s="152"/>
      <c r="L203" s="151" t="str">
        <f t="shared" si="44"/>
        <v/>
      </c>
      <c r="M203" s="151" t="str">
        <f t="shared" si="45"/>
        <v/>
      </c>
      <c r="N203" s="151" t="str">
        <f t="shared" si="46"/>
        <v/>
      </c>
      <c r="O203" s="151" t="str">
        <f t="shared" si="47"/>
        <v/>
      </c>
      <c r="P203" s="272"/>
      <c r="Q203" s="272"/>
      <c r="R203" s="173"/>
      <c r="S203" s="173"/>
      <c r="T203" s="174"/>
      <c r="U203" s="174"/>
      <c r="V203" s="174"/>
      <c r="W203" s="174"/>
      <c r="X203" s="174"/>
      <c r="Y203" s="174"/>
      <c r="Z203" s="174"/>
      <c r="AA203" s="175"/>
      <c r="AB203" s="175"/>
      <c r="AC203" s="175"/>
      <c r="AD203" s="175"/>
      <c r="AE203" s="176"/>
      <c r="AF203" s="175"/>
      <c r="AG203" s="122"/>
      <c r="AH203" s="177"/>
      <c r="AI203" s="177"/>
      <c r="AK203" s="164" t="str">
        <f t="shared" si="48"/>
        <v/>
      </c>
      <c r="AL203" s="165" t="str">
        <f t="shared" si="49"/>
        <v/>
      </c>
      <c r="AM203" s="164" t="str">
        <f t="shared" si="50"/>
        <v/>
      </c>
      <c r="AN203" s="164" t="str">
        <f t="shared" si="51"/>
        <v/>
      </c>
      <c r="AO203" s="166" t="str">
        <f t="shared" si="52"/>
        <v/>
      </c>
      <c r="AP203" s="167" t="str">
        <f t="shared" si="53"/>
        <v/>
      </c>
      <c r="AQ203" s="167" t="str">
        <f t="shared" si="54"/>
        <v/>
      </c>
      <c r="AR203" s="167" t="str">
        <f t="shared" si="55"/>
        <v/>
      </c>
      <c r="AS203" s="164" t="str">
        <f t="shared" si="56"/>
        <v/>
      </c>
      <c r="AT203" s="168" t="str">
        <f t="shared" si="57"/>
        <v/>
      </c>
      <c r="AU203" s="168" t="str">
        <f t="shared" si="58"/>
        <v/>
      </c>
      <c r="AV203" s="168" t="str">
        <f t="shared" si="59"/>
        <v/>
      </c>
      <c r="AW203" s="168" t="str">
        <f t="shared" si="60"/>
        <v/>
      </c>
      <c r="AX203" s="168" t="str">
        <f t="shared" si="61"/>
        <v/>
      </c>
      <c r="AY203" s="168" t="str">
        <f t="shared" si="62"/>
        <v/>
      </c>
      <c r="AZ203" s="178"/>
      <c r="BA203" s="178"/>
      <c r="BB203" s="179"/>
      <c r="BC203" s="179"/>
      <c r="BD203" s="179"/>
      <c r="BE203" s="179"/>
      <c r="BF203" s="179"/>
      <c r="BG203" s="179"/>
      <c r="BH203" s="179"/>
      <c r="BI203" s="179"/>
      <c r="BJ203" s="179"/>
      <c r="BK203" s="179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5"/>
      <c r="DJ203" s="25"/>
      <c r="DK203" s="25"/>
      <c r="DL203" s="25"/>
      <c r="DM203" s="25"/>
      <c r="DN203" s="25"/>
    </row>
    <row r="204" spans="1:118" ht="15.95" customHeight="1" x14ac:dyDescent="0.2">
      <c r="A204" s="181" t="str">
        <f t="shared" si="64"/>
        <v/>
      </c>
      <c r="B204" s="182" t="str">
        <f t="shared" si="63"/>
        <v/>
      </c>
      <c r="C204" s="151"/>
      <c r="D204" s="152"/>
      <c r="E204" s="153"/>
      <c r="F204" s="152"/>
      <c r="G204" s="151"/>
      <c r="H204" s="151"/>
      <c r="I204" s="151"/>
      <c r="J204" s="151"/>
      <c r="K204" s="152"/>
      <c r="L204" s="151" t="str">
        <f t="shared" si="44"/>
        <v/>
      </c>
      <c r="M204" s="151" t="str">
        <f t="shared" si="45"/>
        <v/>
      </c>
      <c r="N204" s="151" t="str">
        <f t="shared" si="46"/>
        <v/>
      </c>
      <c r="O204" s="151" t="str">
        <f t="shared" si="47"/>
        <v/>
      </c>
      <c r="P204" s="155"/>
      <c r="Q204" s="155"/>
      <c r="R204" s="154" t="str">
        <f>IF(C204="","",MAX(N204:N205))</f>
        <v/>
      </c>
      <c r="S204" s="154" t="str">
        <f>IF(D204="","",MAX(O204:O205))</f>
        <v/>
      </c>
      <c r="T204" s="155" t="str">
        <f>IF(C204="","",MAX(ABS(H204),ABS(H205)))</f>
        <v/>
      </c>
      <c r="U204" s="156" t="str">
        <f>+IF(C204="","",MIN(MAX(ABS(G204),ABS(G205))*1000/(J204*K204),0.2*$F$10))</f>
        <v/>
      </c>
      <c r="V204" s="155" t="str">
        <f>IF(C204="","",MAX(BH204:BI204))</f>
        <v/>
      </c>
      <c r="W204" s="155" t="str">
        <f>IF(C204="","",$AA$9*$J204*$BG204*$BF204*$F$10/2.9/1000)</f>
        <v/>
      </c>
      <c r="X204" s="155" t="str">
        <f>IF(C204="","",$AA$9*$J204*$BG204*$BF204*$F$10/2/1000)</f>
        <v/>
      </c>
      <c r="Y204" s="157" t="str">
        <f>IF(C204="","",IF(MAX(ABS(H204),ABS(H205))&lt;V204,"Cấu tạo",IF(MAX(ABS(H204),ABS(H205))&gt;X204,"O/S","Tínhthép")))</f>
        <v/>
      </c>
      <c r="Z204" s="158" t="str">
        <f>IF(C204="","",IF(Y204="Tínhthép",IF(T204&lt;W204,2.5,_xlfn.COT(0.5*ASIN(2*T204*1000/($AA$9*J204*BG204*BF204*$F$10)))),""))</f>
        <v/>
      </c>
      <c r="AA204" s="159" t="str">
        <f>IF(C204="","",MAX(BJ204:BK204))</f>
        <v/>
      </c>
      <c r="AB204" s="160" t="str">
        <f>IF($C204="","",AH204)</f>
        <v/>
      </c>
      <c r="AC204" s="160" t="str">
        <f>IF($C204="","",AI204)</f>
        <v/>
      </c>
      <c r="AD204" s="160"/>
      <c r="AE204" s="159" t="str">
        <f>IF(C204="","",2*3.14*AB204^2/4/AC204*1000)</f>
        <v/>
      </c>
      <c r="AF204" s="161" t="str">
        <f>IF(C204="","",IF(AE204&gt;AA204,"OK","NOT OK"))</f>
        <v/>
      </c>
      <c r="AH204" s="162">
        <v>10</v>
      </c>
      <c r="AI204" s="163">
        <v>200</v>
      </c>
      <c r="AK204" s="164" t="str">
        <f t="shared" si="48"/>
        <v/>
      </c>
      <c r="AL204" s="165" t="str">
        <f t="shared" si="49"/>
        <v/>
      </c>
      <c r="AM204" s="164" t="str">
        <f t="shared" si="50"/>
        <v/>
      </c>
      <c r="AN204" s="164" t="str">
        <f t="shared" si="51"/>
        <v/>
      </c>
      <c r="AO204" s="166" t="str">
        <f t="shared" si="52"/>
        <v/>
      </c>
      <c r="AP204" s="167" t="str">
        <f t="shared" si="53"/>
        <v/>
      </c>
      <c r="AQ204" s="167" t="str">
        <f t="shared" si="54"/>
        <v/>
      </c>
      <c r="AR204" s="167" t="str">
        <f t="shared" si="55"/>
        <v/>
      </c>
      <c r="AS204" s="164" t="str">
        <f t="shared" si="56"/>
        <v/>
      </c>
      <c r="AT204" s="168" t="str">
        <f t="shared" si="57"/>
        <v/>
      </c>
      <c r="AU204" s="168" t="str">
        <f t="shared" si="58"/>
        <v/>
      </c>
      <c r="AV204" s="168" t="str">
        <f t="shared" si="59"/>
        <v/>
      </c>
      <c r="AW204" s="168" t="str">
        <f t="shared" si="60"/>
        <v/>
      </c>
      <c r="AX204" s="168" t="str">
        <f t="shared" si="61"/>
        <v/>
      </c>
      <c r="AY204" s="168" t="str">
        <f t="shared" si="62"/>
        <v/>
      </c>
      <c r="AZ204" s="169" t="str">
        <f>IF(C204="","",MAX(R204:R205))</f>
        <v/>
      </c>
      <c r="BA204" s="169" t="str">
        <f>IF(C204="","",MAX(S204:S205))</f>
        <v/>
      </c>
      <c r="BB204" s="170" t="str">
        <f>IF(C204="","",MIN(2,1+SQRT(200/(0.8*K204))))</f>
        <v/>
      </c>
      <c r="BC204" s="170" t="str">
        <f>IF(C204="","",MIN(0.02,MAX(R204:S204)/(J204*0.8*K204)))</f>
        <v/>
      </c>
      <c r="BD204" s="171" t="str">
        <f>IF(C204="","",0.18/$Y$11)</f>
        <v/>
      </c>
      <c r="BE204" s="172" t="str">
        <f>IF(C204="","",0.035*BB204^(3/2)*$F$9^(1/2))</f>
        <v/>
      </c>
      <c r="BF204" s="172" t="str">
        <f>IF(C204="","",0.6*(1-$F$9/250))</f>
        <v/>
      </c>
      <c r="BG204" s="171" t="str">
        <f>IF(C204="","",0.9*AK204)</f>
        <v/>
      </c>
      <c r="BH204" s="172" t="str">
        <f>+IF(C204="","",(BD204*BB204*(100*BC204*$F$9)^(1/3)+0.15*U204)*J204*0.8*K204/1000)</f>
        <v/>
      </c>
      <c r="BI204" s="172" t="str">
        <f>IF(C204="","",(BE204+0.15*U204)*J204*0.8*K204/1000)</f>
        <v/>
      </c>
      <c r="BJ204" s="172" t="str">
        <f>IF(C204="","",$AF$12*J204*1000)</f>
        <v/>
      </c>
      <c r="BK204" s="172" t="str">
        <f>+IF(C204="","",T204*1000/(BG204*$Q$10*Z204)*1000)</f>
        <v/>
      </c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5"/>
      <c r="DJ204" s="25"/>
      <c r="DK204" s="25"/>
      <c r="DL204" s="25"/>
      <c r="DM204" s="25"/>
      <c r="DN204" s="25"/>
    </row>
    <row r="205" spans="1:118" ht="15.95" customHeight="1" x14ac:dyDescent="0.25">
      <c r="A205" s="181" t="str">
        <f t="shared" si="64"/>
        <v/>
      </c>
      <c r="B205" s="182" t="str">
        <f t="shared" si="63"/>
        <v/>
      </c>
      <c r="C205" s="151"/>
      <c r="D205" s="152"/>
      <c r="E205" s="153"/>
      <c r="F205" s="152"/>
      <c r="G205" s="151"/>
      <c r="H205" s="151"/>
      <c r="I205" s="151"/>
      <c r="J205" s="151"/>
      <c r="K205" s="152"/>
      <c r="L205" s="151" t="str">
        <f t="shared" si="44"/>
        <v/>
      </c>
      <c r="M205" s="151" t="str">
        <f t="shared" si="45"/>
        <v/>
      </c>
      <c r="N205" s="151" t="str">
        <f t="shared" si="46"/>
        <v/>
      </c>
      <c r="O205" s="151" t="str">
        <f t="shared" si="47"/>
        <v/>
      </c>
      <c r="P205" s="272"/>
      <c r="Q205" s="272"/>
      <c r="R205" s="173"/>
      <c r="S205" s="173"/>
      <c r="T205" s="174"/>
      <c r="U205" s="174"/>
      <c r="V205" s="174"/>
      <c r="W205" s="174"/>
      <c r="X205" s="174"/>
      <c r="Y205" s="174"/>
      <c r="Z205" s="174"/>
      <c r="AA205" s="175"/>
      <c r="AB205" s="175"/>
      <c r="AC205" s="175"/>
      <c r="AD205" s="175"/>
      <c r="AE205" s="176"/>
      <c r="AF205" s="175"/>
      <c r="AG205" s="122"/>
      <c r="AH205" s="177"/>
      <c r="AI205" s="177"/>
      <c r="AK205" s="164" t="str">
        <f t="shared" si="48"/>
        <v/>
      </c>
      <c r="AL205" s="165" t="str">
        <f t="shared" si="49"/>
        <v/>
      </c>
      <c r="AM205" s="164" t="str">
        <f t="shared" si="50"/>
        <v/>
      </c>
      <c r="AN205" s="164" t="str">
        <f t="shared" si="51"/>
        <v/>
      </c>
      <c r="AO205" s="166" t="str">
        <f t="shared" si="52"/>
        <v/>
      </c>
      <c r="AP205" s="167" t="str">
        <f t="shared" si="53"/>
        <v/>
      </c>
      <c r="AQ205" s="167" t="str">
        <f t="shared" si="54"/>
        <v/>
      </c>
      <c r="AR205" s="167" t="str">
        <f t="shared" si="55"/>
        <v/>
      </c>
      <c r="AS205" s="164" t="str">
        <f t="shared" si="56"/>
        <v/>
      </c>
      <c r="AT205" s="168" t="str">
        <f t="shared" si="57"/>
        <v/>
      </c>
      <c r="AU205" s="168" t="str">
        <f t="shared" si="58"/>
        <v/>
      </c>
      <c r="AV205" s="168" t="str">
        <f t="shared" si="59"/>
        <v/>
      </c>
      <c r="AW205" s="168" t="str">
        <f t="shared" si="60"/>
        <v/>
      </c>
      <c r="AX205" s="168" t="str">
        <f t="shared" si="61"/>
        <v/>
      </c>
      <c r="AY205" s="168" t="str">
        <f t="shared" si="62"/>
        <v/>
      </c>
      <c r="AZ205" s="178"/>
      <c r="BA205" s="178"/>
      <c r="BB205" s="179"/>
      <c r="BC205" s="179"/>
      <c r="BD205" s="179"/>
      <c r="BE205" s="179"/>
      <c r="BF205" s="179"/>
      <c r="BG205" s="179"/>
      <c r="BH205" s="179"/>
      <c r="BI205" s="179"/>
      <c r="BJ205" s="179"/>
      <c r="BK205" s="179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5"/>
      <c r="DJ205" s="25"/>
      <c r="DK205" s="25"/>
      <c r="DL205" s="25"/>
      <c r="DM205" s="25"/>
      <c r="DN205" s="25"/>
    </row>
    <row r="206" spans="1:118" ht="15.95" customHeight="1" x14ac:dyDescent="0.2">
      <c r="A206" s="181" t="str">
        <f t="shared" si="64"/>
        <v/>
      </c>
      <c r="B206" s="182" t="str">
        <f t="shared" si="63"/>
        <v/>
      </c>
      <c r="C206" s="151"/>
      <c r="D206" s="152"/>
      <c r="E206" s="153"/>
      <c r="F206" s="152"/>
      <c r="G206" s="151"/>
      <c r="H206" s="151"/>
      <c r="I206" s="151"/>
      <c r="J206" s="151"/>
      <c r="K206" s="151"/>
      <c r="L206" s="151" t="str">
        <f t="shared" si="44"/>
        <v/>
      </c>
      <c r="M206" s="151" t="str">
        <f t="shared" si="45"/>
        <v/>
      </c>
      <c r="N206" s="151" t="str">
        <f t="shared" si="46"/>
        <v/>
      </c>
      <c r="O206" s="151" t="str">
        <f t="shared" si="47"/>
        <v/>
      </c>
      <c r="P206" s="155"/>
      <c r="Q206" s="155"/>
      <c r="R206" s="154" t="str">
        <f>IF(C206="","",MAX(N206:N207))</f>
        <v/>
      </c>
      <c r="S206" s="154" t="str">
        <f>IF(D206="","",MAX(O206:O207))</f>
        <v/>
      </c>
      <c r="T206" s="155" t="str">
        <f>IF(C206="","",MAX(ABS(H206),ABS(H207)))</f>
        <v/>
      </c>
      <c r="U206" s="156" t="str">
        <f>+IF(C206="","",MIN(MAX(ABS(G206),ABS(G207))*1000/(J206*K206),0.2*$F$10))</f>
        <v/>
      </c>
      <c r="V206" s="155" t="str">
        <f>IF(C206="","",MAX(BH206:BI206))</f>
        <v/>
      </c>
      <c r="W206" s="155" t="str">
        <f>IF(C206="","",$AA$9*$J206*$BG206*$BF206*$F$10/2.9/1000)</f>
        <v/>
      </c>
      <c r="X206" s="155" t="str">
        <f>IF(C206="","",$AA$9*$J206*$BG206*$BF206*$F$10/2/1000)</f>
        <v/>
      </c>
      <c r="Y206" s="157" t="str">
        <f>IF(C206="","",IF(MAX(ABS(H206),ABS(H207))&lt;V206,"Cấu tạo",IF(MAX(ABS(H206),ABS(H207))&gt;X206,"O/S","Tínhthép")))</f>
        <v/>
      </c>
      <c r="Z206" s="158" t="str">
        <f>IF(C206="","",IF(Y206="Tínhthép",IF(T206&lt;W206,2.5,_xlfn.COT(0.5*ASIN(2*T206*1000/($AA$9*J206*BG206*BF206*$F$10)))),""))</f>
        <v/>
      </c>
      <c r="AA206" s="159" t="str">
        <f>IF(C206="","",MAX(BJ206:BK206))</f>
        <v/>
      </c>
      <c r="AB206" s="160" t="str">
        <f>IF($C206="","",AH206)</f>
        <v/>
      </c>
      <c r="AC206" s="160" t="str">
        <f>IF($C206="","",AI206)</f>
        <v/>
      </c>
      <c r="AD206" s="160"/>
      <c r="AE206" s="159" t="str">
        <f>IF(C206="","",2*3.14*AB206^2/4/AC206*1000)</f>
        <v/>
      </c>
      <c r="AF206" s="161" t="str">
        <f>IF(C206="","",IF(AE206&gt;AA206,"OK","NOT OK"))</f>
        <v/>
      </c>
      <c r="AG206" s="17">
        <v>48</v>
      </c>
      <c r="AH206" s="162">
        <v>10</v>
      </c>
      <c r="AI206" s="163">
        <v>200</v>
      </c>
      <c r="AK206" s="164" t="str">
        <f t="shared" si="48"/>
        <v/>
      </c>
      <c r="AL206" s="165" t="str">
        <f t="shared" si="49"/>
        <v/>
      </c>
      <c r="AM206" s="164" t="str">
        <f t="shared" si="50"/>
        <v/>
      </c>
      <c r="AN206" s="164" t="str">
        <f t="shared" si="51"/>
        <v/>
      </c>
      <c r="AO206" s="166" t="str">
        <f t="shared" si="52"/>
        <v/>
      </c>
      <c r="AP206" s="167" t="str">
        <f t="shared" si="53"/>
        <v/>
      </c>
      <c r="AQ206" s="167" t="str">
        <f t="shared" si="54"/>
        <v/>
      </c>
      <c r="AR206" s="167" t="str">
        <f t="shared" si="55"/>
        <v/>
      </c>
      <c r="AS206" s="164" t="str">
        <f t="shared" si="56"/>
        <v/>
      </c>
      <c r="AT206" s="168" t="str">
        <f t="shared" si="57"/>
        <v/>
      </c>
      <c r="AU206" s="168" t="str">
        <f t="shared" si="58"/>
        <v/>
      </c>
      <c r="AV206" s="168" t="str">
        <f t="shared" si="59"/>
        <v/>
      </c>
      <c r="AW206" s="168" t="str">
        <f t="shared" si="60"/>
        <v/>
      </c>
      <c r="AX206" s="168" t="str">
        <f t="shared" si="61"/>
        <v/>
      </c>
      <c r="AY206" s="168" t="str">
        <f t="shared" si="62"/>
        <v/>
      </c>
      <c r="AZ206" s="169" t="str">
        <f>IF(C206="","",MAX(R206:R207))</f>
        <v/>
      </c>
      <c r="BA206" s="169" t="str">
        <f>IF(C206="","",MAX(S206:S207))</f>
        <v/>
      </c>
      <c r="BB206" s="170" t="str">
        <f>IF(C206="","",MIN(2,1+SQRT(200/(0.8*K206))))</f>
        <v/>
      </c>
      <c r="BC206" s="170" t="str">
        <f>IF(C206="","",MIN(0.02,MAX(R206:S206)/(J206*0.8*K206)))</f>
        <v/>
      </c>
      <c r="BD206" s="171" t="str">
        <f>IF(C206="","",0.18/$Y$11)</f>
        <v/>
      </c>
      <c r="BE206" s="172" t="str">
        <f>IF(C206="","",0.035*BB206^(3/2)*$F$9^(1/2))</f>
        <v/>
      </c>
      <c r="BF206" s="172" t="str">
        <f>IF(C206="","",0.6*(1-$F$9/250))</f>
        <v/>
      </c>
      <c r="BG206" s="171" t="str">
        <f>IF(C206="","",0.9*AK206)</f>
        <v/>
      </c>
      <c r="BH206" s="172" t="str">
        <f>+IF(C206="","",(BD206*BB206*(100*BC206*$F$9)^(1/3)+0.15*U206)*J206*0.8*K206/1000)</f>
        <v/>
      </c>
      <c r="BI206" s="172" t="str">
        <f>IF(C206="","",(BE206+0.15*U206)*J206*0.8*K206/1000)</f>
        <v/>
      </c>
      <c r="BJ206" s="172" t="str">
        <f>IF(C206="","",$AF$12*J206*1000)</f>
        <v/>
      </c>
      <c r="BK206" s="172" t="str">
        <f>+IF(C206="","",T206*1000/(BG206*$Q$10*Z206)*1000)</f>
        <v/>
      </c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5"/>
      <c r="DJ206" s="25"/>
      <c r="DK206" s="25"/>
      <c r="DL206" s="25"/>
      <c r="DM206" s="25"/>
      <c r="DN206" s="25"/>
    </row>
    <row r="207" spans="1:118" ht="15.95" customHeight="1" x14ac:dyDescent="0.25">
      <c r="A207" s="181" t="str">
        <f t="shared" si="64"/>
        <v/>
      </c>
      <c r="B207" s="182" t="str">
        <f t="shared" si="63"/>
        <v/>
      </c>
      <c r="C207" s="151"/>
      <c r="D207" s="152"/>
      <c r="E207" s="153"/>
      <c r="F207" s="152"/>
      <c r="G207" s="151"/>
      <c r="H207" s="151"/>
      <c r="I207" s="151"/>
      <c r="J207" s="151"/>
      <c r="K207" s="152"/>
      <c r="L207" s="151" t="str">
        <f t="shared" si="44"/>
        <v/>
      </c>
      <c r="M207" s="151" t="str">
        <f t="shared" si="45"/>
        <v/>
      </c>
      <c r="N207" s="151" t="str">
        <f t="shared" si="46"/>
        <v/>
      </c>
      <c r="O207" s="151" t="str">
        <f t="shared" si="47"/>
        <v/>
      </c>
      <c r="P207" s="272"/>
      <c r="Q207" s="272"/>
      <c r="R207" s="180"/>
      <c r="S207" s="180"/>
      <c r="T207" s="174"/>
      <c r="U207" s="174"/>
      <c r="V207" s="174"/>
      <c r="W207" s="174"/>
      <c r="X207" s="174"/>
      <c r="Y207" s="174"/>
      <c r="Z207" s="174"/>
      <c r="AA207" s="175"/>
      <c r="AB207" s="175"/>
      <c r="AC207" s="175"/>
      <c r="AD207" s="175"/>
      <c r="AE207" s="176"/>
      <c r="AF207" s="175"/>
      <c r="AG207" s="122"/>
      <c r="AH207" s="177"/>
      <c r="AI207" s="177"/>
      <c r="AK207" s="164" t="str">
        <f t="shared" si="48"/>
        <v/>
      </c>
      <c r="AL207" s="165" t="str">
        <f t="shared" si="49"/>
        <v/>
      </c>
      <c r="AM207" s="164" t="str">
        <f t="shared" si="50"/>
        <v/>
      </c>
      <c r="AN207" s="164" t="str">
        <f t="shared" si="51"/>
        <v/>
      </c>
      <c r="AO207" s="166" t="str">
        <f t="shared" si="52"/>
        <v/>
      </c>
      <c r="AP207" s="167" t="str">
        <f t="shared" si="53"/>
        <v/>
      </c>
      <c r="AQ207" s="167" t="str">
        <f t="shared" si="54"/>
        <v/>
      </c>
      <c r="AR207" s="167" t="str">
        <f t="shared" si="55"/>
        <v/>
      </c>
      <c r="AS207" s="164" t="str">
        <f t="shared" si="56"/>
        <v/>
      </c>
      <c r="AT207" s="168" t="str">
        <f t="shared" si="57"/>
        <v/>
      </c>
      <c r="AU207" s="168" t="str">
        <f t="shared" si="58"/>
        <v/>
      </c>
      <c r="AV207" s="168" t="str">
        <f t="shared" si="59"/>
        <v/>
      </c>
      <c r="AW207" s="168" t="str">
        <f t="shared" si="60"/>
        <v/>
      </c>
      <c r="AX207" s="168" t="str">
        <f t="shared" si="61"/>
        <v/>
      </c>
      <c r="AY207" s="168" t="str">
        <f t="shared" si="62"/>
        <v/>
      </c>
      <c r="AZ207" s="178"/>
      <c r="BA207" s="178"/>
      <c r="BB207" s="179"/>
      <c r="BC207" s="179"/>
      <c r="BD207" s="179"/>
      <c r="BE207" s="179"/>
      <c r="BF207" s="179"/>
      <c r="BG207" s="179"/>
      <c r="BH207" s="179"/>
      <c r="BI207" s="179"/>
      <c r="BJ207" s="179"/>
      <c r="BK207" s="179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5"/>
      <c r="DJ207" s="25"/>
      <c r="DK207" s="25"/>
      <c r="DL207" s="25"/>
      <c r="DM207" s="25"/>
      <c r="DN207" s="25"/>
    </row>
    <row r="208" spans="1:118" ht="15.95" customHeight="1" x14ac:dyDescent="0.2">
      <c r="A208" s="181" t="str">
        <f t="shared" si="64"/>
        <v/>
      </c>
      <c r="B208" s="182" t="str">
        <f t="shared" si="63"/>
        <v/>
      </c>
      <c r="C208" s="151"/>
      <c r="D208" s="152"/>
      <c r="E208" s="153"/>
      <c r="F208" s="152"/>
      <c r="G208" s="151"/>
      <c r="H208" s="151"/>
      <c r="I208" s="151"/>
      <c r="J208" s="151"/>
      <c r="K208" s="152"/>
      <c r="L208" s="151" t="str">
        <f t="shared" si="44"/>
        <v/>
      </c>
      <c r="M208" s="151" t="str">
        <f t="shared" si="45"/>
        <v/>
      </c>
      <c r="N208" s="151" t="str">
        <f t="shared" si="46"/>
        <v/>
      </c>
      <c r="O208" s="151" t="str">
        <f t="shared" si="47"/>
        <v/>
      </c>
      <c r="P208" s="155"/>
      <c r="Q208" s="155"/>
      <c r="R208" s="154" t="str">
        <f>IF(C208="","",MAX(N208:N209))</f>
        <v/>
      </c>
      <c r="S208" s="154" t="str">
        <f>IF(D208="","",MAX(O208:O209))</f>
        <v/>
      </c>
      <c r="T208" s="155" t="str">
        <f>IF(C208="","",MAX(ABS(H208),ABS(H209)))</f>
        <v/>
      </c>
      <c r="U208" s="156" t="str">
        <f>+IF(C208="","",MIN(MAX(ABS(G208),ABS(G209))*1000/(J208*K208),0.2*$F$10))</f>
        <v/>
      </c>
      <c r="V208" s="155" t="str">
        <f>IF(C208="","",MAX(BH208:BI208))</f>
        <v/>
      </c>
      <c r="W208" s="155" t="str">
        <f>IF(C208="","",$AA$9*$J208*$BG208*$BF208*$F$10/2.9/1000)</f>
        <v/>
      </c>
      <c r="X208" s="155" t="str">
        <f>IF(C208="","",$AA$9*$J208*$BG208*$BF208*$F$10/2/1000)</f>
        <v/>
      </c>
      <c r="Y208" s="157" t="str">
        <f>IF(C208="","",IF(MAX(ABS(H208),ABS(H209))&lt;V208,"Cấu tạo",IF(MAX(ABS(H208),ABS(H209))&gt;X208,"O/S","Tínhthép")))</f>
        <v/>
      </c>
      <c r="Z208" s="158" t="str">
        <f>IF(C208="","",IF(Y208="Tínhthép",IF(T208&lt;W208,2.5,_xlfn.COT(0.5*ASIN(2*T208*1000/($AA$9*J208*BG208*BF208*$F$10)))),""))</f>
        <v/>
      </c>
      <c r="AA208" s="159" t="str">
        <f>IF(C208="","",MAX(BJ208:BK208))</f>
        <v/>
      </c>
      <c r="AB208" s="160" t="str">
        <f>IF($C208="","",AH208)</f>
        <v/>
      </c>
      <c r="AC208" s="160" t="str">
        <f>IF($C208="","",AI208)</f>
        <v/>
      </c>
      <c r="AD208" s="160"/>
      <c r="AE208" s="159" t="str">
        <f>IF(C208="","",2*3.14*AB208^2/4/AC208*1000)</f>
        <v/>
      </c>
      <c r="AF208" s="161" t="str">
        <f>IF(C208="","",IF(AE208&gt;AA208,"OK","NOT OK"))</f>
        <v/>
      </c>
      <c r="AH208" s="162">
        <v>10</v>
      </c>
      <c r="AI208" s="163">
        <v>200</v>
      </c>
      <c r="AK208" s="164" t="str">
        <f t="shared" si="48"/>
        <v/>
      </c>
      <c r="AL208" s="165" t="str">
        <f t="shared" si="49"/>
        <v/>
      </c>
      <c r="AM208" s="164" t="str">
        <f t="shared" si="50"/>
        <v/>
      </c>
      <c r="AN208" s="164" t="str">
        <f t="shared" si="51"/>
        <v/>
      </c>
      <c r="AO208" s="166" t="str">
        <f t="shared" si="52"/>
        <v/>
      </c>
      <c r="AP208" s="167" t="str">
        <f t="shared" si="53"/>
        <v/>
      </c>
      <c r="AQ208" s="167" t="str">
        <f t="shared" si="54"/>
        <v/>
      </c>
      <c r="AR208" s="167" t="str">
        <f t="shared" si="55"/>
        <v/>
      </c>
      <c r="AS208" s="164" t="str">
        <f t="shared" si="56"/>
        <v/>
      </c>
      <c r="AT208" s="168" t="str">
        <f t="shared" si="57"/>
        <v/>
      </c>
      <c r="AU208" s="168" t="str">
        <f t="shared" si="58"/>
        <v/>
      </c>
      <c r="AV208" s="168" t="str">
        <f t="shared" si="59"/>
        <v/>
      </c>
      <c r="AW208" s="168" t="str">
        <f t="shared" si="60"/>
        <v/>
      </c>
      <c r="AX208" s="168" t="str">
        <f t="shared" si="61"/>
        <v/>
      </c>
      <c r="AY208" s="168" t="str">
        <f t="shared" si="62"/>
        <v/>
      </c>
      <c r="AZ208" s="169" t="str">
        <f>IF(C208="","",MAX(R208:R209))</f>
        <v/>
      </c>
      <c r="BA208" s="169" t="str">
        <f>IF(C208="","",MAX(S208:S209))</f>
        <v/>
      </c>
      <c r="BB208" s="170" t="str">
        <f>IF(C208="","",MIN(2,1+SQRT(200/(0.8*K208))))</f>
        <v/>
      </c>
      <c r="BC208" s="170" t="str">
        <f>IF(C208="","",MIN(0.02,MAX(R208:S208)/(J208*0.8*K208)))</f>
        <v/>
      </c>
      <c r="BD208" s="171" t="str">
        <f>IF(C208="","",0.18/$Y$11)</f>
        <v/>
      </c>
      <c r="BE208" s="172" t="str">
        <f>IF(C208="","",0.035*BB208^(3/2)*$F$9^(1/2))</f>
        <v/>
      </c>
      <c r="BF208" s="172" t="str">
        <f>IF(C208="","",0.6*(1-$F$9/250))</f>
        <v/>
      </c>
      <c r="BG208" s="171" t="str">
        <f>IF(C208="","",0.9*AK208)</f>
        <v/>
      </c>
      <c r="BH208" s="172" t="str">
        <f>+IF(C208="","",(BD208*BB208*(100*BC208*$F$9)^(1/3)+0.15*U208)*J208*0.8*K208/1000)</f>
        <v/>
      </c>
      <c r="BI208" s="172" t="str">
        <f>IF(C208="","",(BE208+0.15*U208)*J208*0.8*K208/1000)</f>
        <v/>
      </c>
      <c r="BJ208" s="172" t="str">
        <f>IF(C208="","",$AF$12*J208*1000)</f>
        <v/>
      </c>
      <c r="BK208" s="172" t="str">
        <f>+IF(C208="","",T208*1000/(BG208*$Q$10*Z208)*1000)</f>
        <v/>
      </c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5"/>
      <c r="DJ208" s="25"/>
      <c r="DK208" s="25"/>
      <c r="DL208" s="25"/>
      <c r="DM208" s="25"/>
      <c r="DN208" s="25"/>
    </row>
    <row r="209" spans="1:118" ht="15.95" customHeight="1" x14ac:dyDescent="0.25">
      <c r="A209" s="181" t="str">
        <f t="shared" si="64"/>
        <v/>
      </c>
      <c r="B209" s="182" t="str">
        <f t="shared" si="63"/>
        <v/>
      </c>
      <c r="C209" s="151"/>
      <c r="D209" s="152"/>
      <c r="E209" s="153"/>
      <c r="F209" s="152"/>
      <c r="G209" s="151"/>
      <c r="H209" s="151"/>
      <c r="I209" s="151"/>
      <c r="J209" s="151"/>
      <c r="K209" s="152"/>
      <c r="L209" s="151" t="str">
        <f t="shared" si="44"/>
        <v/>
      </c>
      <c r="M209" s="151" t="str">
        <f t="shared" si="45"/>
        <v/>
      </c>
      <c r="N209" s="151" t="str">
        <f t="shared" si="46"/>
        <v/>
      </c>
      <c r="O209" s="151" t="str">
        <f t="shared" si="47"/>
        <v/>
      </c>
      <c r="P209" s="272"/>
      <c r="Q209" s="272"/>
      <c r="R209" s="180"/>
      <c r="S209" s="180"/>
      <c r="T209" s="174"/>
      <c r="U209" s="174"/>
      <c r="V209" s="174"/>
      <c r="W209" s="174"/>
      <c r="X209" s="174"/>
      <c r="Y209" s="174"/>
      <c r="Z209" s="174"/>
      <c r="AA209" s="175"/>
      <c r="AB209" s="175"/>
      <c r="AC209" s="175"/>
      <c r="AD209" s="175"/>
      <c r="AE209" s="176"/>
      <c r="AF209" s="175"/>
      <c r="AG209" s="122"/>
      <c r="AH209" s="177"/>
      <c r="AI209" s="177"/>
      <c r="AK209" s="164" t="str">
        <f t="shared" si="48"/>
        <v/>
      </c>
      <c r="AL209" s="165" t="str">
        <f t="shared" si="49"/>
        <v/>
      </c>
      <c r="AM209" s="164" t="str">
        <f t="shared" si="50"/>
        <v/>
      </c>
      <c r="AN209" s="164" t="str">
        <f t="shared" si="51"/>
        <v/>
      </c>
      <c r="AO209" s="166" t="str">
        <f t="shared" si="52"/>
        <v/>
      </c>
      <c r="AP209" s="167" t="str">
        <f t="shared" si="53"/>
        <v/>
      </c>
      <c r="AQ209" s="167" t="str">
        <f t="shared" si="54"/>
        <v/>
      </c>
      <c r="AR209" s="167" t="str">
        <f t="shared" si="55"/>
        <v/>
      </c>
      <c r="AS209" s="164" t="str">
        <f t="shared" si="56"/>
        <v/>
      </c>
      <c r="AT209" s="168" t="str">
        <f t="shared" si="57"/>
        <v/>
      </c>
      <c r="AU209" s="168" t="str">
        <f t="shared" si="58"/>
        <v/>
      </c>
      <c r="AV209" s="168" t="str">
        <f t="shared" si="59"/>
        <v/>
      </c>
      <c r="AW209" s="168" t="str">
        <f t="shared" si="60"/>
        <v/>
      </c>
      <c r="AX209" s="168" t="str">
        <f t="shared" si="61"/>
        <v/>
      </c>
      <c r="AY209" s="168" t="str">
        <f t="shared" si="62"/>
        <v/>
      </c>
      <c r="AZ209" s="178"/>
      <c r="BA209" s="178"/>
      <c r="BB209" s="179"/>
      <c r="BC209" s="179"/>
      <c r="BD209" s="179"/>
      <c r="BE209" s="179"/>
      <c r="BF209" s="179"/>
      <c r="BG209" s="179"/>
      <c r="BH209" s="179"/>
      <c r="BI209" s="179"/>
      <c r="BJ209" s="179"/>
      <c r="BK209" s="179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5"/>
      <c r="DJ209" s="25"/>
      <c r="DK209" s="25"/>
      <c r="DL209" s="25"/>
      <c r="DM209" s="25"/>
      <c r="DN209" s="25"/>
    </row>
    <row r="210" spans="1:118" ht="15.95" customHeight="1" x14ac:dyDescent="0.2">
      <c r="A210" s="181" t="str">
        <f t="shared" si="64"/>
        <v/>
      </c>
      <c r="B210" s="182" t="str">
        <f t="shared" si="63"/>
        <v/>
      </c>
      <c r="C210" s="151"/>
      <c r="D210" s="152"/>
      <c r="E210" s="153"/>
      <c r="F210" s="152"/>
      <c r="G210" s="151"/>
      <c r="H210" s="151"/>
      <c r="I210" s="151"/>
      <c r="J210" s="151"/>
      <c r="K210" s="151"/>
      <c r="L210" s="151" t="str">
        <f t="shared" ref="L210:L273" si="65">IF(C210="","",IF($F$9&lt;50,AK210*($Q$11-$AC$8)/$AF$8,AK210*($Q$11-$AC$9)/$AF$9))</f>
        <v/>
      </c>
      <c r="M210" s="151" t="str">
        <f t="shared" ref="M210:M273" si="66">IF(C210="","",AK210-SQRT(AK210^2-2*ABS(I210)*10^6/($AA$11*$F$10*J210)))</f>
        <v/>
      </c>
      <c r="N210" s="151" t="str">
        <f t="shared" ref="N210:N273" si="67">IF($C210="","",MAX($AF$11*J210*K210,IF(I210&lt;=0,AO210*$AM210+AY210*$AN210,AV210)))</f>
        <v/>
      </c>
      <c r="O210" s="151" t="str">
        <f t="shared" ref="O210:O273" si="68">IF(C210="","",MAX($AF$11*J210*K210,IF(I210&lt;=0,AV210,AO210*AM210+AY210*AN210)))</f>
        <v/>
      </c>
      <c r="P210" s="155"/>
      <c r="Q210" s="155"/>
      <c r="R210" s="154" t="str">
        <f>IF(C210="","",MAX(N210:N211))</f>
        <v/>
      </c>
      <c r="S210" s="154" t="str">
        <f>IF(D210="","",MAX(O210:O211))</f>
        <v/>
      </c>
      <c r="T210" s="155" t="str">
        <f>IF(C210="","",MAX(ABS(H210),ABS(H211)))</f>
        <v/>
      </c>
      <c r="U210" s="156" t="str">
        <f>+IF(C210="","",MIN(MAX(ABS(G210),ABS(G211))*1000/(J210*K210),0.2*$F$10))</f>
        <v/>
      </c>
      <c r="V210" s="155" t="str">
        <f>IF(C210="","",MAX(BH210:BI210))</f>
        <v/>
      </c>
      <c r="W210" s="155" t="str">
        <f>IF(C210="","",$AA$9*$J210*$BG210*$BF210*$F$10/2.9/1000)</f>
        <v/>
      </c>
      <c r="X210" s="155" t="str">
        <f>IF(C210="","",$AA$9*$J210*$BG210*$BF210*$F$10/2/1000)</f>
        <v/>
      </c>
      <c r="Y210" s="157" t="str">
        <f>IF(C210="","",IF(MAX(ABS(H210),ABS(H211))&lt;V210,"Cấu tạo",IF(MAX(ABS(H210),ABS(H211))&gt;X210,"O/S","Tínhthép")))</f>
        <v/>
      </c>
      <c r="Z210" s="158" t="str">
        <f>IF(C210="","",IF(Y210="Tínhthép",IF(T210&lt;W210,2.5,_xlfn.COT(0.5*ASIN(2*T210*1000/($AA$9*J210*BG210*BF210*$F$10)))),""))</f>
        <v/>
      </c>
      <c r="AA210" s="159" t="str">
        <f>IF(C210="","",MAX(BJ210:BK210))</f>
        <v/>
      </c>
      <c r="AB210" s="160" t="str">
        <f>IF($C210="","",AH210)</f>
        <v/>
      </c>
      <c r="AC210" s="160" t="str">
        <f>IF($C210="","",AI210)</f>
        <v/>
      </c>
      <c r="AD210" s="160"/>
      <c r="AE210" s="159" t="str">
        <f>IF(C210="","",2*3.14*AB210^2/4/AC210*1000)</f>
        <v/>
      </c>
      <c r="AF210" s="161" t="str">
        <f>IF(C210="","",IF(AE210&gt;AA210,"OK","NOT OK"))</f>
        <v/>
      </c>
      <c r="AG210" s="17">
        <v>49</v>
      </c>
      <c r="AH210" s="162">
        <v>10</v>
      </c>
      <c r="AI210" s="163">
        <v>200</v>
      </c>
      <c r="AK210" s="164" t="str">
        <f t="shared" ref="AK210:AK273" si="69">+IF(C210="","",IF(I210&gt;=0,K210-$Y$9,K210-$Y$8))</f>
        <v/>
      </c>
      <c r="AL210" s="165" t="str">
        <f t="shared" ref="AL210:AL275" si="70">IF(C210="","",$AA$10*L210)</f>
        <v/>
      </c>
      <c r="AM210" s="164" t="str">
        <f t="shared" ref="AM210:AM273" si="71">IF(C210="","",IF(M210&lt;$AA$10*L210,1,0))</f>
        <v/>
      </c>
      <c r="AN210" s="164" t="str">
        <f t="shared" ref="AN210:AN273" si="72">IF(C210="","",IF(M210&lt;$AA$10*L210,0,1))</f>
        <v/>
      </c>
      <c r="AO210" s="166" t="str">
        <f t="shared" ref="AO210:AO273" si="73">+IF(C210="","",ABS(I210)*1000/($J$10*(AK210-M210/2))*1000)</f>
        <v/>
      </c>
      <c r="AP210" s="167" t="str">
        <f t="shared" ref="AP210:AP273" si="74">IF(C210="","",$AA$11*$F$10*$AA$10*$L210*$J210/1000)</f>
        <v/>
      </c>
      <c r="AQ210" s="167" t="str">
        <f t="shared" ref="AQ210:AQ273" si="75">IF(C210="","",AP210*(AK210-$AA$10*L210)/10^3)</f>
        <v/>
      </c>
      <c r="AR210" s="167" t="str">
        <f t="shared" ref="AR210:AR273" si="76">IF(C210="","",IF(ABS(I210)-AQ210&lt;=0,0,ABS(I210)-AQ210))</f>
        <v/>
      </c>
      <c r="AS210" s="164" t="str">
        <f t="shared" ref="AS210:AS273" si="77">IF(C210="","",$F$12*(L210-$Y$8)/L210)</f>
        <v/>
      </c>
      <c r="AT210" s="168" t="str">
        <f t="shared" ref="AT210:AT273" si="78">+IF(C210="","",AR210/(K210-$Y$8-$Y$9)*1000)</f>
        <v/>
      </c>
      <c r="AU210" s="168" t="str">
        <f t="shared" ref="AU210:AU273" si="79">IF(C210="","",MIN(+AS210*$J$11,$J$10))</f>
        <v/>
      </c>
      <c r="AV210" s="168" t="str">
        <f t="shared" ref="AV210:AV273" si="80">+IF(C210="","",AT210/(AU210-$AA$11*$F$10)*1000)</f>
        <v/>
      </c>
      <c r="AW210" s="168" t="str">
        <f t="shared" ref="AW210:AW273" si="81">+IF(C210="","",AQ210*10^6/($J$10*(AK210-$AA$10*L210/2)))</f>
        <v/>
      </c>
      <c r="AX210" s="168" t="str">
        <f t="shared" ref="AX210:AX273" si="82">+IF(C210="","",AR210*10^6/($J$10*(K210-$Y$8-$Y$9)))</f>
        <v/>
      </c>
      <c r="AY210" s="168" t="str">
        <f t="shared" ref="AY210:AY273" si="83">+IF(C210="","",AW210+AX210)</f>
        <v/>
      </c>
      <c r="AZ210" s="169" t="str">
        <f>IF(C210="","",MAX(R210:R211))</f>
        <v/>
      </c>
      <c r="BA210" s="169" t="str">
        <f>IF(C210="","",MAX(S210:S211))</f>
        <v/>
      </c>
      <c r="BB210" s="170" t="str">
        <f>IF(C210="","",MIN(2,1+SQRT(200/(0.8*K210))))</f>
        <v/>
      </c>
      <c r="BC210" s="170" t="str">
        <f>IF(C210="","",MIN(0.02,MAX(R210:S210)/(J210*0.8*K210)))</f>
        <v/>
      </c>
      <c r="BD210" s="171" t="str">
        <f>IF(C210="","",0.18/$Y$11)</f>
        <v/>
      </c>
      <c r="BE210" s="172" t="str">
        <f>IF(C210="","",0.035*BB210^(3/2)*$F$9^(1/2))</f>
        <v/>
      </c>
      <c r="BF210" s="172" t="str">
        <f>IF(C210="","",0.6*(1-$F$9/250))</f>
        <v/>
      </c>
      <c r="BG210" s="171" t="str">
        <f>IF(C210="","",0.9*AK210)</f>
        <v/>
      </c>
      <c r="BH210" s="172" t="str">
        <f>+IF(C210="","",(BD210*BB210*(100*BC210*$F$9)^(1/3)+0.15*U210)*J210*0.8*K210/1000)</f>
        <v/>
      </c>
      <c r="BI210" s="172" t="str">
        <f>IF(C210="","",(BE210+0.15*U210)*J210*0.8*K210/1000)</f>
        <v/>
      </c>
      <c r="BJ210" s="172" t="str">
        <f>IF(C210="","",$AF$12*J210*1000)</f>
        <v/>
      </c>
      <c r="BK210" s="172" t="str">
        <f>+IF(C210="","",T210*1000/(BG210*$Q$10*Z210)*1000)</f>
        <v/>
      </c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5"/>
      <c r="DJ210" s="25"/>
      <c r="DK210" s="25"/>
      <c r="DL210" s="25"/>
      <c r="DM210" s="25"/>
      <c r="DN210" s="25"/>
    </row>
    <row r="211" spans="1:118" ht="15.95" customHeight="1" x14ac:dyDescent="0.25">
      <c r="A211" s="181" t="str">
        <f t="shared" si="64"/>
        <v/>
      </c>
      <c r="B211" s="182" t="str">
        <f t="shared" ref="B211:B274" si="84">IF(C211="","",A211/2-INT(A211/2))</f>
        <v/>
      </c>
      <c r="C211" s="151"/>
      <c r="D211" s="152"/>
      <c r="E211" s="153"/>
      <c r="F211" s="152"/>
      <c r="G211" s="151"/>
      <c r="H211" s="151"/>
      <c r="I211" s="151"/>
      <c r="J211" s="151"/>
      <c r="K211" s="152"/>
      <c r="L211" s="151" t="str">
        <f t="shared" si="65"/>
        <v/>
      </c>
      <c r="M211" s="151" t="str">
        <f t="shared" si="66"/>
        <v/>
      </c>
      <c r="N211" s="151" t="str">
        <f t="shared" si="67"/>
        <v/>
      </c>
      <c r="O211" s="151" t="str">
        <f t="shared" si="68"/>
        <v/>
      </c>
      <c r="P211" s="272"/>
      <c r="Q211" s="272"/>
      <c r="R211" s="173"/>
      <c r="S211" s="173"/>
      <c r="T211" s="174"/>
      <c r="U211" s="174"/>
      <c r="V211" s="174"/>
      <c r="W211" s="174"/>
      <c r="X211" s="174"/>
      <c r="Y211" s="174"/>
      <c r="Z211" s="174"/>
      <c r="AA211" s="175"/>
      <c r="AB211" s="175"/>
      <c r="AC211" s="175"/>
      <c r="AD211" s="175"/>
      <c r="AE211" s="176"/>
      <c r="AF211" s="175"/>
      <c r="AG211" s="122"/>
      <c r="AH211" s="177"/>
      <c r="AI211" s="177"/>
      <c r="AK211" s="164" t="str">
        <f t="shared" si="69"/>
        <v/>
      </c>
      <c r="AL211" s="165" t="str">
        <f t="shared" si="70"/>
        <v/>
      </c>
      <c r="AM211" s="164" t="str">
        <f t="shared" si="71"/>
        <v/>
      </c>
      <c r="AN211" s="164" t="str">
        <f t="shared" si="72"/>
        <v/>
      </c>
      <c r="AO211" s="166" t="str">
        <f t="shared" si="73"/>
        <v/>
      </c>
      <c r="AP211" s="167" t="str">
        <f t="shared" si="74"/>
        <v/>
      </c>
      <c r="AQ211" s="167" t="str">
        <f t="shared" si="75"/>
        <v/>
      </c>
      <c r="AR211" s="167" t="str">
        <f t="shared" si="76"/>
        <v/>
      </c>
      <c r="AS211" s="164" t="str">
        <f t="shared" si="77"/>
        <v/>
      </c>
      <c r="AT211" s="168" t="str">
        <f t="shared" si="78"/>
        <v/>
      </c>
      <c r="AU211" s="168" t="str">
        <f t="shared" si="79"/>
        <v/>
      </c>
      <c r="AV211" s="168" t="str">
        <f t="shared" si="80"/>
        <v/>
      </c>
      <c r="AW211" s="168" t="str">
        <f t="shared" si="81"/>
        <v/>
      </c>
      <c r="AX211" s="168" t="str">
        <f t="shared" si="82"/>
        <v/>
      </c>
      <c r="AY211" s="168" t="str">
        <f t="shared" si="83"/>
        <v/>
      </c>
      <c r="AZ211" s="178"/>
      <c r="BA211" s="178"/>
      <c r="BB211" s="179"/>
      <c r="BC211" s="179"/>
      <c r="BD211" s="179"/>
      <c r="BE211" s="179"/>
      <c r="BF211" s="179"/>
      <c r="BG211" s="179"/>
      <c r="BH211" s="179"/>
      <c r="BI211" s="179"/>
      <c r="BJ211" s="179"/>
      <c r="BK211" s="179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5"/>
      <c r="DJ211" s="25"/>
      <c r="DK211" s="25"/>
      <c r="DL211" s="25"/>
      <c r="DM211" s="25"/>
      <c r="DN211" s="25"/>
    </row>
    <row r="212" spans="1:118" ht="15.95" customHeight="1" x14ac:dyDescent="0.2">
      <c r="A212" s="181" t="str">
        <f t="shared" ref="A212:A275" si="85">IF(C212="","",IF(C212=C211,A211,A211+1))</f>
        <v/>
      </c>
      <c r="B212" s="182" t="str">
        <f t="shared" si="84"/>
        <v/>
      </c>
      <c r="C212" s="151"/>
      <c r="D212" s="152"/>
      <c r="E212" s="153"/>
      <c r="F212" s="152"/>
      <c r="G212" s="151"/>
      <c r="H212" s="151"/>
      <c r="I212" s="151"/>
      <c r="J212" s="151"/>
      <c r="K212" s="152"/>
      <c r="L212" s="151" t="str">
        <f t="shared" si="65"/>
        <v/>
      </c>
      <c r="M212" s="151" t="str">
        <f t="shared" si="66"/>
        <v/>
      </c>
      <c r="N212" s="151" t="str">
        <f t="shared" si="67"/>
        <v/>
      </c>
      <c r="O212" s="151" t="str">
        <f t="shared" si="68"/>
        <v/>
      </c>
      <c r="P212" s="155"/>
      <c r="Q212" s="155"/>
      <c r="R212" s="154" t="str">
        <f>IF(C212="","",MAX(N212:N213))</f>
        <v/>
      </c>
      <c r="S212" s="154" t="str">
        <f>IF(D212="","",MAX(O212:O213))</f>
        <v/>
      </c>
      <c r="T212" s="155" t="str">
        <f>IF(C212="","",MAX(ABS(H212),ABS(H213)))</f>
        <v/>
      </c>
      <c r="U212" s="156" t="str">
        <f>+IF(C212="","",MIN(MAX(ABS(G212),ABS(G213))*1000/(J212*K212),0.2*$F$10))</f>
        <v/>
      </c>
      <c r="V212" s="155" t="str">
        <f>IF(C212="","",MAX(BH212:BI212))</f>
        <v/>
      </c>
      <c r="W212" s="155" t="str">
        <f>IF(C212="","",$AA$9*$J212*$BG212*$BF212*$F$10/2.9/1000)</f>
        <v/>
      </c>
      <c r="X212" s="155" t="str">
        <f>IF(C212="","",$AA$9*$J212*$BG212*$BF212*$F$10/2/1000)</f>
        <v/>
      </c>
      <c r="Y212" s="157" t="str">
        <f>IF(C212="","",IF(MAX(ABS(H212),ABS(H213))&lt;V212,"Cấu tạo",IF(MAX(ABS(H212),ABS(H213))&gt;X212,"O/S","Tínhthép")))</f>
        <v/>
      </c>
      <c r="Z212" s="158" t="str">
        <f>IF(C212="","",IF(Y212="Tínhthép",IF(T212&lt;W212,2.5,_xlfn.COT(0.5*ASIN(2*T212*1000/($AA$9*J212*BG212*BF212*$F$10)))),""))</f>
        <v/>
      </c>
      <c r="AA212" s="159" t="str">
        <f>IF(C212="","",MAX(BJ212:BK212))</f>
        <v/>
      </c>
      <c r="AB212" s="160" t="str">
        <f>IF($C212="","",AH212)</f>
        <v/>
      </c>
      <c r="AC212" s="160" t="str">
        <f>IF($C212="","",AI212)</f>
        <v/>
      </c>
      <c r="AD212" s="160"/>
      <c r="AE212" s="159" t="str">
        <f>IF(C212="","",2*3.14*AB212^2/4/AC212*1000)</f>
        <v/>
      </c>
      <c r="AF212" s="161" t="str">
        <f>IF(C212="","",IF(AE212&gt;AA212,"OK","NOT OK"))</f>
        <v/>
      </c>
      <c r="AH212" s="162">
        <v>10</v>
      </c>
      <c r="AI212" s="163">
        <v>200</v>
      </c>
      <c r="AK212" s="164" t="str">
        <f t="shared" si="69"/>
        <v/>
      </c>
      <c r="AL212" s="165" t="str">
        <f t="shared" si="70"/>
        <v/>
      </c>
      <c r="AM212" s="164" t="str">
        <f t="shared" si="71"/>
        <v/>
      </c>
      <c r="AN212" s="164" t="str">
        <f t="shared" si="72"/>
        <v/>
      </c>
      <c r="AO212" s="166" t="str">
        <f t="shared" si="73"/>
        <v/>
      </c>
      <c r="AP212" s="167" t="str">
        <f t="shared" si="74"/>
        <v/>
      </c>
      <c r="AQ212" s="167" t="str">
        <f t="shared" si="75"/>
        <v/>
      </c>
      <c r="AR212" s="167" t="str">
        <f t="shared" si="76"/>
        <v/>
      </c>
      <c r="AS212" s="164" t="str">
        <f t="shared" si="77"/>
        <v/>
      </c>
      <c r="AT212" s="168" t="str">
        <f t="shared" si="78"/>
        <v/>
      </c>
      <c r="AU212" s="168" t="str">
        <f t="shared" si="79"/>
        <v/>
      </c>
      <c r="AV212" s="168" t="str">
        <f t="shared" si="80"/>
        <v/>
      </c>
      <c r="AW212" s="168" t="str">
        <f t="shared" si="81"/>
        <v/>
      </c>
      <c r="AX212" s="168" t="str">
        <f t="shared" si="82"/>
        <v/>
      </c>
      <c r="AY212" s="168" t="str">
        <f t="shared" si="83"/>
        <v/>
      </c>
      <c r="AZ212" s="169" t="str">
        <f>IF(C212="","",MAX(R212:R213))</f>
        <v/>
      </c>
      <c r="BA212" s="169" t="str">
        <f>IF(C212="","",MAX(S212:S213))</f>
        <v/>
      </c>
      <c r="BB212" s="170" t="str">
        <f>IF(C212="","",MIN(2,1+SQRT(200/(0.8*K212))))</f>
        <v/>
      </c>
      <c r="BC212" s="170" t="str">
        <f>IF(C212="","",MIN(0.02,MAX(R212:S212)/(J212*0.8*K212)))</f>
        <v/>
      </c>
      <c r="BD212" s="171" t="str">
        <f>IF(C212="","",0.18/$Y$11)</f>
        <v/>
      </c>
      <c r="BE212" s="172" t="str">
        <f>IF(C212="","",0.035*BB212^(3/2)*$F$9^(1/2))</f>
        <v/>
      </c>
      <c r="BF212" s="172" t="str">
        <f>IF(C212="","",0.6*(1-$F$9/250))</f>
        <v/>
      </c>
      <c r="BG212" s="171" t="str">
        <f>IF(C212="","",0.9*AK212)</f>
        <v/>
      </c>
      <c r="BH212" s="172" t="str">
        <f>+IF(C212="","",(BD212*BB212*(100*BC212*$F$9)^(1/3)+0.15*U212)*J212*0.8*K212/1000)</f>
        <v/>
      </c>
      <c r="BI212" s="172" t="str">
        <f>IF(C212="","",(BE212+0.15*U212)*J212*0.8*K212/1000)</f>
        <v/>
      </c>
      <c r="BJ212" s="172" t="str">
        <f>IF(C212="","",$AF$12*J212*1000)</f>
        <v/>
      </c>
      <c r="BK212" s="172" t="str">
        <f>+IF(C212="","",T212*1000/(BG212*$Q$10*Z212)*1000)</f>
        <v/>
      </c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5"/>
      <c r="DJ212" s="25"/>
      <c r="DK212" s="25"/>
      <c r="DL212" s="25"/>
      <c r="DM212" s="25"/>
      <c r="DN212" s="25"/>
    </row>
    <row r="213" spans="1:118" ht="15.95" customHeight="1" x14ac:dyDescent="0.25">
      <c r="A213" s="181" t="str">
        <f t="shared" si="85"/>
        <v/>
      </c>
      <c r="B213" s="182" t="str">
        <f t="shared" si="84"/>
        <v/>
      </c>
      <c r="C213" s="151"/>
      <c r="D213" s="152"/>
      <c r="E213" s="153"/>
      <c r="F213" s="152"/>
      <c r="G213" s="151"/>
      <c r="H213" s="151"/>
      <c r="I213" s="151"/>
      <c r="J213" s="151"/>
      <c r="K213" s="152"/>
      <c r="L213" s="151" t="str">
        <f t="shared" si="65"/>
        <v/>
      </c>
      <c r="M213" s="151" t="str">
        <f t="shared" si="66"/>
        <v/>
      </c>
      <c r="N213" s="151" t="str">
        <f t="shared" si="67"/>
        <v/>
      </c>
      <c r="O213" s="151" t="str">
        <f t="shared" si="68"/>
        <v/>
      </c>
      <c r="P213" s="272"/>
      <c r="Q213" s="272"/>
      <c r="R213" s="173"/>
      <c r="S213" s="173"/>
      <c r="T213" s="174"/>
      <c r="U213" s="174"/>
      <c r="V213" s="174"/>
      <c r="W213" s="174"/>
      <c r="X213" s="174"/>
      <c r="Y213" s="174"/>
      <c r="Z213" s="174"/>
      <c r="AA213" s="175"/>
      <c r="AB213" s="175"/>
      <c r="AC213" s="175"/>
      <c r="AD213" s="175"/>
      <c r="AE213" s="176"/>
      <c r="AF213" s="175"/>
      <c r="AG213" s="122"/>
      <c r="AH213" s="177"/>
      <c r="AI213" s="177"/>
      <c r="AK213" s="164" t="str">
        <f t="shared" si="69"/>
        <v/>
      </c>
      <c r="AL213" s="165" t="str">
        <f t="shared" si="70"/>
        <v/>
      </c>
      <c r="AM213" s="164" t="str">
        <f t="shared" si="71"/>
        <v/>
      </c>
      <c r="AN213" s="164" t="str">
        <f t="shared" si="72"/>
        <v/>
      </c>
      <c r="AO213" s="166" t="str">
        <f t="shared" si="73"/>
        <v/>
      </c>
      <c r="AP213" s="167" t="str">
        <f t="shared" si="74"/>
        <v/>
      </c>
      <c r="AQ213" s="167" t="str">
        <f t="shared" si="75"/>
        <v/>
      </c>
      <c r="AR213" s="167" t="str">
        <f t="shared" si="76"/>
        <v/>
      </c>
      <c r="AS213" s="164" t="str">
        <f t="shared" si="77"/>
        <v/>
      </c>
      <c r="AT213" s="168" t="str">
        <f t="shared" si="78"/>
        <v/>
      </c>
      <c r="AU213" s="168" t="str">
        <f t="shared" si="79"/>
        <v/>
      </c>
      <c r="AV213" s="168" t="str">
        <f t="shared" si="80"/>
        <v/>
      </c>
      <c r="AW213" s="168" t="str">
        <f t="shared" si="81"/>
        <v/>
      </c>
      <c r="AX213" s="168" t="str">
        <f t="shared" si="82"/>
        <v/>
      </c>
      <c r="AY213" s="168" t="str">
        <f t="shared" si="83"/>
        <v/>
      </c>
      <c r="AZ213" s="178"/>
      <c r="BA213" s="178"/>
      <c r="BB213" s="179"/>
      <c r="BC213" s="179"/>
      <c r="BD213" s="179"/>
      <c r="BE213" s="179"/>
      <c r="BF213" s="179"/>
      <c r="BG213" s="179"/>
      <c r="BH213" s="179"/>
      <c r="BI213" s="179"/>
      <c r="BJ213" s="179"/>
      <c r="BK213" s="179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5"/>
      <c r="DJ213" s="25"/>
      <c r="DK213" s="25"/>
      <c r="DL213" s="25"/>
      <c r="DM213" s="25"/>
      <c r="DN213" s="25"/>
    </row>
    <row r="214" spans="1:118" ht="15.95" customHeight="1" x14ac:dyDescent="0.2">
      <c r="A214" s="181" t="str">
        <f t="shared" si="85"/>
        <v/>
      </c>
      <c r="B214" s="182" t="str">
        <f t="shared" si="84"/>
        <v/>
      </c>
      <c r="C214" s="151"/>
      <c r="D214" s="152"/>
      <c r="E214" s="153"/>
      <c r="F214" s="152"/>
      <c r="G214" s="151"/>
      <c r="H214" s="151"/>
      <c r="I214" s="151"/>
      <c r="J214" s="151"/>
      <c r="K214" s="151"/>
      <c r="L214" s="151" t="str">
        <f t="shared" si="65"/>
        <v/>
      </c>
      <c r="M214" s="151" t="str">
        <f t="shared" si="66"/>
        <v/>
      </c>
      <c r="N214" s="151" t="str">
        <f t="shared" si="67"/>
        <v/>
      </c>
      <c r="O214" s="151" t="str">
        <f t="shared" si="68"/>
        <v/>
      </c>
      <c r="P214" s="155"/>
      <c r="Q214" s="155"/>
      <c r="R214" s="154" t="str">
        <f>IF(C214="","",MAX(N214:N215))</f>
        <v/>
      </c>
      <c r="S214" s="154" t="str">
        <f>IF(D214="","",MAX(O214:O215))</f>
        <v/>
      </c>
      <c r="T214" s="155" t="str">
        <f>IF(C214="","",MAX(ABS(H214),ABS(H215)))</f>
        <v/>
      </c>
      <c r="U214" s="156" t="str">
        <f>+IF(C214="","",MIN(MAX(ABS(G214),ABS(G215))*1000/(J214*K214),0.2*$F$10))</f>
        <v/>
      </c>
      <c r="V214" s="155" t="str">
        <f>IF(C214="","",MAX(BH214:BI214))</f>
        <v/>
      </c>
      <c r="W214" s="155" t="str">
        <f>IF(C214="","",$AA$9*$J214*$BG214*$BF214*$F$10/2.9/1000)</f>
        <v/>
      </c>
      <c r="X214" s="155" t="str">
        <f>IF(C214="","",$AA$9*$J214*$BG214*$BF214*$F$10/2/1000)</f>
        <v/>
      </c>
      <c r="Y214" s="157" t="str">
        <f>IF(C214="","",IF(MAX(ABS(H214),ABS(H215))&lt;V214,"Cấu tạo",IF(MAX(ABS(H214),ABS(H215))&gt;X214,"O/S","Tínhthép")))</f>
        <v/>
      </c>
      <c r="Z214" s="158" t="str">
        <f>IF(C214="","",IF(Y214="Tínhthép",IF(T214&lt;W214,2.5,_xlfn.COT(0.5*ASIN(2*T214*1000/($AA$9*J214*BG214*BF214*$F$10)))),""))</f>
        <v/>
      </c>
      <c r="AA214" s="159" t="str">
        <f>IF(C214="","",MAX(BJ214:BK214))</f>
        <v/>
      </c>
      <c r="AB214" s="160" t="str">
        <f>IF($C214="","",AH214)</f>
        <v/>
      </c>
      <c r="AC214" s="160" t="str">
        <f>IF($C214="","",AI214)</f>
        <v/>
      </c>
      <c r="AD214" s="160"/>
      <c r="AE214" s="159" t="str">
        <f>IF(C214="","",2*3.14*AB214^2/4/AC214*1000)</f>
        <v/>
      </c>
      <c r="AF214" s="161" t="str">
        <f>IF(C214="","",IF(AE214&gt;AA214,"OK","NOT OK"))</f>
        <v/>
      </c>
      <c r="AG214" s="17">
        <v>50</v>
      </c>
      <c r="AH214" s="162">
        <v>10</v>
      </c>
      <c r="AI214" s="163">
        <v>200</v>
      </c>
      <c r="AK214" s="164" t="str">
        <f t="shared" si="69"/>
        <v/>
      </c>
      <c r="AL214" s="165" t="str">
        <f t="shared" si="70"/>
        <v/>
      </c>
      <c r="AM214" s="164" t="str">
        <f t="shared" si="71"/>
        <v/>
      </c>
      <c r="AN214" s="164" t="str">
        <f t="shared" si="72"/>
        <v/>
      </c>
      <c r="AO214" s="166" t="str">
        <f t="shared" si="73"/>
        <v/>
      </c>
      <c r="AP214" s="167" t="str">
        <f t="shared" si="74"/>
        <v/>
      </c>
      <c r="AQ214" s="167" t="str">
        <f t="shared" si="75"/>
        <v/>
      </c>
      <c r="AR214" s="167" t="str">
        <f t="shared" si="76"/>
        <v/>
      </c>
      <c r="AS214" s="164" t="str">
        <f t="shared" si="77"/>
        <v/>
      </c>
      <c r="AT214" s="168" t="str">
        <f t="shared" si="78"/>
        <v/>
      </c>
      <c r="AU214" s="168" t="str">
        <f t="shared" si="79"/>
        <v/>
      </c>
      <c r="AV214" s="168" t="str">
        <f t="shared" si="80"/>
        <v/>
      </c>
      <c r="AW214" s="168" t="str">
        <f t="shared" si="81"/>
        <v/>
      </c>
      <c r="AX214" s="168" t="str">
        <f t="shared" si="82"/>
        <v/>
      </c>
      <c r="AY214" s="168" t="str">
        <f t="shared" si="83"/>
        <v/>
      </c>
      <c r="AZ214" s="169" t="str">
        <f>IF(C214="","",MAX(R214:R215))</f>
        <v/>
      </c>
      <c r="BA214" s="169" t="str">
        <f>IF(C214="","",MAX(S214:S215))</f>
        <v/>
      </c>
      <c r="BB214" s="170" t="str">
        <f>IF(C214="","",MIN(2,1+SQRT(200/(0.8*K214))))</f>
        <v/>
      </c>
      <c r="BC214" s="170" t="str">
        <f>IF(C214="","",MIN(0.02,MAX(R214:S214)/(J214*0.8*K214)))</f>
        <v/>
      </c>
      <c r="BD214" s="171" t="str">
        <f>IF(C214="","",0.18/$Y$11)</f>
        <v/>
      </c>
      <c r="BE214" s="172" t="str">
        <f>IF(C214="","",0.035*BB214^(3/2)*$F$9^(1/2))</f>
        <v/>
      </c>
      <c r="BF214" s="172" t="str">
        <f>IF(C214="","",0.6*(1-$F$9/250))</f>
        <v/>
      </c>
      <c r="BG214" s="171" t="str">
        <f>IF(C214="","",0.9*AK214)</f>
        <v/>
      </c>
      <c r="BH214" s="172" t="str">
        <f>+IF(C214="","",(BD214*BB214*(100*BC214*$F$9)^(1/3)+0.15*U214)*J214*0.8*K214/1000)</f>
        <v/>
      </c>
      <c r="BI214" s="172" t="str">
        <f>IF(C214="","",(BE214+0.15*U214)*J214*0.8*K214/1000)</f>
        <v/>
      </c>
      <c r="BJ214" s="172" t="str">
        <f>IF(C214="","",$AF$12*J214*1000)</f>
        <v/>
      </c>
      <c r="BK214" s="172" t="str">
        <f>+IF(C214="","",T214*1000/(BG214*$Q$10*Z214)*1000)</f>
        <v/>
      </c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5"/>
      <c r="DJ214" s="25"/>
      <c r="DK214" s="25"/>
      <c r="DL214" s="25"/>
      <c r="DM214" s="25"/>
      <c r="DN214" s="25"/>
    </row>
    <row r="215" spans="1:118" ht="15.95" customHeight="1" x14ac:dyDescent="0.25">
      <c r="A215" s="181" t="str">
        <f t="shared" si="85"/>
        <v/>
      </c>
      <c r="B215" s="182" t="str">
        <f t="shared" si="84"/>
        <v/>
      </c>
      <c r="C215" s="151"/>
      <c r="D215" s="152"/>
      <c r="E215" s="153"/>
      <c r="F215" s="152"/>
      <c r="G215" s="151"/>
      <c r="H215" s="151"/>
      <c r="I215" s="151"/>
      <c r="J215" s="151"/>
      <c r="K215" s="152"/>
      <c r="L215" s="151" t="str">
        <f t="shared" si="65"/>
        <v/>
      </c>
      <c r="M215" s="151" t="str">
        <f t="shared" si="66"/>
        <v/>
      </c>
      <c r="N215" s="151" t="str">
        <f t="shared" si="67"/>
        <v/>
      </c>
      <c r="O215" s="151" t="str">
        <f t="shared" si="68"/>
        <v/>
      </c>
      <c r="P215" s="272"/>
      <c r="Q215" s="272"/>
      <c r="R215" s="180"/>
      <c r="S215" s="180"/>
      <c r="T215" s="174"/>
      <c r="U215" s="174"/>
      <c r="V215" s="174"/>
      <c r="W215" s="174"/>
      <c r="X215" s="174"/>
      <c r="Y215" s="174"/>
      <c r="Z215" s="174"/>
      <c r="AA215" s="175"/>
      <c r="AB215" s="175"/>
      <c r="AC215" s="175"/>
      <c r="AD215" s="175"/>
      <c r="AE215" s="176"/>
      <c r="AF215" s="175"/>
      <c r="AG215" s="122"/>
      <c r="AH215" s="177"/>
      <c r="AI215" s="177"/>
      <c r="AK215" s="164" t="str">
        <f t="shared" si="69"/>
        <v/>
      </c>
      <c r="AL215" s="165" t="str">
        <f t="shared" si="70"/>
        <v/>
      </c>
      <c r="AM215" s="164" t="str">
        <f t="shared" si="71"/>
        <v/>
      </c>
      <c r="AN215" s="164" t="str">
        <f t="shared" si="72"/>
        <v/>
      </c>
      <c r="AO215" s="166" t="str">
        <f t="shared" si="73"/>
        <v/>
      </c>
      <c r="AP215" s="167" t="str">
        <f t="shared" si="74"/>
        <v/>
      </c>
      <c r="AQ215" s="167" t="str">
        <f t="shared" si="75"/>
        <v/>
      </c>
      <c r="AR215" s="167" t="str">
        <f t="shared" si="76"/>
        <v/>
      </c>
      <c r="AS215" s="164" t="str">
        <f t="shared" si="77"/>
        <v/>
      </c>
      <c r="AT215" s="168" t="str">
        <f t="shared" si="78"/>
        <v/>
      </c>
      <c r="AU215" s="168" t="str">
        <f t="shared" si="79"/>
        <v/>
      </c>
      <c r="AV215" s="168" t="str">
        <f t="shared" si="80"/>
        <v/>
      </c>
      <c r="AW215" s="168" t="str">
        <f t="shared" si="81"/>
        <v/>
      </c>
      <c r="AX215" s="168" t="str">
        <f t="shared" si="82"/>
        <v/>
      </c>
      <c r="AY215" s="168" t="str">
        <f t="shared" si="83"/>
        <v/>
      </c>
      <c r="AZ215" s="178"/>
      <c r="BA215" s="178"/>
      <c r="BB215" s="179"/>
      <c r="BC215" s="179"/>
      <c r="BD215" s="179"/>
      <c r="BE215" s="179"/>
      <c r="BF215" s="179"/>
      <c r="BG215" s="179"/>
      <c r="BH215" s="179"/>
      <c r="BI215" s="179"/>
      <c r="BJ215" s="179"/>
      <c r="BK215" s="179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5"/>
      <c r="DJ215" s="25"/>
      <c r="DK215" s="25"/>
      <c r="DL215" s="25"/>
      <c r="DM215" s="25"/>
      <c r="DN215" s="25"/>
    </row>
    <row r="216" spans="1:118" ht="15.95" customHeight="1" x14ac:dyDescent="0.2">
      <c r="A216" s="181" t="str">
        <f t="shared" si="85"/>
        <v/>
      </c>
      <c r="B216" s="182" t="str">
        <f t="shared" si="84"/>
        <v/>
      </c>
      <c r="C216" s="151"/>
      <c r="D216" s="152"/>
      <c r="E216" s="153"/>
      <c r="F216" s="152"/>
      <c r="G216" s="151"/>
      <c r="H216" s="151"/>
      <c r="I216" s="151"/>
      <c r="J216" s="151"/>
      <c r="K216" s="152"/>
      <c r="L216" s="151" t="str">
        <f t="shared" si="65"/>
        <v/>
      </c>
      <c r="M216" s="151" t="str">
        <f t="shared" si="66"/>
        <v/>
      </c>
      <c r="N216" s="151" t="str">
        <f t="shared" si="67"/>
        <v/>
      </c>
      <c r="O216" s="151" t="str">
        <f t="shared" si="68"/>
        <v/>
      </c>
      <c r="P216" s="155"/>
      <c r="Q216" s="155"/>
      <c r="R216" s="154" t="str">
        <f>IF(C216="","",MAX(N216:N217))</f>
        <v/>
      </c>
      <c r="S216" s="154" t="str">
        <f>IF(D216="","",MAX(O216:O217))</f>
        <v/>
      </c>
      <c r="T216" s="155" t="str">
        <f>IF(C216="","",MAX(ABS(H216),ABS(H217)))</f>
        <v/>
      </c>
      <c r="U216" s="156" t="str">
        <f>+IF(C216="","",MIN(MAX(ABS(G216),ABS(G217))*1000/(J216*K216),0.2*$F$10))</f>
        <v/>
      </c>
      <c r="V216" s="155" t="str">
        <f>IF(C216="","",MAX(BH216:BI216))</f>
        <v/>
      </c>
      <c r="W216" s="155" t="str">
        <f>IF(C216="","",$AA$9*$J216*$BG216*$BF216*$F$10/2.9/1000)</f>
        <v/>
      </c>
      <c r="X216" s="155" t="str">
        <f>IF(C216="","",$AA$9*$J216*$BG216*$BF216*$F$10/2/1000)</f>
        <v/>
      </c>
      <c r="Y216" s="157" t="str">
        <f>IF(C216="","",IF(MAX(ABS(H216),ABS(H217))&lt;V216,"Cấu tạo",IF(MAX(ABS(H216),ABS(H217))&gt;X216,"O/S","Tínhthép")))</f>
        <v/>
      </c>
      <c r="Z216" s="158" t="str">
        <f>IF(C216="","",IF(Y216="Tínhthép",IF(T216&lt;W216,2.5,_xlfn.COT(0.5*ASIN(2*T216*1000/($AA$9*J216*BG216*BF216*$F$10)))),""))</f>
        <v/>
      </c>
      <c r="AA216" s="159" t="str">
        <f>IF(C216="","",MAX(BJ216:BK216))</f>
        <v/>
      </c>
      <c r="AB216" s="160" t="str">
        <f>IF($C216="","",AH216)</f>
        <v/>
      </c>
      <c r="AC216" s="160" t="str">
        <f>IF($C216="","",AI216)</f>
        <v/>
      </c>
      <c r="AD216" s="160"/>
      <c r="AE216" s="159" t="str">
        <f>IF(C216="","",2*3.14*AB216^2/4/AC216*1000)</f>
        <v/>
      </c>
      <c r="AF216" s="161" t="str">
        <f>IF(C216="","",IF(AE216&gt;AA216,"OK","NOT OK"))</f>
        <v/>
      </c>
      <c r="AH216" s="162">
        <v>10</v>
      </c>
      <c r="AI216" s="163">
        <v>200</v>
      </c>
      <c r="AK216" s="164" t="str">
        <f t="shared" si="69"/>
        <v/>
      </c>
      <c r="AL216" s="165" t="str">
        <f t="shared" si="70"/>
        <v/>
      </c>
      <c r="AM216" s="164" t="str">
        <f t="shared" si="71"/>
        <v/>
      </c>
      <c r="AN216" s="164" t="str">
        <f t="shared" si="72"/>
        <v/>
      </c>
      <c r="AO216" s="166" t="str">
        <f t="shared" si="73"/>
        <v/>
      </c>
      <c r="AP216" s="167" t="str">
        <f t="shared" si="74"/>
        <v/>
      </c>
      <c r="AQ216" s="167" t="str">
        <f t="shared" si="75"/>
        <v/>
      </c>
      <c r="AR216" s="167" t="str">
        <f t="shared" si="76"/>
        <v/>
      </c>
      <c r="AS216" s="164" t="str">
        <f t="shared" si="77"/>
        <v/>
      </c>
      <c r="AT216" s="168" t="str">
        <f t="shared" si="78"/>
        <v/>
      </c>
      <c r="AU216" s="168" t="str">
        <f t="shared" si="79"/>
        <v/>
      </c>
      <c r="AV216" s="168" t="str">
        <f t="shared" si="80"/>
        <v/>
      </c>
      <c r="AW216" s="168" t="str">
        <f t="shared" si="81"/>
        <v/>
      </c>
      <c r="AX216" s="168" t="str">
        <f t="shared" si="82"/>
        <v/>
      </c>
      <c r="AY216" s="168" t="str">
        <f t="shared" si="83"/>
        <v/>
      </c>
      <c r="AZ216" s="169" t="str">
        <f>IF(C216="","",MAX(R216:R217))</f>
        <v/>
      </c>
      <c r="BA216" s="169" t="str">
        <f>IF(C216="","",MAX(S216:S217))</f>
        <v/>
      </c>
      <c r="BB216" s="170" t="str">
        <f>IF(C216="","",MIN(2,1+SQRT(200/(0.8*K216))))</f>
        <v/>
      </c>
      <c r="BC216" s="170" t="str">
        <f>IF(C216="","",MIN(0.02,MAX(R216:S216)/(J216*0.8*K216)))</f>
        <v/>
      </c>
      <c r="BD216" s="171" t="str">
        <f>IF(C216="","",0.18/$Y$11)</f>
        <v/>
      </c>
      <c r="BE216" s="172" t="str">
        <f>IF(C216="","",0.035*BB216^(3/2)*$F$9^(1/2))</f>
        <v/>
      </c>
      <c r="BF216" s="172" t="str">
        <f>IF(C216="","",0.6*(1-$F$9/250))</f>
        <v/>
      </c>
      <c r="BG216" s="171" t="str">
        <f>IF(C216="","",0.9*AK216)</f>
        <v/>
      </c>
      <c r="BH216" s="172" t="str">
        <f>+IF(C216="","",(BD216*BB216*(100*BC216*$F$9)^(1/3)+0.15*U216)*J216*0.8*K216/1000)</f>
        <v/>
      </c>
      <c r="BI216" s="172" t="str">
        <f>IF(C216="","",(BE216+0.15*U216)*J216*0.8*K216/1000)</f>
        <v/>
      </c>
      <c r="BJ216" s="172" t="str">
        <f>IF(C216="","",$AF$12*J216*1000)</f>
        <v/>
      </c>
      <c r="BK216" s="172" t="str">
        <f>+IF(C216="","",T216*1000/(BG216*$Q$10*Z216)*1000)</f>
        <v/>
      </c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5"/>
      <c r="DJ216" s="25"/>
      <c r="DK216" s="25"/>
      <c r="DL216" s="25"/>
      <c r="DM216" s="25"/>
      <c r="DN216" s="25"/>
    </row>
    <row r="217" spans="1:118" ht="15.95" customHeight="1" x14ac:dyDescent="0.25">
      <c r="A217" s="181" t="str">
        <f t="shared" si="85"/>
        <v/>
      </c>
      <c r="B217" s="182" t="str">
        <f t="shared" si="84"/>
        <v/>
      </c>
      <c r="C217" s="151"/>
      <c r="D217" s="152"/>
      <c r="E217" s="153"/>
      <c r="F217" s="152"/>
      <c r="G217" s="151"/>
      <c r="H217" s="151"/>
      <c r="I217" s="151"/>
      <c r="J217" s="151"/>
      <c r="K217" s="152"/>
      <c r="L217" s="151" t="str">
        <f t="shared" si="65"/>
        <v/>
      </c>
      <c r="M217" s="151" t="str">
        <f t="shared" si="66"/>
        <v/>
      </c>
      <c r="N217" s="151" t="str">
        <f t="shared" si="67"/>
        <v/>
      </c>
      <c r="O217" s="151" t="str">
        <f t="shared" si="68"/>
        <v/>
      </c>
      <c r="P217" s="272"/>
      <c r="Q217" s="272"/>
      <c r="R217" s="180"/>
      <c r="S217" s="180"/>
      <c r="T217" s="174"/>
      <c r="U217" s="174"/>
      <c r="V217" s="174"/>
      <c r="W217" s="174"/>
      <c r="X217" s="174"/>
      <c r="Y217" s="174"/>
      <c r="Z217" s="174"/>
      <c r="AA217" s="175"/>
      <c r="AB217" s="175"/>
      <c r="AC217" s="175"/>
      <c r="AD217" s="175"/>
      <c r="AE217" s="176"/>
      <c r="AF217" s="175"/>
      <c r="AG217" s="122"/>
      <c r="AH217" s="177"/>
      <c r="AI217" s="177"/>
      <c r="AK217" s="164" t="str">
        <f t="shared" si="69"/>
        <v/>
      </c>
      <c r="AL217" s="165" t="str">
        <f t="shared" si="70"/>
        <v/>
      </c>
      <c r="AM217" s="164" t="str">
        <f t="shared" si="71"/>
        <v/>
      </c>
      <c r="AN217" s="164" t="str">
        <f t="shared" si="72"/>
        <v/>
      </c>
      <c r="AO217" s="166" t="str">
        <f t="shared" si="73"/>
        <v/>
      </c>
      <c r="AP217" s="167" t="str">
        <f t="shared" si="74"/>
        <v/>
      </c>
      <c r="AQ217" s="167" t="str">
        <f t="shared" si="75"/>
        <v/>
      </c>
      <c r="AR217" s="167" t="str">
        <f t="shared" si="76"/>
        <v/>
      </c>
      <c r="AS217" s="164" t="str">
        <f t="shared" si="77"/>
        <v/>
      </c>
      <c r="AT217" s="168" t="str">
        <f t="shared" si="78"/>
        <v/>
      </c>
      <c r="AU217" s="168" t="str">
        <f t="shared" si="79"/>
        <v/>
      </c>
      <c r="AV217" s="168" t="str">
        <f t="shared" si="80"/>
        <v/>
      </c>
      <c r="AW217" s="168" t="str">
        <f t="shared" si="81"/>
        <v/>
      </c>
      <c r="AX217" s="168" t="str">
        <f t="shared" si="82"/>
        <v/>
      </c>
      <c r="AY217" s="168" t="str">
        <f t="shared" si="83"/>
        <v/>
      </c>
      <c r="AZ217" s="178"/>
      <c r="BA217" s="178"/>
      <c r="BB217" s="179"/>
      <c r="BC217" s="179"/>
      <c r="BD217" s="179"/>
      <c r="BE217" s="179"/>
      <c r="BF217" s="179"/>
      <c r="BG217" s="179"/>
      <c r="BH217" s="179"/>
      <c r="BI217" s="179"/>
      <c r="BJ217" s="179"/>
      <c r="BK217" s="179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5"/>
      <c r="DJ217" s="25"/>
      <c r="DK217" s="25"/>
      <c r="DL217" s="25"/>
      <c r="DM217" s="25"/>
      <c r="DN217" s="25"/>
    </row>
    <row r="218" spans="1:118" ht="15.95" customHeight="1" x14ac:dyDescent="0.2">
      <c r="A218" s="181" t="str">
        <f t="shared" si="85"/>
        <v/>
      </c>
      <c r="B218" s="182" t="str">
        <f t="shared" si="84"/>
        <v/>
      </c>
      <c r="C218" s="151"/>
      <c r="D218" s="152"/>
      <c r="E218" s="153"/>
      <c r="F218" s="152"/>
      <c r="G218" s="151"/>
      <c r="H218" s="151"/>
      <c r="I218" s="151"/>
      <c r="J218" s="151"/>
      <c r="K218" s="151"/>
      <c r="L218" s="151" t="str">
        <f t="shared" si="65"/>
        <v/>
      </c>
      <c r="M218" s="151" t="str">
        <f t="shared" si="66"/>
        <v/>
      </c>
      <c r="N218" s="151" t="str">
        <f t="shared" si="67"/>
        <v/>
      </c>
      <c r="O218" s="151" t="str">
        <f t="shared" si="68"/>
        <v/>
      </c>
      <c r="P218" s="155"/>
      <c r="Q218" s="155"/>
      <c r="R218" s="154" t="str">
        <f>IF(C218="","",MAX(N218:N219))</f>
        <v/>
      </c>
      <c r="S218" s="154" t="str">
        <f>IF(D218="","",MAX(O218:O219))</f>
        <v/>
      </c>
      <c r="T218" s="155" t="str">
        <f>IF(C218="","",MAX(ABS(H218),ABS(H219)))</f>
        <v/>
      </c>
      <c r="U218" s="156" t="str">
        <f>+IF(C218="","",MIN(MAX(ABS(G218),ABS(G219))*1000/(J218*K218),0.2*$F$10))</f>
        <v/>
      </c>
      <c r="V218" s="155" t="str">
        <f>IF(C218="","",MAX(BH218:BI218))</f>
        <v/>
      </c>
      <c r="W218" s="155" t="str">
        <f>IF(C218="","",$AA$9*$J218*$BG218*$BF218*$F$10/2.9/1000)</f>
        <v/>
      </c>
      <c r="X218" s="155" t="str">
        <f>IF(C218="","",$AA$9*$J218*$BG218*$BF218*$F$10/2/1000)</f>
        <v/>
      </c>
      <c r="Y218" s="157" t="str">
        <f>IF(C218="","",IF(MAX(ABS(H218),ABS(H219))&lt;V218,"Cấu tạo",IF(MAX(ABS(H218),ABS(H219))&gt;X218,"O/S","Tínhthép")))</f>
        <v/>
      </c>
      <c r="Z218" s="158" t="str">
        <f>IF(C218="","",IF(Y218="Tínhthép",IF(T218&lt;W218,2.5,_xlfn.COT(0.5*ASIN(2*T218*1000/($AA$9*J218*BG218*BF218*$F$10)))),""))</f>
        <v/>
      </c>
      <c r="AA218" s="159" t="str">
        <f>IF(C218="","",MAX(BJ218:BK218))</f>
        <v/>
      </c>
      <c r="AB218" s="160" t="str">
        <f>IF($C218="","",AH218)</f>
        <v/>
      </c>
      <c r="AC218" s="160" t="str">
        <f>IF($C218="","",AI218)</f>
        <v/>
      </c>
      <c r="AD218" s="160"/>
      <c r="AE218" s="159" t="str">
        <f>IF(C218="","",2*3.14*AB218^2/4/AC218*1000)</f>
        <v/>
      </c>
      <c r="AF218" s="161" t="str">
        <f>IF(C218="","",IF(AE218&gt;AA218,"OK","NOT OK"))</f>
        <v/>
      </c>
      <c r="AG218" s="17">
        <v>51</v>
      </c>
      <c r="AH218" s="162">
        <v>10</v>
      </c>
      <c r="AI218" s="163">
        <v>200</v>
      </c>
      <c r="AK218" s="164" t="str">
        <f t="shared" si="69"/>
        <v/>
      </c>
      <c r="AL218" s="165" t="str">
        <f t="shared" si="70"/>
        <v/>
      </c>
      <c r="AM218" s="164" t="str">
        <f t="shared" si="71"/>
        <v/>
      </c>
      <c r="AN218" s="164" t="str">
        <f t="shared" si="72"/>
        <v/>
      </c>
      <c r="AO218" s="166" t="str">
        <f t="shared" si="73"/>
        <v/>
      </c>
      <c r="AP218" s="167" t="str">
        <f t="shared" si="74"/>
        <v/>
      </c>
      <c r="AQ218" s="167" t="str">
        <f t="shared" si="75"/>
        <v/>
      </c>
      <c r="AR218" s="167" t="str">
        <f t="shared" si="76"/>
        <v/>
      </c>
      <c r="AS218" s="164" t="str">
        <f t="shared" si="77"/>
        <v/>
      </c>
      <c r="AT218" s="168" t="str">
        <f t="shared" si="78"/>
        <v/>
      </c>
      <c r="AU218" s="168" t="str">
        <f t="shared" si="79"/>
        <v/>
      </c>
      <c r="AV218" s="168" t="str">
        <f t="shared" si="80"/>
        <v/>
      </c>
      <c r="AW218" s="168" t="str">
        <f t="shared" si="81"/>
        <v/>
      </c>
      <c r="AX218" s="168" t="str">
        <f t="shared" si="82"/>
        <v/>
      </c>
      <c r="AY218" s="168" t="str">
        <f t="shared" si="83"/>
        <v/>
      </c>
      <c r="AZ218" s="169" t="str">
        <f>IF(C218="","",MAX(R218:R219))</f>
        <v/>
      </c>
      <c r="BA218" s="169" t="str">
        <f>IF(C218="","",MAX(S218:S219))</f>
        <v/>
      </c>
      <c r="BB218" s="170" t="str">
        <f>IF(C218="","",MIN(2,1+SQRT(200/(0.8*K218))))</f>
        <v/>
      </c>
      <c r="BC218" s="170" t="str">
        <f>IF(C218="","",MIN(0.02,MAX(R218:S218)/(J218*0.8*K218)))</f>
        <v/>
      </c>
      <c r="BD218" s="171" t="str">
        <f>IF(C218="","",0.18/$Y$11)</f>
        <v/>
      </c>
      <c r="BE218" s="172" t="str">
        <f>IF(C218="","",0.035*BB218^(3/2)*$F$9^(1/2))</f>
        <v/>
      </c>
      <c r="BF218" s="172" t="str">
        <f>IF(C218="","",0.6*(1-$F$9/250))</f>
        <v/>
      </c>
      <c r="BG218" s="171" t="str">
        <f>IF(C218="","",0.9*AK218)</f>
        <v/>
      </c>
      <c r="BH218" s="172" t="str">
        <f>+IF(C218="","",(BD218*BB218*(100*BC218*$F$9)^(1/3)+0.15*U218)*J218*0.8*K218/1000)</f>
        <v/>
      </c>
      <c r="BI218" s="172" t="str">
        <f>IF(C218="","",(BE218+0.15*U218)*J218*0.8*K218/1000)</f>
        <v/>
      </c>
      <c r="BJ218" s="172" t="str">
        <f>IF(C218="","",$AF$12*J218*1000)</f>
        <v/>
      </c>
      <c r="BK218" s="172" t="str">
        <f>+IF(C218="","",T218*1000/(BG218*$Q$10*Z218)*1000)</f>
        <v/>
      </c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5"/>
      <c r="DJ218" s="25"/>
      <c r="DK218" s="25"/>
      <c r="DL218" s="25"/>
      <c r="DM218" s="25"/>
      <c r="DN218" s="25"/>
    </row>
    <row r="219" spans="1:118" ht="15.95" customHeight="1" x14ac:dyDescent="0.25">
      <c r="A219" s="181" t="str">
        <f t="shared" si="85"/>
        <v/>
      </c>
      <c r="B219" s="182" t="str">
        <f t="shared" si="84"/>
        <v/>
      </c>
      <c r="C219" s="151"/>
      <c r="D219" s="152"/>
      <c r="E219" s="153"/>
      <c r="F219" s="152"/>
      <c r="G219" s="151"/>
      <c r="H219" s="151"/>
      <c r="I219" s="151"/>
      <c r="J219" s="151"/>
      <c r="K219" s="152"/>
      <c r="L219" s="151" t="str">
        <f t="shared" si="65"/>
        <v/>
      </c>
      <c r="M219" s="151" t="str">
        <f t="shared" si="66"/>
        <v/>
      </c>
      <c r="N219" s="151" t="str">
        <f t="shared" si="67"/>
        <v/>
      </c>
      <c r="O219" s="151" t="str">
        <f t="shared" si="68"/>
        <v/>
      </c>
      <c r="P219" s="272"/>
      <c r="Q219" s="272"/>
      <c r="R219" s="173"/>
      <c r="S219" s="173"/>
      <c r="T219" s="174"/>
      <c r="U219" s="174"/>
      <c r="V219" s="174"/>
      <c r="W219" s="174"/>
      <c r="X219" s="174"/>
      <c r="Y219" s="174"/>
      <c r="Z219" s="174"/>
      <c r="AA219" s="175"/>
      <c r="AB219" s="175"/>
      <c r="AC219" s="175"/>
      <c r="AD219" s="175"/>
      <c r="AE219" s="176"/>
      <c r="AF219" s="175"/>
      <c r="AG219" s="122"/>
      <c r="AH219" s="177"/>
      <c r="AI219" s="177"/>
      <c r="AK219" s="164" t="str">
        <f t="shared" si="69"/>
        <v/>
      </c>
      <c r="AL219" s="165" t="str">
        <f t="shared" si="70"/>
        <v/>
      </c>
      <c r="AM219" s="164" t="str">
        <f t="shared" si="71"/>
        <v/>
      </c>
      <c r="AN219" s="164" t="str">
        <f t="shared" si="72"/>
        <v/>
      </c>
      <c r="AO219" s="166" t="str">
        <f t="shared" si="73"/>
        <v/>
      </c>
      <c r="AP219" s="167" t="str">
        <f t="shared" si="74"/>
        <v/>
      </c>
      <c r="AQ219" s="167" t="str">
        <f t="shared" si="75"/>
        <v/>
      </c>
      <c r="AR219" s="167" t="str">
        <f t="shared" si="76"/>
        <v/>
      </c>
      <c r="AS219" s="164" t="str">
        <f t="shared" si="77"/>
        <v/>
      </c>
      <c r="AT219" s="168" t="str">
        <f t="shared" si="78"/>
        <v/>
      </c>
      <c r="AU219" s="168" t="str">
        <f t="shared" si="79"/>
        <v/>
      </c>
      <c r="AV219" s="168" t="str">
        <f t="shared" si="80"/>
        <v/>
      </c>
      <c r="AW219" s="168" t="str">
        <f t="shared" si="81"/>
        <v/>
      </c>
      <c r="AX219" s="168" t="str">
        <f t="shared" si="82"/>
        <v/>
      </c>
      <c r="AY219" s="168" t="str">
        <f t="shared" si="83"/>
        <v/>
      </c>
      <c r="AZ219" s="178"/>
      <c r="BA219" s="178"/>
      <c r="BB219" s="179"/>
      <c r="BC219" s="179"/>
      <c r="BD219" s="179"/>
      <c r="BE219" s="179"/>
      <c r="BF219" s="179"/>
      <c r="BG219" s="179"/>
      <c r="BH219" s="179"/>
      <c r="BI219" s="179"/>
      <c r="BJ219" s="179"/>
      <c r="BK219" s="179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5"/>
      <c r="DJ219" s="25"/>
      <c r="DK219" s="25"/>
      <c r="DL219" s="25"/>
      <c r="DM219" s="25"/>
      <c r="DN219" s="25"/>
    </row>
    <row r="220" spans="1:118" ht="15.95" customHeight="1" x14ac:dyDescent="0.2">
      <c r="A220" s="181" t="str">
        <f t="shared" si="85"/>
        <v/>
      </c>
      <c r="B220" s="182" t="str">
        <f t="shared" si="84"/>
        <v/>
      </c>
      <c r="C220" s="151"/>
      <c r="D220" s="152"/>
      <c r="E220" s="153"/>
      <c r="F220" s="152"/>
      <c r="G220" s="151"/>
      <c r="H220" s="151"/>
      <c r="I220" s="151"/>
      <c r="J220" s="151"/>
      <c r="K220" s="152"/>
      <c r="L220" s="151" t="str">
        <f t="shared" si="65"/>
        <v/>
      </c>
      <c r="M220" s="151" t="str">
        <f t="shared" si="66"/>
        <v/>
      </c>
      <c r="N220" s="151" t="str">
        <f t="shared" si="67"/>
        <v/>
      </c>
      <c r="O220" s="151" t="str">
        <f t="shared" si="68"/>
        <v/>
      </c>
      <c r="P220" s="155"/>
      <c r="Q220" s="155"/>
      <c r="R220" s="154" t="str">
        <f>IF(C220="","",MAX(N220:N221))</f>
        <v/>
      </c>
      <c r="S220" s="154" t="str">
        <f>IF(D220="","",MAX(O220:O221))</f>
        <v/>
      </c>
      <c r="T220" s="155" t="str">
        <f>IF(C220="","",MAX(ABS(H220),ABS(H221)))</f>
        <v/>
      </c>
      <c r="U220" s="156" t="str">
        <f>+IF(C220="","",MIN(MAX(ABS(G220),ABS(G221))*1000/(J220*K220),0.2*$F$10))</f>
        <v/>
      </c>
      <c r="V220" s="155" t="str">
        <f>IF(C220="","",MAX(BH220:BI220))</f>
        <v/>
      </c>
      <c r="W220" s="155" t="str">
        <f>IF(C220="","",$AA$9*$J220*$BG220*$BF220*$F$10/2.9/1000)</f>
        <v/>
      </c>
      <c r="X220" s="155" t="str">
        <f>IF(C220="","",$AA$9*$J220*$BG220*$BF220*$F$10/2/1000)</f>
        <v/>
      </c>
      <c r="Y220" s="157" t="str">
        <f>IF(C220="","",IF(MAX(ABS(H220),ABS(H221))&lt;V220,"Cấu tạo",IF(MAX(ABS(H220),ABS(H221))&gt;X220,"O/S","Tínhthép")))</f>
        <v/>
      </c>
      <c r="Z220" s="158" t="str">
        <f>IF(C220="","",IF(Y220="Tínhthép",IF(T220&lt;W220,2.5,_xlfn.COT(0.5*ASIN(2*T220*1000/($AA$9*J220*BG220*BF220*$F$10)))),""))</f>
        <v/>
      </c>
      <c r="AA220" s="159" t="str">
        <f>IF(C220="","",MAX(BJ220:BK220))</f>
        <v/>
      </c>
      <c r="AB220" s="160" t="str">
        <f>IF($C220="","",AH220)</f>
        <v/>
      </c>
      <c r="AC220" s="160" t="str">
        <f>IF($C220="","",AI220)</f>
        <v/>
      </c>
      <c r="AD220" s="160"/>
      <c r="AE220" s="159" t="str">
        <f>IF(C220="","",2*3.14*AB220^2/4/AC220*1000)</f>
        <v/>
      </c>
      <c r="AF220" s="161" t="str">
        <f>IF(C220="","",IF(AE220&gt;AA220,"OK","NOT OK"))</f>
        <v/>
      </c>
      <c r="AH220" s="162">
        <v>10</v>
      </c>
      <c r="AI220" s="163">
        <v>200</v>
      </c>
      <c r="AK220" s="164" t="str">
        <f t="shared" si="69"/>
        <v/>
      </c>
      <c r="AL220" s="165" t="str">
        <f t="shared" si="70"/>
        <v/>
      </c>
      <c r="AM220" s="164" t="str">
        <f t="shared" si="71"/>
        <v/>
      </c>
      <c r="AN220" s="164" t="str">
        <f t="shared" si="72"/>
        <v/>
      </c>
      <c r="AO220" s="166" t="str">
        <f t="shared" si="73"/>
        <v/>
      </c>
      <c r="AP220" s="167" t="str">
        <f t="shared" si="74"/>
        <v/>
      </c>
      <c r="AQ220" s="167" t="str">
        <f t="shared" si="75"/>
        <v/>
      </c>
      <c r="AR220" s="167" t="str">
        <f t="shared" si="76"/>
        <v/>
      </c>
      <c r="AS220" s="164" t="str">
        <f t="shared" si="77"/>
        <v/>
      </c>
      <c r="AT220" s="168" t="str">
        <f t="shared" si="78"/>
        <v/>
      </c>
      <c r="AU220" s="168" t="str">
        <f t="shared" si="79"/>
        <v/>
      </c>
      <c r="AV220" s="168" t="str">
        <f t="shared" si="80"/>
        <v/>
      </c>
      <c r="AW220" s="168" t="str">
        <f t="shared" si="81"/>
        <v/>
      </c>
      <c r="AX220" s="168" t="str">
        <f t="shared" si="82"/>
        <v/>
      </c>
      <c r="AY220" s="168" t="str">
        <f t="shared" si="83"/>
        <v/>
      </c>
      <c r="AZ220" s="169" t="str">
        <f>IF(C220="","",MAX(R220:R221))</f>
        <v/>
      </c>
      <c r="BA220" s="169" t="str">
        <f>IF(C220="","",MAX(S220:S221))</f>
        <v/>
      </c>
      <c r="BB220" s="170" t="str">
        <f>IF(C220="","",MIN(2,1+SQRT(200/(0.8*K220))))</f>
        <v/>
      </c>
      <c r="BC220" s="170" t="str">
        <f>IF(C220="","",MIN(0.02,MAX(R220:S220)/(J220*0.8*K220)))</f>
        <v/>
      </c>
      <c r="BD220" s="171" t="str">
        <f>IF(C220="","",0.18/$Y$11)</f>
        <v/>
      </c>
      <c r="BE220" s="172" t="str">
        <f>IF(C220="","",0.035*BB220^(3/2)*$F$9^(1/2))</f>
        <v/>
      </c>
      <c r="BF220" s="172" t="str">
        <f>IF(C220="","",0.6*(1-$F$9/250))</f>
        <v/>
      </c>
      <c r="BG220" s="171" t="str">
        <f>IF(C220="","",0.9*AK220)</f>
        <v/>
      </c>
      <c r="BH220" s="172" t="str">
        <f>+IF(C220="","",(BD220*BB220*(100*BC220*$F$9)^(1/3)+0.15*U220)*J220*0.8*K220/1000)</f>
        <v/>
      </c>
      <c r="BI220" s="172" t="str">
        <f>IF(C220="","",(BE220+0.15*U220)*J220*0.8*K220/1000)</f>
        <v/>
      </c>
      <c r="BJ220" s="172" t="str">
        <f>IF(C220="","",$AF$12*J220*1000)</f>
        <v/>
      </c>
      <c r="BK220" s="172" t="str">
        <f>+IF(C220="","",T220*1000/(BG220*$Q$10*Z220)*1000)</f>
        <v/>
      </c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5"/>
      <c r="DJ220" s="25"/>
      <c r="DK220" s="25"/>
      <c r="DL220" s="25"/>
      <c r="DM220" s="25"/>
      <c r="DN220" s="25"/>
    </row>
    <row r="221" spans="1:118" ht="15.95" customHeight="1" x14ac:dyDescent="0.25">
      <c r="A221" s="181" t="str">
        <f t="shared" si="85"/>
        <v/>
      </c>
      <c r="B221" s="182" t="str">
        <f t="shared" si="84"/>
        <v/>
      </c>
      <c r="C221" s="151"/>
      <c r="D221" s="152"/>
      <c r="E221" s="153"/>
      <c r="F221" s="152"/>
      <c r="G221" s="151"/>
      <c r="H221" s="151"/>
      <c r="I221" s="151"/>
      <c r="J221" s="151"/>
      <c r="K221" s="152"/>
      <c r="L221" s="151" t="str">
        <f t="shared" si="65"/>
        <v/>
      </c>
      <c r="M221" s="151" t="str">
        <f t="shared" si="66"/>
        <v/>
      </c>
      <c r="N221" s="151" t="str">
        <f t="shared" si="67"/>
        <v/>
      </c>
      <c r="O221" s="151" t="str">
        <f t="shared" si="68"/>
        <v/>
      </c>
      <c r="P221" s="272"/>
      <c r="Q221" s="272"/>
      <c r="R221" s="173"/>
      <c r="S221" s="173"/>
      <c r="T221" s="174"/>
      <c r="U221" s="174"/>
      <c r="V221" s="174"/>
      <c r="W221" s="174"/>
      <c r="X221" s="174"/>
      <c r="Y221" s="174"/>
      <c r="Z221" s="174"/>
      <c r="AA221" s="175"/>
      <c r="AB221" s="175"/>
      <c r="AC221" s="175"/>
      <c r="AD221" s="175"/>
      <c r="AE221" s="176"/>
      <c r="AF221" s="175"/>
      <c r="AG221" s="122"/>
      <c r="AH221" s="177"/>
      <c r="AI221" s="177"/>
      <c r="AK221" s="164" t="str">
        <f t="shared" si="69"/>
        <v/>
      </c>
      <c r="AL221" s="165" t="str">
        <f t="shared" si="70"/>
        <v/>
      </c>
      <c r="AM221" s="164" t="str">
        <f t="shared" si="71"/>
        <v/>
      </c>
      <c r="AN221" s="164" t="str">
        <f t="shared" si="72"/>
        <v/>
      </c>
      <c r="AO221" s="166" t="str">
        <f t="shared" si="73"/>
        <v/>
      </c>
      <c r="AP221" s="167" t="str">
        <f t="shared" si="74"/>
        <v/>
      </c>
      <c r="AQ221" s="167" t="str">
        <f t="shared" si="75"/>
        <v/>
      </c>
      <c r="AR221" s="167" t="str">
        <f t="shared" si="76"/>
        <v/>
      </c>
      <c r="AS221" s="164" t="str">
        <f t="shared" si="77"/>
        <v/>
      </c>
      <c r="AT221" s="168" t="str">
        <f t="shared" si="78"/>
        <v/>
      </c>
      <c r="AU221" s="168" t="str">
        <f t="shared" si="79"/>
        <v/>
      </c>
      <c r="AV221" s="168" t="str">
        <f t="shared" si="80"/>
        <v/>
      </c>
      <c r="AW221" s="168" t="str">
        <f t="shared" si="81"/>
        <v/>
      </c>
      <c r="AX221" s="168" t="str">
        <f t="shared" si="82"/>
        <v/>
      </c>
      <c r="AY221" s="168" t="str">
        <f t="shared" si="83"/>
        <v/>
      </c>
      <c r="AZ221" s="178"/>
      <c r="BA221" s="178"/>
      <c r="BB221" s="179"/>
      <c r="BC221" s="179"/>
      <c r="BD221" s="179"/>
      <c r="BE221" s="179"/>
      <c r="BF221" s="179"/>
      <c r="BG221" s="179"/>
      <c r="BH221" s="179"/>
      <c r="BI221" s="179"/>
      <c r="BJ221" s="179"/>
      <c r="BK221" s="179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5"/>
      <c r="DJ221" s="25"/>
      <c r="DK221" s="25"/>
      <c r="DL221" s="25"/>
      <c r="DM221" s="25"/>
      <c r="DN221" s="25"/>
    </row>
    <row r="222" spans="1:118" ht="15.95" customHeight="1" x14ac:dyDescent="0.2">
      <c r="A222" s="181" t="str">
        <f t="shared" si="85"/>
        <v/>
      </c>
      <c r="B222" s="182" t="str">
        <f t="shared" si="84"/>
        <v/>
      </c>
      <c r="C222" s="151"/>
      <c r="D222" s="152"/>
      <c r="E222" s="153"/>
      <c r="F222" s="152"/>
      <c r="G222" s="151"/>
      <c r="H222" s="151"/>
      <c r="I222" s="151"/>
      <c r="J222" s="151"/>
      <c r="K222" s="151"/>
      <c r="L222" s="151" t="str">
        <f t="shared" si="65"/>
        <v/>
      </c>
      <c r="M222" s="151" t="str">
        <f t="shared" si="66"/>
        <v/>
      </c>
      <c r="N222" s="151" t="str">
        <f t="shared" si="67"/>
        <v/>
      </c>
      <c r="O222" s="151" t="str">
        <f t="shared" si="68"/>
        <v/>
      </c>
      <c r="P222" s="155"/>
      <c r="Q222" s="155"/>
      <c r="R222" s="154" t="str">
        <f>IF(C222="","",MAX(N222:N223))</f>
        <v/>
      </c>
      <c r="S222" s="154" t="str">
        <f>IF(D222="","",MAX(O222:O223))</f>
        <v/>
      </c>
      <c r="T222" s="155" t="str">
        <f>IF(C222="","",MAX(ABS(H222),ABS(H223)))</f>
        <v/>
      </c>
      <c r="U222" s="156" t="str">
        <f>+IF(C222="","",MIN(MAX(ABS(G222),ABS(G223))*1000/(J222*K222),0.2*$F$10))</f>
        <v/>
      </c>
      <c r="V222" s="155" t="str">
        <f>IF(C222="","",MAX(BH222:BI222))</f>
        <v/>
      </c>
      <c r="W222" s="155" t="str">
        <f>IF(C222="","",$AA$9*$J222*$BG222*$BF222*$F$10/2.9/1000)</f>
        <v/>
      </c>
      <c r="X222" s="155" t="str">
        <f>IF(C222="","",$AA$9*$J222*$BG222*$BF222*$F$10/2/1000)</f>
        <v/>
      </c>
      <c r="Y222" s="157" t="str">
        <f>IF(C222="","",IF(MAX(ABS(H222),ABS(H223))&lt;V222,"Cấu tạo",IF(MAX(ABS(H222),ABS(H223))&gt;X222,"O/S","Tínhthép")))</f>
        <v/>
      </c>
      <c r="Z222" s="158" t="str">
        <f>IF(C222="","",IF(Y222="Tínhthép",IF(T222&lt;W222,2.5,_xlfn.COT(0.5*ASIN(2*T222*1000/($AA$9*J222*BG222*BF222*$F$10)))),""))</f>
        <v/>
      </c>
      <c r="AA222" s="159" t="str">
        <f>IF(C222="","",MAX(BJ222:BK222))</f>
        <v/>
      </c>
      <c r="AB222" s="160" t="str">
        <f>IF($C222="","",AH222)</f>
        <v/>
      </c>
      <c r="AC222" s="160" t="str">
        <f>IF($C222="","",AI222)</f>
        <v/>
      </c>
      <c r="AD222" s="160"/>
      <c r="AE222" s="159" t="str">
        <f>IF(C222="","",2*3.14*AB222^2/4/AC222*1000)</f>
        <v/>
      </c>
      <c r="AF222" s="161" t="str">
        <f>IF(C222="","",IF(AE222&gt;AA222,"OK","NOT OK"))</f>
        <v/>
      </c>
      <c r="AG222" s="17">
        <v>52</v>
      </c>
      <c r="AH222" s="162">
        <v>10</v>
      </c>
      <c r="AI222" s="163">
        <v>200</v>
      </c>
      <c r="AK222" s="164" t="str">
        <f t="shared" si="69"/>
        <v/>
      </c>
      <c r="AL222" s="165" t="str">
        <f t="shared" si="70"/>
        <v/>
      </c>
      <c r="AM222" s="164" t="str">
        <f t="shared" si="71"/>
        <v/>
      </c>
      <c r="AN222" s="164" t="str">
        <f t="shared" si="72"/>
        <v/>
      </c>
      <c r="AO222" s="166" t="str">
        <f t="shared" si="73"/>
        <v/>
      </c>
      <c r="AP222" s="167" t="str">
        <f t="shared" si="74"/>
        <v/>
      </c>
      <c r="AQ222" s="167" t="str">
        <f t="shared" si="75"/>
        <v/>
      </c>
      <c r="AR222" s="167" t="str">
        <f t="shared" si="76"/>
        <v/>
      </c>
      <c r="AS222" s="164" t="str">
        <f t="shared" si="77"/>
        <v/>
      </c>
      <c r="AT222" s="168" t="str">
        <f t="shared" si="78"/>
        <v/>
      </c>
      <c r="AU222" s="168" t="str">
        <f t="shared" si="79"/>
        <v/>
      </c>
      <c r="AV222" s="168" t="str">
        <f t="shared" si="80"/>
        <v/>
      </c>
      <c r="AW222" s="168" t="str">
        <f t="shared" si="81"/>
        <v/>
      </c>
      <c r="AX222" s="168" t="str">
        <f t="shared" si="82"/>
        <v/>
      </c>
      <c r="AY222" s="168" t="str">
        <f t="shared" si="83"/>
        <v/>
      </c>
      <c r="AZ222" s="169" t="str">
        <f>IF(C222="","",MAX(R222:R223))</f>
        <v/>
      </c>
      <c r="BA222" s="169" t="str">
        <f>IF(C222="","",MAX(S222:S223))</f>
        <v/>
      </c>
      <c r="BB222" s="170" t="str">
        <f>IF(C222="","",MIN(2,1+SQRT(200/(0.8*K222))))</f>
        <v/>
      </c>
      <c r="BC222" s="170" t="str">
        <f>IF(C222="","",MIN(0.02,MAX(R222:S222)/(J222*0.8*K222)))</f>
        <v/>
      </c>
      <c r="BD222" s="171" t="str">
        <f>IF(C222="","",0.18/$Y$11)</f>
        <v/>
      </c>
      <c r="BE222" s="172" t="str">
        <f>IF(C222="","",0.035*BB222^(3/2)*$F$9^(1/2))</f>
        <v/>
      </c>
      <c r="BF222" s="172" t="str">
        <f>IF(C222="","",0.6*(1-$F$9/250))</f>
        <v/>
      </c>
      <c r="BG222" s="171" t="str">
        <f>IF(C222="","",0.9*AK222)</f>
        <v/>
      </c>
      <c r="BH222" s="172" t="str">
        <f>+IF(C222="","",(BD222*BB222*(100*BC222*$F$9)^(1/3)+0.15*U222)*J222*0.8*K222/1000)</f>
        <v/>
      </c>
      <c r="BI222" s="172" t="str">
        <f>IF(C222="","",(BE222+0.15*U222)*J222*0.8*K222/1000)</f>
        <v/>
      </c>
      <c r="BJ222" s="172" t="str">
        <f>IF(C222="","",$AF$12*J222*1000)</f>
        <v/>
      </c>
      <c r="BK222" s="172" t="str">
        <f>+IF(C222="","",T222*1000/(BG222*$Q$10*Z222)*1000)</f>
        <v/>
      </c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5"/>
      <c r="DJ222" s="25"/>
      <c r="DK222" s="25"/>
      <c r="DL222" s="25"/>
      <c r="DM222" s="25"/>
      <c r="DN222" s="25"/>
    </row>
    <row r="223" spans="1:118" ht="15.95" customHeight="1" x14ac:dyDescent="0.25">
      <c r="A223" s="181" t="str">
        <f t="shared" si="85"/>
        <v/>
      </c>
      <c r="B223" s="182" t="str">
        <f t="shared" si="84"/>
        <v/>
      </c>
      <c r="C223" s="151"/>
      <c r="D223" s="152"/>
      <c r="E223" s="153"/>
      <c r="F223" s="152"/>
      <c r="G223" s="151"/>
      <c r="H223" s="151"/>
      <c r="I223" s="151"/>
      <c r="J223" s="151"/>
      <c r="K223" s="152"/>
      <c r="L223" s="151" t="str">
        <f t="shared" si="65"/>
        <v/>
      </c>
      <c r="M223" s="151" t="str">
        <f t="shared" si="66"/>
        <v/>
      </c>
      <c r="N223" s="151" t="str">
        <f t="shared" si="67"/>
        <v/>
      </c>
      <c r="O223" s="151" t="str">
        <f t="shared" si="68"/>
        <v/>
      </c>
      <c r="P223" s="272"/>
      <c r="Q223" s="272"/>
      <c r="R223" s="180"/>
      <c r="S223" s="180"/>
      <c r="T223" s="174"/>
      <c r="U223" s="174"/>
      <c r="V223" s="174"/>
      <c r="W223" s="174"/>
      <c r="X223" s="174"/>
      <c r="Y223" s="174"/>
      <c r="Z223" s="174"/>
      <c r="AA223" s="175"/>
      <c r="AB223" s="175"/>
      <c r="AC223" s="175"/>
      <c r="AD223" s="175"/>
      <c r="AE223" s="176"/>
      <c r="AF223" s="175"/>
      <c r="AG223" s="122"/>
      <c r="AH223" s="177"/>
      <c r="AI223" s="177"/>
      <c r="AK223" s="164" t="str">
        <f t="shared" si="69"/>
        <v/>
      </c>
      <c r="AL223" s="165" t="str">
        <f t="shared" si="70"/>
        <v/>
      </c>
      <c r="AM223" s="164" t="str">
        <f t="shared" si="71"/>
        <v/>
      </c>
      <c r="AN223" s="164" t="str">
        <f t="shared" si="72"/>
        <v/>
      </c>
      <c r="AO223" s="166" t="str">
        <f t="shared" si="73"/>
        <v/>
      </c>
      <c r="AP223" s="167" t="str">
        <f t="shared" si="74"/>
        <v/>
      </c>
      <c r="AQ223" s="167" t="str">
        <f t="shared" si="75"/>
        <v/>
      </c>
      <c r="AR223" s="167" t="str">
        <f t="shared" si="76"/>
        <v/>
      </c>
      <c r="AS223" s="164" t="str">
        <f t="shared" si="77"/>
        <v/>
      </c>
      <c r="AT223" s="168" t="str">
        <f t="shared" si="78"/>
        <v/>
      </c>
      <c r="AU223" s="168" t="str">
        <f t="shared" si="79"/>
        <v/>
      </c>
      <c r="AV223" s="168" t="str">
        <f t="shared" si="80"/>
        <v/>
      </c>
      <c r="AW223" s="168" t="str">
        <f t="shared" si="81"/>
        <v/>
      </c>
      <c r="AX223" s="168" t="str">
        <f t="shared" si="82"/>
        <v/>
      </c>
      <c r="AY223" s="168" t="str">
        <f t="shared" si="83"/>
        <v/>
      </c>
      <c r="AZ223" s="178"/>
      <c r="BA223" s="178"/>
      <c r="BB223" s="179"/>
      <c r="BC223" s="179"/>
      <c r="BD223" s="179"/>
      <c r="BE223" s="179"/>
      <c r="BF223" s="179"/>
      <c r="BG223" s="179"/>
      <c r="BH223" s="179"/>
      <c r="BI223" s="179"/>
      <c r="BJ223" s="179"/>
      <c r="BK223" s="179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5"/>
      <c r="DJ223" s="25"/>
      <c r="DK223" s="25"/>
      <c r="DL223" s="25"/>
      <c r="DM223" s="25"/>
      <c r="DN223" s="25"/>
    </row>
    <row r="224" spans="1:118" ht="15.95" customHeight="1" x14ac:dyDescent="0.2">
      <c r="A224" s="181" t="str">
        <f t="shared" si="85"/>
        <v/>
      </c>
      <c r="B224" s="182" t="str">
        <f t="shared" si="84"/>
        <v/>
      </c>
      <c r="C224" s="151"/>
      <c r="D224" s="152"/>
      <c r="E224" s="153"/>
      <c r="F224" s="152"/>
      <c r="G224" s="151"/>
      <c r="H224" s="151"/>
      <c r="I224" s="151"/>
      <c r="J224" s="151"/>
      <c r="K224" s="152"/>
      <c r="L224" s="151" t="str">
        <f t="shared" si="65"/>
        <v/>
      </c>
      <c r="M224" s="151" t="str">
        <f t="shared" si="66"/>
        <v/>
      </c>
      <c r="N224" s="151" t="str">
        <f t="shared" si="67"/>
        <v/>
      </c>
      <c r="O224" s="151" t="str">
        <f t="shared" si="68"/>
        <v/>
      </c>
      <c r="P224" s="155"/>
      <c r="Q224" s="155"/>
      <c r="R224" s="154" t="str">
        <f>IF(C224="","",MAX(N224:N225))</f>
        <v/>
      </c>
      <c r="S224" s="154" t="str">
        <f>IF(D224="","",MAX(O224:O225))</f>
        <v/>
      </c>
      <c r="T224" s="155" t="str">
        <f>IF(C224="","",MAX(ABS(H224),ABS(H225)))</f>
        <v/>
      </c>
      <c r="U224" s="156" t="str">
        <f>+IF(C224="","",MIN(MAX(ABS(G224),ABS(G225))*1000/(J224*K224),0.2*$F$10))</f>
        <v/>
      </c>
      <c r="V224" s="155" t="str">
        <f>IF(C224="","",MAX(BH224:BI224))</f>
        <v/>
      </c>
      <c r="W224" s="155" t="str">
        <f>IF(C224="","",$AA$9*$J224*$BG224*$BF224*$F$10/2.9/1000)</f>
        <v/>
      </c>
      <c r="X224" s="155" t="str">
        <f>IF(C224="","",$AA$9*$J224*$BG224*$BF224*$F$10/2/1000)</f>
        <v/>
      </c>
      <c r="Y224" s="157" t="str">
        <f>IF(C224="","",IF(MAX(ABS(H224),ABS(H225))&lt;V224,"Cấu tạo",IF(MAX(ABS(H224),ABS(H225))&gt;X224,"O/S","Tínhthép")))</f>
        <v/>
      </c>
      <c r="Z224" s="158" t="str">
        <f>IF(C224="","",IF(Y224="Tínhthép",IF(T224&lt;W224,2.5,_xlfn.COT(0.5*ASIN(2*T224*1000/($AA$9*J224*BG224*BF224*$F$10)))),""))</f>
        <v/>
      </c>
      <c r="AA224" s="159" t="str">
        <f>IF(C224="","",MAX(BJ224:BK224))</f>
        <v/>
      </c>
      <c r="AB224" s="160" t="str">
        <f>IF($C224="","",AH224)</f>
        <v/>
      </c>
      <c r="AC224" s="160" t="str">
        <f>IF($C224="","",AI224)</f>
        <v/>
      </c>
      <c r="AD224" s="160"/>
      <c r="AE224" s="159" t="str">
        <f>IF(C224="","",2*3.14*AB224^2/4/AC224*1000)</f>
        <v/>
      </c>
      <c r="AF224" s="161" t="str">
        <f>IF(C224="","",IF(AE224&gt;AA224,"OK","NOT OK"))</f>
        <v/>
      </c>
      <c r="AH224" s="162">
        <v>10</v>
      </c>
      <c r="AI224" s="163">
        <v>200</v>
      </c>
      <c r="AK224" s="164" t="str">
        <f t="shared" si="69"/>
        <v/>
      </c>
      <c r="AL224" s="165" t="str">
        <f t="shared" si="70"/>
        <v/>
      </c>
      <c r="AM224" s="164" t="str">
        <f t="shared" si="71"/>
        <v/>
      </c>
      <c r="AN224" s="164" t="str">
        <f t="shared" si="72"/>
        <v/>
      </c>
      <c r="AO224" s="166" t="str">
        <f t="shared" si="73"/>
        <v/>
      </c>
      <c r="AP224" s="167" t="str">
        <f t="shared" si="74"/>
        <v/>
      </c>
      <c r="AQ224" s="167" t="str">
        <f t="shared" si="75"/>
        <v/>
      </c>
      <c r="AR224" s="167" t="str">
        <f t="shared" si="76"/>
        <v/>
      </c>
      <c r="AS224" s="164" t="str">
        <f t="shared" si="77"/>
        <v/>
      </c>
      <c r="AT224" s="168" t="str">
        <f t="shared" si="78"/>
        <v/>
      </c>
      <c r="AU224" s="168" t="str">
        <f t="shared" si="79"/>
        <v/>
      </c>
      <c r="AV224" s="168" t="str">
        <f t="shared" si="80"/>
        <v/>
      </c>
      <c r="AW224" s="168" t="str">
        <f t="shared" si="81"/>
        <v/>
      </c>
      <c r="AX224" s="168" t="str">
        <f t="shared" si="82"/>
        <v/>
      </c>
      <c r="AY224" s="168" t="str">
        <f t="shared" si="83"/>
        <v/>
      </c>
      <c r="AZ224" s="169" t="str">
        <f>IF(C224="","",MAX(R224:R225))</f>
        <v/>
      </c>
      <c r="BA224" s="169" t="str">
        <f>IF(C224="","",MAX(S224:S225))</f>
        <v/>
      </c>
      <c r="BB224" s="170" t="str">
        <f>IF(C224="","",MIN(2,1+SQRT(200/(0.8*K224))))</f>
        <v/>
      </c>
      <c r="BC224" s="170" t="str">
        <f>IF(C224="","",MIN(0.02,MAX(R224:S224)/(J224*0.8*K224)))</f>
        <v/>
      </c>
      <c r="BD224" s="171" t="str">
        <f>IF(C224="","",0.18/$Y$11)</f>
        <v/>
      </c>
      <c r="BE224" s="172" t="str">
        <f>IF(C224="","",0.035*BB224^(3/2)*$F$9^(1/2))</f>
        <v/>
      </c>
      <c r="BF224" s="172" t="str">
        <f>IF(C224="","",0.6*(1-$F$9/250))</f>
        <v/>
      </c>
      <c r="BG224" s="171" t="str">
        <f>IF(C224="","",0.9*AK224)</f>
        <v/>
      </c>
      <c r="BH224" s="172" t="str">
        <f>+IF(C224="","",(BD224*BB224*(100*BC224*$F$9)^(1/3)+0.15*U224)*J224*0.8*K224/1000)</f>
        <v/>
      </c>
      <c r="BI224" s="172" t="str">
        <f>IF(C224="","",(BE224+0.15*U224)*J224*0.8*K224/1000)</f>
        <v/>
      </c>
      <c r="BJ224" s="172" t="str">
        <f>IF(C224="","",$AF$12*J224*1000)</f>
        <v/>
      </c>
      <c r="BK224" s="172" t="str">
        <f>+IF(C224="","",T224*1000/(BG224*$Q$10*Z224)*1000)</f>
        <v/>
      </c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5"/>
      <c r="DJ224" s="25"/>
      <c r="DK224" s="25"/>
      <c r="DL224" s="25"/>
      <c r="DM224" s="25"/>
      <c r="DN224" s="25"/>
    </row>
    <row r="225" spans="1:118" ht="15.95" customHeight="1" x14ac:dyDescent="0.25">
      <c r="A225" s="181" t="str">
        <f t="shared" si="85"/>
        <v/>
      </c>
      <c r="B225" s="182" t="str">
        <f t="shared" si="84"/>
        <v/>
      </c>
      <c r="C225" s="151"/>
      <c r="D225" s="152"/>
      <c r="E225" s="153"/>
      <c r="F225" s="152"/>
      <c r="G225" s="151"/>
      <c r="H225" s="151"/>
      <c r="I225" s="151"/>
      <c r="J225" s="151"/>
      <c r="K225" s="152"/>
      <c r="L225" s="151" t="str">
        <f t="shared" si="65"/>
        <v/>
      </c>
      <c r="M225" s="151" t="str">
        <f t="shared" si="66"/>
        <v/>
      </c>
      <c r="N225" s="151" t="str">
        <f t="shared" si="67"/>
        <v/>
      </c>
      <c r="O225" s="151" t="str">
        <f t="shared" si="68"/>
        <v/>
      </c>
      <c r="P225" s="272"/>
      <c r="Q225" s="272"/>
      <c r="R225" s="180"/>
      <c r="S225" s="180"/>
      <c r="T225" s="174"/>
      <c r="U225" s="174"/>
      <c r="V225" s="174"/>
      <c r="W225" s="174"/>
      <c r="X225" s="174"/>
      <c r="Y225" s="174"/>
      <c r="Z225" s="174"/>
      <c r="AA225" s="175"/>
      <c r="AB225" s="175"/>
      <c r="AC225" s="175"/>
      <c r="AD225" s="175"/>
      <c r="AE225" s="176"/>
      <c r="AF225" s="175"/>
      <c r="AG225" s="122"/>
      <c r="AH225" s="177"/>
      <c r="AI225" s="177"/>
      <c r="AK225" s="164" t="str">
        <f t="shared" si="69"/>
        <v/>
      </c>
      <c r="AL225" s="165" t="str">
        <f t="shared" si="70"/>
        <v/>
      </c>
      <c r="AM225" s="164" t="str">
        <f t="shared" si="71"/>
        <v/>
      </c>
      <c r="AN225" s="164" t="str">
        <f t="shared" si="72"/>
        <v/>
      </c>
      <c r="AO225" s="166" t="str">
        <f t="shared" si="73"/>
        <v/>
      </c>
      <c r="AP225" s="167" t="str">
        <f t="shared" si="74"/>
        <v/>
      </c>
      <c r="AQ225" s="167" t="str">
        <f t="shared" si="75"/>
        <v/>
      </c>
      <c r="AR225" s="167" t="str">
        <f t="shared" si="76"/>
        <v/>
      </c>
      <c r="AS225" s="164" t="str">
        <f t="shared" si="77"/>
        <v/>
      </c>
      <c r="AT225" s="168" t="str">
        <f t="shared" si="78"/>
        <v/>
      </c>
      <c r="AU225" s="168" t="str">
        <f t="shared" si="79"/>
        <v/>
      </c>
      <c r="AV225" s="168" t="str">
        <f t="shared" si="80"/>
        <v/>
      </c>
      <c r="AW225" s="168" t="str">
        <f t="shared" si="81"/>
        <v/>
      </c>
      <c r="AX225" s="168" t="str">
        <f t="shared" si="82"/>
        <v/>
      </c>
      <c r="AY225" s="168" t="str">
        <f t="shared" si="83"/>
        <v/>
      </c>
      <c r="AZ225" s="178"/>
      <c r="BA225" s="178"/>
      <c r="BB225" s="179"/>
      <c r="BC225" s="179"/>
      <c r="BD225" s="179"/>
      <c r="BE225" s="179"/>
      <c r="BF225" s="179"/>
      <c r="BG225" s="179"/>
      <c r="BH225" s="179"/>
      <c r="BI225" s="179"/>
      <c r="BJ225" s="179"/>
      <c r="BK225" s="179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5"/>
      <c r="DJ225" s="25"/>
      <c r="DK225" s="25"/>
      <c r="DL225" s="25"/>
      <c r="DM225" s="25"/>
      <c r="DN225" s="25"/>
    </row>
    <row r="226" spans="1:118" ht="15.95" customHeight="1" x14ac:dyDescent="0.2">
      <c r="A226" s="181" t="str">
        <f t="shared" si="85"/>
        <v/>
      </c>
      <c r="B226" s="182" t="str">
        <f t="shared" si="84"/>
        <v/>
      </c>
      <c r="C226" s="151"/>
      <c r="D226" s="152"/>
      <c r="E226" s="153"/>
      <c r="F226" s="152"/>
      <c r="G226" s="151"/>
      <c r="H226" s="151"/>
      <c r="I226" s="151"/>
      <c r="J226" s="151"/>
      <c r="K226" s="151"/>
      <c r="L226" s="151" t="str">
        <f t="shared" si="65"/>
        <v/>
      </c>
      <c r="M226" s="151" t="str">
        <f t="shared" si="66"/>
        <v/>
      </c>
      <c r="N226" s="151" t="str">
        <f t="shared" si="67"/>
        <v/>
      </c>
      <c r="O226" s="151" t="str">
        <f t="shared" si="68"/>
        <v/>
      </c>
      <c r="P226" s="155"/>
      <c r="Q226" s="155"/>
      <c r="R226" s="154" t="str">
        <f>IF(C226="","",MAX(N226:N227))</f>
        <v/>
      </c>
      <c r="S226" s="154" t="str">
        <f>IF(D226="","",MAX(O226:O227))</f>
        <v/>
      </c>
      <c r="T226" s="155" t="str">
        <f>IF(C226="","",MAX(ABS(H226),ABS(H227)))</f>
        <v/>
      </c>
      <c r="U226" s="156" t="str">
        <f>+IF(C226="","",MIN(MAX(ABS(G226),ABS(G227))*1000/(J226*K226),0.2*$F$10))</f>
        <v/>
      </c>
      <c r="V226" s="155" t="str">
        <f>IF(C226="","",MAX(BH226:BI226))</f>
        <v/>
      </c>
      <c r="W226" s="155" t="str">
        <f>IF(C226="","",$AA$9*$J226*$BG226*$BF226*$F$10/2.9/1000)</f>
        <v/>
      </c>
      <c r="X226" s="155" t="str">
        <f>IF(C226="","",$AA$9*$J226*$BG226*$BF226*$F$10/2/1000)</f>
        <v/>
      </c>
      <c r="Y226" s="157" t="str">
        <f>IF(C226="","",IF(MAX(ABS(H226),ABS(H227))&lt;V226,"Cấu tạo",IF(MAX(ABS(H226),ABS(H227))&gt;X226,"O/S","Tínhthép")))</f>
        <v/>
      </c>
      <c r="Z226" s="158" t="str">
        <f>IF(C226="","",IF(Y226="Tínhthép",IF(T226&lt;W226,2.5,_xlfn.COT(0.5*ASIN(2*T226*1000/($AA$9*J226*BG226*BF226*$F$10)))),""))</f>
        <v/>
      </c>
      <c r="AA226" s="159" t="str">
        <f>IF(C226="","",MAX(BJ226:BK226))</f>
        <v/>
      </c>
      <c r="AB226" s="160" t="str">
        <f>IF($C226="","",AH226)</f>
        <v/>
      </c>
      <c r="AC226" s="160" t="str">
        <f>IF($C226="","",AI226)</f>
        <v/>
      </c>
      <c r="AD226" s="160"/>
      <c r="AE226" s="159" t="str">
        <f>IF(C226="","",2*3.14*AB226^2/4/AC226*1000)</f>
        <v/>
      </c>
      <c r="AF226" s="161" t="str">
        <f>IF(C226="","",IF(AE226&gt;AA226,"OK","NOT OK"))</f>
        <v/>
      </c>
      <c r="AG226" s="17">
        <v>53</v>
      </c>
      <c r="AH226" s="162">
        <v>10</v>
      </c>
      <c r="AI226" s="163">
        <v>200</v>
      </c>
      <c r="AK226" s="164" t="str">
        <f t="shared" si="69"/>
        <v/>
      </c>
      <c r="AL226" s="165" t="str">
        <f t="shared" si="70"/>
        <v/>
      </c>
      <c r="AM226" s="164" t="str">
        <f t="shared" si="71"/>
        <v/>
      </c>
      <c r="AN226" s="164" t="str">
        <f t="shared" si="72"/>
        <v/>
      </c>
      <c r="AO226" s="166" t="str">
        <f t="shared" si="73"/>
        <v/>
      </c>
      <c r="AP226" s="167" t="str">
        <f t="shared" si="74"/>
        <v/>
      </c>
      <c r="AQ226" s="167" t="str">
        <f t="shared" si="75"/>
        <v/>
      </c>
      <c r="AR226" s="167" t="str">
        <f t="shared" si="76"/>
        <v/>
      </c>
      <c r="AS226" s="164" t="str">
        <f t="shared" si="77"/>
        <v/>
      </c>
      <c r="AT226" s="168" t="str">
        <f t="shared" si="78"/>
        <v/>
      </c>
      <c r="AU226" s="168" t="str">
        <f t="shared" si="79"/>
        <v/>
      </c>
      <c r="AV226" s="168" t="str">
        <f t="shared" si="80"/>
        <v/>
      </c>
      <c r="AW226" s="168" t="str">
        <f t="shared" si="81"/>
        <v/>
      </c>
      <c r="AX226" s="168" t="str">
        <f t="shared" si="82"/>
        <v/>
      </c>
      <c r="AY226" s="168" t="str">
        <f t="shared" si="83"/>
        <v/>
      </c>
      <c r="AZ226" s="169" t="str">
        <f>IF(C226="","",MAX(R226:R227))</f>
        <v/>
      </c>
      <c r="BA226" s="169" t="str">
        <f>IF(C226="","",MAX(S226:S227))</f>
        <v/>
      </c>
      <c r="BB226" s="170" t="str">
        <f>IF(C226="","",MIN(2,1+SQRT(200/(0.8*K226))))</f>
        <v/>
      </c>
      <c r="BC226" s="170" t="str">
        <f>IF(C226="","",MIN(0.02,MAX(R226:S226)/(J226*0.8*K226)))</f>
        <v/>
      </c>
      <c r="BD226" s="171" t="str">
        <f>IF(C226="","",0.18/$Y$11)</f>
        <v/>
      </c>
      <c r="BE226" s="172" t="str">
        <f>IF(C226="","",0.035*BB226^(3/2)*$F$9^(1/2))</f>
        <v/>
      </c>
      <c r="BF226" s="172" t="str">
        <f>IF(C226="","",0.6*(1-$F$9/250))</f>
        <v/>
      </c>
      <c r="BG226" s="171" t="str">
        <f>IF(C226="","",0.9*AK226)</f>
        <v/>
      </c>
      <c r="BH226" s="172" t="str">
        <f>+IF(C226="","",(BD226*BB226*(100*BC226*$F$9)^(1/3)+0.15*U226)*J226*0.8*K226/1000)</f>
        <v/>
      </c>
      <c r="BI226" s="172" t="str">
        <f>IF(C226="","",(BE226+0.15*U226)*J226*0.8*K226/1000)</f>
        <v/>
      </c>
      <c r="BJ226" s="172" t="str">
        <f>IF(C226="","",$AF$12*J226*1000)</f>
        <v/>
      </c>
      <c r="BK226" s="172" t="str">
        <f>+IF(C226="","",T226*1000/(BG226*$Q$10*Z226)*1000)</f>
        <v/>
      </c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5"/>
      <c r="DJ226" s="25"/>
      <c r="DK226" s="25"/>
      <c r="DL226" s="25"/>
      <c r="DM226" s="25"/>
      <c r="DN226" s="25"/>
    </row>
    <row r="227" spans="1:118" ht="15.95" customHeight="1" x14ac:dyDescent="0.25">
      <c r="A227" s="181" t="str">
        <f t="shared" si="85"/>
        <v/>
      </c>
      <c r="B227" s="182" t="str">
        <f t="shared" si="84"/>
        <v/>
      </c>
      <c r="C227" s="151"/>
      <c r="D227" s="152"/>
      <c r="E227" s="153"/>
      <c r="F227" s="152"/>
      <c r="G227" s="151"/>
      <c r="H227" s="151"/>
      <c r="I227" s="151"/>
      <c r="J227" s="151"/>
      <c r="K227" s="152"/>
      <c r="L227" s="151" t="str">
        <f t="shared" si="65"/>
        <v/>
      </c>
      <c r="M227" s="151" t="str">
        <f t="shared" si="66"/>
        <v/>
      </c>
      <c r="N227" s="151" t="str">
        <f t="shared" si="67"/>
        <v/>
      </c>
      <c r="O227" s="151" t="str">
        <f t="shared" si="68"/>
        <v/>
      </c>
      <c r="P227" s="272"/>
      <c r="Q227" s="272"/>
      <c r="R227" s="173"/>
      <c r="S227" s="173"/>
      <c r="T227" s="174"/>
      <c r="U227" s="174"/>
      <c r="V227" s="174"/>
      <c r="W227" s="174"/>
      <c r="X227" s="174"/>
      <c r="Y227" s="174"/>
      <c r="Z227" s="174"/>
      <c r="AA227" s="175"/>
      <c r="AB227" s="175"/>
      <c r="AC227" s="175"/>
      <c r="AD227" s="175"/>
      <c r="AE227" s="176"/>
      <c r="AF227" s="175"/>
      <c r="AG227" s="122"/>
      <c r="AH227" s="177"/>
      <c r="AI227" s="177"/>
      <c r="AK227" s="164" t="str">
        <f t="shared" si="69"/>
        <v/>
      </c>
      <c r="AL227" s="165" t="str">
        <f t="shared" si="70"/>
        <v/>
      </c>
      <c r="AM227" s="164" t="str">
        <f t="shared" si="71"/>
        <v/>
      </c>
      <c r="AN227" s="164" t="str">
        <f t="shared" si="72"/>
        <v/>
      </c>
      <c r="AO227" s="166" t="str">
        <f t="shared" si="73"/>
        <v/>
      </c>
      <c r="AP227" s="167" t="str">
        <f t="shared" si="74"/>
        <v/>
      </c>
      <c r="AQ227" s="167" t="str">
        <f t="shared" si="75"/>
        <v/>
      </c>
      <c r="AR227" s="167" t="str">
        <f t="shared" si="76"/>
        <v/>
      </c>
      <c r="AS227" s="164" t="str">
        <f t="shared" si="77"/>
        <v/>
      </c>
      <c r="AT227" s="168" t="str">
        <f t="shared" si="78"/>
        <v/>
      </c>
      <c r="AU227" s="168" t="str">
        <f t="shared" si="79"/>
        <v/>
      </c>
      <c r="AV227" s="168" t="str">
        <f t="shared" si="80"/>
        <v/>
      </c>
      <c r="AW227" s="168" t="str">
        <f t="shared" si="81"/>
        <v/>
      </c>
      <c r="AX227" s="168" t="str">
        <f t="shared" si="82"/>
        <v/>
      </c>
      <c r="AY227" s="168" t="str">
        <f t="shared" si="83"/>
        <v/>
      </c>
      <c r="AZ227" s="178"/>
      <c r="BA227" s="178"/>
      <c r="BB227" s="179"/>
      <c r="BC227" s="179"/>
      <c r="BD227" s="179"/>
      <c r="BE227" s="179"/>
      <c r="BF227" s="179"/>
      <c r="BG227" s="179"/>
      <c r="BH227" s="179"/>
      <c r="BI227" s="179"/>
      <c r="BJ227" s="179"/>
      <c r="BK227" s="179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5"/>
      <c r="DJ227" s="25"/>
      <c r="DK227" s="25"/>
      <c r="DL227" s="25"/>
      <c r="DM227" s="25"/>
      <c r="DN227" s="25"/>
    </row>
    <row r="228" spans="1:118" ht="15.95" customHeight="1" x14ac:dyDescent="0.2">
      <c r="A228" s="181" t="str">
        <f t="shared" si="85"/>
        <v/>
      </c>
      <c r="B228" s="182" t="str">
        <f t="shared" si="84"/>
        <v/>
      </c>
      <c r="C228" s="151"/>
      <c r="D228" s="152"/>
      <c r="E228" s="153"/>
      <c r="F228" s="152"/>
      <c r="G228" s="151"/>
      <c r="H228" s="151"/>
      <c r="I228" s="151"/>
      <c r="J228" s="151"/>
      <c r="K228" s="152"/>
      <c r="L228" s="151" t="str">
        <f t="shared" si="65"/>
        <v/>
      </c>
      <c r="M228" s="151" t="str">
        <f t="shared" si="66"/>
        <v/>
      </c>
      <c r="N228" s="151" t="str">
        <f t="shared" si="67"/>
        <v/>
      </c>
      <c r="O228" s="151" t="str">
        <f t="shared" si="68"/>
        <v/>
      </c>
      <c r="P228" s="155"/>
      <c r="Q228" s="155"/>
      <c r="R228" s="154" t="str">
        <f>IF(C228="","",MAX(N228:N229))</f>
        <v/>
      </c>
      <c r="S228" s="154" t="str">
        <f>IF(D228="","",MAX(O228:O229))</f>
        <v/>
      </c>
      <c r="T228" s="155" t="str">
        <f>IF(C228="","",MAX(ABS(H228),ABS(H229)))</f>
        <v/>
      </c>
      <c r="U228" s="156" t="str">
        <f>+IF(C228="","",MIN(MAX(ABS(G228),ABS(G229))*1000/(J228*K228),0.2*$F$10))</f>
        <v/>
      </c>
      <c r="V228" s="155" t="str">
        <f>IF(C228="","",MAX(BH228:BI228))</f>
        <v/>
      </c>
      <c r="W228" s="155" t="str">
        <f>IF(C228="","",$AA$9*$J228*$BG228*$BF228*$F$10/2.9/1000)</f>
        <v/>
      </c>
      <c r="X228" s="155" t="str">
        <f>IF(C228="","",$AA$9*$J228*$BG228*$BF228*$F$10/2/1000)</f>
        <v/>
      </c>
      <c r="Y228" s="157" t="str">
        <f>IF(C228="","",IF(MAX(ABS(H228),ABS(H229))&lt;V228,"Cấu tạo",IF(MAX(ABS(H228),ABS(H229))&gt;X228,"O/S","Tínhthép")))</f>
        <v/>
      </c>
      <c r="Z228" s="158" t="str">
        <f>IF(C228="","",IF(Y228="Tínhthép",IF(T228&lt;W228,2.5,_xlfn.COT(0.5*ASIN(2*T228*1000/($AA$9*J228*BG228*BF228*$F$10)))),""))</f>
        <v/>
      </c>
      <c r="AA228" s="159" t="str">
        <f>IF(C228="","",MAX(BJ228:BK228))</f>
        <v/>
      </c>
      <c r="AB228" s="160" t="str">
        <f>IF($C228="","",AH228)</f>
        <v/>
      </c>
      <c r="AC228" s="160" t="str">
        <f>IF($C228="","",AI228)</f>
        <v/>
      </c>
      <c r="AD228" s="160"/>
      <c r="AE228" s="159" t="str">
        <f>IF(C228="","",2*3.14*AB228^2/4/AC228*1000)</f>
        <v/>
      </c>
      <c r="AF228" s="161" t="str">
        <f>IF(C228="","",IF(AE228&gt;AA228,"OK","NOT OK"))</f>
        <v/>
      </c>
      <c r="AH228" s="162">
        <v>10</v>
      </c>
      <c r="AI228" s="163">
        <v>200</v>
      </c>
      <c r="AK228" s="164" t="str">
        <f t="shared" si="69"/>
        <v/>
      </c>
      <c r="AL228" s="165" t="str">
        <f t="shared" si="70"/>
        <v/>
      </c>
      <c r="AM228" s="164" t="str">
        <f t="shared" si="71"/>
        <v/>
      </c>
      <c r="AN228" s="164" t="str">
        <f t="shared" si="72"/>
        <v/>
      </c>
      <c r="AO228" s="166" t="str">
        <f t="shared" si="73"/>
        <v/>
      </c>
      <c r="AP228" s="167" t="str">
        <f t="shared" si="74"/>
        <v/>
      </c>
      <c r="AQ228" s="167" t="str">
        <f t="shared" si="75"/>
        <v/>
      </c>
      <c r="AR228" s="167" t="str">
        <f t="shared" si="76"/>
        <v/>
      </c>
      <c r="AS228" s="164" t="str">
        <f t="shared" si="77"/>
        <v/>
      </c>
      <c r="AT228" s="168" t="str">
        <f t="shared" si="78"/>
        <v/>
      </c>
      <c r="AU228" s="168" t="str">
        <f t="shared" si="79"/>
        <v/>
      </c>
      <c r="AV228" s="168" t="str">
        <f t="shared" si="80"/>
        <v/>
      </c>
      <c r="AW228" s="168" t="str">
        <f t="shared" si="81"/>
        <v/>
      </c>
      <c r="AX228" s="168" t="str">
        <f t="shared" si="82"/>
        <v/>
      </c>
      <c r="AY228" s="168" t="str">
        <f t="shared" si="83"/>
        <v/>
      </c>
      <c r="AZ228" s="169" t="str">
        <f>IF(C228="","",MAX(R228:R229))</f>
        <v/>
      </c>
      <c r="BA228" s="169" t="str">
        <f>IF(C228="","",MAX(S228:S229))</f>
        <v/>
      </c>
      <c r="BB228" s="170" t="str">
        <f>IF(C228="","",MIN(2,1+SQRT(200/(0.8*K228))))</f>
        <v/>
      </c>
      <c r="BC228" s="170" t="str">
        <f>IF(C228="","",MIN(0.02,MAX(R228:S228)/(J228*0.8*K228)))</f>
        <v/>
      </c>
      <c r="BD228" s="171" t="str">
        <f>IF(C228="","",0.18/$Y$11)</f>
        <v/>
      </c>
      <c r="BE228" s="172" t="str">
        <f>IF(C228="","",0.035*BB228^(3/2)*$F$9^(1/2))</f>
        <v/>
      </c>
      <c r="BF228" s="172" t="str">
        <f>IF(C228="","",0.6*(1-$F$9/250))</f>
        <v/>
      </c>
      <c r="BG228" s="171" t="str">
        <f>IF(C228="","",0.9*AK228)</f>
        <v/>
      </c>
      <c r="BH228" s="172" t="str">
        <f>+IF(C228="","",(BD228*BB228*(100*BC228*$F$9)^(1/3)+0.15*U228)*J228*0.8*K228/1000)</f>
        <v/>
      </c>
      <c r="BI228" s="172" t="str">
        <f>IF(C228="","",(BE228+0.15*U228)*J228*0.8*K228/1000)</f>
        <v/>
      </c>
      <c r="BJ228" s="172" t="str">
        <f>IF(C228="","",$AF$12*J228*1000)</f>
        <v/>
      </c>
      <c r="BK228" s="172" t="str">
        <f>+IF(C228="","",T228*1000/(BG228*$Q$10*Z228)*1000)</f>
        <v/>
      </c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5"/>
      <c r="DJ228" s="25"/>
      <c r="DK228" s="25"/>
      <c r="DL228" s="25"/>
      <c r="DM228" s="25"/>
      <c r="DN228" s="25"/>
    </row>
    <row r="229" spans="1:118" ht="15.95" customHeight="1" x14ac:dyDescent="0.25">
      <c r="A229" s="181" t="str">
        <f t="shared" si="85"/>
        <v/>
      </c>
      <c r="B229" s="182" t="str">
        <f t="shared" si="84"/>
        <v/>
      </c>
      <c r="C229" s="151"/>
      <c r="D229" s="152"/>
      <c r="E229" s="153"/>
      <c r="F229" s="152"/>
      <c r="G229" s="151"/>
      <c r="H229" s="151"/>
      <c r="I229" s="151"/>
      <c r="J229" s="151"/>
      <c r="K229" s="152"/>
      <c r="L229" s="151" t="str">
        <f t="shared" si="65"/>
        <v/>
      </c>
      <c r="M229" s="151" t="str">
        <f t="shared" si="66"/>
        <v/>
      </c>
      <c r="N229" s="151" t="str">
        <f t="shared" si="67"/>
        <v/>
      </c>
      <c r="O229" s="151" t="str">
        <f t="shared" si="68"/>
        <v/>
      </c>
      <c r="P229" s="272"/>
      <c r="Q229" s="272"/>
      <c r="R229" s="173"/>
      <c r="S229" s="173"/>
      <c r="T229" s="174"/>
      <c r="U229" s="174"/>
      <c r="V229" s="174"/>
      <c r="W229" s="174"/>
      <c r="X229" s="174"/>
      <c r="Y229" s="174"/>
      <c r="Z229" s="174"/>
      <c r="AA229" s="175"/>
      <c r="AB229" s="175"/>
      <c r="AC229" s="175"/>
      <c r="AD229" s="175"/>
      <c r="AE229" s="176"/>
      <c r="AF229" s="175"/>
      <c r="AG229" s="122"/>
      <c r="AH229" s="177"/>
      <c r="AI229" s="177"/>
      <c r="AK229" s="164" t="str">
        <f t="shared" si="69"/>
        <v/>
      </c>
      <c r="AL229" s="165" t="str">
        <f t="shared" si="70"/>
        <v/>
      </c>
      <c r="AM229" s="164" t="str">
        <f t="shared" si="71"/>
        <v/>
      </c>
      <c r="AN229" s="164" t="str">
        <f t="shared" si="72"/>
        <v/>
      </c>
      <c r="AO229" s="166" t="str">
        <f t="shared" si="73"/>
        <v/>
      </c>
      <c r="AP229" s="167" t="str">
        <f t="shared" si="74"/>
        <v/>
      </c>
      <c r="AQ229" s="167" t="str">
        <f t="shared" si="75"/>
        <v/>
      </c>
      <c r="AR229" s="167" t="str">
        <f t="shared" si="76"/>
        <v/>
      </c>
      <c r="AS229" s="164" t="str">
        <f t="shared" si="77"/>
        <v/>
      </c>
      <c r="AT229" s="168" t="str">
        <f t="shared" si="78"/>
        <v/>
      </c>
      <c r="AU229" s="168" t="str">
        <f t="shared" si="79"/>
        <v/>
      </c>
      <c r="AV229" s="168" t="str">
        <f t="shared" si="80"/>
        <v/>
      </c>
      <c r="AW229" s="168" t="str">
        <f t="shared" si="81"/>
        <v/>
      </c>
      <c r="AX229" s="168" t="str">
        <f t="shared" si="82"/>
        <v/>
      </c>
      <c r="AY229" s="168" t="str">
        <f t="shared" si="83"/>
        <v/>
      </c>
      <c r="AZ229" s="178"/>
      <c r="BA229" s="178"/>
      <c r="BB229" s="179"/>
      <c r="BC229" s="179"/>
      <c r="BD229" s="179"/>
      <c r="BE229" s="179"/>
      <c r="BF229" s="179"/>
      <c r="BG229" s="179"/>
      <c r="BH229" s="179"/>
      <c r="BI229" s="179"/>
      <c r="BJ229" s="179"/>
      <c r="BK229" s="179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5"/>
      <c r="DJ229" s="25"/>
      <c r="DK229" s="25"/>
      <c r="DL229" s="25"/>
      <c r="DM229" s="25"/>
      <c r="DN229" s="25"/>
    </row>
    <row r="230" spans="1:118" ht="15.95" customHeight="1" x14ac:dyDescent="0.2">
      <c r="A230" s="181" t="str">
        <f t="shared" si="85"/>
        <v/>
      </c>
      <c r="B230" s="182" t="str">
        <f t="shared" si="84"/>
        <v/>
      </c>
      <c r="C230" s="151"/>
      <c r="D230" s="152"/>
      <c r="E230" s="153"/>
      <c r="F230" s="152"/>
      <c r="G230" s="151"/>
      <c r="H230" s="151"/>
      <c r="I230" s="151"/>
      <c r="J230" s="151"/>
      <c r="K230" s="151"/>
      <c r="L230" s="151" t="str">
        <f t="shared" si="65"/>
        <v/>
      </c>
      <c r="M230" s="151" t="str">
        <f t="shared" si="66"/>
        <v/>
      </c>
      <c r="N230" s="151" t="str">
        <f t="shared" si="67"/>
        <v/>
      </c>
      <c r="O230" s="151" t="str">
        <f t="shared" si="68"/>
        <v/>
      </c>
      <c r="P230" s="155"/>
      <c r="Q230" s="155"/>
      <c r="R230" s="154" t="str">
        <f>IF(C230="","",MAX(N230:N231))</f>
        <v/>
      </c>
      <c r="S230" s="154" t="str">
        <f>IF(D230="","",MAX(O230:O231))</f>
        <v/>
      </c>
      <c r="T230" s="155" t="str">
        <f>IF(C230="","",MAX(ABS(H230),ABS(H231)))</f>
        <v/>
      </c>
      <c r="U230" s="156" t="str">
        <f>+IF(C230="","",MIN(MAX(ABS(G230),ABS(G231))*1000/(J230*K230),0.2*$F$10))</f>
        <v/>
      </c>
      <c r="V230" s="155" t="str">
        <f>IF(C230="","",MAX(BH230:BI230))</f>
        <v/>
      </c>
      <c r="W230" s="155" t="str">
        <f>IF(C230="","",$AA$9*$J230*$BG230*$BF230*$F$10/2.9/1000)</f>
        <v/>
      </c>
      <c r="X230" s="155" t="str">
        <f>IF(C230="","",$AA$9*$J230*$BG230*$BF230*$F$10/2/1000)</f>
        <v/>
      </c>
      <c r="Y230" s="157" t="str">
        <f>IF(C230="","",IF(MAX(ABS(H230),ABS(H231))&lt;V230,"Cấu tạo",IF(MAX(ABS(H230),ABS(H231))&gt;X230,"O/S","Tínhthép")))</f>
        <v/>
      </c>
      <c r="Z230" s="158" t="str">
        <f>IF(C230="","",IF(Y230="Tínhthép",IF(T230&lt;W230,2.5,_xlfn.COT(0.5*ASIN(2*T230*1000/($AA$9*J230*BG230*BF230*$F$10)))),""))</f>
        <v/>
      </c>
      <c r="AA230" s="159" t="str">
        <f>IF(C230="","",MAX(BJ230:BK230))</f>
        <v/>
      </c>
      <c r="AB230" s="160" t="str">
        <f>IF($C230="","",AH230)</f>
        <v/>
      </c>
      <c r="AC230" s="160" t="str">
        <f>IF($C230="","",AI230)</f>
        <v/>
      </c>
      <c r="AD230" s="160"/>
      <c r="AE230" s="159" t="str">
        <f>IF(C230="","",2*3.14*AB230^2/4/AC230*1000)</f>
        <v/>
      </c>
      <c r="AF230" s="161" t="str">
        <f>IF(C230="","",IF(AE230&gt;AA230,"OK","NOT OK"))</f>
        <v/>
      </c>
      <c r="AG230" s="17">
        <v>54</v>
      </c>
      <c r="AH230" s="162">
        <v>10</v>
      </c>
      <c r="AI230" s="163">
        <v>200</v>
      </c>
      <c r="AK230" s="164" t="str">
        <f t="shared" si="69"/>
        <v/>
      </c>
      <c r="AL230" s="165" t="str">
        <f t="shared" si="70"/>
        <v/>
      </c>
      <c r="AM230" s="164" t="str">
        <f t="shared" si="71"/>
        <v/>
      </c>
      <c r="AN230" s="164" t="str">
        <f t="shared" si="72"/>
        <v/>
      </c>
      <c r="AO230" s="166" t="str">
        <f t="shared" si="73"/>
        <v/>
      </c>
      <c r="AP230" s="167" t="str">
        <f t="shared" si="74"/>
        <v/>
      </c>
      <c r="AQ230" s="167" t="str">
        <f t="shared" si="75"/>
        <v/>
      </c>
      <c r="AR230" s="167" t="str">
        <f t="shared" si="76"/>
        <v/>
      </c>
      <c r="AS230" s="164" t="str">
        <f t="shared" si="77"/>
        <v/>
      </c>
      <c r="AT230" s="168" t="str">
        <f t="shared" si="78"/>
        <v/>
      </c>
      <c r="AU230" s="168" t="str">
        <f t="shared" si="79"/>
        <v/>
      </c>
      <c r="AV230" s="168" t="str">
        <f t="shared" si="80"/>
        <v/>
      </c>
      <c r="AW230" s="168" t="str">
        <f t="shared" si="81"/>
        <v/>
      </c>
      <c r="AX230" s="168" t="str">
        <f t="shared" si="82"/>
        <v/>
      </c>
      <c r="AY230" s="168" t="str">
        <f t="shared" si="83"/>
        <v/>
      </c>
      <c r="AZ230" s="169" t="str">
        <f>IF(C230="","",MAX(R230:R231))</f>
        <v/>
      </c>
      <c r="BA230" s="169" t="str">
        <f>IF(C230="","",MAX(S230:S231))</f>
        <v/>
      </c>
      <c r="BB230" s="170" t="str">
        <f>IF(C230="","",MIN(2,1+SQRT(200/(0.8*K230))))</f>
        <v/>
      </c>
      <c r="BC230" s="170" t="str">
        <f>IF(C230="","",MIN(0.02,MAX(R230:S230)/(J230*0.8*K230)))</f>
        <v/>
      </c>
      <c r="BD230" s="171" t="str">
        <f>IF(C230="","",0.18/$Y$11)</f>
        <v/>
      </c>
      <c r="BE230" s="172" t="str">
        <f>IF(C230="","",0.035*BB230^(3/2)*$F$9^(1/2))</f>
        <v/>
      </c>
      <c r="BF230" s="172" t="str">
        <f>IF(C230="","",0.6*(1-$F$9/250))</f>
        <v/>
      </c>
      <c r="BG230" s="171" t="str">
        <f>IF(C230="","",0.9*AK230)</f>
        <v/>
      </c>
      <c r="BH230" s="172" t="str">
        <f>+IF(C230="","",(BD230*BB230*(100*BC230*$F$9)^(1/3)+0.15*U230)*J230*0.8*K230/1000)</f>
        <v/>
      </c>
      <c r="BI230" s="172" t="str">
        <f>IF(C230="","",(BE230+0.15*U230)*J230*0.8*K230/1000)</f>
        <v/>
      </c>
      <c r="BJ230" s="172" t="str">
        <f>IF(C230="","",$AF$12*J230*1000)</f>
        <v/>
      </c>
      <c r="BK230" s="172" t="str">
        <f>+IF(C230="","",T230*1000/(BG230*$Q$10*Z230)*1000)</f>
        <v/>
      </c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5"/>
      <c r="DJ230" s="25"/>
      <c r="DK230" s="25"/>
      <c r="DL230" s="25"/>
      <c r="DM230" s="25"/>
      <c r="DN230" s="25"/>
    </row>
    <row r="231" spans="1:118" ht="15.95" customHeight="1" x14ac:dyDescent="0.25">
      <c r="A231" s="181" t="str">
        <f t="shared" si="85"/>
        <v/>
      </c>
      <c r="B231" s="182" t="str">
        <f t="shared" si="84"/>
        <v/>
      </c>
      <c r="C231" s="151"/>
      <c r="D231" s="152"/>
      <c r="E231" s="153"/>
      <c r="F231" s="152"/>
      <c r="G231" s="151"/>
      <c r="H231" s="151"/>
      <c r="I231" s="151"/>
      <c r="J231" s="151"/>
      <c r="K231" s="152"/>
      <c r="L231" s="151" t="str">
        <f t="shared" si="65"/>
        <v/>
      </c>
      <c r="M231" s="151" t="str">
        <f t="shared" si="66"/>
        <v/>
      </c>
      <c r="N231" s="151" t="str">
        <f t="shared" si="67"/>
        <v/>
      </c>
      <c r="O231" s="151" t="str">
        <f t="shared" si="68"/>
        <v/>
      </c>
      <c r="P231" s="272"/>
      <c r="Q231" s="272"/>
      <c r="R231" s="180"/>
      <c r="S231" s="180"/>
      <c r="T231" s="174"/>
      <c r="U231" s="174"/>
      <c r="V231" s="174"/>
      <c r="W231" s="174"/>
      <c r="X231" s="174"/>
      <c r="Y231" s="174"/>
      <c r="Z231" s="174"/>
      <c r="AA231" s="175"/>
      <c r="AB231" s="175"/>
      <c r="AC231" s="175"/>
      <c r="AD231" s="175"/>
      <c r="AE231" s="176"/>
      <c r="AF231" s="175"/>
      <c r="AG231" s="122"/>
      <c r="AH231" s="177"/>
      <c r="AI231" s="177"/>
      <c r="AK231" s="164" t="str">
        <f t="shared" si="69"/>
        <v/>
      </c>
      <c r="AL231" s="165" t="str">
        <f t="shared" si="70"/>
        <v/>
      </c>
      <c r="AM231" s="164" t="str">
        <f t="shared" si="71"/>
        <v/>
      </c>
      <c r="AN231" s="164" t="str">
        <f t="shared" si="72"/>
        <v/>
      </c>
      <c r="AO231" s="166" t="str">
        <f t="shared" si="73"/>
        <v/>
      </c>
      <c r="AP231" s="167" t="str">
        <f t="shared" si="74"/>
        <v/>
      </c>
      <c r="AQ231" s="167" t="str">
        <f t="shared" si="75"/>
        <v/>
      </c>
      <c r="AR231" s="167" t="str">
        <f t="shared" si="76"/>
        <v/>
      </c>
      <c r="AS231" s="164" t="str">
        <f t="shared" si="77"/>
        <v/>
      </c>
      <c r="AT231" s="168" t="str">
        <f t="shared" si="78"/>
        <v/>
      </c>
      <c r="AU231" s="168" t="str">
        <f t="shared" si="79"/>
        <v/>
      </c>
      <c r="AV231" s="168" t="str">
        <f t="shared" si="80"/>
        <v/>
      </c>
      <c r="AW231" s="168" t="str">
        <f t="shared" si="81"/>
        <v/>
      </c>
      <c r="AX231" s="168" t="str">
        <f t="shared" si="82"/>
        <v/>
      </c>
      <c r="AY231" s="168" t="str">
        <f t="shared" si="83"/>
        <v/>
      </c>
      <c r="AZ231" s="178"/>
      <c r="BA231" s="178"/>
      <c r="BB231" s="179"/>
      <c r="BC231" s="179"/>
      <c r="BD231" s="179"/>
      <c r="BE231" s="179"/>
      <c r="BF231" s="179"/>
      <c r="BG231" s="179"/>
      <c r="BH231" s="179"/>
      <c r="BI231" s="179"/>
      <c r="BJ231" s="179"/>
      <c r="BK231" s="179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5"/>
      <c r="DJ231" s="25"/>
      <c r="DK231" s="25"/>
      <c r="DL231" s="25"/>
      <c r="DM231" s="25"/>
      <c r="DN231" s="25"/>
    </row>
    <row r="232" spans="1:118" ht="15.95" customHeight="1" x14ac:dyDescent="0.2">
      <c r="A232" s="181" t="str">
        <f t="shared" si="85"/>
        <v/>
      </c>
      <c r="B232" s="182" t="str">
        <f t="shared" si="84"/>
        <v/>
      </c>
      <c r="C232" s="151"/>
      <c r="D232" s="152"/>
      <c r="E232" s="153"/>
      <c r="F232" s="152"/>
      <c r="G232" s="151"/>
      <c r="H232" s="151"/>
      <c r="I232" s="151"/>
      <c r="J232" s="151"/>
      <c r="K232" s="152"/>
      <c r="L232" s="151" t="str">
        <f t="shared" si="65"/>
        <v/>
      </c>
      <c r="M232" s="151" t="str">
        <f t="shared" si="66"/>
        <v/>
      </c>
      <c r="N232" s="151" t="str">
        <f t="shared" si="67"/>
        <v/>
      </c>
      <c r="O232" s="151" t="str">
        <f t="shared" si="68"/>
        <v/>
      </c>
      <c r="P232" s="155"/>
      <c r="Q232" s="155"/>
      <c r="R232" s="154" t="str">
        <f>IF(C232="","",MAX(N232:N233))</f>
        <v/>
      </c>
      <c r="S232" s="154" t="str">
        <f>IF(D232="","",MAX(O232:O233))</f>
        <v/>
      </c>
      <c r="T232" s="155" t="str">
        <f>IF(C232="","",MAX(ABS(H232),ABS(H233)))</f>
        <v/>
      </c>
      <c r="U232" s="156" t="str">
        <f>+IF(C232="","",MIN(MAX(ABS(G232),ABS(G233))*1000/(J232*K232),0.2*$F$10))</f>
        <v/>
      </c>
      <c r="V232" s="155" t="str">
        <f>IF(C232="","",MAX(BH232:BI232))</f>
        <v/>
      </c>
      <c r="W232" s="155" t="str">
        <f>IF(C232="","",$AA$9*$J232*$BG232*$BF232*$F$10/2.9/1000)</f>
        <v/>
      </c>
      <c r="X232" s="155" t="str">
        <f>IF(C232="","",$AA$9*$J232*$BG232*$BF232*$F$10/2/1000)</f>
        <v/>
      </c>
      <c r="Y232" s="157" t="str">
        <f>IF(C232="","",IF(MAX(ABS(H232),ABS(H233))&lt;V232,"Cấu tạo",IF(MAX(ABS(H232),ABS(H233))&gt;X232,"O/S","Tínhthép")))</f>
        <v/>
      </c>
      <c r="Z232" s="158" t="str">
        <f>IF(C232="","",IF(Y232="Tínhthép",IF(T232&lt;W232,2.5,_xlfn.COT(0.5*ASIN(2*T232*1000/($AA$9*J232*BG232*BF232*$F$10)))),""))</f>
        <v/>
      </c>
      <c r="AA232" s="159" t="str">
        <f>IF(C232="","",MAX(BJ232:BK232))</f>
        <v/>
      </c>
      <c r="AB232" s="160" t="str">
        <f>IF($C232="","",AH232)</f>
        <v/>
      </c>
      <c r="AC232" s="160" t="str">
        <f>IF($C232="","",AI232)</f>
        <v/>
      </c>
      <c r="AD232" s="160"/>
      <c r="AE232" s="159" t="str">
        <f>IF(C232="","",2*3.14*AB232^2/4/AC232*1000)</f>
        <v/>
      </c>
      <c r="AF232" s="161" t="str">
        <f>IF(C232="","",IF(AE232&gt;AA232,"OK","NOT OK"))</f>
        <v/>
      </c>
      <c r="AH232" s="162">
        <v>10</v>
      </c>
      <c r="AI232" s="163">
        <v>200</v>
      </c>
      <c r="AK232" s="164" t="str">
        <f t="shared" si="69"/>
        <v/>
      </c>
      <c r="AL232" s="165" t="str">
        <f t="shared" si="70"/>
        <v/>
      </c>
      <c r="AM232" s="164" t="str">
        <f t="shared" si="71"/>
        <v/>
      </c>
      <c r="AN232" s="164" t="str">
        <f t="shared" si="72"/>
        <v/>
      </c>
      <c r="AO232" s="166" t="str">
        <f t="shared" si="73"/>
        <v/>
      </c>
      <c r="AP232" s="167" t="str">
        <f t="shared" si="74"/>
        <v/>
      </c>
      <c r="AQ232" s="167" t="str">
        <f t="shared" si="75"/>
        <v/>
      </c>
      <c r="AR232" s="167" t="str">
        <f t="shared" si="76"/>
        <v/>
      </c>
      <c r="AS232" s="164" t="str">
        <f t="shared" si="77"/>
        <v/>
      </c>
      <c r="AT232" s="168" t="str">
        <f t="shared" si="78"/>
        <v/>
      </c>
      <c r="AU232" s="168" t="str">
        <f t="shared" si="79"/>
        <v/>
      </c>
      <c r="AV232" s="168" t="str">
        <f t="shared" si="80"/>
        <v/>
      </c>
      <c r="AW232" s="168" t="str">
        <f t="shared" si="81"/>
        <v/>
      </c>
      <c r="AX232" s="168" t="str">
        <f t="shared" si="82"/>
        <v/>
      </c>
      <c r="AY232" s="168" t="str">
        <f t="shared" si="83"/>
        <v/>
      </c>
      <c r="AZ232" s="169" t="str">
        <f>IF(C232="","",MAX(R232:R233))</f>
        <v/>
      </c>
      <c r="BA232" s="169" t="str">
        <f>IF(C232="","",MAX(S232:S233))</f>
        <v/>
      </c>
      <c r="BB232" s="170" t="str">
        <f>IF(C232="","",MIN(2,1+SQRT(200/(0.8*K232))))</f>
        <v/>
      </c>
      <c r="BC232" s="170" t="str">
        <f>IF(C232="","",MIN(0.02,MAX(R232:S232)/(J232*0.8*K232)))</f>
        <v/>
      </c>
      <c r="BD232" s="171" t="str">
        <f>IF(C232="","",0.18/$Y$11)</f>
        <v/>
      </c>
      <c r="BE232" s="172" t="str">
        <f>IF(C232="","",0.035*BB232^(3/2)*$F$9^(1/2))</f>
        <v/>
      </c>
      <c r="BF232" s="172" t="str">
        <f>IF(C232="","",0.6*(1-$F$9/250))</f>
        <v/>
      </c>
      <c r="BG232" s="171" t="str">
        <f>IF(C232="","",0.9*AK232)</f>
        <v/>
      </c>
      <c r="BH232" s="172" t="str">
        <f>+IF(C232="","",(BD232*BB232*(100*BC232*$F$9)^(1/3)+0.15*U232)*J232*0.8*K232/1000)</f>
        <v/>
      </c>
      <c r="BI232" s="172" t="str">
        <f>IF(C232="","",(BE232+0.15*U232)*J232*0.8*K232/1000)</f>
        <v/>
      </c>
      <c r="BJ232" s="172" t="str">
        <f>IF(C232="","",$AF$12*J232*1000)</f>
        <v/>
      </c>
      <c r="BK232" s="172" t="str">
        <f>+IF(C232="","",T232*1000/(BG232*$Q$10*Z232)*1000)</f>
        <v/>
      </c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5"/>
      <c r="DJ232" s="25"/>
      <c r="DK232" s="25"/>
      <c r="DL232" s="25"/>
      <c r="DM232" s="25"/>
      <c r="DN232" s="25"/>
    </row>
    <row r="233" spans="1:118" ht="15.95" customHeight="1" x14ac:dyDescent="0.25">
      <c r="A233" s="181" t="str">
        <f t="shared" si="85"/>
        <v/>
      </c>
      <c r="B233" s="182" t="str">
        <f t="shared" si="84"/>
        <v/>
      </c>
      <c r="C233" s="151"/>
      <c r="D233" s="152"/>
      <c r="E233" s="153"/>
      <c r="F233" s="152"/>
      <c r="G233" s="151"/>
      <c r="H233" s="151"/>
      <c r="I233" s="151"/>
      <c r="J233" s="151"/>
      <c r="K233" s="152"/>
      <c r="L233" s="151" t="str">
        <f t="shared" si="65"/>
        <v/>
      </c>
      <c r="M233" s="151" t="str">
        <f t="shared" si="66"/>
        <v/>
      </c>
      <c r="N233" s="151" t="str">
        <f t="shared" si="67"/>
        <v/>
      </c>
      <c r="O233" s="151" t="str">
        <f t="shared" si="68"/>
        <v/>
      </c>
      <c r="P233" s="272"/>
      <c r="Q233" s="272"/>
      <c r="R233" s="180"/>
      <c r="S233" s="180"/>
      <c r="T233" s="174"/>
      <c r="U233" s="174"/>
      <c r="V233" s="174"/>
      <c r="W233" s="174"/>
      <c r="X233" s="174"/>
      <c r="Y233" s="174"/>
      <c r="Z233" s="174"/>
      <c r="AA233" s="175"/>
      <c r="AB233" s="175"/>
      <c r="AC233" s="175"/>
      <c r="AD233" s="175"/>
      <c r="AE233" s="176"/>
      <c r="AF233" s="175"/>
      <c r="AG233" s="122"/>
      <c r="AH233" s="177"/>
      <c r="AI233" s="177"/>
      <c r="AK233" s="164" t="str">
        <f t="shared" si="69"/>
        <v/>
      </c>
      <c r="AL233" s="165" t="str">
        <f t="shared" si="70"/>
        <v/>
      </c>
      <c r="AM233" s="164" t="str">
        <f t="shared" si="71"/>
        <v/>
      </c>
      <c r="AN233" s="164" t="str">
        <f t="shared" si="72"/>
        <v/>
      </c>
      <c r="AO233" s="166" t="str">
        <f t="shared" si="73"/>
        <v/>
      </c>
      <c r="AP233" s="167" t="str">
        <f t="shared" si="74"/>
        <v/>
      </c>
      <c r="AQ233" s="167" t="str">
        <f t="shared" si="75"/>
        <v/>
      </c>
      <c r="AR233" s="167" t="str">
        <f t="shared" si="76"/>
        <v/>
      </c>
      <c r="AS233" s="164" t="str">
        <f t="shared" si="77"/>
        <v/>
      </c>
      <c r="AT233" s="168" t="str">
        <f t="shared" si="78"/>
        <v/>
      </c>
      <c r="AU233" s="168" t="str">
        <f t="shared" si="79"/>
        <v/>
      </c>
      <c r="AV233" s="168" t="str">
        <f t="shared" si="80"/>
        <v/>
      </c>
      <c r="AW233" s="168" t="str">
        <f t="shared" si="81"/>
        <v/>
      </c>
      <c r="AX233" s="168" t="str">
        <f t="shared" si="82"/>
        <v/>
      </c>
      <c r="AY233" s="168" t="str">
        <f t="shared" si="83"/>
        <v/>
      </c>
      <c r="AZ233" s="178"/>
      <c r="BA233" s="178"/>
      <c r="BB233" s="179"/>
      <c r="BC233" s="179"/>
      <c r="BD233" s="179"/>
      <c r="BE233" s="179"/>
      <c r="BF233" s="179"/>
      <c r="BG233" s="179"/>
      <c r="BH233" s="179"/>
      <c r="BI233" s="179"/>
      <c r="BJ233" s="179"/>
      <c r="BK233" s="179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5"/>
      <c r="DJ233" s="25"/>
      <c r="DK233" s="25"/>
      <c r="DL233" s="25"/>
      <c r="DM233" s="25"/>
      <c r="DN233" s="25"/>
    </row>
    <row r="234" spans="1:118" ht="15.95" customHeight="1" x14ac:dyDescent="0.2">
      <c r="A234" s="181" t="str">
        <f t="shared" si="85"/>
        <v/>
      </c>
      <c r="B234" s="182" t="str">
        <f t="shared" si="84"/>
        <v/>
      </c>
      <c r="C234" s="151"/>
      <c r="D234" s="152"/>
      <c r="E234" s="153"/>
      <c r="F234" s="152"/>
      <c r="G234" s="151"/>
      <c r="H234" s="151"/>
      <c r="I234" s="151"/>
      <c r="J234" s="151"/>
      <c r="K234" s="151"/>
      <c r="L234" s="151" t="str">
        <f t="shared" si="65"/>
        <v/>
      </c>
      <c r="M234" s="151" t="str">
        <f t="shared" si="66"/>
        <v/>
      </c>
      <c r="N234" s="151" t="str">
        <f t="shared" si="67"/>
        <v/>
      </c>
      <c r="O234" s="151" t="str">
        <f t="shared" si="68"/>
        <v/>
      </c>
      <c r="P234" s="155"/>
      <c r="Q234" s="155"/>
      <c r="R234" s="154" t="str">
        <f>IF(C234="","",MAX(N234:N235))</f>
        <v/>
      </c>
      <c r="S234" s="154" t="str">
        <f>IF(D234="","",MAX(O234:O235))</f>
        <v/>
      </c>
      <c r="T234" s="155" t="str">
        <f>IF(C234="","",MAX(ABS(H234),ABS(H235)))</f>
        <v/>
      </c>
      <c r="U234" s="156" t="str">
        <f>+IF(C234="","",MIN(MAX(ABS(G234),ABS(G235))*1000/(J234*K234),0.2*$F$10))</f>
        <v/>
      </c>
      <c r="V234" s="155" t="str">
        <f>IF(C234="","",MAX(BH234:BI234))</f>
        <v/>
      </c>
      <c r="W234" s="155" t="str">
        <f>IF(C234="","",$AA$9*$J234*$BG234*$BF234*$F$10/2.9/1000)</f>
        <v/>
      </c>
      <c r="X234" s="155" t="str">
        <f>IF(C234="","",$AA$9*$J234*$BG234*$BF234*$F$10/2/1000)</f>
        <v/>
      </c>
      <c r="Y234" s="157" t="str">
        <f>IF(C234="","",IF(MAX(ABS(H234),ABS(H235))&lt;V234,"Cấu tạo",IF(MAX(ABS(H234),ABS(H235))&gt;X234,"O/S","Tínhthép")))</f>
        <v/>
      </c>
      <c r="Z234" s="158" t="str">
        <f>IF(C234="","",IF(Y234="Tínhthép",IF(T234&lt;W234,2.5,_xlfn.COT(0.5*ASIN(2*T234*1000/($AA$9*J234*BG234*BF234*$F$10)))),""))</f>
        <v/>
      </c>
      <c r="AA234" s="159" t="str">
        <f>IF(C234="","",MAX(BJ234:BK234))</f>
        <v/>
      </c>
      <c r="AB234" s="160" t="str">
        <f>IF($C234="","",AH234)</f>
        <v/>
      </c>
      <c r="AC234" s="160" t="str">
        <f>IF($C234="","",AI234)</f>
        <v/>
      </c>
      <c r="AD234" s="160"/>
      <c r="AE234" s="159" t="str">
        <f>IF(C234="","",2*3.14*AB234^2/4/AC234*1000)</f>
        <v/>
      </c>
      <c r="AF234" s="161" t="str">
        <f>IF(C234="","",IF(AE234&gt;AA234,"OK","NOT OK"))</f>
        <v/>
      </c>
      <c r="AG234" s="17">
        <v>55</v>
      </c>
      <c r="AH234" s="162">
        <v>10</v>
      </c>
      <c r="AI234" s="163">
        <v>200</v>
      </c>
      <c r="AK234" s="164" t="str">
        <f t="shared" si="69"/>
        <v/>
      </c>
      <c r="AL234" s="165" t="str">
        <f t="shared" si="70"/>
        <v/>
      </c>
      <c r="AM234" s="164" t="str">
        <f t="shared" si="71"/>
        <v/>
      </c>
      <c r="AN234" s="164" t="str">
        <f t="shared" si="72"/>
        <v/>
      </c>
      <c r="AO234" s="166" t="str">
        <f t="shared" si="73"/>
        <v/>
      </c>
      <c r="AP234" s="167" t="str">
        <f t="shared" si="74"/>
        <v/>
      </c>
      <c r="AQ234" s="167" t="str">
        <f t="shared" si="75"/>
        <v/>
      </c>
      <c r="AR234" s="167" t="str">
        <f t="shared" si="76"/>
        <v/>
      </c>
      <c r="AS234" s="164" t="str">
        <f t="shared" si="77"/>
        <v/>
      </c>
      <c r="AT234" s="168" t="str">
        <f t="shared" si="78"/>
        <v/>
      </c>
      <c r="AU234" s="168" t="str">
        <f t="shared" si="79"/>
        <v/>
      </c>
      <c r="AV234" s="168" t="str">
        <f t="shared" si="80"/>
        <v/>
      </c>
      <c r="AW234" s="168" t="str">
        <f t="shared" si="81"/>
        <v/>
      </c>
      <c r="AX234" s="168" t="str">
        <f t="shared" si="82"/>
        <v/>
      </c>
      <c r="AY234" s="168" t="str">
        <f t="shared" si="83"/>
        <v/>
      </c>
      <c r="AZ234" s="169" t="str">
        <f>IF(C234="","",MAX(R234:R235))</f>
        <v/>
      </c>
      <c r="BA234" s="169" t="str">
        <f>IF(C234="","",MAX(S234:S235))</f>
        <v/>
      </c>
      <c r="BB234" s="170" t="str">
        <f>IF(C234="","",MIN(2,1+SQRT(200/(0.8*K234))))</f>
        <v/>
      </c>
      <c r="BC234" s="170" t="str">
        <f>IF(C234="","",MIN(0.02,MAX(R234:S234)/(J234*0.8*K234)))</f>
        <v/>
      </c>
      <c r="BD234" s="171" t="str">
        <f>IF(C234="","",0.18/$Y$11)</f>
        <v/>
      </c>
      <c r="BE234" s="172" t="str">
        <f>IF(C234="","",0.035*BB234^(3/2)*$F$9^(1/2))</f>
        <v/>
      </c>
      <c r="BF234" s="172" t="str">
        <f>IF(C234="","",0.6*(1-$F$9/250))</f>
        <v/>
      </c>
      <c r="BG234" s="171" t="str">
        <f>IF(C234="","",0.9*AK234)</f>
        <v/>
      </c>
      <c r="BH234" s="172" t="str">
        <f>+IF(C234="","",(BD234*BB234*(100*BC234*$F$9)^(1/3)+0.15*U234)*J234*0.8*K234/1000)</f>
        <v/>
      </c>
      <c r="BI234" s="172" t="str">
        <f>IF(C234="","",(BE234+0.15*U234)*J234*0.8*K234/1000)</f>
        <v/>
      </c>
      <c r="BJ234" s="172" t="str">
        <f>IF(C234="","",$AF$12*J234*1000)</f>
        <v/>
      </c>
      <c r="BK234" s="172" t="str">
        <f>+IF(C234="","",T234*1000/(BG234*$Q$10*Z234)*1000)</f>
        <v/>
      </c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5"/>
      <c r="DJ234" s="25"/>
      <c r="DK234" s="25"/>
      <c r="DL234" s="25"/>
      <c r="DM234" s="25"/>
      <c r="DN234" s="25"/>
    </row>
    <row r="235" spans="1:118" ht="15.95" customHeight="1" x14ac:dyDescent="0.25">
      <c r="A235" s="181" t="str">
        <f t="shared" si="85"/>
        <v/>
      </c>
      <c r="B235" s="182" t="str">
        <f t="shared" si="84"/>
        <v/>
      </c>
      <c r="C235" s="151"/>
      <c r="D235" s="152"/>
      <c r="E235" s="153"/>
      <c r="F235" s="152"/>
      <c r="G235" s="151"/>
      <c r="H235" s="151"/>
      <c r="I235" s="151"/>
      <c r="J235" s="151"/>
      <c r="K235" s="152"/>
      <c r="L235" s="151" t="str">
        <f t="shared" si="65"/>
        <v/>
      </c>
      <c r="M235" s="151" t="str">
        <f t="shared" si="66"/>
        <v/>
      </c>
      <c r="N235" s="151" t="str">
        <f t="shared" si="67"/>
        <v/>
      </c>
      <c r="O235" s="151" t="str">
        <f t="shared" si="68"/>
        <v/>
      </c>
      <c r="P235" s="272"/>
      <c r="Q235" s="272"/>
      <c r="R235" s="173"/>
      <c r="S235" s="173"/>
      <c r="T235" s="174"/>
      <c r="U235" s="174"/>
      <c r="V235" s="174"/>
      <c r="W235" s="174"/>
      <c r="X235" s="174"/>
      <c r="Y235" s="174"/>
      <c r="Z235" s="174"/>
      <c r="AA235" s="175"/>
      <c r="AB235" s="175"/>
      <c r="AC235" s="175"/>
      <c r="AD235" s="175"/>
      <c r="AE235" s="176"/>
      <c r="AF235" s="175"/>
      <c r="AG235" s="122"/>
      <c r="AH235" s="177"/>
      <c r="AI235" s="177"/>
      <c r="AK235" s="164" t="str">
        <f t="shared" si="69"/>
        <v/>
      </c>
      <c r="AL235" s="165" t="str">
        <f t="shared" si="70"/>
        <v/>
      </c>
      <c r="AM235" s="164" t="str">
        <f t="shared" si="71"/>
        <v/>
      </c>
      <c r="AN235" s="164" t="str">
        <f t="shared" si="72"/>
        <v/>
      </c>
      <c r="AO235" s="166" t="str">
        <f t="shared" si="73"/>
        <v/>
      </c>
      <c r="AP235" s="167" t="str">
        <f t="shared" si="74"/>
        <v/>
      </c>
      <c r="AQ235" s="167" t="str">
        <f t="shared" si="75"/>
        <v/>
      </c>
      <c r="AR235" s="167" t="str">
        <f t="shared" si="76"/>
        <v/>
      </c>
      <c r="AS235" s="164" t="str">
        <f t="shared" si="77"/>
        <v/>
      </c>
      <c r="AT235" s="168" t="str">
        <f t="shared" si="78"/>
        <v/>
      </c>
      <c r="AU235" s="168" t="str">
        <f t="shared" si="79"/>
        <v/>
      </c>
      <c r="AV235" s="168" t="str">
        <f t="shared" si="80"/>
        <v/>
      </c>
      <c r="AW235" s="168" t="str">
        <f t="shared" si="81"/>
        <v/>
      </c>
      <c r="AX235" s="168" t="str">
        <f t="shared" si="82"/>
        <v/>
      </c>
      <c r="AY235" s="168" t="str">
        <f t="shared" si="83"/>
        <v/>
      </c>
      <c r="AZ235" s="178"/>
      <c r="BA235" s="178"/>
      <c r="BB235" s="179"/>
      <c r="BC235" s="179"/>
      <c r="BD235" s="179"/>
      <c r="BE235" s="179"/>
      <c r="BF235" s="179"/>
      <c r="BG235" s="179"/>
      <c r="BH235" s="179"/>
      <c r="BI235" s="179"/>
      <c r="BJ235" s="179"/>
      <c r="BK235" s="179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5"/>
      <c r="DJ235" s="25"/>
      <c r="DK235" s="25"/>
      <c r="DL235" s="25"/>
      <c r="DM235" s="25"/>
      <c r="DN235" s="25"/>
    </row>
    <row r="236" spans="1:118" ht="15.95" customHeight="1" x14ac:dyDescent="0.2">
      <c r="A236" s="181" t="str">
        <f t="shared" si="85"/>
        <v/>
      </c>
      <c r="B236" s="182" t="str">
        <f t="shared" si="84"/>
        <v/>
      </c>
      <c r="C236" s="151"/>
      <c r="D236" s="152"/>
      <c r="E236" s="153"/>
      <c r="F236" s="152"/>
      <c r="G236" s="151"/>
      <c r="H236" s="151"/>
      <c r="I236" s="151"/>
      <c r="J236" s="151"/>
      <c r="K236" s="152"/>
      <c r="L236" s="151" t="str">
        <f t="shared" si="65"/>
        <v/>
      </c>
      <c r="M236" s="151" t="str">
        <f t="shared" si="66"/>
        <v/>
      </c>
      <c r="N236" s="151" t="str">
        <f t="shared" si="67"/>
        <v/>
      </c>
      <c r="O236" s="151" t="str">
        <f t="shared" si="68"/>
        <v/>
      </c>
      <c r="P236" s="155"/>
      <c r="Q236" s="155"/>
      <c r="R236" s="154" t="str">
        <f>IF(C236="","",MAX(N236:N237))</f>
        <v/>
      </c>
      <c r="S236" s="154" t="str">
        <f>IF(D236="","",MAX(O236:O237))</f>
        <v/>
      </c>
      <c r="T236" s="155" t="str">
        <f>IF(C236="","",MAX(ABS(H236),ABS(H237)))</f>
        <v/>
      </c>
      <c r="U236" s="156" t="str">
        <f>+IF(C236="","",MIN(MAX(ABS(G236),ABS(G237))*1000/(J236*K236),0.2*$F$10))</f>
        <v/>
      </c>
      <c r="V236" s="155" t="str">
        <f>IF(C236="","",MAX(BH236:BI236))</f>
        <v/>
      </c>
      <c r="W236" s="155" t="str">
        <f>IF(C236="","",$AA$9*$J236*$BG236*$BF236*$F$10/2.9/1000)</f>
        <v/>
      </c>
      <c r="X236" s="155" t="str">
        <f>IF(C236="","",$AA$9*$J236*$BG236*$BF236*$F$10/2/1000)</f>
        <v/>
      </c>
      <c r="Y236" s="157" t="str">
        <f>IF(C236="","",IF(MAX(ABS(H236),ABS(H237))&lt;V236,"Cấu tạo",IF(MAX(ABS(H236),ABS(H237))&gt;X236,"O/S","Tínhthép")))</f>
        <v/>
      </c>
      <c r="Z236" s="158" t="str">
        <f>IF(C236="","",IF(Y236="Tínhthép",IF(T236&lt;W236,2.5,_xlfn.COT(0.5*ASIN(2*T236*1000/($AA$9*J236*BG236*BF236*$F$10)))),""))</f>
        <v/>
      </c>
      <c r="AA236" s="159" t="str">
        <f>IF(C236="","",MAX(BJ236:BK236))</f>
        <v/>
      </c>
      <c r="AB236" s="160" t="str">
        <f>IF($C236="","",AH236)</f>
        <v/>
      </c>
      <c r="AC236" s="160" t="str">
        <f>IF($C236="","",AI236)</f>
        <v/>
      </c>
      <c r="AD236" s="160"/>
      <c r="AE236" s="159" t="str">
        <f>IF(C236="","",2*3.14*AB236^2/4/AC236*1000)</f>
        <v/>
      </c>
      <c r="AF236" s="161" t="str">
        <f>IF(C236="","",IF(AE236&gt;AA236,"OK","NOT OK"))</f>
        <v/>
      </c>
      <c r="AH236" s="162">
        <v>10</v>
      </c>
      <c r="AI236" s="163">
        <v>200</v>
      </c>
      <c r="AK236" s="164" t="str">
        <f t="shared" si="69"/>
        <v/>
      </c>
      <c r="AL236" s="165" t="str">
        <f t="shared" si="70"/>
        <v/>
      </c>
      <c r="AM236" s="164" t="str">
        <f t="shared" si="71"/>
        <v/>
      </c>
      <c r="AN236" s="164" t="str">
        <f t="shared" si="72"/>
        <v/>
      </c>
      <c r="AO236" s="166" t="str">
        <f t="shared" si="73"/>
        <v/>
      </c>
      <c r="AP236" s="167" t="str">
        <f t="shared" si="74"/>
        <v/>
      </c>
      <c r="AQ236" s="167" t="str">
        <f t="shared" si="75"/>
        <v/>
      </c>
      <c r="AR236" s="167" t="str">
        <f t="shared" si="76"/>
        <v/>
      </c>
      <c r="AS236" s="164" t="str">
        <f t="shared" si="77"/>
        <v/>
      </c>
      <c r="AT236" s="168" t="str">
        <f t="shared" si="78"/>
        <v/>
      </c>
      <c r="AU236" s="168" t="str">
        <f t="shared" si="79"/>
        <v/>
      </c>
      <c r="AV236" s="168" t="str">
        <f t="shared" si="80"/>
        <v/>
      </c>
      <c r="AW236" s="168" t="str">
        <f t="shared" si="81"/>
        <v/>
      </c>
      <c r="AX236" s="168" t="str">
        <f t="shared" si="82"/>
        <v/>
      </c>
      <c r="AY236" s="168" t="str">
        <f t="shared" si="83"/>
        <v/>
      </c>
      <c r="AZ236" s="169" t="str">
        <f>IF(C236="","",MAX(R236:R237))</f>
        <v/>
      </c>
      <c r="BA236" s="169" t="str">
        <f>IF(C236="","",MAX(S236:S237))</f>
        <v/>
      </c>
      <c r="BB236" s="170" t="str">
        <f>IF(C236="","",MIN(2,1+SQRT(200/(0.8*K236))))</f>
        <v/>
      </c>
      <c r="BC236" s="170" t="str">
        <f>IF(C236="","",MIN(0.02,MAX(R236:S236)/(J236*0.8*K236)))</f>
        <v/>
      </c>
      <c r="BD236" s="171" t="str">
        <f>IF(C236="","",0.18/$Y$11)</f>
        <v/>
      </c>
      <c r="BE236" s="172" t="str">
        <f>IF(C236="","",0.035*BB236^(3/2)*$F$9^(1/2))</f>
        <v/>
      </c>
      <c r="BF236" s="172" t="str">
        <f>IF(C236="","",0.6*(1-$F$9/250))</f>
        <v/>
      </c>
      <c r="BG236" s="171" t="str">
        <f>IF(C236="","",0.9*AK236)</f>
        <v/>
      </c>
      <c r="BH236" s="172" t="str">
        <f>+IF(C236="","",(BD236*BB236*(100*BC236*$F$9)^(1/3)+0.15*U236)*J236*0.8*K236/1000)</f>
        <v/>
      </c>
      <c r="BI236" s="172" t="str">
        <f>IF(C236="","",(BE236+0.15*U236)*J236*0.8*K236/1000)</f>
        <v/>
      </c>
      <c r="BJ236" s="172" t="str">
        <f>IF(C236="","",$AF$12*J236*1000)</f>
        <v/>
      </c>
      <c r="BK236" s="172" t="str">
        <f>+IF(C236="","",T236*1000/(BG236*$Q$10*Z236)*1000)</f>
        <v/>
      </c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5"/>
      <c r="DJ236" s="25"/>
      <c r="DK236" s="25"/>
      <c r="DL236" s="25"/>
      <c r="DM236" s="25"/>
      <c r="DN236" s="25"/>
    </row>
    <row r="237" spans="1:118" ht="15.95" customHeight="1" x14ac:dyDescent="0.25">
      <c r="A237" s="181" t="str">
        <f t="shared" si="85"/>
        <v/>
      </c>
      <c r="B237" s="182" t="str">
        <f t="shared" si="84"/>
        <v/>
      </c>
      <c r="C237" s="151"/>
      <c r="D237" s="152"/>
      <c r="E237" s="153"/>
      <c r="F237" s="152"/>
      <c r="G237" s="151"/>
      <c r="H237" s="151"/>
      <c r="I237" s="151"/>
      <c r="J237" s="151"/>
      <c r="K237" s="152"/>
      <c r="L237" s="151" t="str">
        <f t="shared" si="65"/>
        <v/>
      </c>
      <c r="M237" s="151" t="str">
        <f t="shared" si="66"/>
        <v/>
      </c>
      <c r="N237" s="151" t="str">
        <f t="shared" si="67"/>
        <v/>
      </c>
      <c r="O237" s="151" t="str">
        <f t="shared" si="68"/>
        <v/>
      </c>
      <c r="P237" s="272"/>
      <c r="Q237" s="272"/>
      <c r="R237" s="173"/>
      <c r="S237" s="173"/>
      <c r="T237" s="174"/>
      <c r="U237" s="174"/>
      <c r="V237" s="174"/>
      <c r="W237" s="174"/>
      <c r="X237" s="174"/>
      <c r="Y237" s="174"/>
      <c r="Z237" s="174"/>
      <c r="AA237" s="175"/>
      <c r="AB237" s="175"/>
      <c r="AC237" s="175"/>
      <c r="AD237" s="175"/>
      <c r="AE237" s="176"/>
      <c r="AF237" s="175"/>
      <c r="AG237" s="122"/>
      <c r="AH237" s="177"/>
      <c r="AI237" s="177"/>
      <c r="AK237" s="164" t="str">
        <f t="shared" si="69"/>
        <v/>
      </c>
      <c r="AL237" s="165" t="str">
        <f t="shared" si="70"/>
        <v/>
      </c>
      <c r="AM237" s="164" t="str">
        <f t="shared" si="71"/>
        <v/>
      </c>
      <c r="AN237" s="164" t="str">
        <f t="shared" si="72"/>
        <v/>
      </c>
      <c r="AO237" s="166" t="str">
        <f t="shared" si="73"/>
        <v/>
      </c>
      <c r="AP237" s="167" t="str">
        <f t="shared" si="74"/>
        <v/>
      </c>
      <c r="AQ237" s="167" t="str">
        <f t="shared" si="75"/>
        <v/>
      </c>
      <c r="AR237" s="167" t="str">
        <f t="shared" si="76"/>
        <v/>
      </c>
      <c r="AS237" s="164" t="str">
        <f t="shared" si="77"/>
        <v/>
      </c>
      <c r="AT237" s="168" t="str">
        <f t="shared" si="78"/>
        <v/>
      </c>
      <c r="AU237" s="168" t="str">
        <f t="shared" si="79"/>
        <v/>
      </c>
      <c r="AV237" s="168" t="str">
        <f t="shared" si="80"/>
        <v/>
      </c>
      <c r="AW237" s="168" t="str">
        <f t="shared" si="81"/>
        <v/>
      </c>
      <c r="AX237" s="168" t="str">
        <f t="shared" si="82"/>
        <v/>
      </c>
      <c r="AY237" s="168" t="str">
        <f t="shared" si="83"/>
        <v/>
      </c>
      <c r="AZ237" s="178"/>
      <c r="BA237" s="178"/>
      <c r="BB237" s="179"/>
      <c r="BC237" s="179"/>
      <c r="BD237" s="179"/>
      <c r="BE237" s="179"/>
      <c r="BF237" s="179"/>
      <c r="BG237" s="179"/>
      <c r="BH237" s="179"/>
      <c r="BI237" s="179"/>
      <c r="BJ237" s="179"/>
      <c r="BK237" s="179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5"/>
      <c r="DJ237" s="25"/>
      <c r="DK237" s="25"/>
      <c r="DL237" s="25"/>
      <c r="DM237" s="25"/>
      <c r="DN237" s="25"/>
    </row>
    <row r="238" spans="1:118" ht="15.95" customHeight="1" x14ac:dyDescent="0.2">
      <c r="A238" s="181" t="str">
        <f t="shared" si="85"/>
        <v/>
      </c>
      <c r="B238" s="182" t="str">
        <f t="shared" si="84"/>
        <v/>
      </c>
      <c r="C238" s="151"/>
      <c r="D238" s="152"/>
      <c r="E238" s="153"/>
      <c r="F238" s="152"/>
      <c r="G238" s="151"/>
      <c r="H238" s="151"/>
      <c r="I238" s="151"/>
      <c r="J238" s="151"/>
      <c r="K238" s="151"/>
      <c r="L238" s="151" t="str">
        <f t="shared" si="65"/>
        <v/>
      </c>
      <c r="M238" s="151" t="str">
        <f t="shared" si="66"/>
        <v/>
      </c>
      <c r="N238" s="151" t="str">
        <f t="shared" si="67"/>
        <v/>
      </c>
      <c r="O238" s="151" t="str">
        <f t="shared" si="68"/>
        <v/>
      </c>
      <c r="P238" s="155"/>
      <c r="Q238" s="155"/>
      <c r="R238" s="154" t="str">
        <f>IF(C238="","",MAX(N238:N239))</f>
        <v/>
      </c>
      <c r="S238" s="154" t="str">
        <f>IF(D238="","",MAX(O238:O239))</f>
        <v/>
      </c>
      <c r="T238" s="155" t="str">
        <f>IF(C238="","",MAX(ABS(H238),ABS(H239)))</f>
        <v/>
      </c>
      <c r="U238" s="156" t="str">
        <f>+IF(C238="","",MIN(MAX(ABS(G238),ABS(G239))*1000/(J238*K238),0.2*$F$10))</f>
        <v/>
      </c>
      <c r="V238" s="155" t="str">
        <f>IF(C238="","",MAX(BH238:BI238))</f>
        <v/>
      </c>
      <c r="W238" s="155" t="str">
        <f>IF(C238="","",$AA$9*$J238*$BG238*$BF238*$F$10/2.9/1000)</f>
        <v/>
      </c>
      <c r="X238" s="155" t="str">
        <f>IF(C238="","",$AA$9*$J238*$BG238*$BF238*$F$10/2/1000)</f>
        <v/>
      </c>
      <c r="Y238" s="157" t="str">
        <f>IF(C238="","",IF(MAX(ABS(H238),ABS(H239))&lt;V238,"Cấu tạo",IF(MAX(ABS(H238),ABS(H239))&gt;X238,"O/S","Tínhthép")))</f>
        <v/>
      </c>
      <c r="Z238" s="158" t="str">
        <f>IF(C238="","",IF(Y238="Tínhthép",IF(T238&lt;W238,2.5,_xlfn.COT(0.5*ASIN(2*T238*1000/($AA$9*J238*BG238*BF238*$F$10)))),""))</f>
        <v/>
      </c>
      <c r="AA238" s="159" t="str">
        <f>IF(C238="","",MAX(BJ238:BK238))</f>
        <v/>
      </c>
      <c r="AB238" s="160" t="str">
        <f>IF($C238="","",AH238)</f>
        <v/>
      </c>
      <c r="AC238" s="160" t="str">
        <f>IF($C238="","",AI238)</f>
        <v/>
      </c>
      <c r="AD238" s="160"/>
      <c r="AE238" s="159" t="str">
        <f>IF(C238="","",2*3.14*AB238^2/4/AC238*1000)</f>
        <v/>
      </c>
      <c r="AF238" s="161" t="str">
        <f>IF(C238="","",IF(AE238&gt;AA238,"OK","NOT OK"))</f>
        <v/>
      </c>
      <c r="AG238" s="17">
        <v>56</v>
      </c>
      <c r="AH238" s="162">
        <v>10</v>
      </c>
      <c r="AI238" s="163">
        <v>200</v>
      </c>
      <c r="AK238" s="164" t="str">
        <f t="shared" si="69"/>
        <v/>
      </c>
      <c r="AL238" s="165" t="str">
        <f t="shared" si="70"/>
        <v/>
      </c>
      <c r="AM238" s="164" t="str">
        <f t="shared" si="71"/>
        <v/>
      </c>
      <c r="AN238" s="164" t="str">
        <f t="shared" si="72"/>
        <v/>
      </c>
      <c r="AO238" s="166" t="str">
        <f t="shared" si="73"/>
        <v/>
      </c>
      <c r="AP238" s="167" t="str">
        <f t="shared" si="74"/>
        <v/>
      </c>
      <c r="AQ238" s="167" t="str">
        <f t="shared" si="75"/>
        <v/>
      </c>
      <c r="AR238" s="167" t="str">
        <f t="shared" si="76"/>
        <v/>
      </c>
      <c r="AS238" s="164" t="str">
        <f t="shared" si="77"/>
        <v/>
      </c>
      <c r="AT238" s="168" t="str">
        <f t="shared" si="78"/>
        <v/>
      </c>
      <c r="AU238" s="168" t="str">
        <f t="shared" si="79"/>
        <v/>
      </c>
      <c r="AV238" s="168" t="str">
        <f t="shared" si="80"/>
        <v/>
      </c>
      <c r="AW238" s="168" t="str">
        <f t="shared" si="81"/>
        <v/>
      </c>
      <c r="AX238" s="168" t="str">
        <f t="shared" si="82"/>
        <v/>
      </c>
      <c r="AY238" s="168" t="str">
        <f t="shared" si="83"/>
        <v/>
      </c>
      <c r="AZ238" s="169" t="str">
        <f>IF(C238="","",MAX(R238:R239))</f>
        <v/>
      </c>
      <c r="BA238" s="169" t="str">
        <f>IF(C238="","",MAX(S238:S239))</f>
        <v/>
      </c>
      <c r="BB238" s="170" t="str">
        <f>IF(C238="","",MIN(2,1+SQRT(200/(0.8*K238))))</f>
        <v/>
      </c>
      <c r="BC238" s="170" t="str">
        <f>IF(C238="","",MIN(0.02,MAX(R238:S238)/(J238*0.8*K238)))</f>
        <v/>
      </c>
      <c r="BD238" s="171" t="str">
        <f>IF(C238="","",0.18/$Y$11)</f>
        <v/>
      </c>
      <c r="BE238" s="172" t="str">
        <f>IF(C238="","",0.035*BB238^(3/2)*$F$9^(1/2))</f>
        <v/>
      </c>
      <c r="BF238" s="172" t="str">
        <f>IF(C238="","",0.6*(1-$F$9/250))</f>
        <v/>
      </c>
      <c r="BG238" s="171" t="str">
        <f>IF(C238="","",0.9*AK238)</f>
        <v/>
      </c>
      <c r="BH238" s="172" t="str">
        <f>+IF(C238="","",(BD238*BB238*(100*BC238*$F$9)^(1/3)+0.15*U238)*J238*0.8*K238/1000)</f>
        <v/>
      </c>
      <c r="BI238" s="172" t="str">
        <f>IF(C238="","",(BE238+0.15*U238)*J238*0.8*K238/1000)</f>
        <v/>
      </c>
      <c r="BJ238" s="172" t="str">
        <f>IF(C238="","",$AF$12*J238*1000)</f>
        <v/>
      </c>
      <c r="BK238" s="172" t="str">
        <f>+IF(C238="","",T238*1000/(BG238*$Q$10*Z238)*1000)</f>
        <v/>
      </c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5"/>
      <c r="DJ238" s="25"/>
      <c r="DK238" s="25"/>
      <c r="DL238" s="25"/>
      <c r="DM238" s="25"/>
      <c r="DN238" s="25"/>
    </row>
    <row r="239" spans="1:118" ht="15.95" customHeight="1" x14ac:dyDescent="0.25">
      <c r="A239" s="181" t="str">
        <f t="shared" si="85"/>
        <v/>
      </c>
      <c r="B239" s="182" t="str">
        <f t="shared" si="84"/>
        <v/>
      </c>
      <c r="C239" s="151"/>
      <c r="D239" s="152"/>
      <c r="E239" s="153"/>
      <c r="F239" s="152"/>
      <c r="G239" s="151"/>
      <c r="H239" s="151"/>
      <c r="I239" s="151"/>
      <c r="J239" s="151"/>
      <c r="K239" s="152"/>
      <c r="L239" s="151" t="str">
        <f t="shared" si="65"/>
        <v/>
      </c>
      <c r="M239" s="151" t="str">
        <f t="shared" si="66"/>
        <v/>
      </c>
      <c r="N239" s="151" t="str">
        <f t="shared" si="67"/>
        <v/>
      </c>
      <c r="O239" s="151" t="str">
        <f t="shared" si="68"/>
        <v/>
      </c>
      <c r="P239" s="272"/>
      <c r="Q239" s="272"/>
      <c r="R239" s="180"/>
      <c r="S239" s="180"/>
      <c r="T239" s="174"/>
      <c r="U239" s="174"/>
      <c r="V239" s="174"/>
      <c r="W239" s="174"/>
      <c r="X239" s="174"/>
      <c r="Y239" s="174"/>
      <c r="Z239" s="174"/>
      <c r="AA239" s="175"/>
      <c r="AB239" s="175"/>
      <c r="AC239" s="175"/>
      <c r="AD239" s="175"/>
      <c r="AE239" s="176"/>
      <c r="AF239" s="175"/>
      <c r="AG239" s="122"/>
      <c r="AH239" s="177"/>
      <c r="AI239" s="177"/>
      <c r="AK239" s="164" t="str">
        <f t="shared" si="69"/>
        <v/>
      </c>
      <c r="AL239" s="165" t="str">
        <f t="shared" si="70"/>
        <v/>
      </c>
      <c r="AM239" s="164" t="str">
        <f t="shared" si="71"/>
        <v/>
      </c>
      <c r="AN239" s="164" t="str">
        <f t="shared" si="72"/>
        <v/>
      </c>
      <c r="AO239" s="166" t="str">
        <f t="shared" si="73"/>
        <v/>
      </c>
      <c r="AP239" s="167" t="str">
        <f t="shared" si="74"/>
        <v/>
      </c>
      <c r="AQ239" s="167" t="str">
        <f t="shared" si="75"/>
        <v/>
      </c>
      <c r="AR239" s="167" t="str">
        <f t="shared" si="76"/>
        <v/>
      </c>
      <c r="AS239" s="164" t="str">
        <f t="shared" si="77"/>
        <v/>
      </c>
      <c r="AT239" s="168" t="str">
        <f t="shared" si="78"/>
        <v/>
      </c>
      <c r="AU239" s="168" t="str">
        <f t="shared" si="79"/>
        <v/>
      </c>
      <c r="AV239" s="168" t="str">
        <f t="shared" si="80"/>
        <v/>
      </c>
      <c r="AW239" s="168" t="str">
        <f t="shared" si="81"/>
        <v/>
      </c>
      <c r="AX239" s="168" t="str">
        <f t="shared" si="82"/>
        <v/>
      </c>
      <c r="AY239" s="168" t="str">
        <f t="shared" si="83"/>
        <v/>
      </c>
      <c r="AZ239" s="178"/>
      <c r="BA239" s="178"/>
      <c r="BB239" s="179"/>
      <c r="BC239" s="179"/>
      <c r="BD239" s="179"/>
      <c r="BE239" s="179"/>
      <c r="BF239" s="179"/>
      <c r="BG239" s="179"/>
      <c r="BH239" s="179"/>
      <c r="BI239" s="179"/>
      <c r="BJ239" s="179"/>
      <c r="BK239" s="179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5"/>
      <c r="DJ239" s="25"/>
      <c r="DK239" s="25"/>
      <c r="DL239" s="25"/>
      <c r="DM239" s="25"/>
      <c r="DN239" s="25"/>
    </row>
    <row r="240" spans="1:118" ht="15.95" customHeight="1" x14ac:dyDescent="0.2">
      <c r="A240" s="181" t="str">
        <f t="shared" si="85"/>
        <v/>
      </c>
      <c r="B240" s="182" t="str">
        <f t="shared" si="84"/>
        <v/>
      </c>
      <c r="C240" s="151"/>
      <c r="D240" s="152"/>
      <c r="E240" s="153"/>
      <c r="F240" s="152"/>
      <c r="G240" s="151"/>
      <c r="H240" s="151"/>
      <c r="I240" s="151"/>
      <c r="J240" s="151"/>
      <c r="K240" s="152"/>
      <c r="L240" s="151" t="str">
        <f t="shared" si="65"/>
        <v/>
      </c>
      <c r="M240" s="151" t="str">
        <f t="shared" si="66"/>
        <v/>
      </c>
      <c r="N240" s="151" t="str">
        <f t="shared" si="67"/>
        <v/>
      </c>
      <c r="O240" s="151" t="str">
        <f t="shared" si="68"/>
        <v/>
      </c>
      <c r="P240" s="155"/>
      <c r="Q240" s="155"/>
      <c r="R240" s="154" t="str">
        <f>IF(C240="","",MAX(N240:N241))</f>
        <v/>
      </c>
      <c r="S240" s="154" t="str">
        <f>IF(D240="","",MAX(O240:O241))</f>
        <v/>
      </c>
      <c r="T240" s="155" t="str">
        <f>IF(C240="","",MAX(ABS(H240),ABS(H241)))</f>
        <v/>
      </c>
      <c r="U240" s="156" t="str">
        <f>+IF(C240="","",MIN(MAX(ABS(G240),ABS(G241))*1000/(J240*K240),0.2*$F$10))</f>
        <v/>
      </c>
      <c r="V240" s="155" t="str">
        <f>IF(C240="","",MAX(BH240:BI240))</f>
        <v/>
      </c>
      <c r="W240" s="155" t="str">
        <f>IF(C240="","",$AA$9*$J240*$BG240*$BF240*$F$10/2.9/1000)</f>
        <v/>
      </c>
      <c r="X240" s="155" t="str">
        <f>IF(C240="","",$AA$9*$J240*$BG240*$BF240*$F$10/2/1000)</f>
        <v/>
      </c>
      <c r="Y240" s="157" t="str">
        <f>IF(C240="","",IF(MAX(ABS(H240),ABS(H241))&lt;V240,"Cấu tạo",IF(MAX(ABS(H240),ABS(H241))&gt;X240,"O/S","Tínhthép")))</f>
        <v/>
      </c>
      <c r="Z240" s="158" t="str">
        <f>IF(C240="","",IF(Y240="Tínhthép",IF(T240&lt;W240,2.5,_xlfn.COT(0.5*ASIN(2*T240*1000/($AA$9*J240*BG240*BF240*$F$10)))),""))</f>
        <v/>
      </c>
      <c r="AA240" s="159" t="str">
        <f>IF(C240="","",MAX(BJ240:BK240))</f>
        <v/>
      </c>
      <c r="AB240" s="160" t="str">
        <f>IF($C240="","",AH240)</f>
        <v/>
      </c>
      <c r="AC240" s="160" t="str">
        <f>IF($C240="","",AI240)</f>
        <v/>
      </c>
      <c r="AD240" s="160"/>
      <c r="AE240" s="159" t="str">
        <f>IF(C240="","",2*3.14*AB240^2/4/AC240*1000)</f>
        <v/>
      </c>
      <c r="AF240" s="161" t="str">
        <f>IF(C240="","",IF(AE240&gt;AA240,"OK","NOT OK"))</f>
        <v/>
      </c>
      <c r="AH240" s="162">
        <v>10</v>
      </c>
      <c r="AI240" s="163">
        <v>200</v>
      </c>
      <c r="AK240" s="164" t="str">
        <f t="shared" si="69"/>
        <v/>
      </c>
      <c r="AL240" s="165" t="str">
        <f t="shared" si="70"/>
        <v/>
      </c>
      <c r="AM240" s="164" t="str">
        <f t="shared" si="71"/>
        <v/>
      </c>
      <c r="AN240" s="164" t="str">
        <f t="shared" si="72"/>
        <v/>
      </c>
      <c r="AO240" s="166" t="str">
        <f t="shared" si="73"/>
        <v/>
      </c>
      <c r="AP240" s="167" t="str">
        <f t="shared" si="74"/>
        <v/>
      </c>
      <c r="AQ240" s="167" t="str">
        <f t="shared" si="75"/>
        <v/>
      </c>
      <c r="AR240" s="167" t="str">
        <f t="shared" si="76"/>
        <v/>
      </c>
      <c r="AS240" s="164" t="str">
        <f t="shared" si="77"/>
        <v/>
      </c>
      <c r="AT240" s="168" t="str">
        <f t="shared" si="78"/>
        <v/>
      </c>
      <c r="AU240" s="168" t="str">
        <f t="shared" si="79"/>
        <v/>
      </c>
      <c r="AV240" s="168" t="str">
        <f t="shared" si="80"/>
        <v/>
      </c>
      <c r="AW240" s="168" t="str">
        <f t="shared" si="81"/>
        <v/>
      </c>
      <c r="AX240" s="168" t="str">
        <f t="shared" si="82"/>
        <v/>
      </c>
      <c r="AY240" s="168" t="str">
        <f t="shared" si="83"/>
        <v/>
      </c>
      <c r="AZ240" s="169" t="str">
        <f>IF(C240="","",MAX(R240:R241))</f>
        <v/>
      </c>
      <c r="BA240" s="169" t="str">
        <f>IF(C240="","",MAX(S240:S241))</f>
        <v/>
      </c>
      <c r="BB240" s="170" t="str">
        <f>IF(C240="","",MIN(2,1+SQRT(200/(0.8*K240))))</f>
        <v/>
      </c>
      <c r="BC240" s="170" t="str">
        <f>IF(C240="","",MIN(0.02,MAX(R240:S240)/(J240*0.8*K240)))</f>
        <v/>
      </c>
      <c r="BD240" s="171" t="str">
        <f>IF(C240="","",0.18/$Y$11)</f>
        <v/>
      </c>
      <c r="BE240" s="172" t="str">
        <f>IF(C240="","",0.035*BB240^(3/2)*$F$9^(1/2))</f>
        <v/>
      </c>
      <c r="BF240" s="172" t="str">
        <f>IF(C240="","",0.6*(1-$F$9/250))</f>
        <v/>
      </c>
      <c r="BG240" s="171" t="str">
        <f>IF(C240="","",0.9*AK240)</f>
        <v/>
      </c>
      <c r="BH240" s="172" t="str">
        <f>+IF(C240="","",(BD240*BB240*(100*BC240*$F$9)^(1/3)+0.15*U240)*J240*0.8*K240/1000)</f>
        <v/>
      </c>
      <c r="BI240" s="172" t="str">
        <f>IF(C240="","",(BE240+0.15*U240)*J240*0.8*K240/1000)</f>
        <v/>
      </c>
      <c r="BJ240" s="172" t="str">
        <f>IF(C240="","",$AF$12*J240*1000)</f>
        <v/>
      </c>
      <c r="BK240" s="172" t="str">
        <f>+IF(C240="","",T240*1000/(BG240*$Q$10*Z240)*1000)</f>
        <v/>
      </c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5"/>
      <c r="DJ240" s="25"/>
      <c r="DK240" s="25"/>
      <c r="DL240" s="25"/>
      <c r="DM240" s="25"/>
      <c r="DN240" s="25"/>
    </row>
    <row r="241" spans="1:118" ht="15.95" customHeight="1" x14ac:dyDescent="0.25">
      <c r="A241" s="181" t="str">
        <f t="shared" si="85"/>
        <v/>
      </c>
      <c r="B241" s="182" t="str">
        <f t="shared" si="84"/>
        <v/>
      </c>
      <c r="C241" s="151"/>
      <c r="D241" s="152"/>
      <c r="E241" s="153"/>
      <c r="F241" s="152"/>
      <c r="G241" s="151"/>
      <c r="H241" s="151"/>
      <c r="I241" s="151"/>
      <c r="J241" s="151"/>
      <c r="K241" s="152"/>
      <c r="L241" s="151" t="str">
        <f t="shared" si="65"/>
        <v/>
      </c>
      <c r="M241" s="151" t="str">
        <f t="shared" si="66"/>
        <v/>
      </c>
      <c r="N241" s="151" t="str">
        <f t="shared" si="67"/>
        <v/>
      </c>
      <c r="O241" s="151" t="str">
        <f t="shared" si="68"/>
        <v/>
      </c>
      <c r="P241" s="272"/>
      <c r="Q241" s="272"/>
      <c r="R241" s="180"/>
      <c r="S241" s="180"/>
      <c r="T241" s="174"/>
      <c r="U241" s="174"/>
      <c r="V241" s="174"/>
      <c r="W241" s="174"/>
      <c r="X241" s="174"/>
      <c r="Y241" s="174"/>
      <c r="Z241" s="174"/>
      <c r="AA241" s="175"/>
      <c r="AB241" s="175"/>
      <c r="AC241" s="175"/>
      <c r="AD241" s="175"/>
      <c r="AE241" s="176"/>
      <c r="AF241" s="175"/>
      <c r="AG241" s="122"/>
      <c r="AH241" s="177"/>
      <c r="AI241" s="177"/>
      <c r="AK241" s="164" t="str">
        <f t="shared" si="69"/>
        <v/>
      </c>
      <c r="AL241" s="165" t="str">
        <f t="shared" si="70"/>
        <v/>
      </c>
      <c r="AM241" s="164" t="str">
        <f t="shared" si="71"/>
        <v/>
      </c>
      <c r="AN241" s="164" t="str">
        <f t="shared" si="72"/>
        <v/>
      </c>
      <c r="AO241" s="166" t="str">
        <f t="shared" si="73"/>
        <v/>
      </c>
      <c r="AP241" s="167" t="str">
        <f t="shared" si="74"/>
        <v/>
      </c>
      <c r="AQ241" s="167" t="str">
        <f t="shared" si="75"/>
        <v/>
      </c>
      <c r="AR241" s="167" t="str">
        <f t="shared" si="76"/>
        <v/>
      </c>
      <c r="AS241" s="164" t="str">
        <f t="shared" si="77"/>
        <v/>
      </c>
      <c r="AT241" s="168" t="str">
        <f t="shared" si="78"/>
        <v/>
      </c>
      <c r="AU241" s="168" t="str">
        <f t="shared" si="79"/>
        <v/>
      </c>
      <c r="AV241" s="168" t="str">
        <f t="shared" si="80"/>
        <v/>
      </c>
      <c r="AW241" s="168" t="str">
        <f t="shared" si="81"/>
        <v/>
      </c>
      <c r="AX241" s="168" t="str">
        <f t="shared" si="82"/>
        <v/>
      </c>
      <c r="AY241" s="168" t="str">
        <f t="shared" si="83"/>
        <v/>
      </c>
      <c r="AZ241" s="178"/>
      <c r="BA241" s="178"/>
      <c r="BB241" s="179"/>
      <c r="BC241" s="179"/>
      <c r="BD241" s="179"/>
      <c r="BE241" s="179"/>
      <c r="BF241" s="179"/>
      <c r="BG241" s="179"/>
      <c r="BH241" s="179"/>
      <c r="BI241" s="179"/>
      <c r="BJ241" s="179"/>
      <c r="BK241" s="179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5"/>
      <c r="DJ241" s="25"/>
      <c r="DK241" s="25"/>
      <c r="DL241" s="25"/>
      <c r="DM241" s="25"/>
      <c r="DN241" s="25"/>
    </row>
    <row r="242" spans="1:118" ht="15.95" customHeight="1" x14ac:dyDescent="0.2">
      <c r="A242" s="181" t="str">
        <f t="shared" si="85"/>
        <v/>
      </c>
      <c r="B242" s="182" t="str">
        <f t="shared" si="84"/>
        <v/>
      </c>
      <c r="C242" s="151"/>
      <c r="D242" s="152"/>
      <c r="E242" s="153"/>
      <c r="F242" s="152"/>
      <c r="G242" s="151"/>
      <c r="H242" s="151"/>
      <c r="I242" s="151"/>
      <c r="J242" s="151"/>
      <c r="K242" s="151"/>
      <c r="L242" s="151" t="str">
        <f t="shared" si="65"/>
        <v/>
      </c>
      <c r="M242" s="151" t="str">
        <f t="shared" si="66"/>
        <v/>
      </c>
      <c r="N242" s="151" t="str">
        <f t="shared" si="67"/>
        <v/>
      </c>
      <c r="O242" s="151" t="str">
        <f t="shared" si="68"/>
        <v/>
      </c>
      <c r="P242" s="155"/>
      <c r="Q242" s="155"/>
      <c r="R242" s="154" t="str">
        <f>IF(C242="","",MAX(N242:N243))</f>
        <v/>
      </c>
      <c r="S242" s="154" t="str">
        <f>IF(D242="","",MAX(O242:O243))</f>
        <v/>
      </c>
      <c r="T242" s="155" t="str">
        <f>IF(C242="","",MAX(ABS(H242),ABS(H243)))</f>
        <v/>
      </c>
      <c r="U242" s="156" t="str">
        <f>+IF(C242="","",MIN(MAX(ABS(G242),ABS(G243))*1000/(J242*K242),0.2*$F$10))</f>
        <v/>
      </c>
      <c r="V242" s="155" t="str">
        <f>IF(C242="","",MAX(BH242:BI242))</f>
        <v/>
      </c>
      <c r="W242" s="155" t="str">
        <f>IF(C242="","",$AA$9*$J242*$BG242*$BF242*$F$10/2.9/1000)</f>
        <v/>
      </c>
      <c r="X242" s="155" t="str">
        <f>IF(C242="","",$AA$9*$J242*$BG242*$BF242*$F$10/2/1000)</f>
        <v/>
      </c>
      <c r="Y242" s="157" t="str">
        <f>IF(C242="","",IF(MAX(ABS(H242),ABS(H243))&lt;V242,"Cấu tạo",IF(MAX(ABS(H242),ABS(H243))&gt;X242,"O/S","Tínhthép")))</f>
        <v/>
      </c>
      <c r="Z242" s="158" t="str">
        <f>IF(C242="","",IF(Y242="Tínhthép",IF(T242&lt;W242,2.5,_xlfn.COT(0.5*ASIN(2*T242*1000/($AA$9*J242*BG242*BF242*$F$10)))),""))</f>
        <v/>
      </c>
      <c r="AA242" s="159" t="str">
        <f>IF(C242="","",MAX(BJ242:BK242))</f>
        <v/>
      </c>
      <c r="AB242" s="160" t="str">
        <f>IF($C242="","",AH242)</f>
        <v/>
      </c>
      <c r="AC242" s="160" t="str">
        <f>IF($C242="","",AI242)</f>
        <v/>
      </c>
      <c r="AD242" s="160"/>
      <c r="AE242" s="159" t="str">
        <f>IF(C242="","",2*3.14*AB242^2/4/AC242*1000)</f>
        <v/>
      </c>
      <c r="AF242" s="161" t="str">
        <f>IF(C242="","",IF(AE242&gt;AA242,"OK","NOT OK"))</f>
        <v/>
      </c>
      <c r="AG242" s="17">
        <v>57</v>
      </c>
      <c r="AH242" s="162">
        <v>10</v>
      </c>
      <c r="AI242" s="163">
        <v>200</v>
      </c>
      <c r="AK242" s="164" t="str">
        <f t="shared" si="69"/>
        <v/>
      </c>
      <c r="AL242" s="165" t="str">
        <f t="shared" si="70"/>
        <v/>
      </c>
      <c r="AM242" s="164" t="str">
        <f t="shared" si="71"/>
        <v/>
      </c>
      <c r="AN242" s="164" t="str">
        <f t="shared" si="72"/>
        <v/>
      </c>
      <c r="AO242" s="166" t="str">
        <f t="shared" si="73"/>
        <v/>
      </c>
      <c r="AP242" s="167" t="str">
        <f t="shared" si="74"/>
        <v/>
      </c>
      <c r="AQ242" s="167" t="str">
        <f t="shared" si="75"/>
        <v/>
      </c>
      <c r="AR242" s="167" t="str">
        <f t="shared" si="76"/>
        <v/>
      </c>
      <c r="AS242" s="164" t="str">
        <f t="shared" si="77"/>
        <v/>
      </c>
      <c r="AT242" s="168" t="str">
        <f t="shared" si="78"/>
        <v/>
      </c>
      <c r="AU242" s="168" t="str">
        <f t="shared" si="79"/>
        <v/>
      </c>
      <c r="AV242" s="168" t="str">
        <f t="shared" si="80"/>
        <v/>
      </c>
      <c r="AW242" s="168" t="str">
        <f t="shared" si="81"/>
        <v/>
      </c>
      <c r="AX242" s="168" t="str">
        <f t="shared" si="82"/>
        <v/>
      </c>
      <c r="AY242" s="168" t="str">
        <f t="shared" si="83"/>
        <v/>
      </c>
      <c r="AZ242" s="169" t="str">
        <f>IF(C242="","",MAX(R242:R243))</f>
        <v/>
      </c>
      <c r="BA242" s="169" t="str">
        <f>IF(C242="","",MAX(S242:S243))</f>
        <v/>
      </c>
      <c r="BB242" s="170" t="str">
        <f>IF(C242="","",MIN(2,1+SQRT(200/(0.8*K242))))</f>
        <v/>
      </c>
      <c r="BC242" s="170" t="str">
        <f>IF(C242="","",MIN(0.02,MAX(R242:S242)/(J242*0.8*K242)))</f>
        <v/>
      </c>
      <c r="BD242" s="171" t="str">
        <f>IF(C242="","",0.18/$Y$11)</f>
        <v/>
      </c>
      <c r="BE242" s="172" t="str">
        <f>IF(C242="","",0.035*BB242^(3/2)*$F$9^(1/2))</f>
        <v/>
      </c>
      <c r="BF242" s="172" t="str">
        <f>IF(C242="","",0.6*(1-$F$9/250))</f>
        <v/>
      </c>
      <c r="BG242" s="171" t="str">
        <f>IF(C242="","",0.9*AK242)</f>
        <v/>
      </c>
      <c r="BH242" s="172" t="str">
        <f>+IF(C242="","",(BD242*BB242*(100*BC242*$F$9)^(1/3)+0.15*U242)*J242*0.8*K242/1000)</f>
        <v/>
      </c>
      <c r="BI242" s="172" t="str">
        <f>IF(C242="","",(BE242+0.15*U242)*J242*0.8*K242/1000)</f>
        <v/>
      </c>
      <c r="BJ242" s="172" t="str">
        <f>IF(C242="","",$AF$12*J242*1000)</f>
        <v/>
      </c>
      <c r="BK242" s="172" t="str">
        <f>+IF(C242="","",T242*1000/(BG242*$Q$10*Z242)*1000)</f>
        <v/>
      </c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5"/>
      <c r="DJ242" s="25"/>
      <c r="DK242" s="25"/>
      <c r="DL242" s="25"/>
      <c r="DM242" s="25"/>
      <c r="DN242" s="25"/>
    </row>
    <row r="243" spans="1:118" ht="15.95" customHeight="1" x14ac:dyDescent="0.25">
      <c r="A243" s="181" t="str">
        <f t="shared" si="85"/>
        <v/>
      </c>
      <c r="B243" s="182" t="str">
        <f t="shared" si="84"/>
        <v/>
      </c>
      <c r="C243" s="151"/>
      <c r="D243" s="152"/>
      <c r="E243" s="153"/>
      <c r="F243" s="152"/>
      <c r="G243" s="151"/>
      <c r="H243" s="151"/>
      <c r="I243" s="151"/>
      <c r="J243" s="151"/>
      <c r="K243" s="152"/>
      <c r="L243" s="151" t="str">
        <f t="shared" si="65"/>
        <v/>
      </c>
      <c r="M243" s="151" t="str">
        <f t="shared" si="66"/>
        <v/>
      </c>
      <c r="N243" s="151" t="str">
        <f t="shared" si="67"/>
        <v/>
      </c>
      <c r="O243" s="151" t="str">
        <f t="shared" si="68"/>
        <v/>
      </c>
      <c r="P243" s="272"/>
      <c r="Q243" s="272"/>
      <c r="R243" s="173"/>
      <c r="S243" s="173"/>
      <c r="T243" s="174"/>
      <c r="U243" s="174"/>
      <c r="V243" s="174"/>
      <c r="W243" s="174"/>
      <c r="X243" s="174"/>
      <c r="Y243" s="174"/>
      <c r="Z243" s="174"/>
      <c r="AA243" s="175"/>
      <c r="AB243" s="175"/>
      <c r="AC243" s="175"/>
      <c r="AD243" s="175"/>
      <c r="AE243" s="176"/>
      <c r="AF243" s="175"/>
      <c r="AG243" s="122"/>
      <c r="AH243" s="177"/>
      <c r="AI243" s="177"/>
      <c r="AK243" s="164" t="str">
        <f t="shared" si="69"/>
        <v/>
      </c>
      <c r="AL243" s="165" t="str">
        <f t="shared" si="70"/>
        <v/>
      </c>
      <c r="AM243" s="164" t="str">
        <f t="shared" si="71"/>
        <v/>
      </c>
      <c r="AN243" s="164" t="str">
        <f t="shared" si="72"/>
        <v/>
      </c>
      <c r="AO243" s="166" t="str">
        <f t="shared" si="73"/>
        <v/>
      </c>
      <c r="AP243" s="167" t="str">
        <f t="shared" si="74"/>
        <v/>
      </c>
      <c r="AQ243" s="167" t="str">
        <f t="shared" si="75"/>
        <v/>
      </c>
      <c r="AR243" s="167" t="str">
        <f t="shared" si="76"/>
        <v/>
      </c>
      <c r="AS243" s="164" t="str">
        <f t="shared" si="77"/>
        <v/>
      </c>
      <c r="AT243" s="168" t="str">
        <f t="shared" si="78"/>
        <v/>
      </c>
      <c r="AU243" s="168" t="str">
        <f t="shared" si="79"/>
        <v/>
      </c>
      <c r="AV243" s="168" t="str">
        <f t="shared" si="80"/>
        <v/>
      </c>
      <c r="AW243" s="168" t="str">
        <f t="shared" si="81"/>
        <v/>
      </c>
      <c r="AX243" s="168" t="str">
        <f t="shared" si="82"/>
        <v/>
      </c>
      <c r="AY243" s="168" t="str">
        <f t="shared" si="83"/>
        <v/>
      </c>
      <c r="AZ243" s="178"/>
      <c r="BA243" s="178"/>
      <c r="BB243" s="179"/>
      <c r="BC243" s="179"/>
      <c r="BD243" s="179"/>
      <c r="BE243" s="179"/>
      <c r="BF243" s="179"/>
      <c r="BG243" s="179"/>
      <c r="BH243" s="179"/>
      <c r="BI243" s="179"/>
      <c r="BJ243" s="179"/>
      <c r="BK243" s="179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5"/>
      <c r="DJ243" s="25"/>
      <c r="DK243" s="25"/>
      <c r="DL243" s="25"/>
      <c r="DM243" s="25"/>
      <c r="DN243" s="25"/>
    </row>
    <row r="244" spans="1:118" ht="15.95" customHeight="1" x14ac:dyDescent="0.2">
      <c r="A244" s="181" t="str">
        <f t="shared" si="85"/>
        <v/>
      </c>
      <c r="B244" s="182" t="str">
        <f t="shared" si="84"/>
        <v/>
      </c>
      <c r="C244" s="151"/>
      <c r="D244" s="152"/>
      <c r="E244" s="153"/>
      <c r="F244" s="152"/>
      <c r="G244" s="151"/>
      <c r="H244" s="151"/>
      <c r="I244" s="151"/>
      <c r="J244" s="151"/>
      <c r="K244" s="152"/>
      <c r="L244" s="151" t="str">
        <f t="shared" si="65"/>
        <v/>
      </c>
      <c r="M244" s="151" t="str">
        <f t="shared" si="66"/>
        <v/>
      </c>
      <c r="N244" s="151" t="str">
        <f t="shared" si="67"/>
        <v/>
      </c>
      <c r="O244" s="151" t="str">
        <f t="shared" si="68"/>
        <v/>
      </c>
      <c r="P244" s="155"/>
      <c r="Q244" s="155"/>
      <c r="R244" s="154" t="str">
        <f>IF(C244="","",MAX(N244:N245))</f>
        <v/>
      </c>
      <c r="S244" s="154" t="str">
        <f>IF(D244="","",MAX(O244:O245))</f>
        <v/>
      </c>
      <c r="T244" s="155" t="str">
        <f>IF(C244="","",MAX(ABS(H244),ABS(H245)))</f>
        <v/>
      </c>
      <c r="U244" s="156" t="str">
        <f>+IF(C244="","",MIN(MAX(ABS(G244),ABS(G245))*1000/(J244*K244),0.2*$F$10))</f>
        <v/>
      </c>
      <c r="V244" s="155" t="str">
        <f>IF(C244="","",MAX(BH244:BI244))</f>
        <v/>
      </c>
      <c r="W244" s="155" t="str">
        <f>IF(C244="","",$AA$9*$J244*$BG244*$BF244*$F$10/2.9/1000)</f>
        <v/>
      </c>
      <c r="X244" s="155" t="str">
        <f>IF(C244="","",$AA$9*$J244*$BG244*$BF244*$F$10/2/1000)</f>
        <v/>
      </c>
      <c r="Y244" s="157" t="str">
        <f>IF(C244="","",IF(MAX(ABS(H244),ABS(H245))&lt;V244,"Cấu tạo",IF(MAX(ABS(H244),ABS(H245))&gt;X244,"O/S","Tínhthép")))</f>
        <v/>
      </c>
      <c r="Z244" s="158" t="str">
        <f>IF(C244="","",IF(Y244="Tínhthép",IF(T244&lt;W244,2.5,_xlfn.COT(0.5*ASIN(2*T244*1000/($AA$9*J244*BG244*BF244*$F$10)))),""))</f>
        <v/>
      </c>
      <c r="AA244" s="159" t="str">
        <f>IF(C244="","",MAX(BJ244:BK244))</f>
        <v/>
      </c>
      <c r="AB244" s="160" t="str">
        <f>IF($C244="","",AH244)</f>
        <v/>
      </c>
      <c r="AC244" s="160" t="str">
        <f>IF($C244="","",AI244)</f>
        <v/>
      </c>
      <c r="AD244" s="160"/>
      <c r="AE244" s="159" t="str">
        <f>IF(C244="","",2*3.14*AB244^2/4/AC244*1000)</f>
        <v/>
      </c>
      <c r="AF244" s="161" t="str">
        <f>IF(C244="","",IF(AE244&gt;AA244,"OK","NOT OK"))</f>
        <v/>
      </c>
      <c r="AH244" s="162">
        <v>10</v>
      </c>
      <c r="AI244" s="163">
        <v>200</v>
      </c>
      <c r="AK244" s="164" t="str">
        <f t="shared" si="69"/>
        <v/>
      </c>
      <c r="AL244" s="165" t="str">
        <f t="shared" si="70"/>
        <v/>
      </c>
      <c r="AM244" s="164" t="str">
        <f t="shared" si="71"/>
        <v/>
      </c>
      <c r="AN244" s="164" t="str">
        <f t="shared" si="72"/>
        <v/>
      </c>
      <c r="AO244" s="166" t="str">
        <f t="shared" si="73"/>
        <v/>
      </c>
      <c r="AP244" s="167" t="str">
        <f t="shared" si="74"/>
        <v/>
      </c>
      <c r="AQ244" s="167" t="str">
        <f t="shared" si="75"/>
        <v/>
      </c>
      <c r="AR244" s="167" t="str">
        <f t="shared" si="76"/>
        <v/>
      </c>
      <c r="AS244" s="164" t="str">
        <f t="shared" si="77"/>
        <v/>
      </c>
      <c r="AT244" s="168" t="str">
        <f t="shared" si="78"/>
        <v/>
      </c>
      <c r="AU244" s="168" t="str">
        <f t="shared" si="79"/>
        <v/>
      </c>
      <c r="AV244" s="168" t="str">
        <f t="shared" si="80"/>
        <v/>
      </c>
      <c r="AW244" s="168" t="str">
        <f t="shared" si="81"/>
        <v/>
      </c>
      <c r="AX244" s="168" t="str">
        <f t="shared" si="82"/>
        <v/>
      </c>
      <c r="AY244" s="168" t="str">
        <f t="shared" si="83"/>
        <v/>
      </c>
      <c r="AZ244" s="169" t="str">
        <f>IF(C244="","",MAX(R244:R245))</f>
        <v/>
      </c>
      <c r="BA244" s="169" t="str">
        <f>IF(C244="","",MAX(S244:S245))</f>
        <v/>
      </c>
      <c r="BB244" s="170" t="str">
        <f>IF(C244="","",MIN(2,1+SQRT(200/(0.8*K244))))</f>
        <v/>
      </c>
      <c r="BC244" s="170" t="str">
        <f>IF(C244="","",MIN(0.02,MAX(R244:S244)/(J244*0.8*K244)))</f>
        <v/>
      </c>
      <c r="BD244" s="171" t="str">
        <f>IF(C244="","",0.18/$Y$11)</f>
        <v/>
      </c>
      <c r="BE244" s="172" t="str">
        <f>IF(C244="","",0.035*BB244^(3/2)*$F$9^(1/2))</f>
        <v/>
      </c>
      <c r="BF244" s="172" t="str">
        <f>IF(C244="","",0.6*(1-$F$9/250))</f>
        <v/>
      </c>
      <c r="BG244" s="171" t="str">
        <f>IF(C244="","",0.9*AK244)</f>
        <v/>
      </c>
      <c r="BH244" s="172" t="str">
        <f>+IF(C244="","",(BD244*BB244*(100*BC244*$F$9)^(1/3)+0.15*U244)*J244*0.8*K244/1000)</f>
        <v/>
      </c>
      <c r="BI244" s="172" t="str">
        <f>IF(C244="","",(BE244+0.15*U244)*J244*0.8*K244/1000)</f>
        <v/>
      </c>
      <c r="BJ244" s="172" t="str">
        <f>IF(C244="","",$AF$12*J244*1000)</f>
        <v/>
      </c>
      <c r="BK244" s="172" t="str">
        <f>+IF(C244="","",T244*1000/(BG244*$Q$10*Z244)*1000)</f>
        <v/>
      </c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5"/>
      <c r="DJ244" s="25"/>
      <c r="DK244" s="25"/>
      <c r="DL244" s="25"/>
      <c r="DM244" s="25"/>
      <c r="DN244" s="25"/>
    </row>
    <row r="245" spans="1:118" ht="15.95" customHeight="1" x14ac:dyDescent="0.25">
      <c r="A245" s="181" t="str">
        <f t="shared" si="85"/>
        <v/>
      </c>
      <c r="B245" s="182" t="str">
        <f t="shared" si="84"/>
        <v/>
      </c>
      <c r="C245" s="151"/>
      <c r="D245" s="152"/>
      <c r="E245" s="153"/>
      <c r="F245" s="152"/>
      <c r="G245" s="151"/>
      <c r="H245" s="151"/>
      <c r="I245" s="151"/>
      <c r="J245" s="151"/>
      <c r="K245" s="152"/>
      <c r="L245" s="151" t="str">
        <f t="shared" si="65"/>
        <v/>
      </c>
      <c r="M245" s="151" t="str">
        <f t="shared" si="66"/>
        <v/>
      </c>
      <c r="N245" s="151" t="str">
        <f t="shared" si="67"/>
        <v/>
      </c>
      <c r="O245" s="151" t="str">
        <f t="shared" si="68"/>
        <v/>
      </c>
      <c r="P245" s="272"/>
      <c r="Q245" s="272"/>
      <c r="R245" s="173"/>
      <c r="S245" s="173"/>
      <c r="T245" s="174"/>
      <c r="U245" s="174"/>
      <c r="V245" s="174"/>
      <c r="W245" s="174"/>
      <c r="X245" s="174"/>
      <c r="Y245" s="174"/>
      <c r="Z245" s="174"/>
      <c r="AA245" s="175"/>
      <c r="AB245" s="175"/>
      <c r="AC245" s="175"/>
      <c r="AD245" s="175"/>
      <c r="AE245" s="176"/>
      <c r="AF245" s="175"/>
      <c r="AG245" s="122"/>
      <c r="AH245" s="177"/>
      <c r="AI245" s="177"/>
      <c r="AK245" s="164" t="str">
        <f t="shared" si="69"/>
        <v/>
      </c>
      <c r="AL245" s="165" t="str">
        <f t="shared" si="70"/>
        <v/>
      </c>
      <c r="AM245" s="164" t="str">
        <f t="shared" si="71"/>
        <v/>
      </c>
      <c r="AN245" s="164" t="str">
        <f t="shared" si="72"/>
        <v/>
      </c>
      <c r="AO245" s="166" t="str">
        <f t="shared" si="73"/>
        <v/>
      </c>
      <c r="AP245" s="167" t="str">
        <f t="shared" si="74"/>
        <v/>
      </c>
      <c r="AQ245" s="167" t="str">
        <f t="shared" si="75"/>
        <v/>
      </c>
      <c r="AR245" s="167" t="str">
        <f t="shared" si="76"/>
        <v/>
      </c>
      <c r="AS245" s="164" t="str">
        <f t="shared" si="77"/>
        <v/>
      </c>
      <c r="AT245" s="168" t="str">
        <f t="shared" si="78"/>
        <v/>
      </c>
      <c r="AU245" s="168" t="str">
        <f t="shared" si="79"/>
        <v/>
      </c>
      <c r="AV245" s="168" t="str">
        <f t="shared" si="80"/>
        <v/>
      </c>
      <c r="AW245" s="168" t="str">
        <f t="shared" si="81"/>
        <v/>
      </c>
      <c r="AX245" s="168" t="str">
        <f t="shared" si="82"/>
        <v/>
      </c>
      <c r="AY245" s="168" t="str">
        <f t="shared" si="83"/>
        <v/>
      </c>
      <c r="AZ245" s="178"/>
      <c r="BA245" s="178"/>
      <c r="BB245" s="179"/>
      <c r="BC245" s="179"/>
      <c r="BD245" s="179"/>
      <c r="BE245" s="179"/>
      <c r="BF245" s="179"/>
      <c r="BG245" s="179"/>
      <c r="BH245" s="179"/>
      <c r="BI245" s="179"/>
      <c r="BJ245" s="179"/>
      <c r="BK245" s="179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5"/>
      <c r="DJ245" s="25"/>
      <c r="DK245" s="25"/>
      <c r="DL245" s="25"/>
      <c r="DM245" s="25"/>
      <c r="DN245" s="25"/>
    </row>
    <row r="246" spans="1:118" ht="15.95" customHeight="1" x14ac:dyDescent="0.2">
      <c r="A246" s="181" t="str">
        <f t="shared" si="85"/>
        <v/>
      </c>
      <c r="B246" s="182" t="str">
        <f t="shared" si="84"/>
        <v/>
      </c>
      <c r="C246" s="151"/>
      <c r="D246" s="152"/>
      <c r="E246" s="153"/>
      <c r="F246" s="152"/>
      <c r="G246" s="151"/>
      <c r="H246" s="151"/>
      <c r="I246" s="151"/>
      <c r="J246" s="151"/>
      <c r="K246" s="151"/>
      <c r="L246" s="151" t="str">
        <f t="shared" si="65"/>
        <v/>
      </c>
      <c r="M246" s="151" t="str">
        <f t="shared" si="66"/>
        <v/>
      </c>
      <c r="N246" s="151" t="str">
        <f t="shared" si="67"/>
        <v/>
      </c>
      <c r="O246" s="151" t="str">
        <f t="shared" si="68"/>
        <v/>
      </c>
      <c r="P246" s="155"/>
      <c r="Q246" s="155"/>
      <c r="R246" s="154" t="str">
        <f>IF(C246="","",MAX(N246:N247))</f>
        <v/>
      </c>
      <c r="S246" s="154" t="str">
        <f>IF(D246="","",MAX(O246:O247))</f>
        <v/>
      </c>
      <c r="T246" s="155" t="str">
        <f>IF(C246="","",MAX(ABS(H246),ABS(H247)))</f>
        <v/>
      </c>
      <c r="U246" s="156" t="str">
        <f>+IF(C246="","",MIN(MAX(ABS(G246),ABS(G247))*1000/(J246*K246),0.2*$F$10))</f>
        <v/>
      </c>
      <c r="V246" s="155" t="str">
        <f>IF(C246="","",MAX(BH246:BI246))</f>
        <v/>
      </c>
      <c r="W246" s="155" t="str">
        <f>IF(C246="","",$AA$9*$J246*$BG246*$BF246*$F$10/2.9/1000)</f>
        <v/>
      </c>
      <c r="X246" s="155" t="str">
        <f>IF(C246="","",$AA$9*$J246*$BG246*$BF246*$F$10/2/1000)</f>
        <v/>
      </c>
      <c r="Y246" s="157" t="str">
        <f>IF(C246="","",IF(MAX(ABS(H246),ABS(H247))&lt;V246,"Cấu tạo",IF(MAX(ABS(H246),ABS(H247))&gt;X246,"O/S","Tínhthép")))</f>
        <v/>
      </c>
      <c r="Z246" s="158" t="str">
        <f>IF(C246="","",IF(Y246="Tínhthép",IF(T246&lt;W246,2.5,_xlfn.COT(0.5*ASIN(2*T246*1000/($AA$9*J246*BG246*BF246*$F$10)))),""))</f>
        <v/>
      </c>
      <c r="AA246" s="159" t="str">
        <f>IF(C246="","",MAX(BJ246:BK246))</f>
        <v/>
      </c>
      <c r="AB246" s="160" t="str">
        <f>IF($C246="","",AH246)</f>
        <v/>
      </c>
      <c r="AC246" s="160" t="str">
        <f>IF($C246="","",AI246)</f>
        <v/>
      </c>
      <c r="AD246" s="160"/>
      <c r="AE246" s="159" t="str">
        <f>IF(C246="","",2*3.14*AB246^2/4/AC246*1000)</f>
        <v/>
      </c>
      <c r="AF246" s="161" t="str">
        <f>IF(C246="","",IF(AE246&gt;AA246,"OK","NOT OK"))</f>
        <v/>
      </c>
      <c r="AG246" s="17">
        <v>58</v>
      </c>
      <c r="AH246" s="162">
        <v>10</v>
      </c>
      <c r="AI246" s="163">
        <v>200</v>
      </c>
      <c r="AK246" s="164" t="str">
        <f t="shared" si="69"/>
        <v/>
      </c>
      <c r="AL246" s="165" t="str">
        <f t="shared" si="70"/>
        <v/>
      </c>
      <c r="AM246" s="164" t="str">
        <f t="shared" si="71"/>
        <v/>
      </c>
      <c r="AN246" s="164" t="str">
        <f t="shared" si="72"/>
        <v/>
      </c>
      <c r="AO246" s="166" t="str">
        <f t="shared" si="73"/>
        <v/>
      </c>
      <c r="AP246" s="167" t="str">
        <f t="shared" si="74"/>
        <v/>
      </c>
      <c r="AQ246" s="167" t="str">
        <f t="shared" si="75"/>
        <v/>
      </c>
      <c r="AR246" s="167" t="str">
        <f t="shared" si="76"/>
        <v/>
      </c>
      <c r="AS246" s="164" t="str">
        <f t="shared" si="77"/>
        <v/>
      </c>
      <c r="AT246" s="168" t="str">
        <f t="shared" si="78"/>
        <v/>
      </c>
      <c r="AU246" s="168" t="str">
        <f t="shared" si="79"/>
        <v/>
      </c>
      <c r="AV246" s="168" t="str">
        <f t="shared" si="80"/>
        <v/>
      </c>
      <c r="AW246" s="168" t="str">
        <f t="shared" si="81"/>
        <v/>
      </c>
      <c r="AX246" s="168" t="str">
        <f t="shared" si="82"/>
        <v/>
      </c>
      <c r="AY246" s="168" t="str">
        <f t="shared" si="83"/>
        <v/>
      </c>
      <c r="AZ246" s="169" t="str">
        <f>IF(C246="","",MAX(R246:R247))</f>
        <v/>
      </c>
      <c r="BA246" s="169" t="str">
        <f>IF(C246="","",MAX(S246:S247))</f>
        <v/>
      </c>
      <c r="BB246" s="170" t="str">
        <f>IF(C246="","",MIN(2,1+SQRT(200/(0.8*K246))))</f>
        <v/>
      </c>
      <c r="BC246" s="170" t="str">
        <f>IF(C246="","",MIN(0.02,MAX(R246:S246)/(J246*0.8*K246)))</f>
        <v/>
      </c>
      <c r="BD246" s="171" t="str">
        <f>IF(C246="","",0.18/$Y$11)</f>
        <v/>
      </c>
      <c r="BE246" s="172" t="str">
        <f>IF(C246="","",0.035*BB246^(3/2)*$F$9^(1/2))</f>
        <v/>
      </c>
      <c r="BF246" s="172" t="str">
        <f>IF(C246="","",0.6*(1-$F$9/250))</f>
        <v/>
      </c>
      <c r="BG246" s="171" t="str">
        <f>IF(C246="","",0.9*AK246)</f>
        <v/>
      </c>
      <c r="BH246" s="172" t="str">
        <f>+IF(C246="","",(BD246*BB246*(100*BC246*$F$9)^(1/3)+0.15*U246)*J246*0.8*K246/1000)</f>
        <v/>
      </c>
      <c r="BI246" s="172" t="str">
        <f>IF(C246="","",(BE246+0.15*U246)*J246*0.8*K246/1000)</f>
        <v/>
      </c>
      <c r="BJ246" s="172" t="str">
        <f>IF(C246="","",$AF$12*J246*1000)</f>
        <v/>
      </c>
      <c r="BK246" s="172" t="str">
        <f>+IF(C246="","",T246*1000/(BG246*$Q$10*Z246)*1000)</f>
        <v/>
      </c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5"/>
      <c r="DJ246" s="25"/>
      <c r="DK246" s="25"/>
      <c r="DL246" s="25"/>
      <c r="DM246" s="25"/>
      <c r="DN246" s="25"/>
    </row>
    <row r="247" spans="1:118" ht="15.95" customHeight="1" x14ac:dyDescent="0.25">
      <c r="A247" s="181" t="str">
        <f t="shared" si="85"/>
        <v/>
      </c>
      <c r="B247" s="182" t="str">
        <f t="shared" si="84"/>
        <v/>
      </c>
      <c r="C247" s="151"/>
      <c r="D247" s="152"/>
      <c r="E247" s="153"/>
      <c r="F247" s="152"/>
      <c r="G247" s="151"/>
      <c r="H247" s="151"/>
      <c r="I247" s="151"/>
      <c r="J247" s="151"/>
      <c r="K247" s="152"/>
      <c r="L247" s="151" t="str">
        <f t="shared" si="65"/>
        <v/>
      </c>
      <c r="M247" s="151" t="str">
        <f t="shared" si="66"/>
        <v/>
      </c>
      <c r="N247" s="151" t="str">
        <f t="shared" si="67"/>
        <v/>
      </c>
      <c r="O247" s="151" t="str">
        <f t="shared" si="68"/>
        <v/>
      </c>
      <c r="P247" s="272"/>
      <c r="Q247" s="272"/>
      <c r="R247" s="180"/>
      <c r="S247" s="180"/>
      <c r="T247" s="174"/>
      <c r="U247" s="174"/>
      <c r="V247" s="174"/>
      <c r="W247" s="174"/>
      <c r="X247" s="174"/>
      <c r="Y247" s="174"/>
      <c r="Z247" s="174"/>
      <c r="AA247" s="175"/>
      <c r="AB247" s="175"/>
      <c r="AC247" s="175"/>
      <c r="AD247" s="175"/>
      <c r="AE247" s="176"/>
      <c r="AF247" s="175"/>
      <c r="AG247" s="122"/>
      <c r="AH247" s="177"/>
      <c r="AI247" s="177"/>
      <c r="AK247" s="164" t="str">
        <f t="shared" si="69"/>
        <v/>
      </c>
      <c r="AL247" s="165" t="str">
        <f t="shared" si="70"/>
        <v/>
      </c>
      <c r="AM247" s="164" t="str">
        <f t="shared" si="71"/>
        <v/>
      </c>
      <c r="AN247" s="164" t="str">
        <f t="shared" si="72"/>
        <v/>
      </c>
      <c r="AO247" s="166" t="str">
        <f t="shared" si="73"/>
        <v/>
      </c>
      <c r="AP247" s="167" t="str">
        <f t="shared" si="74"/>
        <v/>
      </c>
      <c r="AQ247" s="167" t="str">
        <f t="shared" si="75"/>
        <v/>
      </c>
      <c r="AR247" s="167" t="str">
        <f t="shared" si="76"/>
        <v/>
      </c>
      <c r="AS247" s="164" t="str">
        <f t="shared" si="77"/>
        <v/>
      </c>
      <c r="AT247" s="168" t="str">
        <f t="shared" si="78"/>
        <v/>
      </c>
      <c r="AU247" s="168" t="str">
        <f t="shared" si="79"/>
        <v/>
      </c>
      <c r="AV247" s="168" t="str">
        <f t="shared" si="80"/>
        <v/>
      </c>
      <c r="AW247" s="168" t="str">
        <f t="shared" si="81"/>
        <v/>
      </c>
      <c r="AX247" s="168" t="str">
        <f t="shared" si="82"/>
        <v/>
      </c>
      <c r="AY247" s="168" t="str">
        <f t="shared" si="83"/>
        <v/>
      </c>
      <c r="AZ247" s="178"/>
      <c r="BA247" s="178"/>
      <c r="BB247" s="179"/>
      <c r="BC247" s="179"/>
      <c r="BD247" s="179"/>
      <c r="BE247" s="179"/>
      <c r="BF247" s="179"/>
      <c r="BG247" s="179"/>
      <c r="BH247" s="179"/>
      <c r="BI247" s="179"/>
      <c r="BJ247" s="179"/>
      <c r="BK247" s="179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5"/>
      <c r="DJ247" s="25"/>
      <c r="DK247" s="25"/>
      <c r="DL247" s="25"/>
      <c r="DM247" s="25"/>
      <c r="DN247" s="25"/>
    </row>
    <row r="248" spans="1:118" ht="15.95" customHeight="1" x14ac:dyDescent="0.2">
      <c r="A248" s="181" t="str">
        <f t="shared" si="85"/>
        <v/>
      </c>
      <c r="B248" s="182" t="str">
        <f t="shared" si="84"/>
        <v/>
      </c>
      <c r="C248" s="151"/>
      <c r="D248" s="152"/>
      <c r="E248" s="153"/>
      <c r="F248" s="152"/>
      <c r="G248" s="151"/>
      <c r="H248" s="151"/>
      <c r="I248" s="151"/>
      <c r="J248" s="151"/>
      <c r="K248" s="152"/>
      <c r="L248" s="151" t="str">
        <f t="shared" si="65"/>
        <v/>
      </c>
      <c r="M248" s="151" t="str">
        <f t="shared" si="66"/>
        <v/>
      </c>
      <c r="N248" s="151" t="str">
        <f t="shared" si="67"/>
        <v/>
      </c>
      <c r="O248" s="151" t="str">
        <f t="shared" si="68"/>
        <v/>
      </c>
      <c r="P248" s="155"/>
      <c r="Q248" s="155"/>
      <c r="R248" s="154" t="str">
        <f>IF(C248="","",MAX(N248:N249))</f>
        <v/>
      </c>
      <c r="S248" s="154" t="str">
        <f>IF(D248="","",MAX(O248:O249))</f>
        <v/>
      </c>
      <c r="T248" s="155" t="str">
        <f>IF(C248="","",MAX(ABS(H248),ABS(H249)))</f>
        <v/>
      </c>
      <c r="U248" s="156" t="str">
        <f>+IF(C248="","",MIN(MAX(ABS(G248),ABS(G249))*1000/(J248*K248),0.2*$F$10))</f>
        <v/>
      </c>
      <c r="V248" s="155" t="str">
        <f>IF(C248="","",MAX(BH248:BI248))</f>
        <v/>
      </c>
      <c r="W248" s="155" t="str">
        <f>IF(C248="","",$AA$9*$J248*$BG248*$BF248*$F$10/2.9/1000)</f>
        <v/>
      </c>
      <c r="X248" s="155" t="str">
        <f>IF(C248="","",$AA$9*$J248*$BG248*$BF248*$F$10/2/1000)</f>
        <v/>
      </c>
      <c r="Y248" s="157" t="str">
        <f>IF(C248="","",IF(MAX(ABS(H248),ABS(H249))&lt;V248,"Cấu tạo",IF(MAX(ABS(H248),ABS(H249))&gt;X248,"O/S","Tínhthép")))</f>
        <v/>
      </c>
      <c r="Z248" s="158" t="str">
        <f>IF(C248="","",IF(Y248="Tínhthép",IF(T248&lt;W248,2.5,_xlfn.COT(0.5*ASIN(2*T248*1000/($AA$9*J248*BG248*BF248*$F$10)))),""))</f>
        <v/>
      </c>
      <c r="AA248" s="159" t="str">
        <f>IF(C248="","",MAX(BJ248:BK248))</f>
        <v/>
      </c>
      <c r="AB248" s="160" t="str">
        <f>IF($C248="","",AH248)</f>
        <v/>
      </c>
      <c r="AC248" s="160" t="str">
        <f>IF($C248="","",AI248)</f>
        <v/>
      </c>
      <c r="AD248" s="160"/>
      <c r="AE248" s="159" t="str">
        <f>IF(C248="","",2*3.14*AB248^2/4/AC248*1000)</f>
        <v/>
      </c>
      <c r="AF248" s="161" t="str">
        <f>IF(C248="","",IF(AE248&gt;AA248,"OK","NOT OK"))</f>
        <v/>
      </c>
      <c r="AH248" s="162">
        <v>10</v>
      </c>
      <c r="AI248" s="163">
        <v>200</v>
      </c>
      <c r="AK248" s="164" t="str">
        <f t="shared" si="69"/>
        <v/>
      </c>
      <c r="AL248" s="165" t="str">
        <f t="shared" si="70"/>
        <v/>
      </c>
      <c r="AM248" s="164" t="str">
        <f t="shared" si="71"/>
        <v/>
      </c>
      <c r="AN248" s="164" t="str">
        <f t="shared" si="72"/>
        <v/>
      </c>
      <c r="AO248" s="166" t="str">
        <f t="shared" si="73"/>
        <v/>
      </c>
      <c r="AP248" s="167" t="str">
        <f t="shared" si="74"/>
        <v/>
      </c>
      <c r="AQ248" s="167" t="str">
        <f t="shared" si="75"/>
        <v/>
      </c>
      <c r="AR248" s="167" t="str">
        <f t="shared" si="76"/>
        <v/>
      </c>
      <c r="AS248" s="164" t="str">
        <f t="shared" si="77"/>
        <v/>
      </c>
      <c r="AT248" s="168" t="str">
        <f t="shared" si="78"/>
        <v/>
      </c>
      <c r="AU248" s="168" t="str">
        <f t="shared" si="79"/>
        <v/>
      </c>
      <c r="AV248" s="168" t="str">
        <f t="shared" si="80"/>
        <v/>
      </c>
      <c r="AW248" s="168" t="str">
        <f t="shared" si="81"/>
        <v/>
      </c>
      <c r="AX248" s="168" t="str">
        <f t="shared" si="82"/>
        <v/>
      </c>
      <c r="AY248" s="168" t="str">
        <f t="shared" si="83"/>
        <v/>
      </c>
      <c r="AZ248" s="169" t="str">
        <f>IF(C248="","",MAX(R248:R249))</f>
        <v/>
      </c>
      <c r="BA248" s="169" t="str">
        <f>IF(C248="","",MAX(S248:S249))</f>
        <v/>
      </c>
      <c r="BB248" s="170" t="str">
        <f>IF(C248="","",MIN(2,1+SQRT(200/(0.8*K248))))</f>
        <v/>
      </c>
      <c r="BC248" s="170" t="str">
        <f>IF(C248="","",MIN(0.02,MAX(R248:S248)/(J248*0.8*K248)))</f>
        <v/>
      </c>
      <c r="BD248" s="171" t="str">
        <f>IF(C248="","",0.18/$Y$11)</f>
        <v/>
      </c>
      <c r="BE248" s="172" t="str">
        <f>IF(C248="","",0.035*BB248^(3/2)*$F$9^(1/2))</f>
        <v/>
      </c>
      <c r="BF248" s="172" t="str">
        <f>IF(C248="","",0.6*(1-$F$9/250))</f>
        <v/>
      </c>
      <c r="BG248" s="171" t="str">
        <f>IF(C248="","",0.9*AK248)</f>
        <v/>
      </c>
      <c r="BH248" s="172" t="str">
        <f>+IF(C248="","",(BD248*BB248*(100*BC248*$F$9)^(1/3)+0.15*U248)*J248*0.8*K248/1000)</f>
        <v/>
      </c>
      <c r="BI248" s="172" t="str">
        <f>IF(C248="","",(BE248+0.15*U248)*J248*0.8*K248/1000)</f>
        <v/>
      </c>
      <c r="BJ248" s="172" t="str">
        <f>IF(C248="","",$AF$12*J248*1000)</f>
        <v/>
      </c>
      <c r="BK248" s="172" t="str">
        <f>+IF(C248="","",T248*1000/(BG248*$Q$10*Z248)*1000)</f>
        <v/>
      </c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5"/>
      <c r="DJ248" s="25"/>
      <c r="DK248" s="25"/>
      <c r="DL248" s="25"/>
      <c r="DM248" s="25"/>
      <c r="DN248" s="25"/>
    </row>
    <row r="249" spans="1:118" ht="15.95" customHeight="1" x14ac:dyDescent="0.25">
      <c r="A249" s="181" t="str">
        <f t="shared" si="85"/>
        <v/>
      </c>
      <c r="B249" s="182" t="str">
        <f t="shared" si="84"/>
        <v/>
      </c>
      <c r="C249" s="151"/>
      <c r="D249" s="152"/>
      <c r="E249" s="153"/>
      <c r="F249" s="152"/>
      <c r="G249" s="151"/>
      <c r="H249" s="151"/>
      <c r="I249" s="151"/>
      <c r="J249" s="151"/>
      <c r="K249" s="152"/>
      <c r="L249" s="151" t="str">
        <f t="shared" si="65"/>
        <v/>
      </c>
      <c r="M249" s="151" t="str">
        <f t="shared" si="66"/>
        <v/>
      </c>
      <c r="N249" s="151" t="str">
        <f t="shared" si="67"/>
        <v/>
      </c>
      <c r="O249" s="151" t="str">
        <f t="shared" si="68"/>
        <v/>
      </c>
      <c r="P249" s="272"/>
      <c r="Q249" s="272"/>
      <c r="R249" s="180"/>
      <c r="S249" s="180"/>
      <c r="T249" s="174"/>
      <c r="U249" s="174"/>
      <c r="V249" s="174"/>
      <c r="W249" s="174"/>
      <c r="X249" s="174"/>
      <c r="Y249" s="174"/>
      <c r="Z249" s="174"/>
      <c r="AA249" s="175"/>
      <c r="AB249" s="175"/>
      <c r="AC249" s="175"/>
      <c r="AD249" s="175"/>
      <c r="AE249" s="176"/>
      <c r="AF249" s="175"/>
      <c r="AG249" s="122"/>
      <c r="AH249" s="177"/>
      <c r="AI249" s="177"/>
      <c r="AK249" s="164" t="str">
        <f t="shared" si="69"/>
        <v/>
      </c>
      <c r="AL249" s="165" t="str">
        <f t="shared" si="70"/>
        <v/>
      </c>
      <c r="AM249" s="164" t="str">
        <f t="shared" si="71"/>
        <v/>
      </c>
      <c r="AN249" s="164" t="str">
        <f t="shared" si="72"/>
        <v/>
      </c>
      <c r="AO249" s="166" t="str">
        <f t="shared" si="73"/>
        <v/>
      </c>
      <c r="AP249" s="167" t="str">
        <f t="shared" si="74"/>
        <v/>
      </c>
      <c r="AQ249" s="167" t="str">
        <f t="shared" si="75"/>
        <v/>
      </c>
      <c r="AR249" s="167" t="str">
        <f t="shared" si="76"/>
        <v/>
      </c>
      <c r="AS249" s="164" t="str">
        <f t="shared" si="77"/>
        <v/>
      </c>
      <c r="AT249" s="168" t="str">
        <f t="shared" si="78"/>
        <v/>
      </c>
      <c r="AU249" s="168" t="str">
        <f t="shared" si="79"/>
        <v/>
      </c>
      <c r="AV249" s="168" t="str">
        <f t="shared" si="80"/>
        <v/>
      </c>
      <c r="AW249" s="168" t="str">
        <f t="shared" si="81"/>
        <v/>
      </c>
      <c r="AX249" s="168" t="str">
        <f t="shared" si="82"/>
        <v/>
      </c>
      <c r="AY249" s="168" t="str">
        <f t="shared" si="83"/>
        <v/>
      </c>
      <c r="AZ249" s="178"/>
      <c r="BA249" s="178"/>
      <c r="BB249" s="179"/>
      <c r="BC249" s="179"/>
      <c r="BD249" s="179"/>
      <c r="BE249" s="179"/>
      <c r="BF249" s="179"/>
      <c r="BG249" s="179"/>
      <c r="BH249" s="179"/>
      <c r="BI249" s="179"/>
      <c r="BJ249" s="179"/>
      <c r="BK249" s="179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5"/>
      <c r="DJ249" s="25"/>
      <c r="DK249" s="25"/>
      <c r="DL249" s="25"/>
      <c r="DM249" s="25"/>
      <c r="DN249" s="25"/>
    </row>
    <row r="250" spans="1:118" ht="15.95" customHeight="1" x14ac:dyDescent="0.2">
      <c r="A250" s="181" t="str">
        <f t="shared" si="85"/>
        <v/>
      </c>
      <c r="B250" s="182" t="str">
        <f t="shared" si="84"/>
        <v/>
      </c>
      <c r="C250" s="151"/>
      <c r="D250" s="152"/>
      <c r="E250" s="153"/>
      <c r="F250" s="152"/>
      <c r="G250" s="151"/>
      <c r="H250" s="151"/>
      <c r="I250" s="151"/>
      <c r="J250" s="151"/>
      <c r="K250" s="151"/>
      <c r="L250" s="151" t="str">
        <f t="shared" si="65"/>
        <v/>
      </c>
      <c r="M250" s="151" t="str">
        <f t="shared" si="66"/>
        <v/>
      </c>
      <c r="N250" s="151" t="str">
        <f t="shared" si="67"/>
        <v/>
      </c>
      <c r="O250" s="151" t="str">
        <f t="shared" si="68"/>
        <v/>
      </c>
      <c r="P250" s="155"/>
      <c r="Q250" s="155"/>
      <c r="R250" s="154" t="str">
        <f>IF(C250="","",MAX(N250:N251))</f>
        <v/>
      </c>
      <c r="S250" s="154" t="str">
        <f>IF(D250="","",MAX(O250:O251))</f>
        <v/>
      </c>
      <c r="T250" s="155" t="str">
        <f>IF(C250="","",MAX(ABS(H250),ABS(H251)))</f>
        <v/>
      </c>
      <c r="U250" s="156" t="str">
        <f>+IF(C250="","",MIN(MAX(ABS(G250),ABS(G251))*1000/(J250*K250),0.2*$F$10))</f>
        <v/>
      </c>
      <c r="V250" s="155" t="str">
        <f>IF(C250="","",MAX(BH250:BI250))</f>
        <v/>
      </c>
      <c r="W250" s="155" t="str">
        <f>IF(C250="","",$AA$9*$J250*$BG250*$BF250*$F$10/2.9/1000)</f>
        <v/>
      </c>
      <c r="X250" s="155" t="str">
        <f>IF(C250="","",$AA$9*$J250*$BG250*$BF250*$F$10/2/1000)</f>
        <v/>
      </c>
      <c r="Y250" s="157" t="str">
        <f>IF(C250="","",IF(MAX(ABS(H250),ABS(H251))&lt;V250,"Cấu tạo",IF(MAX(ABS(H250),ABS(H251))&gt;X250,"O/S","Tínhthép")))</f>
        <v/>
      </c>
      <c r="Z250" s="158" t="str">
        <f>IF(C250="","",IF(Y250="Tínhthép",IF(T250&lt;W250,2.5,_xlfn.COT(0.5*ASIN(2*T250*1000/($AA$9*J250*BG250*BF250*$F$10)))),""))</f>
        <v/>
      </c>
      <c r="AA250" s="159" t="str">
        <f>IF(C250="","",MAX(BJ250:BK250))</f>
        <v/>
      </c>
      <c r="AB250" s="160" t="str">
        <f>IF($C250="","",AH250)</f>
        <v/>
      </c>
      <c r="AC250" s="160" t="str">
        <f>IF($C250="","",AI250)</f>
        <v/>
      </c>
      <c r="AD250" s="160"/>
      <c r="AE250" s="159" t="str">
        <f>IF(C250="","",2*3.14*AB250^2/4/AC250*1000)</f>
        <v/>
      </c>
      <c r="AF250" s="161" t="str">
        <f>IF(C250="","",IF(AE250&gt;AA250,"OK","NOT OK"))</f>
        <v/>
      </c>
      <c r="AG250" s="17">
        <v>59</v>
      </c>
      <c r="AH250" s="162">
        <v>10</v>
      </c>
      <c r="AI250" s="163">
        <v>200</v>
      </c>
      <c r="AK250" s="164" t="str">
        <f t="shared" si="69"/>
        <v/>
      </c>
      <c r="AL250" s="165" t="str">
        <f t="shared" si="70"/>
        <v/>
      </c>
      <c r="AM250" s="164" t="str">
        <f t="shared" si="71"/>
        <v/>
      </c>
      <c r="AN250" s="164" t="str">
        <f t="shared" si="72"/>
        <v/>
      </c>
      <c r="AO250" s="166" t="str">
        <f t="shared" si="73"/>
        <v/>
      </c>
      <c r="AP250" s="167" t="str">
        <f t="shared" si="74"/>
        <v/>
      </c>
      <c r="AQ250" s="167" t="str">
        <f t="shared" si="75"/>
        <v/>
      </c>
      <c r="AR250" s="167" t="str">
        <f t="shared" si="76"/>
        <v/>
      </c>
      <c r="AS250" s="164" t="str">
        <f t="shared" si="77"/>
        <v/>
      </c>
      <c r="AT250" s="168" t="str">
        <f t="shared" si="78"/>
        <v/>
      </c>
      <c r="AU250" s="168" t="str">
        <f t="shared" si="79"/>
        <v/>
      </c>
      <c r="AV250" s="168" t="str">
        <f t="shared" si="80"/>
        <v/>
      </c>
      <c r="AW250" s="168" t="str">
        <f t="shared" si="81"/>
        <v/>
      </c>
      <c r="AX250" s="168" t="str">
        <f t="shared" si="82"/>
        <v/>
      </c>
      <c r="AY250" s="168" t="str">
        <f t="shared" si="83"/>
        <v/>
      </c>
      <c r="AZ250" s="169" t="str">
        <f>IF(C250="","",MAX(R250:R251))</f>
        <v/>
      </c>
      <c r="BA250" s="169" t="str">
        <f>IF(C250="","",MAX(S250:S251))</f>
        <v/>
      </c>
      <c r="BB250" s="170" t="str">
        <f>IF(C250="","",MIN(2,1+SQRT(200/(0.8*K250))))</f>
        <v/>
      </c>
      <c r="BC250" s="170" t="str">
        <f>IF(C250="","",MIN(0.02,MAX(R250:S250)/(J250*0.8*K250)))</f>
        <v/>
      </c>
      <c r="BD250" s="171" t="str">
        <f>IF(C250="","",0.18/$Y$11)</f>
        <v/>
      </c>
      <c r="BE250" s="172" t="str">
        <f>IF(C250="","",0.035*BB250^(3/2)*$F$9^(1/2))</f>
        <v/>
      </c>
      <c r="BF250" s="172" t="str">
        <f>IF(C250="","",0.6*(1-$F$9/250))</f>
        <v/>
      </c>
      <c r="BG250" s="171" t="str">
        <f>IF(C250="","",0.9*AK250)</f>
        <v/>
      </c>
      <c r="BH250" s="172" t="str">
        <f>+IF(C250="","",(BD250*BB250*(100*BC250*$F$9)^(1/3)+0.15*U250)*J250*0.8*K250/1000)</f>
        <v/>
      </c>
      <c r="BI250" s="172" t="str">
        <f>IF(C250="","",(BE250+0.15*U250)*J250*0.8*K250/1000)</f>
        <v/>
      </c>
      <c r="BJ250" s="172" t="str">
        <f>IF(C250="","",$AF$12*J250*1000)</f>
        <v/>
      </c>
      <c r="BK250" s="172" t="str">
        <f>+IF(C250="","",T250*1000/(BG250*$Q$10*Z250)*1000)</f>
        <v/>
      </c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5"/>
      <c r="DJ250" s="25"/>
      <c r="DK250" s="25"/>
      <c r="DL250" s="25"/>
      <c r="DM250" s="25"/>
      <c r="DN250" s="25"/>
    </row>
    <row r="251" spans="1:118" ht="15.95" customHeight="1" x14ac:dyDescent="0.25">
      <c r="A251" s="181" t="str">
        <f t="shared" si="85"/>
        <v/>
      </c>
      <c r="B251" s="182" t="str">
        <f t="shared" si="84"/>
        <v/>
      </c>
      <c r="C251" s="151"/>
      <c r="D251" s="152"/>
      <c r="E251" s="153"/>
      <c r="F251" s="152"/>
      <c r="G251" s="151"/>
      <c r="H251" s="151"/>
      <c r="I251" s="151"/>
      <c r="J251" s="151"/>
      <c r="K251" s="152"/>
      <c r="L251" s="151" t="str">
        <f t="shared" si="65"/>
        <v/>
      </c>
      <c r="M251" s="151" t="str">
        <f t="shared" si="66"/>
        <v/>
      </c>
      <c r="N251" s="151" t="str">
        <f t="shared" si="67"/>
        <v/>
      </c>
      <c r="O251" s="151" t="str">
        <f t="shared" si="68"/>
        <v/>
      </c>
      <c r="P251" s="272"/>
      <c r="Q251" s="272"/>
      <c r="R251" s="173"/>
      <c r="S251" s="173"/>
      <c r="T251" s="174"/>
      <c r="U251" s="174"/>
      <c r="V251" s="174"/>
      <c r="W251" s="174"/>
      <c r="X251" s="174"/>
      <c r="Y251" s="174"/>
      <c r="Z251" s="174"/>
      <c r="AA251" s="175"/>
      <c r="AB251" s="175"/>
      <c r="AC251" s="175"/>
      <c r="AD251" s="175"/>
      <c r="AE251" s="176"/>
      <c r="AF251" s="175"/>
      <c r="AG251" s="122"/>
      <c r="AH251" s="177"/>
      <c r="AI251" s="177"/>
      <c r="AK251" s="164" t="str">
        <f t="shared" si="69"/>
        <v/>
      </c>
      <c r="AL251" s="165" t="str">
        <f t="shared" si="70"/>
        <v/>
      </c>
      <c r="AM251" s="164" t="str">
        <f t="shared" si="71"/>
        <v/>
      </c>
      <c r="AN251" s="164" t="str">
        <f t="shared" si="72"/>
        <v/>
      </c>
      <c r="AO251" s="166" t="str">
        <f t="shared" si="73"/>
        <v/>
      </c>
      <c r="AP251" s="167" t="str">
        <f t="shared" si="74"/>
        <v/>
      </c>
      <c r="AQ251" s="167" t="str">
        <f t="shared" si="75"/>
        <v/>
      </c>
      <c r="AR251" s="167" t="str">
        <f t="shared" si="76"/>
        <v/>
      </c>
      <c r="AS251" s="164" t="str">
        <f t="shared" si="77"/>
        <v/>
      </c>
      <c r="AT251" s="168" t="str">
        <f t="shared" si="78"/>
        <v/>
      </c>
      <c r="AU251" s="168" t="str">
        <f t="shared" si="79"/>
        <v/>
      </c>
      <c r="AV251" s="168" t="str">
        <f t="shared" si="80"/>
        <v/>
      </c>
      <c r="AW251" s="168" t="str">
        <f t="shared" si="81"/>
        <v/>
      </c>
      <c r="AX251" s="168" t="str">
        <f t="shared" si="82"/>
        <v/>
      </c>
      <c r="AY251" s="168" t="str">
        <f t="shared" si="83"/>
        <v/>
      </c>
      <c r="AZ251" s="178"/>
      <c r="BA251" s="178"/>
      <c r="BB251" s="179"/>
      <c r="BC251" s="179"/>
      <c r="BD251" s="179"/>
      <c r="BE251" s="179"/>
      <c r="BF251" s="179"/>
      <c r="BG251" s="179"/>
      <c r="BH251" s="179"/>
      <c r="BI251" s="179"/>
      <c r="BJ251" s="179"/>
      <c r="BK251" s="179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5"/>
      <c r="DJ251" s="25"/>
      <c r="DK251" s="25"/>
      <c r="DL251" s="25"/>
      <c r="DM251" s="25"/>
      <c r="DN251" s="25"/>
    </row>
    <row r="252" spans="1:118" ht="15.95" customHeight="1" x14ac:dyDescent="0.2">
      <c r="A252" s="181" t="str">
        <f t="shared" si="85"/>
        <v/>
      </c>
      <c r="B252" s="182" t="str">
        <f t="shared" si="84"/>
        <v/>
      </c>
      <c r="C252" s="151"/>
      <c r="D252" s="152"/>
      <c r="E252" s="153"/>
      <c r="F252" s="152"/>
      <c r="G252" s="151"/>
      <c r="H252" s="151"/>
      <c r="I252" s="151"/>
      <c r="J252" s="151"/>
      <c r="K252" s="152"/>
      <c r="L252" s="151" t="str">
        <f t="shared" si="65"/>
        <v/>
      </c>
      <c r="M252" s="151" t="str">
        <f t="shared" si="66"/>
        <v/>
      </c>
      <c r="N252" s="151" t="str">
        <f t="shared" si="67"/>
        <v/>
      </c>
      <c r="O252" s="151" t="str">
        <f t="shared" si="68"/>
        <v/>
      </c>
      <c r="P252" s="155"/>
      <c r="Q252" s="155"/>
      <c r="R252" s="154" t="str">
        <f>IF(C252="","",MAX(N252:N253))</f>
        <v/>
      </c>
      <c r="S252" s="154" t="str">
        <f>IF(D252="","",MAX(O252:O253))</f>
        <v/>
      </c>
      <c r="T252" s="155" t="str">
        <f>IF(C252="","",MAX(ABS(H252),ABS(H253)))</f>
        <v/>
      </c>
      <c r="U252" s="156" t="str">
        <f>+IF(C252="","",MIN(MAX(ABS(G252),ABS(G253))*1000/(J252*K252),0.2*$F$10))</f>
        <v/>
      </c>
      <c r="V252" s="155" t="str">
        <f>IF(C252="","",MAX(BH252:BI252))</f>
        <v/>
      </c>
      <c r="W252" s="155" t="str">
        <f>IF(C252="","",$AA$9*$J252*$BG252*$BF252*$F$10/2.9/1000)</f>
        <v/>
      </c>
      <c r="X252" s="155" t="str">
        <f>IF(C252="","",$AA$9*$J252*$BG252*$BF252*$F$10/2/1000)</f>
        <v/>
      </c>
      <c r="Y252" s="157" t="str">
        <f>IF(C252="","",IF(MAX(ABS(H252),ABS(H253))&lt;V252,"Cấu tạo",IF(MAX(ABS(H252),ABS(H253))&gt;X252,"O/S","Tínhthép")))</f>
        <v/>
      </c>
      <c r="Z252" s="158" t="str">
        <f>IF(C252="","",IF(Y252="Tínhthép",IF(T252&lt;W252,2.5,_xlfn.COT(0.5*ASIN(2*T252*1000/($AA$9*J252*BG252*BF252*$F$10)))),""))</f>
        <v/>
      </c>
      <c r="AA252" s="159" t="str">
        <f>IF(C252="","",MAX(BJ252:BK252))</f>
        <v/>
      </c>
      <c r="AB252" s="160" t="str">
        <f>IF($C252="","",AH252)</f>
        <v/>
      </c>
      <c r="AC252" s="160" t="str">
        <f>IF($C252="","",AI252)</f>
        <v/>
      </c>
      <c r="AD252" s="160"/>
      <c r="AE252" s="159" t="str">
        <f>IF(C252="","",2*3.14*AB252^2/4/AC252*1000)</f>
        <v/>
      </c>
      <c r="AF252" s="161" t="str">
        <f>IF(C252="","",IF(AE252&gt;AA252,"OK","NOT OK"))</f>
        <v/>
      </c>
      <c r="AH252" s="162">
        <v>10</v>
      </c>
      <c r="AI252" s="163">
        <v>200</v>
      </c>
      <c r="AK252" s="164" t="str">
        <f t="shared" si="69"/>
        <v/>
      </c>
      <c r="AL252" s="165" t="str">
        <f t="shared" si="70"/>
        <v/>
      </c>
      <c r="AM252" s="164" t="str">
        <f t="shared" si="71"/>
        <v/>
      </c>
      <c r="AN252" s="164" t="str">
        <f t="shared" si="72"/>
        <v/>
      </c>
      <c r="AO252" s="166" t="str">
        <f t="shared" si="73"/>
        <v/>
      </c>
      <c r="AP252" s="167" t="str">
        <f t="shared" si="74"/>
        <v/>
      </c>
      <c r="AQ252" s="167" t="str">
        <f t="shared" si="75"/>
        <v/>
      </c>
      <c r="AR252" s="167" t="str">
        <f t="shared" si="76"/>
        <v/>
      </c>
      <c r="AS252" s="164" t="str">
        <f t="shared" si="77"/>
        <v/>
      </c>
      <c r="AT252" s="168" t="str">
        <f t="shared" si="78"/>
        <v/>
      </c>
      <c r="AU252" s="168" t="str">
        <f t="shared" si="79"/>
        <v/>
      </c>
      <c r="AV252" s="168" t="str">
        <f t="shared" si="80"/>
        <v/>
      </c>
      <c r="AW252" s="168" t="str">
        <f t="shared" si="81"/>
        <v/>
      </c>
      <c r="AX252" s="168" t="str">
        <f t="shared" si="82"/>
        <v/>
      </c>
      <c r="AY252" s="168" t="str">
        <f t="shared" si="83"/>
        <v/>
      </c>
      <c r="AZ252" s="169" t="str">
        <f>IF(C252="","",MAX(R252:R253))</f>
        <v/>
      </c>
      <c r="BA252" s="169" t="str">
        <f>IF(C252="","",MAX(S252:S253))</f>
        <v/>
      </c>
      <c r="BB252" s="170" t="str">
        <f>IF(C252="","",MIN(2,1+SQRT(200/(0.8*K252))))</f>
        <v/>
      </c>
      <c r="BC252" s="170" t="str">
        <f>IF(C252="","",MIN(0.02,MAX(R252:S252)/(J252*0.8*K252)))</f>
        <v/>
      </c>
      <c r="BD252" s="171" t="str">
        <f>IF(C252="","",0.18/$Y$11)</f>
        <v/>
      </c>
      <c r="BE252" s="172" t="str">
        <f>IF(C252="","",0.035*BB252^(3/2)*$F$9^(1/2))</f>
        <v/>
      </c>
      <c r="BF252" s="172" t="str">
        <f>IF(C252="","",0.6*(1-$F$9/250))</f>
        <v/>
      </c>
      <c r="BG252" s="171" t="str">
        <f>IF(C252="","",0.9*AK252)</f>
        <v/>
      </c>
      <c r="BH252" s="172" t="str">
        <f>+IF(C252="","",(BD252*BB252*(100*BC252*$F$9)^(1/3)+0.15*U252)*J252*0.8*K252/1000)</f>
        <v/>
      </c>
      <c r="BI252" s="172" t="str">
        <f>IF(C252="","",(BE252+0.15*U252)*J252*0.8*K252/1000)</f>
        <v/>
      </c>
      <c r="BJ252" s="172" t="str">
        <f>IF(C252="","",$AF$12*J252*1000)</f>
        <v/>
      </c>
      <c r="BK252" s="172" t="str">
        <f>+IF(C252="","",T252*1000/(BG252*$Q$10*Z252)*1000)</f>
        <v/>
      </c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5"/>
      <c r="DJ252" s="25"/>
      <c r="DK252" s="25"/>
      <c r="DL252" s="25"/>
      <c r="DM252" s="25"/>
      <c r="DN252" s="25"/>
    </row>
    <row r="253" spans="1:118" ht="15.95" customHeight="1" x14ac:dyDescent="0.25">
      <c r="A253" s="181" t="str">
        <f t="shared" si="85"/>
        <v/>
      </c>
      <c r="B253" s="182" t="str">
        <f t="shared" si="84"/>
        <v/>
      </c>
      <c r="C253" s="151"/>
      <c r="D253" s="152"/>
      <c r="E253" s="153"/>
      <c r="F253" s="152"/>
      <c r="G253" s="151"/>
      <c r="H253" s="151"/>
      <c r="I253" s="151"/>
      <c r="J253" s="151"/>
      <c r="K253" s="152"/>
      <c r="L253" s="151" t="str">
        <f t="shared" si="65"/>
        <v/>
      </c>
      <c r="M253" s="151" t="str">
        <f t="shared" si="66"/>
        <v/>
      </c>
      <c r="N253" s="151" t="str">
        <f t="shared" si="67"/>
        <v/>
      </c>
      <c r="O253" s="151" t="str">
        <f t="shared" si="68"/>
        <v/>
      </c>
      <c r="P253" s="272"/>
      <c r="Q253" s="272"/>
      <c r="R253" s="173"/>
      <c r="S253" s="173"/>
      <c r="T253" s="174"/>
      <c r="U253" s="174"/>
      <c r="V253" s="174"/>
      <c r="W253" s="174"/>
      <c r="X253" s="174"/>
      <c r="Y253" s="174"/>
      <c r="Z253" s="174"/>
      <c r="AA253" s="175"/>
      <c r="AB253" s="175"/>
      <c r="AC253" s="175"/>
      <c r="AD253" s="175"/>
      <c r="AE253" s="176"/>
      <c r="AF253" s="175"/>
      <c r="AG253" s="122"/>
      <c r="AH253" s="177"/>
      <c r="AI253" s="177"/>
      <c r="AK253" s="164" t="str">
        <f t="shared" si="69"/>
        <v/>
      </c>
      <c r="AL253" s="165" t="str">
        <f t="shared" si="70"/>
        <v/>
      </c>
      <c r="AM253" s="164" t="str">
        <f t="shared" si="71"/>
        <v/>
      </c>
      <c r="AN253" s="164" t="str">
        <f t="shared" si="72"/>
        <v/>
      </c>
      <c r="AO253" s="166" t="str">
        <f t="shared" si="73"/>
        <v/>
      </c>
      <c r="AP253" s="167" t="str">
        <f t="shared" si="74"/>
        <v/>
      </c>
      <c r="AQ253" s="167" t="str">
        <f t="shared" si="75"/>
        <v/>
      </c>
      <c r="AR253" s="167" t="str">
        <f t="shared" si="76"/>
        <v/>
      </c>
      <c r="AS253" s="164" t="str">
        <f t="shared" si="77"/>
        <v/>
      </c>
      <c r="AT253" s="168" t="str">
        <f t="shared" si="78"/>
        <v/>
      </c>
      <c r="AU253" s="168" t="str">
        <f t="shared" si="79"/>
        <v/>
      </c>
      <c r="AV253" s="168" t="str">
        <f t="shared" si="80"/>
        <v/>
      </c>
      <c r="AW253" s="168" t="str">
        <f t="shared" si="81"/>
        <v/>
      </c>
      <c r="AX253" s="168" t="str">
        <f t="shared" si="82"/>
        <v/>
      </c>
      <c r="AY253" s="168" t="str">
        <f t="shared" si="83"/>
        <v/>
      </c>
      <c r="AZ253" s="178"/>
      <c r="BA253" s="178"/>
      <c r="BB253" s="179"/>
      <c r="BC253" s="179"/>
      <c r="BD253" s="179"/>
      <c r="BE253" s="179"/>
      <c r="BF253" s="179"/>
      <c r="BG253" s="179"/>
      <c r="BH253" s="179"/>
      <c r="BI253" s="179"/>
      <c r="BJ253" s="179"/>
      <c r="BK253" s="179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5"/>
      <c r="DJ253" s="25"/>
      <c r="DK253" s="25"/>
      <c r="DL253" s="25"/>
      <c r="DM253" s="25"/>
      <c r="DN253" s="25"/>
    </row>
    <row r="254" spans="1:118" ht="15.95" customHeight="1" x14ac:dyDescent="0.2">
      <c r="A254" s="181" t="str">
        <f t="shared" si="85"/>
        <v/>
      </c>
      <c r="B254" s="182" t="str">
        <f t="shared" si="84"/>
        <v/>
      </c>
      <c r="C254" s="151"/>
      <c r="D254" s="152"/>
      <c r="E254" s="153"/>
      <c r="F254" s="152"/>
      <c r="G254" s="151"/>
      <c r="H254" s="151"/>
      <c r="I254" s="151"/>
      <c r="J254" s="151"/>
      <c r="K254" s="151"/>
      <c r="L254" s="151" t="str">
        <f t="shared" si="65"/>
        <v/>
      </c>
      <c r="M254" s="151" t="str">
        <f t="shared" si="66"/>
        <v/>
      </c>
      <c r="N254" s="151" t="str">
        <f t="shared" si="67"/>
        <v/>
      </c>
      <c r="O254" s="151" t="str">
        <f t="shared" si="68"/>
        <v/>
      </c>
      <c r="P254" s="155"/>
      <c r="Q254" s="155"/>
      <c r="R254" s="154" t="str">
        <f>IF(C254="","",MAX(N254:N255))</f>
        <v/>
      </c>
      <c r="S254" s="154" t="str">
        <f>IF(D254="","",MAX(O254:O255))</f>
        <v/>
      </c>
      <c r="T254" s="155" t="str">
        <f>IF(C254="","",MAX(ABS(H254),ABS(H255)))</f>
        <v/>
      </c>
      <c r="U254" s="156" t="str">
        <f>+IF(C254="","",MIN(MAX(ABS(G254),ABS(G255))*1000/(J254*K254),0.2*$F$10))</f>
        <v/>
      </c>
      <c r="V254" s="155" t="str">
        <f>IF(C254="","",MAX(BH254:BI254))</f>
        <v/>
      </c>
      <c r="W254" s="155" t="str">
        <f>IF(C254="","",$AA$9*$J254*$BG254*$BF254*$F$10/2.9/1000)</f>
        <v/>
      </c>
      <c r="X254" s="155" t="str">
        <f>IF(C254="","",$AA$9*$J254*$BG254*$BF254*$F$10/2/1000)</f>
        <v/>
      </c>
      <c r="Y254" s="157" t="str">
        <f>IF(C254="","",IF(MAX(ABS(H254),ABS(H255))&lt;V254,"Cấu tạo",IF(MAX(ABS(H254),ABS(H255))&gt;X254,"O/S","Tínhthép")))</f>
        <v/>
      </c>
      <c r="Z254" s="158" t="str">
        <f>IF(C254="","",IF(Y254="Tínhthép",IF(T254&lt;W254,2.5,_xlfn.COT(0.5*ASIN(2*T254*1000/($AA$9*J254*BG254*BF254*$F$10)))),""))</f>
        <v/>
      </c>
      <c r="AA254" s="159" t="str">
        <f>IF(C254="","",MAX(BJ254:BK254))</f>
        <v/>
      </c>
      <c r="AB254" s="160" t="str">
        <f>IF($C254="","",AH254)</f>
        <v/>
      </c>
      <c r="AC254" s="160" t="str">
        <f>IF($C254="","",AI254)</f>
        <v/>
      </c>
      <c r="AD254" s="160"/>
      <c r="AE254" s="159" t="str">
        <f>IF(C254="","",2*3.14*AB254^2/4/AC254*1000)</f>
        <v/>
      </c>
      <c r="AF254" s="161" t="str">
        <f>IF(C254="","",IF(AE254&gt;AA254,"OK","NOT OK"))</f>
        <v/>
      </c>
      <c r="AG254" s="17">
        <v>60</v>
      </c>
      <c r="AH254" s="162">
        <v>10</v>
      </c>
      <c r="AI254" s="163">
        <v>200</v>
      </c>
      <c r="AK254" s="164" t="str">
        <f t="shared" si="69"/>
        <v/>
      </c>
      <c r="AL254" s="165" t="str">
        <f t="shared" si="70"/>
        <v/>
      </c>
      <c r="AM254" s="164" t="str">
        <f t="shared" si="71"/>
        <v/>
      </c>
      <c r="AN254" s="164" t="str">
        <f t="shared" si="72"/>
        <v/>
      </c>
      <c r="AO254" s="166" t="str">
        <f t="shared" si="73"/>
        <v/>
      </c>
      <c r="AP254" s="167" t="str">
        <f t="shared" si="74"/>
        <v/>
      </c>
      <c r="AQ254" s="167" t="str">
        <f t="shared" si="75"/>
        <v/>
      </c>
      <c r="AR254" s="167" t="str">
        <f t="shared" si="76"/>
        <v/>
      </c>
      <c r="AS254" s="164" t="str">
        <f t="shared" si="77"/>
        <v/>
      </c>
      <c r="AT254" s="168" t="str">
        <f t="shared" si="78"/>
        <v/>
      </c>
      <c r="AU254" s="168" t="str">
        <f t="shared" si="79"/>
        <v/>
      </c>
      <c r="AV254" s="168" t="str">
        <f t="shared" si="80"/>
        <v/>
      </c>
      <c r="AW254" s="168" t="str">
        <f t="shared" si="81"/>
        <v/>
      </c>
      <c r="AX254" s="168" t="str">
        <f t="shared" si="82"/>
        <v/>
      </c>
      <c r="AY254" s="168" t="str">
        <f t="shared" si="83"/>
        <v/>
      </c>
      <c r="AZ254" s="169" t="str">
        <f>IF(C254="","",MAX(R254:R255))</f>
        <v/>
      </c>
      <c r="BA254" s="169" t="str">
        <f>IF(C254="","",MAX(S254:S255))</f>
        <v/>
      </c>
      <c r="BB254" s="170" t="str">
        <f>IF(C254="","",MIN(2,1+SQRT(200/(0.8*K254))))</f>
        <v/>
      </c>
      <c r="BC254" s="170" t="str">
        <f>IF(C254="","",MIN(0.02,MAX(R254:S254)/(J254*0.8*K254)))</f>
        <v/>
      </c>
      <c r="BD254" s="171" t="str">
        <f>IF(C254="","",0.18/$Y$11)</f>
        <v/>
      </c>
      <c r="BE254" s="172" t="str">
        <f>IF(C254="","",0.035*BB254^(3/2)*$F$9^(1/2))</f>
        <v/>
      </c>
      <c r="BF254" s="172" t="str">
        <f>IF(C254="","",0.6*(1-$F$9/250))</f>
        <v/>
      </c>
      <c r="BG254" s="171" t="str">
        <f>IF(C254="","",0.9*AK254)</f>
        <v/>
      </c>
      <c r="BH254" s="172" t="str">
        <f>+IF(C254="","",(BD254*BB254*(100*BC254*$F$9)^(1/3)+0.15*U254)*J254*0.8*K254/1000)</f>
        <v/>
      </c>
      <c r="BI254" s="172" t="str">
        <f>IF(C254="","",(BE254+0.15*U254)*J254*0.8*K254/1000)</f>
        <v/>
      </c>
      <c r="BJ254" s="172" t="str">
        <f>IF(C254="","",$AF$12*J254*1000)</f>
        <v/>
      </c>
      <c r="BK254" s="172" t="str">
        <f>+IF(C254="","",T254*1000/(BG254*$Q$10*Z254)*1000)</f>
        <v/>
      </c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5"/>
      <c r="DJ254" s="25"/>
      <c r="DK254" s="25"/>
      <c r="DL254" s="25"/>
      <c r="DM254" s="25"/>
      <c r="DN254" s="25"/>
    </row>
    <row r="255" spans="1:118" ht="15.95" customHeight="1" x14ac:dyDescent="0.25">
      <c r="A255" s="181" t="str">
        <f t="shared" si="85"/>
        <v/>
      </c>
      <c r="B255" s="182" t="str">
        <f t="shared" si="84"/>
        <v/>
      </c>
      <c r="C255" s="151"/>
      <c r="D255" s="152"/>
      <c r="E255" s="153"/>
      <c r="F255" s="152"/>
      <c r="G255" s="151"/>
      <c r="H255" s="151"/>
      <c r="I255" s="151"/>
      <c r="J255" s="151"/>
      <c r="K255" s="152"/>
      <c r="L255" s="151" t="str">
        <f t="shared" si="65"/>
        <v/>
      </c>
      <c r="M255" s="151" t="str">
        <f t="shared" si="66"/>
        <v/>
      </c>
      <c r="N255" s="151" t="str">
        <f t="shared" si="67"/>
        <v/>
      </c>
      <c r="O255" s="151" t="str">
        <f t="shared" si="68"/>
        <v/>
      </c>
      <c r="P255" s="272"/>
      <c r="Q255" s="272"/>
      <c r="R255" s="180"/>
      <c r="S255" s="180"/>
      <c r="T255" s="174"/>
      <c r="U255" s="174"/>
      <c r="V255" s="174"/>
      <c r="W255" s="174"/>
      <c r="X255" s="174"/>
      <c r="Y255" s="174"/>
      <c r="Z255" s="174"/>
      <c r="AA255" s="175"/>
      <c r="AB255" s="175"/>
      <c r="AC255" s="175"/>
      <c r="AD255" s="175"/>
      <c r="AE255" s="176"/>
      <c r="AF255" s="175"/>
      <c r="AG255" s="122"/>
      <c r="AH255" s="177"/>
      <c r="AI255" s="177"/>
      <c r="AK255" s="164" t="str">
        <f t="shared" si="69"/>
        <v/>
      </c>
      <c r="AL255" s="165" t="str">
        <f t="shared" si="70"/>
        <v/>
      </c>
      <c r="AM255" s="164" t="str">
        <f t="shared" si="71"/>
        <v/>
      </c>
      <c r="AN255" s="164" t="str">
        <f t="shared" si="72"/>
        <v/>
      </c>
      <c r="AO255" s="166" t="str">
        <f t="shared" si="73"/>
        <v/>
      </c>
      <c r="AP255" s="167" t="str">
        <f t="shared" si="74"/>
        <v/>
      </c>
      <c r="AQ255" s="167" t="str">
        <f t="shared" si="75"/>
        <v/>
      </c>
      <c r="AR255" s="167" t="str">
        <f t="shared" si="76"/>
        <v/>
      </c>
      <c r="AS255" s="164" t="str">
        <f t="shared" si="77"/>
        <v/>
      </c>
      <c r="AT255" s="168" t="str">
        <f t="shared" si="78"/>
        <v/>
      </c>
      <c r="AU255" s="168" t="str">
        <f t="shared" si="79"/>
        <v/>
      </c>
      <c r="AV255" s="168" t="str">
        <f t="shared" si="80"/>
        <v/>
      </c>
      <c r="AW255" s="168" t="str">
        <f t="shared" si="81"/>
        <v/>
      </c>
      <c r="AX255" s="168" t="str">
        <f t="shared" si="82"/>
        <v/>
      </c>
      <c r="AY255" s="168" t="str">
        <f t="shared" si="83"/>
        <v/>
      </c>
      <c r="AZ255" s="178"/>
      <c r="BA255" s="178"/>
      <c r="BB255" s="179"/>
      <c r="BC255" s="179"/>
      <c r="BD255" s="179"/>
      <c r="BE255" s="179"/>
      <c r="BF255" s="179"/>
      <c r="BG255" s="179"/>
      <c r="BH255" s="179"/>
      <c r="BI255" s="179"/>
      <c r="BJ255" s="179"/>
      <c r="BK255" s="179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5"/>
      <c r="DJ255" s="25"/>
      <c r="DK255" s="25"/>
      <c r="DL255" s="25"/>
      <c r="DM255" s="25"/>
      <c r="DN255" s="25"/>
    </row>
    <row r="256" spans="1:118" ht="15.95" customHeight="1" x14ac:dyDescent="0.2">
      <c r="A256" s="181" t="str">
        <f t="shared" si="85"/>
        <v/>
      </c>
      <c r="B256" s="182" t="str">
        <f t="shared" si="84"/>
        <v/>
      </c>
      <c r="C256" s="151"/>
      <c r="D256" s="152"/>
      <c r="E256" s="153"/>
      <c r="F256" s="152"/>
      <c r="G256" s="151"/>
      <c r="H256" s="151"/>
      <c r="I256" s="151"/>
      <c r="J256" s="151"/>
      <c r="K256" s="152"/>
      <c r="L256" s="151" t="str">
        <f t="shared" si="65"/>
        <v/>
      </c>
      <c r="M256" s="151" t="str">
        <f t="shared" si="66"/>
        <v/>
      </c>
      <c r="N256" s="151" t="str">
        <f t="shared" si="67"/>
        <v/>
      </c>
      <c r="O256" s="151" t="str">
        <f t="shared" si="68"/>
        <v/>
      </c>
      <c r="P256" s="155"/>
      <c r="Q256" s="155"/>
      <c r="R256" s="154" t="str">
        <f>IF(C256="","",MAX(N256:N257))</f>
        <v/>
      </c>
      <c r="S256" s="154" t="str">
        <f>IF(D256="","",MAX(O256:O257))</f>
        <v/>
      </c>
      <c r="T256" s="155" t="str">
        <f>IF(C256="","",MAX(ABS(H256),ABS(H257)))</f>
        <v/>
      </c>
      <c r="U256" s="156" t="str">
        <f>+IF(C256="","",MIN(MAX(ABS(G256),ABS(G257))*1000/(J256*K256),0.2*$F$10))</f>
        <v/>
      </c>
      <c r="V256" s="155" t="str">
        <f>IF(C256="","",MAX(BH256:BI256))</f>
        <v/>
      </c>
      <c r="W256" s="155" t="str">
        <f>IF(C256="","",$AA$9*$J256*$BG256*$BF256*$F$10/2.9/1000)</f>
        <v/>
      </c>
      <c r="X256" s="155" t="str">
        <f>IF(C256="","",$AA$9*$J256*$BG256*$BF256*$F$10/2/1000)</f>
        <v/>
      </c>
      <c r="Y256" s="157" t="str">
        <f>IF(C256="","",IF(MAX(ABS(H256),ABS(H257))&lt;V256,"Cấu tạo",IF(MAX(ABS(H256),ABS(H257))&gt;X256,"O/S","Tínhthép")))</f>
        <v/>
      </c>
      <c r="Z256" s="158" t="str">
        <f>IF(C256="","",IF(Y256="Tínhthép",IF(T256&lt;W256,2.5,_xlfn.COT(0.5*ASIN(2*T256*1000/($AA$9*J256*BG256*BF256*$F$10)))),""))</f>
        <v/>
      </c>
      <c r="AA256" s="159" t="str">
        <f>IF(C256="","",MAX(BJ256:BK256))</f>
        <v/>
      </c>
      <c r="AB256" s="160" t="str">
        <f>IF($C256="","",AH256)</f>
        <v/>
      </c>
      <c r="AC256" s="160" t="str">
        <f>IF($C256="","",AI256)</f>
        <v/>
      </c>
      <c r="AD256" s="160"/>
      <c r="AE256" s="159" t="str">
        <f>IF(C256="","",2*3.14*AB256^2/4/AC256*1000)</f>
        <v/>
      </c>
      <c r="AF256" s="161" t="str">
        <f>IF(C256="","",IF(AE256&gt;AA256,"OK","NOT OK"))</f>
        <v/>
      </c>
      <c r="AH256" s="162">
        <v>10</v>
      </c>
      <c r="AI256" s="163">
        <v>200</v>
      </c>
      <c r="AK256" s="164" t="str">
        <f t="shared" si="69"/>
        <v/>
      </c>
      <c r="AL256" s="165" t="str">
        <f t="shared" si="70"/>
        <v/>
      </c>
      <c r="AM256" s="164" t="str">
        <f t="shared" si="71"/>
        <v/>
      </c>
      <c r="AN256" s="164" t="str">
        <f t="shared" si="72"/>
        <v/>
      </c>
      <c r="AO256" s="166" t="str">
        <f t="shared" si="73"/>
        <v/>
      </c>
      <c r="AP256" s="167" t="str">
        <f t="shared" si="74"/>
        <v/>
      </c>
      <c r="AQ256" s="167" t="str">
        <f t="shared" si="75"/>
        <v/>
      </c>
      <c r="AR256" s="167" t="str">
        <f t="shared" si="76"/>
        <v/>
      </c>
      <c r="AS256" s="164" t="str">
        <f t="shared" si="77"/>
        <v/>
      </c>
      <c r="AT256" s="168" t="str">
        <f t="shared" si="78"/>
        <v/>
      </c>
      <c r="AU256" s="168" t="str">
        <f t="shared" si="79"/>
        <v/>
      </c>
      <c r="AV256" s="168" t="str">
        <f t="shared" si="80"/>
        <v/>
      </c>
      <c r="AW256" s="168" t="str">
        <f t="shared" si="81"/>
        <v/>
      </c>
      <c r="AX256" s="168" t="str">
        <f t="shared" si="82"/>
        <v/>
      </c>
      <c r="AY256" s="168" t="str">
        <f t="shared" si="83"/>
        <v/>
      </c>
      <c r="AZ256" s="169" t="str">
        <f>IF(C256="","",MAX(R256:R257))</f>
        <v/>
      </c>
      <c r="BA256" s="169" t="str">
        <f>IF(C256="","",MAX(S256:S257))</f>
        <v/>
      </c>
      <c r="BB256" s="170" t="str">
        <f>IF(C256="","",MIN(2,1+SQRT(200/(0.8*K256))))</f>
        <v/>
      </c>
      <c r="BC256" s="170" t="str">
        <f>IF(C256="","",MIN(0.02,MAX(R256:S256)/(J256*0.8*K256)))</f>
        <v/>
      </c>
      <c r="BD256" s="171" t="str">
        <f>IF(C256="","",0.18/$Y$11)</f>
        <v/>
      </c>
      <c r="BE256" s="172" t="str">
        <f>IF(C256="","",0.035*BB256^(3/2)*$F$9^(1/2))</f>
        <v/>
      </c>
      <c r="BF256" s="172" t="str">
        <f>IF(C256="","",0.6*(1-$F$9/250))</f>
        <v/>
      </c>
      <c r="BG256" s="171" t="str">
        <f>IF(C256="","",0.9*AK256)</f>
        <v/>
      </c>
      <c r="BH256" s="172" t="str">
        <f>+IF(C256="","",(BD256*BB256*(100*BC256*$F$9)^(1/3)+0.15*U256)*J256*0.8*K256/1000)</f>
        <v/>
      </c>
      <c r="BI256" s="172" t="str">
        <f>IF(C256="","",(BE256+0.15*U256)*J256*0.8*K256/1000)</f>
        <v/>
      </c>
      <c r="BJ256" s="172" t="str">
        <f>IF(C256="","",$AF$12*J256*1000)</f>
        <v/>
      </c>
      <c r="BK256" s="172" t="str">
        <f>+IF(C256="","",T256*1000/(BG256*$Q$10*Z256)*1000)</f>
        <v/>
      </c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5"/>
      <c r="DJ256" s="25"/>
      <c r="DK256" s="25"/>
      <c r="DL256" s="25"/>
      <c r="DM256" s="25"/>
      <c r="DN256" s="25"/>
    </row>
    <row r="257" spans="1:118" ht="15.95" customHeight="1" x14ac:dyDescent="0.25">
      <c r="A257" s="181" t="str">
        <f t="shared" si="85"/>
        <v/>
      </c>
      <c r="B257" s="182" t="str">
        <f t="shared" si="84"/>
        <v/>
      </c>
      <c r="C257" s="151"/>
      <c r="D257" s="152"/>
      <c r="E257" s="153"/>
      <c r="F257" s="152"/>
      <c r="G257" s="151"/>
      <c r="H257" s="151"/>
      <c r="I257" s="151"/>
      <c r="J257" s="151"/>
      <c r="K257" s="152"/>
      <c r="L257" s="151" t="str">
        <f t="shared" si="65"/>
        <v/>
      </c>
      <c r="M257" s="151" t="str">
        <f t="shared" si="66"/>
        <v/>
      </c>
      <c r="N257" s="151" t="str">
        <f t="shared" si="67"/>
        <v/>
      </c>
      <c r="O257" s="151" t="str">
        <f t="shared" si="68"/>
        <v/>
      </c>
      <c r="P257" s="272"/>
      <c r="Q257" s="272"/>
      <c r="R257" s="180"/>
      <c r="S257" s="180"/>
      <c r="T257" s="174"/>
      <c r="U257" s="174"/>
      <c r="V257" s="174"/>
      <c r="W257" s="174"/>
      <c r="X257" s="174"/>
      <c r="Y257" s="174"/>
      <c r="Z257" s="174"/>
      <c r="AA257" s="175"/>
      <c r="AB257" s="175"/>
      <c r="AC257" s="175"/>
      <c r="AD257" s="175"/>
      <c r="AE257" s="176"/>
      <c r="AF257" s="175"/>
      <c r="AG257" s="122"/>
      <c r="AH257" s="177"/>
      <c r="AI257" s="177"/>
      <c r="AK257" s="164" t="str">
        <f t="shared" si="69"/>
        <v/>
      </c>
      <c r="AL257" s="165" t="str">
        <f t="shared" si="70"/>
        <v/>
      </c>
      <c r="AM257" s="164" t="str">
        <f t="shared" si="71"/>
        <v/>
      </c>
      <c r="AN257" s="164" t="str">
        <f t="shared" si="72"/>
        <v/>
      </c>
      <c r="AO257" s="166" t="str">
        <f t="shared" si="73"/>
        <v/>
      </c>
      <c r="AP257" s="167" t="str">
        <f t="shared" si="74"/>
        <v/>
      </c>
      <c r="AQ257" s="167" t="str">
        <f t="shared" si="75"/>
        <v/>
      </c>
      <c r="AR257" s="167" t="str">
        <f t="shared" si="76"/>
        <v/>
      </c>
      <c r="AS257" s="164" t="str">
        <f t="shared" si="77"/>
        <v/>
      </c>
      <c r="AT257" s="168" t="str">
        <f t="shared" si="78"/>
        <v/>
      </c>
      <c r="AU257" s="168" t="str">
        <f t="shared" si="79"/>
        <v/>
      </c>
      <c r="AV257" s="168" t="str">
        <f t="shared" si="80"/>
        <v/>
      </c>
      <c r="AW257" s="168" t="str">
        <f t="shared" si="81"/>
        <v/>
      </c>
      <c r="AX257" s="168" t="str">
        <f t="shared" si="82"/>
        <v/>
      </c>
      <c r="AY257" s="168" t="str">
        <f t="shared" si="83"/>
        <v/>
      </c>
      <c r="AZ257" s="178"/>
      <c r="BA257" s="178"/>
      <c r="BB257" s="179"/>
      <c r="BC257" s="179"/>
      <c r="BD257" s="179"/>
      <c r="BE257" s="179"/>
      <c r="BF257" s="179"/>
      <c r="BG257" s="179"/>
      <c r="BH257" s="179"/>
      <c r="BI257" s="179"/>
      <c r="BJ257" s="179"/>
      <c r="BK257" s="179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5"/>
      <c r="DJ257" s="25"/>
      <c r="DK257" s="25"/>
      <c r="DL257" s="25"/>
      <c r="DM257" s="25"/>
      <c r="DN257" s="25"/>
    </row>
    <row r="258" spans="1:118" ht="15.95" customHeight="1" x14ac:dyDescent="0.2">
      <c r="A258" s="181" t="str">
        <f t="shared" si="85"/>
        <v/>
      </c>
      <c r="B258" s="182" t="str">
        <f t="shared" si="84"/>
        <v/>
      </c>
      <c r="C258" s="151"/>
      <c r="D258" s="152"/>
      <c r="E258" s="153"/>
      <c r="F258" s="152"/>
      <c r="G258" s="151"/>
      <c r="H258" s="151"/>
      <c r="I258" s="151"/>
      <c r="J258" s="151"/>
      <c r="K258" s="151"/>
      <c r="L258" s="151" t="str">
        <f t="shared" si="65"/>
        <v/>
      </c>
      <c r="M258" s="151" t="str">
        <f t="shared" si="66"/>
        <v/>
      </c>
      <c r="N258" s="151" t="str">
        <f t="shared" si="67"/>
        <v/>
      </c>
      <c r="O258" s="151" t="str">
        <f t="shared" si="68"/>
        <v/>
      </c>
      <c r="P258" s="155"/>
      <c r="Q258" s="155"/>
      <c r="R258" s="154" t="str">
        <f>IF(C258="","",MAX(N258:N259))</f>
        <v/>
      </c>
      <c r="S258" s="154" t="str">
        <f>IF(D258="","",MAX(O258:O259))</f>
        <v/>
      </c>
      <c r="T258" s="155" t="str">
        <f>IF(C258="","",MAX(ABS(H258),ABS(H259)))</f>
        <v/>
      </c>
      <c r="U258" s="156" t="str">
        <f>+IF(C258="","",MIN(MAX(ABS(G258),ABS(G259))*1000/(J258*K258),0.2*$F$10))</f>
        <v/>
      </c>
      <c r="V258" s="155" t="str">
        <f>IF(C258="","",MAX(BH258:BI258))</f>
        <v/>
      </c>
      <c r="W258" s="155" t="str">
        <f>IF(C258="","",$AA$9*$J258*$BG258*$BF258*$F$10/2.9/1000)</f>
        <v/>
      </c>
      <c r="X258" s="155" t="str">
        <f>IF(C258="","",$AA$9*$J258*$BG258*$BF258*$F$10/2/1000)</f>
        <v/>
      </c>
      <c r="Y258" s="157" t="str">
        <f>IF(C258="","",IF(MAX(ABS(H258),ABS(H259))&lt;V258,"Cấu tạo",IF(MAX(ABS(H258),ABS(H259))&gt;X258,"O/S","Tínhthép")))</f>
        <v/>
      </c>
      <c r="Z258" s="158" t="str">
        <f>IF(C258="","",IF(Y258="Tínhthép",IF(T258&lt;W258,2.5,_xlfn.COT(0.5*ASIN(2*T258*1000/($AA$9*J258*BG258*BF258*$F$10)))),""))</f>
        <v/>
      </c>
      <c r="AA258" s="159" t="str">
        <f>IF(C258="","",MAX(BJ258:BK258))</f>
        <v/>
      </c>
      <c r="AB258" s="160" t="str">
        <f>IF($C258="","",AH258)</f>
        <v/>
      </c>
      <c r="AC258" s="160" t="str">
        <f>IF($C258="","",AI258)</f>
        <v/>
      </c>
      <c r="AD258" s="160"/>
      <c r="AE258" s="159" t="str">
        <f>IF(C258="","",2*3.14*AB258^2/4/AC258*1000)</f>
        <v/>
      </c>
      <c r="AF258" s="161" t="str">
        <f>IF(C258="","",IF(AE258&gt;AA258,"OK","NOT OK"))</f>
        <v/>
      </c>
      <c r="AG258" s="17">
        <v>61</v>
      </c>
      <c r="AH258" s="162">
        <v>10</v>
      </c>
      <c r="AI258" s="163">
        <v>200</v>
      </c>
      <c r="AK258" s="164" t="str">
        <f t="shared" si="69"/>
        <v/>
      </c>
      <c r="AL258" s="165" t="str">
        <f t="shared" si="70"/>
        <v/>
      </c>
      <c r="AM258" s="164" t="str">
        <f t="shared" si="71"/>
        <v/>
      </c>
      <c r="AN258" s="164" t="str">
        <f t="shared" si="72"/>
        <v/>
      </c>
      <c r="AO258" s="166" t="str">
        <f t="shared" si="73"/>
        <v/>
      </c>
      <c r="AP258" s="167" t="str">
        <f t="shared" si="74"/>
        <v/>
      </c>
      <c r="AQ258" s="167" t="str">
        <f t="shared" si="75"/>
        <v/>
      </c>
      <c r="AR258" s="167" t="str">
        <f t="shared" si="76"/>
        <v/>
      </c>
      <c r="AS258" s="164" t="str">
        <f t="shared" si="77"/>
        <v/>
      </c>
      <c r="AT258" s="168" t="str">
        <f t="shared" si="78"/>
        <v/>
      </c>
      <c r="AU258" s="168" t="str">
        <f t="shared" si="79"/>
        <v/>
      </c>
      <c r="AV258" s="168" t="str">
        <f t="shared" si="80"/>
        <v/>
      </c>
      <c r="AW258" s="168" t="str">
        <f t="shared" si="81"/>
        <v/>
      </c>
      <c r="AX258" s="168" t="str">
        <f t="shared" si="82"/>
        <v/>
      </c>
      <c r="AY258" s="168" t="str">
        <f t="shared" si="83"/>
        <v/>
      </c>
      <c r="AZ258" s="169" t="str">
        <f>IF(C258="","",MAX(R258:R259))</f>
        <v/>
      </c>
      <c r="BA258" s="169" t="str">
        <f>IF(C258="","",MAX(S258:S259))</f>
        <v/>
      </c>
      <c r="BB258" s="170" t="str">
        <f>IF(C258="","",MIN(2,1+SQRT(200/(0.8*K258))))</f>
        <v/>
      </c>
      <c r="BC258" s="170" t="str">
        <f>IF(C258="","",MIN(0.02,MAX(R258:S258)/(J258*0.8*K258)))</f>
        <v/>
      </c>
      <c r="BD258" s="171" t="str">
        <f>IF(C258="","",0.18/$Y$11)</f>
        <v/>
      </c>
      <c r="BE258" s="172" t="str">
        <f>IF(C258="","",0.035*BB258^(3/2)*$F$9^(1/2))</f>
        <v/>
      </c>
      <c r="BF258" s="172" t="str">
        <f>IF(C258="","",0.6*(1-$F$9/250))</f>
        <v/>
      </c>
      <c r="BG258" s="171" t="str">
        <f>IF(C258="","",0.9*AK258)</f>
        <v/>
      </c>
      <c r="BH258" s="172" t="str">
        <f>+IF(C258="","",(BD258*BB258*(100*BC258*$F$9)^(1/3)+0.15*U258)*J258*0.8*K258/1000)</f>
        <v/>
      </c>
      <c r="BI258" s="172" t="str">
        <f>IF(C258="","",(BE258+0.15*U258)*J258*0.8*K258/1000)</f>
        <v/>
      </c>
      <c r="BJ258" s="172" t="str">
        <f>IF(C258="","",$AF$12*J258*1000)</f>
        <v/>
      </c>
      <c r="BK258" s="172" t="str">
        <f>+IF(C258="","",T258*1000/(BG258*$Q$10*Z258)*1000)</f>
        <v/>
      </c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5"/>
      <c r="DJ258" s="25"/>
      <c r="DK258" s="25"/>
      <c r="DL258" s="25"/>
      <c r="DM258" s="25"/>
      <c r="DN258" s="25"/>
    </row>
    <row r="259" spans="1:118" ht="15.95" customHeight="1" x14ac:dyDescent="0.25">
      <c r="A259" s="181" t="str">
        <f t="shared" si="85"/>
        <v/>
      </c>
      <c r="B259" s="182" t="str">
        <f t="shared" si="84"/>
        <v/>
      </c>
      <c r="C259" s="151"/>
      <c r="D259" s="152"/>
      <c r="E259" s="153"/>
      <c r="F259" s="152"/>
      <c r="G259" s="151"/>
      <c r="H259" s="151"/>
      <c r="I259" s="151"/>
      <c r="J259" s="151"/>
      <c r="K259" s="152"/>
      <c r="L259" s="151" t="str">
        <f t="shared" si="65"/>
        <v/>
      </c>
      <c r="M259" s="151" t="str">
        <f t="shared" si="66"/>
        <v/>
      </c>
      <c r="N259" s="151" t="str">
        <f t="shared" si="67"/>
        <v/>
      </c>
      <c r="O259" s="151" t="str">
        <f t="shared" si="68"/>
        <v/>
      </c>
      <c r="P259" s="272"/>
      <c r="Q259" s="272"/>
      <c r="R259" s="173"/>
      <c r="S259" s="173"/>
      <c r="T259" s="174"/>
      <c r="U259" s="174"/>
      <c r="V259" s="174"/>
      <c r="W259" s="174"/>
      <c r="X259" s="174"/>
      <c r="Y259" s="174"/>
      <c r="Z259" s="174"/>
      <c r="AA259" s="175"/>
      <c r="AB259" s="175"/>
      <c r="AC259" s="175"/>
      <c r="AD259" s="175"/>
      <c r="AE259" s="176"/>
      <c r="AF259" s="175"/>
      <c r="AG259" s="122"/>
      <c r="AH259" s="177"/>
      <c r="AI259" s="177"/>
      <c r="AK259" s="164" t="str">
        <f t="shared" si="69"/>
        <v/>
      </c>
      <c r="AL259" s="165" t="str">
        <f t="shared" si="70"/>
        <v/>
      </c>
      <c r="AM259" s="164" t="str">
        <f t="shared" si="71"/>
        <v/>
      </c>
      <c r="AN259" s="164" t="str">
        <f t="shared" si="72"/>
        <v/>
      </c>
      <c r="AO259" s="166" t="str">
        <f t="shared" si="73"/>
        <v/>
      </c>
      <c r="AP259" s="167" t="str">
        <f t="shared" si="74"/>
        <v/>
      </c>
      <c r="AQ259" s="167" t="str">
        <f t="shared" si="75"/>
        <v/>
      </c>
      <c r="AR259" s="167" t="str">
        <f t="shared" si="76"/>
        <v/>
      </c>
      <c r="AS259" s="164" t="str">
        <f t="shared" si="77"/>
        <v/>
      </c>
      <c r="AT259" s="168" t="str">
        <f t="shared" si="78"/>
        <v/>
      </c>
      <c r="AU259" s="168" t="str">
        <f t="shared" si="79"/>
        <v/>
      </c>
      <c r="AV259" s="168" t="str">
        <f t="shared" si="80"/>
        <v/>
      </c>
      <c r="AW259" s="168" t="str">
        <f t="shared" si="81"/>
        <v/>
      </c>
      <c r="AX259" s="168" t="str">
        <f t="shared" si="82"/>
        <v/>
      </c>
      <c r="AY259" s="168" t="str">
        <f t="shared" si="83"/>
        <v/>
      </c>
      <c r="AZ259" s="178"/>
      <c r="BA259" s="178"/>
      <c r="BB259" s="179"/>
      <c r="BC259" s="179"/>
      <c r="BD259" s="179"/>
      <c r="BE259" s="179"/>
      <c r="BF259" s="179"/>
      <c r="BG259" s="179"/>
      <c r="BH259" s="179"/>
      <c r="BI259" s="179"/>
      <c r="BJ259" s="179"/>
      <c r="BK259" s="179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5"/>
      <c r="DJ259" s="25"/>
      <c r="DK259" s="25"/>
      <c r="DL259" s="25"/>
      <c r="DM259" s="25"/>
      <c r="DN259" s="25"/>
    </row>
    <row r="260" spans="1:118" ht="15.95" customHeight="1" x14ac:dyDescent="0.2">
      <c r="A260" s="181" t="str">
        <f t="shared" si="85"/>
        <v/>
      </c>
      <c r="B260" s="182" t="str">
        <f t="shared" si="84"/>
        <v/>
      </c>
      <c r="C260" s="151"/>
      <c r="D260" s="152"/>
      <c r="E260" s="153"/>
      <c r="F260" s="152"/>
      <c r="G260" s="151"/>
      <c r="H260" s="151"/>
      <c r="I260" s="151"/>
      <c r="J260" s="151"/>
      <c r="K260" s="152"/>
      <c r="L260" s="151" t="str">
        <f t="shared" si="65"/>
        <v/>
      </c>
      <c r="M260" s="151" t="str">
        <f t="shared" si="66"/>
        <v/>
      </c>
      <c r="N260" s="151" t="str">
        <f t="shared" si="67"/>
        <v/>
      </c>
      <c r="O260" s="151" t="str">
        <f t="shared" si="68"/>
        <v/>
      </c>
      <c r="P260" s="155"/>
      <c r="Q260" s="155"/>
      <c r="R260" s="154" t="str">
        <f>IF(C260="","",MAX(N260:N261))</f>
        <v/>
      </c>
      <c r="S260" s="154" t="str">
        <f>IF(D260="","",MAX(O260:O261))</f>
        <v/>
      </c>
      <c r="T260" s="155" t="str">
        <f>IF(C260="","",MAX(ABS(H260),ABS(H261)))</f>
        <v/>
      </c>
      <c r="U260" s="156" t="str">
        <f>+IF(C260="","",MIN(MAX(ABS(G260),ABS(G261))*1000/(J260*K260),0.2*$F$10))</f>
        <v/>
      </c>
      <c r="V260" s="155" t="str">
        <f>IF(C260="","",MAX(BH260:BI260))</f>
        <v/>
      </c>
      <c r="W260" s="155" t="str">
        <f>IF(C260="","",$AA$9*$J260*$BG260*$BF260*$F$10/2.9/1000)</f>
        <v/>
      </c>
      <c r="X260" s="155" t="str">
        <f>IF(C260="","",$AA$9*$J260*$BG260*$BF260*$F$10/2/1000)</f>
        <v/>
      </c>
      <c r="Y260" s="157" t="str">
        <f>IF(C260="","",IF(MAX(ABS(H260),ABS(H261))&lt;V260,"Cấu tạo",IF(MAX(ABS(H260),ABS(H261))&gt;X260,"O/S","Tínhthép")))</f>
        <v/>
      </c>
      <c r="Z260" s="158" t="str">
        <f>IF(C260="","",IF(Y260="Tínhthép",IF(T260&lt;W260,2.5,_xlfn.COT(0.5*ASIN(2*T260*1000/($AA$9*J260*BG260*BF260*$F$10)))),""))</f>
        <v/>
      </c>
      <c r="AA260" s="159" t="str">
        <f>IF(C260="","",MAX(BJ260:BK260))</f>
        <v/>
      </c>
      <c r="AB260" s="160" t="str">
        <f>IF($C260="","",AH260)</f>
        <v/>
      </c>
      <c r="AC260" s="160" t="str">
        <f>IF($C260="","",AI260)</f>
        <v/>
      </c>
      <c r="AD260" s="160"/>
      <c r="AE260" s="159" t="str">
        <f>IF(C260="","",2*3.14*AB260^2/4/AC260*1000)</f>
        <v/>
      </c>
      <c r="AF260" s="161" t="str">
        <f>IF(C260="","",IF(AE260&gt;AA260,"OK","NOT OK"))</f>
        <v/>
      </c>
      <c r="AH260" s="162">
        <v>10</v>
      </c>
      <c r="AI260" s="163">
        <v>200</v>
      </c>
      <c r="AK260" s="164" t="str">
        <f t="shared" si="69"/>
        <v/>
      </c>
      <c r="AL260" s="165" t="str">
        <f t="shared" si="70"/>
        <v/>
      </c>
      <c r="AM260" s="164" t="str">
        <f t="shared" si="71"/>
        <v/>
      </c>
      <c r="AN260" s="164" t="str">
        <f t="shared" si="72"/>
        <v/>
      </c>
      <c r="AO260" s="166" t="str">
        <f t="shared" si="73"/>
        <v/>
      </c>
      <c r="AP260" s="167" t="str">
        <f t="shared" si="74"/>
        <v/>
      </c>
      <c r="AQ260" s="167" t="str">
        <f t="shared" si="75"/>
        <v/>
      </c>
      <c r="AR260" s="167" t="str">
        <f t="shared" si="76"/>
        <v/>
      </c>
      <c r="AS260" s="164" t="str">
        <f t="shared" si="77"/>
        <v/>
      </c>
      <c r="AT260" s="168" t="str">
        <f t="shared" si="78"/>
        <v/>
      </c>
      <c r="AU260" s="168" t="str">
        <f t="shared" si="79"/>
        <v/>
      </c>
      <c r="AV260" s="168" t="str">
        <f t="shared" si="80"/>
        <v/>
      </c>
      <c r="AW260" s="168" t="str">
        <f t="shared" si="81"/>
        <v/>
      </c>
      <c r="AX260" s="168" t="str">
        <f t="shared" si="82"/>
        <v/>
      </c>
      <c r="AY260" s="168" t="str">
        <f t="shared" si="83"/>
        <v/>
      </c>
      <c r="AZ260" s="169" t="str">
        <f>IF(C260="","",MAX(R260:R261))</f>
        <v/>
      </c>
      <c r="BA260" s="169" t="str">
        <f>IF(C260="","",MAX(S260:S261))</f>
        <v/>
      </c>
      <c r="BB260" s="170" t="str">
        <f>IF(C260="","",MIN(2,1+SQRT(200/(0.8*K260))))</f>
        <v/>
      </c>
      <c r="BC260" s="170" t="str">
        <f>IF(C260="","",MIN(0.02,MAX(R260:S260)/(J260*0.8*K260)))</f>
        <v/>
      </c>
      <c r="BD260" s="171" t="str">
        <f>IF(C260="","",0.18/$Y$11)</f>
        <v/>
      </c>
      <c r="BE260" s="172" t="str">
        <f>IF(C260="","",0.035*BB260^(3/2)*$F$9^(1/2))</f>
        <v/>
      </c>
      <c r="BF260" s="172" t="str">
        <f>IF(C260="","",0.6*(1-$F$9/250))</f>
        <v/>
      </c>
      <c r="BG260" s="171" t="str">
        <f>IF(C260="","",0.9*AK260)</f>
        <v/>
      </c>
      <c r="BH260" s="172" t="str">
        <f>+IF(C260="","",(BD260*BB260*(100*BC260*$F$9)^(1/3)+0.15*U260)*J260*0.8*K260/1000)</f>
        <v/>
      </c>
      <c r="BI260" s="172" t="str">
        <f>IF(C260="","",(BE260+0.15*U260)*J260*0.8*K260/1000)</f>
        <v/>
      </c>
      <c r="BJ260" s="172" t="str">
        <f>IF(C260="","",$AF$12*J260*1000)</f>
        <v/>
      </c>
      <c r="BK260" s="172" t="str">
        <f>+IF(C260="","",T260*1000/(BG260*$Q$10*Z260)*1000)</f>
        <v/>
      </c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5"/>
      <c r="DJ260" s="25"/>
      <c r="DK260" s="25"/>
      <c r="DL260" s="25"/>
      <c r="DM260" s="25"/>
      <c r="DN260" s="25"/>
    </row>
    <row r="261" spans="1:118" ht="15.95" customHeight="1" x14ac:dyDescent="0.25">
      <c r="A261" s="181" t="str">
        <f t="shared" si="85"/>
        <v/>
      </c>
      <c r="B261" s="182" t="str">
        <f t="shared" si="84"/>
        <v/>
      </c>
      <c r="C261" s="151"/>
      <c r="D261" s="152"/>
      <c r="E261" s="153"/>
      <c r="F261" s="152"/>
      <c r="G261" s="151"/>
      <c r="H261" s="151"/>
      <c r="I261" s="151"/>
      <c r="J261" s="151"/>
      <c r="K261" s="152"/>
      <c r="L261" s="151" t="str">
        <f t="shared" si="65"/>
        <v/>
      </c>
      <c r="M261" s="151" t="str">
        <f t="shared" si="66"/>
        <v/>
      </c>
      <c r="N261" s="151" t="str">
        <f t="shared" si="67"/>
        <v/>
      </c>
      <c r="O261" s="151" t="str">
        <f t="shared" si="68"/>
        <v/>
      </c>
      <c r="P261" s="272"/>
      <c r="Q261" s="272"/>
      <c r="R261" s="173"/>
      <c r="S261" s="173"/>
      <c r="T261" s="174"/>
      <c r="U261" s="174"/>
      <c r="V261" s="174"/>
      <c r="W261" s="174"/>
      <c r="X261" s="174"/>
      <c r="Y261" s="174"/>
      <c r="Z261" s="174"/>
      <c r="AA261" s="175"/>
      <c r="AB261" s="175"/>
      <c r="AC261" s="175"/>
      <c r="AD261" s="175"/>
      <c r="AE261" s="176"/>
      <c r="AF261" s="175"/>
      <c r="AG261" s="122"/>
      <c r="AH261" s="177"/>
      <c r="AI261" s="177"/>
      <c r="AK261" s="164" t="str">
        <f t="shared" si="69"/>
        <v/>
      </c>
      <c r="AL261" s="165" t="str">
        <f t="shared" si="70"/>
        <v/>
      </c>
      <c r="AM261" s="164" t="str">
        <f t="shared" si="71"/>
        <v/>
      </c>
      <c r="AN261" s="164" t="str">
        <f t="shared" si="72"/>
        <v/>
      </c>
      <c r="AO261" s="166" t="str">
        <f t="shared" si="73"/>
        <v/>
      </c>
      <c r="AP261" s="167" t="str">
        <f t="shared" si="74"/>
        <v/>
      </c>
      <c r="AQ261" s="167" t="str">
        <f t="shared" si="75"/>
        <v/>
      </c>
      <c r="AR261" s="167" t="str">
        <f t="shared" si="76"/>
        <v/>
      </c>
      <c r="AS261" s="164" t="str">
        <f t="shared" si="77"/>
        <v/>
      </c>
      <c r="AT261" s="168" t="str">
        <f t="shared" si="78"/>
        <v/>
      </c>
      <c r="AU261" s="168" t="str">
        <f t="shared" si="79"/>
        <v/>
      </c>
      <c r="AV261" s="168" t="str">
        <f t="shared" si="80"/>
        <v/>
      </c>
      <c r="AW261" s="168" t="str">
        <f t="shared" si="81"/>
        <v/>
      </c>
      <c r="AX261" s="168" t="str">
        <f t="shared" si="82"/>
        <v/>
      </c>
      <c r="AY261" s="168" t="str">
        <f t="shared" si="83"/>
        <v/>
      </c>
      <c r="AZ261" s="178"/>
      <c r="BA261" s="178"/>
      <c r="BB261" s="179"/>
      <c r="BC261" s="179"/>
      <c r="BD261" s="179"/>
      <c r="BE261" s="179"/>
      <c r="BF261" s="179"/>
      <c r="BG261" s="179"/>
      <c r="BH261" s="179"/>
      <c r="BI261" s="179"/>
      <c r="BJ261" s="179"/>
      <c r="BK261" s="179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5"/>
      <c r="DJ261" s="25"/>
      <c r="DK261" s="25"/>
      <c r="DL261" s="25"/>
      <c r="DM261" s="25"/>
      <c r="DN261" s="25"/>
    </row>
    <row r="262" spans="1:118" ht="15.95" customHeight="1" x14ac:dyDescent="0.2">
      <c r="A262" s="181" t="str">
        <f t="shared" si="85"/>
        <v/>
      </c>
      <c r="B262" s="182" t="str">
        <f t="shared" si="84"/>
        <v/>
      </c>
      <c r="C262" s="151"/>
      <c r="D262" s="152"/>
      <c r="E262" s="153"/>
      <c r="F262" s="152"/>
      <c r="G262" s="151"/>
      <c r="H262" s="151"/>
      <c r="I262" s="151"/>
      <c r="J262" s="151"/>
      <c r="K262" s="151"/>
      <c r="L262" s="151" t="str">
        <f t="shared" si="65"/>
        <v/>
      </c>
      <c r="M262" s="151" t="str">
        <f t="shared" si="66"/>
        <v/>
      </c>
      <c r="N262" s="151" t="str">
        <f t="shared" si="67"/>
        <v/>
      </c>
      <c r="O262" s="151" t="str">
        <f t="shared" si="68"/>
        <v/>
      </c>
      <c r="P262" s="155"/>
      <c r="Q262" s="155"/>
      <c r="R262" s="154" t="str">
        <f>IF(C262="","",MAX(N262:N263))</f>
        <v/>
      </c>
      <c r="S262" s="154" t="str">
        <f>IF(D262="","",MAX(O262:O263))</f>
        <v/>
      </c>
      <c r="T262" s="155" t="str">
        <f>IF(C262="","",MAX(ABS(H262),ABS(H263)))</f>
        <v/>
      </c>
      <c r="U262" s="156" t="str">
        <f>+IF(C262="","",MIN(MAX(ABS(G262),ABS(G263))*1000/(J262*K262),0.2*$F$10))</f>
        <v/>
      </c>
      <c r="V262" s="155" t="str">
        <f>IF(C262="","",MAX(BH262:BI262))</f>
        <v/>
      </c>
      <c r="W262" s="155" t="str">
        <f>IF(C262="","",$AA$9*$J262*$BG262*$BF262*$F$10/2.9/1000)</f>
        <v/>
      </c>
      <c r="X262" s="155" t="str">
        <f>IF(C262="","",$AA$9*$J262*$BG262*$BF262*$F$10/2/1000)</f>
        <v/>
      </c>
      <c r="Y262" s="157" t="str">
        <f>IF(C262="","",IF(MAX(ABS(H262),ABS(H263))&lt;V262,"Cấu tạo",IF(MAX(ABS(H262),ABS(H263))&gt;X262,"O/S","Tínhthép")))</f>
        <v/>
      </c>
      <c r="Z262" s="158" t="str">
        <f>IF(C262="","",IF(Y262="Tínhthép",IF(T262&lt;W262,2.5,_xlfn.COT(0.5*ASIN(2*T262*1000/($AA$9*J262*BG262*BF262*$F$10)))),""))</f>
        <v/>
      </c>
      <c r="AA262" s="159" t="str">
        <f>IF(C262="","",MAX(BJ262:BK262))</f>
        <v/>
      </c>
      <c r="AB262" s="160" t="str">
        <f>IF($C262="","",AH262)</f>
        <v/>
      </c>
      <c r="AC262" s="160" t="str">
        <f>IF($C262="","",AI262)</f>
        <v/>
      </c>
      <c r="AD262" s="160"/>
      <c r="AE262" s="159" t="str">
        <f>IF(C262="","",2*3.14*AB262^2/4/AC262*1000)</f>
        <v/>
      </c>
      <c r="AF262" s="161" t="str">
        <f>IF(C262="","",IF(AE262&gt;AA262,"OK","NOT OK"))</f>
        <v/>
      </c>
      <c r="AG262" s="17">
        <v>62</v>
      </c>
      <c r="AH262" s="162">
        <v>10</v>
      </c>
      <c r="AI262" s="163">
        <v>200</v>
      </c>
      <c r="AK262" s="164" t="str">
        <f t="shared" si="69"/>
        <v/>
      </c>
      <c r="AL262" s="165" t="str">
        <f t="shared" si="70"/>
        <v/>
      </c>
      <c r="AM262" s="164" t="str">
        <f t="shared" si="71"/>
        <v/>
      </c>
      <c r="AN262" s="164" t="str">
        <f t="shared" si="72"/>
        <v/>
      </c>
      <c r="AO262" s="166" t="str">
        <f t="shared" si="73"/>
        <v/>
      </c>
      <c r="AP262" s="167" t="str">
        <f t="shared" si="74"/>
        <v/>
      </c>
      <c r="AQ262" s="167" t="str">
        <f t="shared" si="75"/>
        <v/>
      </c>
      <c r="AR262" s="167" t="str">
        <f t="shared" si="76"/>
        <v/>
      </c>
      <c r="AS262" s="164" t="str">
        <f t="shared" si="77"/>
        <v/>
      </c>
      <c r="AT262" s="168" t="str">
        <f t="shared" si="78"/>
        <v/>
      </c>
      <c r="AU262" s="168" t="str">
        <f t="shared" si="79"/>
        <v/>
      </c>
      <c r="AV262" s="168" t="str">
        <f t="shared" si="80"/>
        <v/>
      </c>
      <c r="AW262" s="168" t="str">
        <f t="shared" si="81"/>
        <v/>
      </c>
      <c r="AX262" s="168" t="str">
        <f t="shared" si="82"/>
        <v/>
      </c>
      <c r="AY262" s="168" t="str">
        <f t="shared" si="83"/>
        <v/>
      </c>
      <c r="AZ262" s="169" t="str">
        <f>IF(C262="","",MAX(R262:R263))</f>
        <v/>
      </c>
      <c r="BA262" s="169" t="str">
        <f>IF(C262="","",MAX(S262:S263))</f>
        <v/>
      </c>
      <c r="BB262" s="170" t="str">
        <f>IF(C262="","",MIN(2,1+SQRT(200/(0.8*K262))))</f>
        <v/>
      </c>
      <c r="BC262" s="170" t="str">
        <f>IF(C262="","",MIN(0.02,MAX(R262:S262)/(J262*0.8*K262)))</f>
        <v/>
      </c>
      <c r="BD262" s="171" t="str">
        <f>IF(C262="","",0.18/$Y$11)</f>
        <v/>
      </c>
      <c r="BE262" s="172" t="str">
        <f>IF(C262="","",0.035*BB262^(3/2)*$F$9^(1/2))</f>
        <v/>
      </c>
      <c r="BF262" s="172" t="str">
        <f>IF(C262="","",0.6*(1-$F$9/250))</f>
        <v/>
      </c>
      <c r="BG262" s="171" t="str">
        <f>IF(C262="","",0.9*AK262)</f>
        <v/>
      </c>
      <c r="BH262" s="172" t="str">
        <f>+IF(C262="","",(BD262*BB262*(100*BC262*$F$9)^(1/3)+0.15*U262)*J262*0.8*K262/1000)</f>
        <v/>
      </c>
      <c r="BI262" s="172" t="str">
        <f>IF(C262="","",(BE262+0.15*U262)*J262*0.8*K262/1000)</f>
        <v/>
      </c>
      <c r="BJ262" s="172" t="str">
        <f>IF(C262="","",$AF$12*J262*1000)</f>
        <v/>
      </c>
      <c r="BK262" s="172" t="str">
        <f>+IF(C262="","",T262*1000/(BG262*$Q$10*Z262)*1000)</f>
        <v/>
      </c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5"/>
      <c r="DJ262" s="25"/>
      <c r="DK262" s="25"/>
      <c r="DL262" s="25"/>
      <c r="DM262" s="25"/>
      <c r="DN262" s="25"/>
    </row>
    <row r="263" spans="1:118" ht="15.95" customHeight="1" x14ac:dyDescent="0.25">
      <c r="A263" s="181" t="str">
        <f t="shared" si="85"/>
        <v/>
      </c>
      <c r="B263" s="182" t="str">
        <f t="shared" si="84"/>
        <v/>
      </c>
      <c r="C263" s="151"/>
      <c r="D263" s="152"/>
      <c r="E263" s="153"/>
      <c r="F263" s="152"/>
      <c r="G263" s="151"/>
      <c r="H263" s="151"/>
      <c r="I263" s="151"/>
      <c r="J263" s="151"/>
      <c r="K263" s="152"/>
      <c r="L263" s="151" t="str">
        <f t="shared" si="65"/>
        <v/>
      </c>
      <c r="M263" s="151" t="str">
        <f t="shared" si="66"/>
        <v/>
      </c>
      <c r="N263" s="151" t="str">
        <f t="shared" si="67"/>
        <v/>
      </c>
      <c r="O263" s="151" t="str">
        <f t="shared" si="68"/>
        <v/>
      </c>
      <c r="P263" s="272"/>
      <c r="Q263" s="272"/>
      <c r="R263" s="180"/>
      <c r="S263" s="180"/>
      <c r="T263" s="174"/>
      <c r="U263" s="174"/>
      <c r="V263" s="174"/>
      <c r="W263" s="174"/>
      <c r="X263" s="174"/>
      <c r="Y263" s="174"/>
      <c r="Z263" s="174"/>
      <c r="AA263" s="175"/>
      <c r="AB263" s="175"/>
      <c r="AC263" s="175"/>
      <c r="AD263" s="175"/>
      <c r="AE263" s="176"/>
      <c r="AF263" s="175"/>
      <c r="AG263" s="122"/>
      <c r="AH263" s="177"/>
      <c r="AI263" s="177"/>
      <c r="AK263" s="164" t="str">
        <f t="shared" si="69"/>
        <v/>
      </c>
      <c r="AL263" s="165" t="str">
        <f t="shared" si="70"/>
        <v/>
      </c>
      <c r="AM263" s="164" t="str">
        <f t="shared" si="71"/>
        <v/>
      </c>
      <c r="AN263" s="164" t="str">
        <f t="shared" si="72"/>
        <v/>
      </c>
      <c r="AO263" s="166" t="str">
        <f t="shared" si="73"/>
        <v/>
      </c>
      <c r="AP263" s="167" t="str">
        <f t="shared" si="74"/>
        <v/>
      </c>
      <c r="AQ263" s="167" t="str">
        <f t="shared" si="75"/>
        <v/>
      </c>
      <c r="AR263" s="167" t="str">
        <f t="shared" si="76"/>
        <v/>
      </c>
      <c r="AS263" s="164" t="str">
        <f t="shared" si="77"/>
        <v/>
      </c>
      <c r="AT263" s="168" t="str">
        <f t="shared" si="78"/>
        <v/>
      </c>
      <c r="AU263" s="168" t="str">
        <f t="shared" si="79"/>
        <v/>
      </c>
      <c r="AV263" s="168" t="str">
        <f t="shared" si="80"/>
        <v/>
      </c>
      <c r="AW263" s="168" t="str">
        <f t="shared" si="81"/>
        <v/>
      </c>
      <c r="AX263" s="168" t="str">
        <f t="shared" si="82"/>
        <v/>
      </c>
      <c r="AY263" s="168" t="str">
        <f t="shared" si="83"/>
        <v/>
      </c>
      <c r="AZ263" s="178"/>
      <c r="BA263" s="178"/>
      <c r="BB263" s="179"/>
      <c r="BC263" s="179"/>
      <c r="BD263" s="179"/>
      <c r="BE263" s="179"/>
      <c r="BF263" s="179"/>
      <c r="BG263" s="179"/>
      <c r="BH263" s="179"/>
      <c r="BI263" s="179"/>
      <c r="BJ263" s="179"/>
      <c r="BK263" s="179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5"/>
      <c r="DJ263" s="25"/>
      <c r="DK263" s="25"/>
      <c r="DL263" s="25"/>
      <c r="DM263" s="25"/>
      <c r="DN263" s="25"/>
    </row>
    <row r="264" spans="1:118" ht="15.95" customHeight="1" x14ac:dyDescent="0.2">
      <c r="A264" s="181" t="str">
        <f t="shared" si="85"/>
        <v/>
      </c>
      <c r="B264" s="182" t="str">
        <f t="shared" si="84"/>
        <v/>
      </c>
      <c r="C264" s="151"/>
      <c r="D264" s="152"/>
      <c r="E264" s="153"/>
      <c r="F264" s="152"/>
      <c r="G264" s="151"/>
      <c r="H264" s="151"/>
      <c r="I264" s="151"/>
      <c r="J264" s="151"/>
      <c r="K264" s="152"/>
      <c r="L264" s="151" t="str">
        <f t="shared" si="65"/>
        <v/>
      </c>
      <c r="M264" s="151" t="str">
        <f t="shared" si="66"/>
        <v/>
      </c>
      <c r="N264" s="151" t="str">
        <f t="shared" si="67"/>
        <v/>
      </c>
      <c r="O264" s="151" t="str">
        <f t="shared" si="68"/>
        <v/>
      </c>
      <c r="P264" s="155"/>
      <c r="Q264" s="155"/>
      <c r="R264" s="154" t="str">
        <f>IF(C264="","",MAX(N264:N265))</f>
        <v/>
      </c>
      <c r="S264" s="154" t="str">
        <f>IF(D264="","",MAX(O264:O265))</f>
        <v/>
      </c>
      <c r="T264" s="155" t="str">
        <f>IF(C264="","",MAX(ABS(H264),ABS(H265)))</f>
        <v/>
      </c>
      <c r="U264" s="156" t="str">
        <f>+IF(C264="","",MIN(MAX(ABS(G264),ABS(G265))*1000/(J264*K264),0.2*$F$10))</f>
        <v/>
      </c>
      <c r="V264" s="155" t="str">
        <f>IF(C264="","",MAX(BH264:BI264))</f>
        <v/>
      </c>
      <c r="W264" s="155" t="str">
        <f>IF(C264="","",$AA$9*$J264*$BG264*$BF264*$F$10/2.9/1000)</f>
        <v/>
      </c>
      <c r="X264" s="155" t="str">
        <f>IF(C264="","",$AA$9*$J264*$BG264*$BF264*$F$10/2/1000)</f>
        <v/>
      </c>
      <c r="Y264" s="157" t="str">
        <f>IF(C264="","",IF(MAX(ABS(H264),ABS(H265))&lt;V264,"Cấu tạo",IF(MAX(ABS(H264),ABS(H265))&gt;X264,"O/S","Tínhthép")))</f>
        <v/>
      </c>
      <c r="Z264" s="158" t="str">
        <f>IF(C264="","",IF(Y264="Tínhthép",IF(T264&lt;W264,2.5,_xlfn.COT(0.5*ASIN(2*T264*1000/($AA$9*J264*BG264*BF264*$F$10)))),""))</f>
        <v/>
      </c>
      <c r="AA264" s="159" t="str">
        <f>IF(C264="","",MAX(BJ264:BK264))</f>
        <v/>
      </c>
      <c r="AB264" s="160" t="str">
        <f>IF($C264="","",AH264)</f>
        <v/>
      </c>
      <c r="AC264" s="160" t="str">
        <f>IF($C264="","",AI264)</f>
        <v/>
      </c>
      <c r="AD264" s="160"/>
      <c r="AE264" s="159" t="str">
        <f>IF(C264="","",2*3.14*AB264^2/4/AC264*1000)</f>
        <v/>
      </c>
      <c r="AF264" s="161" t="str">
        <f>IF(C264="","",IF(AE264&gt;AA264,"OK","NOT OK"))</f>
        <v/>
      </c>
      <c r="AH264" s="162">
        <v>10</v>
      </c>
      <c r="AI264" s="163">
        <v>200</v>
      </c>
      <c r="AK264" s="164" t="str">
        <f t="shared" si="69"/>
        <v/>
      </c>
      <c r="AL264" s="165" t="str">
        <f t="shared" si="70"/>
        <v/>
      </c>
      <c r="AM264" s="164" t="str">
        <f t="shared" si="71"/>
        <v/>
      </c>
      <c r="AN264" s="164" t="str">
        <f t="shared" si="72"/>
        <v/>
      </c>
      <c r="AO264" s="166" t="str">
        <f t="shared" si="73"/>
        <v/>
      </c>
      <c r="AP264" s="167" t="str">
        <f t="shared" si="74"/>
        <v/>
      </c>
      <c r="AQ264" s="167" t="str">
        <f t="shared" si="75"/>
        <v/>
      </c>
      <c r="AR264" s="167" t="str">
        <f t="shared" si="76"/>
        <v/>
      </c>
      <c r="AS264" s="164" t="str">
        <f t="shared" si="77"/>
        <v/>
      </c>
      <c r="AT264" s="168" t="str">
        <f t="shared" si="78"/>
        <v/>
      </c>
      <c r="AU264" s="168" t="str">
        <f t="shared" si="79"/>
        <v/>
      </c>
      <c r="AV264" s="168" t="str">
        <f t="shared" si="80"/>
        <v/>
      </c>
      <c r="AW264" s="168" t="str">
        <f t="shared" si="81"/>
        <v/>
      </c>
      <c r="AX264" s="168" t="str">
        <f t="shared" si="82"/>
        <v/>
      </c>
      <c r="AY264" s="168" t="str">
        <f t="shared" si="83"/>
        <v/>
      </c>
      <c r="AZ264" s="169" t="str">
        <f>IF(C264="","",MAX(R264:R265))</f>
        <v/>
      </c>
      <c r="BA264" s="169" t="str">
        <f>IF(C264="","",MAX(S264:S265))</f>
        <v/>
      </c>
      <c r="BB264" s="170" t="str">
        <f>IF(C264="","",MIN(2,1+SQRT(200/(0.8*K264))))</f>
        <v/>
      </c>
      <c r="BC264" s="170" t="str">
        <f>IF(C264="","",MIN(0.02,MAX(R264:S264)/(J264*0.8*K264)))</f>
        <v/>
      </c>
      <c r="BD264" s="171" t="str">
        <f>IF(C264="","",0.18/$Y$11)</f>
        <v/>
      </c>
      <c r="BE264" s="172" t="str">
        <f>IF(C264="","",0.035*BB264^(3/2)*$F$9^(1/2))</f>
        <v/>
      </c>
      <c r="BF264" s="172" t="str">
        <f>IF(C264="","",0.6*(1-$F$9/250))</f>
        <v/>
      </c>
      <c r="BG264" s="171" t="str">
        <f>IF(C264="","",0.9*AK264)</f>
        <v/>
      </c>
      <c r="BH264" s="172" t="str">
        <f>+IF(C264="","",(BD264*BB264*(100*BC264*$F$9)^(1/3)+0.15*U264)*J264*0.8*K264/1000)</f>
        <v/>
      </c>
      <c r="BI264" s="172" t="str">
        <f>IF(C264="","",(BE264+0.15*U264)*J264*0.8*K264/1000)</f>
        <v/>
      </c>
      <c r="BJ264" s="172" t="str">
        <f>IF(C264="","",$AF$12*J264*1000)</f>
        <v/>
      </c>
      <c r="BK264" s="172" t="str">
        <f>+IF(C264="","",T264*1000/(BG264*$Q$10*Z264)*1000)</f>
        <v/>
      </c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5"/>
      <c r="DJ264" s="25"/>
      <c r="DK264" s="25"/>
      <c r="DL264" s="25"/>
      <c r="DM264" s="25"/>
      <c r="DN264" s="25"/>
    </row>
    <row r="265" spans="1:118" ht="15.95" customHeight="1" x14ac:dyDescent="0.25">
      <c r="A265" s="181" t="str">
        <f t="shared" si="85"/>
        <v/>
      </c>
      <c r="B265" s="182" t="str">
        <f t="shared" si="84"/>
        <v/>
      </c>
      <c r="C265" s="151"/>
      <c r="D265" s="152"/>
      <c r="E265" s="153"/>
      <c r="F265" s="152"/>
      <c r="G265" s="151"/>
      <c r="H265" s="151"/>
      <c r="I265" s="151"/>
      <c r="J265" s="151"/>
      <c r="K265" s="152"/>
      <c r="L265" s="151" t="str">
        <f t="shared" si="65"/>
        <v/>
      </c>
      <c r="M265" s="151" t="str">
        <f t="shared" si="66"/>
        <v/>
      </c>
      <c r="N265" s="151" t="str">
        <f t="shared" si="67"/>
        <v/>
      </c>
      <c r="O265" s="151" t="str">
        <f t="shared" si="68"/>
        <v/>
      </c>
      <c r="P265" s="272"/>
      <c r="Q265" s="272"/>
      <c r="R265" s="180"/>
      <c r="S265" s="180"/>
      <c r="T265" s="174"/>
      <c r="U265" s="174"/>
      <c r="V265" s="174"/>
      <c r="W265" s="174"/>
      <c r="X265" s="174"/>
      <c r="Y265" s="174"/>
      <c r="Z265" s="174"/>
      <c r="AA265" s="175"/>
      <c r="AB265" s="175"/>
      <c r="AC265" s="175"/>
      <c r="AD265" s="175"/>
      <c r="AE265" s="176"/>
      <c r="AF265" s="175"/>
      <c r="AG265" s="122"/>
      <c r="AH265" s="177"/>
      <c r="AI265" s="177"/>
      <c r="AK265" s="164" t="str">
        <f t="shared" si="69"/>
        <v/>
      </c>
      <c r="AL265" s="165" t="str">
        <f t="shared" si="70"/>
        <v/>
      </c>
      <c r="AM265" s="164" t="str">
        <f t="shared" si="71"/>
        <v/>
      </c>
      <c r="AN265" s="164" t="str">
        <f t="shared" si="72"/>
        <v/>
      </c>
      <c r="AO265" s="166" t="str">
        <f t="shared" si="73"/>
        <v/>
      </c>
      <c r="AP265" s="167" t="str">
        <f t="shared" si="74"/>
        <v/>
      </c>
      <c r="AQ265" s="167" t="str">
        <f t="shared" si="75"/>
        <v/>
      </c>
      <c r="AR265" s="167" t="str">
        <f t="shared" si="76"/>
        <v/>
      </c>
      <c r="AS265" s="164" t="str">
        <f t="shared" si="77"/>
        <v/>
      </c>
      <c r="AT265" s="168" t="str">
        <f t="shared" si="78"/>
        <v/>
      </c>
      <c r="AU265" s="168" t="str">
        <f t="shared" si="79"/>
        <v/>
      </c>
      <c r="AV265" s="168" t="str">
        <f t="shared" si="80"/>
        <v/>
      </c>
      <c r="AW265" s="168" t="str">
        <f t="shared" si="81"/>
        <v/>
      </c>
      <c r="AX265" s="168" t="str">
        <f t="shared" si="82"/>
        <v/>
      </c>
      <c r="AY265" s="168" t="str">
        <f t="shared" si="83"/>
        <v/>
      </c>
      <c r="AZ265" s="178"/>
      <c r="BA265" s="178"/>
      <c r="BB265" s="179"/>
      <c r="BC265" s="179"/>
      <c r="BD265" s="179"/>
      <c r="BE265" s="179"/>
      <c r="BF265" s="179"/>
      <c r="BG265" s="179"/>
      <c r="BH265" s="179"/>
      <c r="BI265" s="179"/>
      <c r="BJ265" s="179"/>
      <c r="BK265" s="179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5"/>
      <c r="DJ265" s="25"/>
      <c r="DK265" s="25"/>
      <c r="DL265" s="25"/>
      <c r="DM265" s="25"/>
      <c r="DN265" s="25"/>
    </row>
    <row r="266" spans="1:118" ht="15.95" customHeight="1" x14ac:dyDescent="0.2">
      <c r="A266" s="181" t="str">
        <f t="shared" si="85"/>
        <v/>
      </c>
      <c r="B266" s="182" t="str">
        <f t="shared" si="84"/>
        <v/>
      </c>
      <c r="C266" s="151"/>
      <c r="D266" s="152"/>
      <c r="E266" s="153"/>
      <c r="F266" s="152"/>
      <c r="G266" s="151"/>
      <c r="H266" s="151"/>
      <c r="I266" s="151"/>
      <c r="J266" s="151"/>
      <c r="K266" s="151"/>
      <c r="L266" s="151" t="str">
        <f t="shared" si="65"/>
        <v/>
      </c>
      <c r="M266" s="151" t="str">
        <f t="shared" si="66"/>
        <v/>
      </c>
      <c r="N266" s="151" t="str">
        <f t="shared" si="67"/>
        <v/>
      </c>
      <c r="O266" s="151" t="str">
        <f t="shared" si="68"/>
        <v/>
      </c>
      <c r="P266" s="155"/>
      <c r="Q266" s="155"/>
      <c r="R266" s="154" t="str">
        <f>IF(C266="","",MAX(N266:N267))</f>
        <v/>
      </c>
      <c r="S266" s="154" t="str">
        <f>IF(D266="","",MAX(O266:O267))</f>
        <v/>
      </c>
      <c r="T266" s="155" t="str">
        <f>IF(C266="","",MAX(ABS(H266),ABS(H267)))</f>
        <v/>
      </c>
      <c r="U266" s="156" t="str">
        <f>+IF(C266="","",MIN(MAX(ABS(G266),ABS(G267))*1000/(J266*K266),0.2*$F$10))</f>
        <v/>
      </c>
      <c r="V266" s="155" t="str">
        <f>IF(C266="","",MAX(BH266:BI266))</f>
        <v/>
      </c>
      <c r="W266" s="155" t="str">
        <f>IF(C266="","",$AA$9*$J266*$BG266*$BF266*$F$10/2.9/1000)</f>
        <v/>
      </c>
      <c r="X266" s="155" t="str">
        <f>IF(C266="","",$AA$9*$J266*$BG266*$BF266*$F$10/2/1000)</f>
        <v/>
      </c>
      <c r="Y266" s="157" t="str">
        <f>IF(C266="","",IF(MAX(ABS(H266),ABS(H267))&lt;V266,"Cấu tạo",IF(MAX(ABS(H266),ABS(H267))&gt;X266,"O/S","Tínhthép")))</f>
        <v/>
      </c>
      <c r="Z266" s="158" t="str">
        <f>IF(C266="","",IF(Y266="Tínhthép",IF(T266&lt;W266,2.5,_xlfn.COT(0.5*ASIN(2*T266*1000/($AA$9*J266*BG266*BF266*$F$10)))),""))</f>
        <v/>
      </c>
      <c r="AA266" s="159" t="str">
        <f>IF(C266="","",MAX(BJ266:BK266))</f>
        <v/>
      </c>
      <c r="AB266" s="160" t="str">
        <f>IF($C266="","",AH266)</f>
        <v/>
      </c>
      <c r="AC266" s="160" t="str">
        <f>IF($C266="","",AI266)</f>
        <v/>
      </c>
      <c r="AD266" s="160"/>
      <c r="AE266" s="159" t="str">
        <f>IF(C266="","",2*3.14*AB266^2/4/AC266*1000)</f>
        <v/>
      </c>
      <c r="AF266" s="161" t="str">
        <f>IF(C266="","",IF(AE266&gt;AA266,"OK","NOT OK"))</f>
        <v/>
      </c>
      <c r="AG266" s="17">
        <v>63</v>
      </c>
      <c r="AH266" s="162">
        <v>10</v>
      </c>
      <c r="AI266" s="163">
        <v>200</v>
      </c>
      <c r="AK266" s="164" t="str">
        <f t="shared" si="69"/>
        <v/>
      </c>
      <c r="AL266" s="165" t="str">
        <f t="shared" si="70"/>
        <v/>
      </c>
      <c r="AM266" s="164" t="str">
        <f t="shared" si="71"/>
        <v/>
      </c>
      <c r="AN266" s="164" t="str">
        <f t="shared" si="72"/>
        <v/>
      </c>
      <c r="AO266" s="166" t="str">
        <f t="shared" si="73"/>
        <v/>
      </c>
      <c r="AP266" s="167" t="str">
        <f t="shared" si="74"/>
        <v/>
      </c>
      <c r="AQ266" s="167" t="str">
        <f t="shared" si="75"/>
        <v/>
      </c>
      <c r="AR266" s="167" t="str">
        <f t="shared" si="76"/>
        <v/>
      </c>
      <c r="AS266" s="164" t="str">
        <f t="shared" si="77"/>
        <v/>
      </c>
      <c r="AT266" s="168" t="str">
        <f t="shared" si="78"/>
        <v/>
      </c>
      <c r="AU266" s="168" t="str">
        <f t="shared" si="79"/>
        <v/>
      </c>
      <c r="AV266" s="168" t="str">
        <f t="shared" si="80"/>
        <v/>
      </c>
      <c r="AW266" s="168" t="str">
        <f t="shared" si="81"/>
        <v/>
      </c>
      <c r="AX266" s="168" t="str">
        <f t="shared" si="82"/>
        <v/>
      </c>
      <c r="AY266" s="168" t="str">
        <f t="shared" si="83"/>
        <v/>
      </c>
      <c r="AZ266" s="169" t="str">
        <f>IF(C266="","",MAX(R266:R267))</f>
        <v/>
      </c>
      <c r="BA266" s="169" t="str">
        <f>IF(C266="","",MAX(S266:S267))</f>
        <v/>
      </c>
      <c r="BB266" s="170" t="str">
        <f>IF(C266="","",MIN(2,1+SQRT(200/(0.8*K266))))</f>
        <v/>
      </c>
      <c r="BC266" s="170" t="str">
        <f>IF(C266="","",MIN(0.02,MAX(R266:S266)/(J266*0.8*K266)))</f>
        <v/>
      </c>
      <c r="BD266" s="171" t="str">
        <f>IF(C266="","",0.18/$Y$11)</f>
        <v/>
      </c>
      <c r="BE266" s="172" t="str">
        <f>IF(C266="","",0.035*BB266^(3/2)*$F$9^(1/2))</f>
        <v/>
      </c>
      <c r="BF266" s="172" t="str">
        <f>IF(C266="","",0.6*(1-$F$9/250))</f>
        <v/>
      </c>
      <c r="BG266" s="171" t="str">
        <f>IF(C266="","",0.9*AK266)</f>
        <v/>
      </c>
      <c r="BH266" s="172" t="str">
        <f>+IF(C266="","",(BD266*BB266*(100*BC266*$F$9)^(1/3)+0.15*U266)*J266*0.8*K266/1000)</f>
        <v/>
      </c>
      <c r="BI266" s="172" t="str">
        <f>IF(C266="","",(BE266+0.15*U266)*J266*0.8*K266/1000)</f>
        <v/>
      </c>
      <c r="BJ266" s="172" t="str">
        <f>IF(C266="","",$AF$12*J266*1000)</f>
        <v/>
      </c>
      <c r="BK266" s="172" t="str">
        <f>+IF(C266="","",T266*1000/(BG266*$Q$10*Z266)*1000)</f>
        <v/>
      </c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27"/>
      <c r="CH266" s="27"/>
      <c r="CI266" s="27"/>
      <c r="CJ266" s="27"/>
      <c r="CK266" s="27"/>
      <c r="CL266" s="27"/>
      <c r="CM266" s="27"/>
      <c r="CN266" s="27"/>
      <c r="CO266" s="27"/>
      <c r="CP266" s="27"/>
      <c r="CQ266" s="27"/>
      <c r="CR266" s="27"/>
      <c r="CS266" s="27"/>
      <c r="CT266" s="27"/>
      <c r="CU266" s="27"/>
      <c r="CV266" s="27"/>
      <c r="CW266" s="27"/>
      <c r="CX266" s="27"/>
      <c r="CY266" s="27"/>
      <c r="CZ266" s="27"/>
      <c r="DA266" s="27"/>
      <c r="DB266" s="27"/>
      <c r="DC266" s="27"/>
      <c r="DD266" s="27"/>
      <c r="DE266" s="27"/>
      <c r="DF266" s="27"/>
      <c r="DG266" s="27"/>
      <c r="DH266" s="27"/>
      <c r="DI266" s="25"/>
      <c r="DJ266" s="25"/>
      <c r="DK266" s="25"/>
      <c r="DL266" s="25"/>
      <c r="DM266" s="25"/>
      <c r="DN266" s="25"/>
    </row>
    <row r="267" spans="1:118" ht="15.95" customHeight="1" x14ac:dyDescent="0.25">
      <c r="A267" s="181" t="str">
        <f t="shared" si="85"/>
        <v/>
      </c>
      <c r="B267" s="182" t="str">
        <f t="shared" si="84"/>
        <v/>
      </c>
      <c r="C267" s="151"/>
      <c r="D267" s="152"/>
      <c r="E267" s="153"/>
      <c r="F267" s="152"/>
      <c r="G267" s="151"/>
      <c r="H267" s="151"/>
      <c r="I267" s="151"/>
      <c r="J267" s="151"/>
      <c r="K267" s="152"/>
      <c r="L267" s="151" t="str">
        <f t="shared" si="65"/>
        <v/>
      </c>
      <c r="M267" s="151" t="str">
        <f t="shared" si="66"/>
        <v/>
      </c>
      <c r="N267" s="151" t="str">
        <f t="shared" si="67"/>
        <v/>
      </c>
      <c r="O267" s="151" t="str">
        <f t="shared" si="68"/>
        <v/>
      </c>
      <c r="P267" s="272"/>
      <c r="Q267" s="272"/>
      <c r="R267" s="173"/>
      <c r="S267" s="173"/>
      <c r="T267" s="174"/>
      <c r="U267" s="174"/>
      <c r="V267" s="174"/>
      <c r="W267" s="174"/>
      <c r="X267" s="174"/>
      <c r="Y267" s="174"/>
      <c r="Z267" s="174"/>
      <c r="AA267" s="175"/>
      <c r="AB267" s="175"/>
      <c r="AC267" s="175"/>
      <c r="AD267" s="175"/>
      <c r="AE267" s="176"/>
      <c r="AF267" s="175"/>
      <c r="AG267" s="122"/>
      <c r="AH267" s="177"/>
      <c r="AI267" s="177"/>
      <c r="AK267" s="164" t="str">
        <f t="shared" si="69"/>
        <v/>
      </c>
      <c r="AL267" s="165" t="str">
        <f t="shared" si="70"/>
        <v/>
      </c>
      <c r="AM267" s="164" t="str">
        <f t="shared" si="71"/>
        <v/>
      </c>
      <c r="AN267" s="164" t="str">
        <f t="shared" si="72"/>
        <v/>
      </c>
      <c r="AO267" s="166" t="str">
        <f t="shared" si="73"/>
        <v/>
      </c>
      <c r="AP267" s="167" t="str">
        <f t="shared" si="74"/>
        <v/>
      </c>
      <c r="AQ267" s="167" t="str">
        <f t="shared" si="75"/>
        <v/>
      </c>
      <c r="AR267" s="167" t="str">
        <f t="shared" si="76"/>
        <v/>
      </c>
      <c r="AS267" s="164" t="str">
        <f t="shared" si="77"/>
        <v/>
      </c>
      <c r="AT267" s="168" t="str">
        <f t="shared" si="78"/>
        <v/>
      </c>
      <c r="AU267" s="168" t="str">
        <f t="shared" si="79"/>
        <v/>
      </c>
      <c r="AV267" s="168" t="str">
        <f t="shared" si="80"/>
        <v/>
      </c>
      <c r="AW267" s="168" t="str">
        <f t="shared" si="81"/>
        <v/>
      </c>
      <c r="AX267" s="168" t="str">
        <f t="shared" si="82"/>
        <v/>
      </c>
      <c r="AY267" s="168" t="str">
        <f t="shared" si="83"/>
        <v/>
      </c>
      <c r="AZ267" s="178"/>
      <c r="BA267" s="178"/>
      <c r="BB267" s="179"/>
      <c r="BC267" s="179"/>
      <c r="BD267" s="179"/>
      <c r="BE267" s="179"/>
      <c r="BF267" s="179"/>
      <c r="BG267" s="179"/>
      <c r="BH267" s="179"/>
      <c r="BI267" s="179"/>
      <c r="BJ267" s="179"/>
      <c r="BK267" s="179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27"/>
      <c r="CH267" s="27"/>
      <c r="CI267" s="27"/>
      <c r="CJ267" s="27"/>
      <c r="CK267" s="27"/>
      <c r="CL267" s="27"/>
      <c r="CM267" s="27"/>
      <c r="CN267" s="27"/>
      <c r="CO267" s="27"/>
      <c r="CP267" s="27"/>
      <c r="CQ267" s="27"/>
      <c r="CR267" s="27"/>
      <c r="CS267" s="27"/>
      <c r="CT267" s="27"/>
      <c r="CU267" s="27"/>
      <c r="CV267" s="27"/>
      <c r="CW267" s="27"/>
      <c r="CX267" s="27"/>
      <c r="CY267" s="27"/>
      <c r="CZ267" s="27"/>
      <c r="DA267" s="27"/>
      <c r="DB267" s="27"/>
      <c r="DC267" s="27"/>
      <c r="DD267" s="27"/>
      <c r="DE267" s="27"/>
      <c r="DF267" s="27"/>
      <c r="DG267" s="27"/>
      <c r="DH267" s="27"/>
      <c r="DI267" s="25"/>
      <c r="DJ267" s="25"/>
      <c r="DK267" s="25"/>
      <c r="DL267" s="25"/>
      <c r="DM267" s="25"/>
      <c r="DN267" s="25"/>
    </row>
    <row r="268" spans="1:118" ht="15.95" customHeight="1" x14ac:dyDescent="0.2">
      <c r="A268" s="181" t="str">
        <f t="shared" si="85"/>
        <v/>
      </c>
      <c r="B268" s="182" t="str">
        <f t="shared" si="84"/>
        <v/>
      </c>
      <c r="C268" s="151"/>
      <c r="D268" s="152"/>
      <c r="E268" s="153"/>
      <c r="F268" s="152"/>
      <c r="G268" s="151"/>
      <c r="H268" s="151"/>
      <c r="I268" s="151"/>
      <c r="J268" s="151"/>
      <c r="K268" s="152"/>
      <c r="L268" s="151" t="str">
        <f t="shared" si="65"/>
        <v/>
      </c>
      <c r="M268" s="151" t="str">
        <f t="shared" si="66"/>
        <v/>
      </c>
      <c r="N268" s="151" t="str">
        <f t="shared" si="67"/>
        <v/>
      </c>
      <c r="O268" s="151" t="str">
        <f t="shared" si="68"/>
        <v/>
      </c>
      <c r="P268" s="155"/>
      <c r="Q268" s="155"/>
      <c r="R268" s="154" t="str">
        <f>IF(C268="","",MAX(N268:N269))</f>
        <v/>
      </c>
      <c r="S268" s="154" t="str">
        <f>IF(D268="","",MAX(O268:O269))</f>
        <v/>
      </c>
      <c r="T268" s="155" t="str">
        <f>IF(C268="","",MAX(ABS(H268),ABS(H269)))</f>
        <v/>
      </c>
      <c r="U268" s="156" t="str">
        <f>+IF(C268="","",MIN(MAX(ABS(G268),ABS(G269))*1000/(J268*K268),0.2*$F$10))</f>
        <v/>
      </c>
      <c r="V268" s="155" t="str">
        <f>IF(C268="","",MAX(BH268:BI268))</f>
        <v/>
      </c>
      <c r="W268" s="155" t="str">
        <f>IF(C268="","",$AA$9*$J268*$BG268*$BF268*$F$10/2.9/1000)</f>
        <v/>
      </c>
      <c r="X268" s="155" t="str">
        <f>IF(C268="","",$AA$9*$J268*$BG268*$BF268*$F$10/2/1000)</f>
        <v/>
      </c>
      <c r="Y268" s="157" t="str">
        <f>IF(C268="","",IF(MAX(ABS(H268),ABS(H269))&lt;V268,"Cấu tạo",IF(MAX(ABS(H268),ABS(H269))&gt;X268,"O/S","Tínhthép")))</f>
        <v/>
      </c>
      <c r="Z268" s="158" t="str">
        <f>IF(C268="","",IF(Y268="Tínhthép",IF(T268&lt;W268,2.5,_xlfn.COT(0.5*ASIN(2*T268*1000/($AA$9*J268*BG268*BF268*$F$10)))),""))</f>
        <v/>
      </c>
      <c r="AA268" s="159" t="str">
        <f>IF(C268="","",MAX(BJ268:BK268))</f>
        <v/>
      </c>
      <c r="AB268" s="160" t="str">
        <f>IF($C268="","",AH268)</f>
        <v/>
      </c>
      <c r="AC268" s="160" t="str">
        <f>IF($C268="","",AI268)</f>
        <v/>
      </c>
      <c r="AD268" s="160"/>
      <c r="AE268" s="159" t="str">
        <f>IF(C268="","",2*3.14*AB268^2/4/AC268*1000)</f>
        <v/>
      </c>
      <c r="AF268" s="161" t="str">
        <f>IF(C268="","",IF(AE268&gt;AA268,"OK","NOT OK"))</f>
        <v/>
      </c>
      <c r="AH268" s="162">
        <v>10</v>
      </c>
      <c r="AI268" s="163">
        <v>200</v>
      </c>
      <c r="AK268" s="164" t="str">
        <f t="shared" si="69"/>
        <v/>
      </c>
      <c r="AL268" s="165" t="str">
        <f t="shared" si="70"/>
        <v/>
      </c>
      <c r="AM268" s="164" t="str">
        <f t="shared" si="71"/>
        <v/>
      </c>
      <c r="AN268" s="164" t="str">
        <f t="shared" si="72"/>
        <v/>
      </c>
      <c r="AO268" s="166" t="str">
        <f t="shared" si="73"/>
        <v/>
      </c>
      <c r="AP268" s="167" t="str">
        <f t="shared" si="74"/>
        <v/>
      </c>
      <c r="AQ268" s="167" t="str">
        <f t="shared" si="75"/>
        <v/>
      </c>
      <c r="AR268" s="167" t="str">
        <f t="shared" si="76"/>
        <v/>
      </c>
      <c r="AS268" s="164" t="str">
        <f t="shared" si="77"/>
        <v/>
      </c>
      <c r="AT268" s="168" t="str">
        <f t="shared" si="78"/>
        <v/>
      </c>
      <c r="AU268" s="168" t="str">
        <f t="shared" si="79"/>
        <v/>
      </c>
      <c r="AV268" s="168" t="str">
        <f t="shared" si="80"/>
        <v/>
      </c>
      <c r="AW268" s="168" t="str">
        <f t="shared" si="81"/>
        <v/>
      </c>
      <c r="AX268" s="168" t="str">
        <f t="shared" si="82"/>
        <v/>
      </c>
      <c r="AY268" s="168" t="str">
        <f t="shared" si="83"/>
        <v/>
      </c>
      <c r="AZ268" s="169" t="str">
        <f>IF(C268="","",MAX(R268:R269))</f>
        <v/>
      </c>
      <c r="BA268" s="169" t="str">
        <f>IF(C268="","",MAX(S268:S269))</f>
        <v/>
      </c>
      <c r="BB268" s="170" t="str">
        <f>IF(C268="","",MIN(2,1+SQRT(200/(0.8*K268))))</f>
        <v/>
      </c>
      <c r="BC268" s="170" t="str">
        <f>IF(C268="","",MIN(0.02,MAX(R268:S268)/(J268*0.8*K268)))</f>
        <v/>
      </c>
      <c r="BD268" s="171" t="str">
        <f>IF(C268="","",0.18/$Y$11)</f>
        <v/>
      </c>
      <c r="BE268" s="172" t="str">
        <f>IF(C268="","",0.035*BB268^(3/2)*$F$9^(1/2))</f>
        <v/>
      </c>
      <c r="BF268" s="172" t="str">
        <f>IF(C268="","",0.6*(1-$F$9/250))</f>
        <v/>
      </c>
      <c r="BG268" s="171" t="str">
        <f>IF(C268="","",0.9*AK268)</f>
        <v/>
      </c>
      <c r="BH268" s="172" t="str">
        <f>+IF(C268="","",(BD268*BB268*(100*BC268*$F$9)^(1/3)+0.15*U268)*J268*0.8*K268/1000)</f>
        <v/>
      </c>
      <c r="BI268" s="172" t="str">
        <f>IF(C268="","",(BE268+0.15*U268)*J268*0.8*K268/1000)</f>
        <v/>
      </c>
      <c r="BJ268" s="172" t="str">
        <f>IF(C268="","",$AF$12*J268*1000)</f>
        <v/>
      </c>
      <c r="BK268" s="172" t="str">
        <f>+IF(C268="","",T268*1000/(BG268*$Q$10*Z268)*1000)</f>
        <v/>
      </c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27"/>
      <c r="CH268" s="27"/>
      <c r="CI268" s="27"/>
      <c r="CJ268" s="27"/>
      <c r="CK268" s="27"/>
      <c r="CL268" s="27"/>
      <c r="CM268" s="27"/>
      <c r="CN268" s="27"/>
      <c r="CO268" s="27"/>
      <c r="CP268" s="27"/>
      <c r="CQ268" s="27"/>
      <c r="CR268" s="27"/>
      <c r="CS268" s="27"/>
      <c r="CT268" s="27"/>
      <c r="CU268" s="27"/>
      <c r="CV268" s="27"/>
      <c r="CW268" s="27"/>
      <c r="CX268" s="27"/>
      <c r="CY268" s="27"/>
      <c r="CZ268" s="27"/>
      <c r="DA268" s="27"/>
      <c r="DB268" s="27"/>
      <c r="DC268" s="27"/>
      <c r="DD268" s="27"/>
      <c r="DE268" s="27"/>
      <c r="DF268" s="27"/>
      <c r="DG268" s="27"/>
      <c r="DH268" s="27"/>
      <c r="DI268" s="25"/>
      <c r="DJ268" s="25"/>
      <c r="DK268" s="25"/>
      <c r="DL268" s="25"/>
      <c r="DM268" s="25"/>
      <c r="DN268" s="25"/>
    </row>
    <row r="269" spans="1:118" ht="15.95" customHeight="1" x14ac:dyDescent="0.25">
      <c r="A269" s="181" t="str">
        <f t="shared" si="85"/>
        <v/>
      </c>
      <c r="B269" s="182" t="str">
        <f t="shared" si="84"/>
        <v/>
      </c>
      <c r="C269" s="151"/>
      <c r="D269" s="152"/>
      <c r="E269" s="153"/>
      <c r="F269" s="152"/>
      <c r="G269" s="151"/>
      <c r="H269" s="151"/>
      <c r="I269" s="151"/>
      <c r="J269" s="151"/>
      <c r="K269" s="152"/>
      <c r="L269" s="151" t="str">
        <f t="shared" si="65"/>
        <v/>
      </c>
      <c r="M269" s="151" t="str">
        <f t="shared" si="66"/>
        <v/>
      </c>
      <c r="N269" s="151" t="str">
        <f t="shared" si="67"/>
        <v/>
      </c>
      <c r="O269" s="151" t="str">
        <f t="shared" si="68"/>
        <v/>
      </c>
      <c r="P269" s="272"/>
      <c r="Q269" s="272"/>
      <c r="R269" s="173"/>
      <c r="S269" s="173"/>
      <c r="T269" s="174"/>
      <c r="U269" s="174"/>
      <c r="V269" s="174"/>
      <c r="W269" s="174"/>
      <c r="X269" s="174"/>
      <c r="Y269" s="174"/>
      <c r="Z269" s="174"/>
      <c r="AA269" s="175"/>
      <c r="AB269" s="175"/>
      <c r="AC269" s="175"/>
      <c r="AD269" s="175"/>
      <c r="AE269" s="176"/>
      <c r="AF269" s="175"/>
      <c r="AG269" s="122"/>
      <c r="AH269" s="177"/>
      <c r="AI269" s="177"/>
      <c r="AK269" s="164" t="str">
        <f t="shared" si="69"/>
        <v/>
      </c>
      <c r="AL269" s="165" t="str">
        <f t="shared" si="70"/>
        <v/>
      </c>
      <c r="AM269" s="164" t="str">
        <f t="shared" si="71"/>
        <v/>
      </c>
      <c r="AN269" s="164" t="str">
        <f t="shared" si="72"/>
        <v/>
      </c>
      <c r="AO269" s="166" t="str">
        <f t="shared" si="73"/>
        <v/>
      </c>
      <c r="AP269" s="167" t="str">
        <f t="shared" si="74"/>
        <v/>
      </c>
      <c r="AQ269" s="167" t="str">
        <f t="shared" si="75"/>
        <v/>
      </c>
      <c r="AR269" s="167" t="str">
        <f t="shared" si="76"/>
        <v/>
      </c>
      <c r="AS269" s="164" t="str">
        <f t="shared" si="77"/>
        <v/>
      </c>
      <c r="AT269" s="168" t="str">
        <f t="shared" si="78"/>
        <v/>
      </c>
      <c r="AU269" s="168" t="str">
        <f t="shared" si="79"/>
        <v/>
      </c>
      <c r="AV269" s="168" t="str">
        <f t="shared" si="80"/>
        <v/>
      </c>
      <c r="AW269" s="168" t="str">
        <f t="shared" si="81"/>
        <v/>
      </c>
      <c r="AX269" s="168" t="str">
        <f t="shared" si="82"/>
        <v/>
      </c>
      <c r="AY269" s="168" t="str">
        <f t="shared" si="83"/>
        <v/>
      </c>
      <c r="AZ269" s="178"/>
      <c r="BA269" s="178"/>
      <c r="BB269" s="179"/>
      <c r="BC269" s="179"/>
      <c r="BD269" s="179"/>
      <c r="BE269" s="179"/>
      <c r="BF269" s="179"/>
      <c r="BG269" s="179"/>
      <c r="BH269" s="179"/>
      <c r="BI269" s="179"/>
      <c r="BJ269" s="179"/>
      <c r="BK269" s="179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27"/>
      <c r="CH269" s="27"/>
      <c r="CI269" s="27"/>
      <c r="CJ269" s="27"/>
      <c r="CK269" s="27"/>
      <c r="CL269" s="27"/>
      <c r="CM269" s="27"/>
      <c r="CN269" s="27"/>
      <c r="CO269" s="27"/>
      <c r="CP269" s="27"/>
      <c r="CQ269" s="27"/>
      <c r="CR269" s="27"/>
      <c r="CS269" s="27"/>
      <c r="CT269" s="27"/>
      <c r="CU269" s="27"/>
      <c r="CV269" s="27"/>
      <c r="CW269" s="27"/>
      <c r="CX269" s="27"/>
      <c r="CY269" s="27"/>
      <c r="CZ269" s="27"/>
      <c r="DA269" s="27"/>
      <c r="DB269" s="27"/>
      <c r="DC269" s="27"/>
      <c r="DD269" s="27"/>
      <c r="DE269" s="27"/>
      <c r="DF269" s="27"/>
      <c r="DG269" s="27"/>
      <c r="DH269" s="27"/>
      <c r="DI269" s="25"/>
      <c r="DJ269" s="25"/>
      <c r="DK269" s="25"/>
      <c r="DL269" s="25"/>
      <c r="DM269" s="25"/>
      <c r="DN269" s="25"/>
    </row>
    <row r="270" spans="1:118" ht="15.95" customHeight="1" x14ac:dyDescent="0.2">
      <c r="A270" s="181" t="str">
        <f t="shared" si="85"/>
        <v/>
      </c>
      <c r="B270" s="182" t="str">
        <f t="shared" si="84"/>
        <v/>
      </c>
      <c r="C270" s="151"/>
      <c r="D270" s="152"/>
      <c r="E270" s="153"/>
      <c r="F270" s="152"/>
      <c r="G270" s="151"/>
      <c r="H270" s="151"/>
      <c r="I270" s="151"/>
      <c r="J270" s="151"/>
      <c r="K270" s="151"/>
      <c r="L270" s="151" t="str">
        <f t="shared" si="65"/>
        <v/>
      </c>
      <c r="M270" s="151" t="str">
        <f t="shared" si="66"/>
        <v/>
      </c>
      <c r="N270" s="151" t="str">
        <f t="shared" si="67"/>
        <v/>
      </c>
      <c r="O270" s="151" t="str">
        <f t="shared" si="68"/>
        <v/>
      </c>
      <c r="P270" s="155"/>
      <c r="Q270" s="155"/>
      <c r="R270" s="154" t="str">
        <f>IF(C270="","",MAX(N270:N271))</f>
        <v/>
      </c>
      <c r="S270" s="154" t="str">
        <f>IF(D270="","",MAX(O270:O271))</f>
        <v/>
      </c>
      <c r="T270" s="155" t="str">
        <f>IF(C270="","",MAX(ABS(H270),ABS(H271)))</f>
        <v/>
      </c>
      <c r="U270" s="156" t="str">
        <f>+IF(C270="","",MIN(MAX(ABS(G270),ABS(G271))*1000/(J270*K270),0.2*$F$10))</f>
        <v/>
      </c>
      <c r="V270" s="155" t="str">
        <f>IF(C270="","",MAX(BH270:BI270))</f>
        <v/>
      </c>
      <c r="W270" s="155" t="str">
        <f>IF(C270="","",$AA$9*$J270*$BG270*$BF270*$F$10/2.9/1000)</f>
        <v/>
      </c>
      <c r="X270" s="155" t="str">
        <f>IF(C270="","",$AA$9*$J270*$BG270*$BF270*$F$10/2/1000)</f>
        <v/>
      </c>
      <c r="Y270" s="157" t="str">
        <f>IF(C270="","",IF(MAX(ABS(H270),ABS(H271))&lt;V270,"Cấu tạo",IF(MAX(ABS(H270),ABS(H271))&gt;X270,"O/S","Tínhthép")))</f>
        <v/>
      </c>
      <c r="Z270" s="158" t="str">
        <f>IF(C270="","",IF(Y270="Tínhthép",IF(T270&lt;W270,2.5,_xlfn.COT(0.5*ASIN(2*T270*1000/($AA$9*J270*BG270*BF270*$F$10)))),""))</f>
        <v/>
      </c>
      <c r="AA270" s="159" t="str">
        <f>IF(C270="","",MAX(BJ270:BK270))</f>
        <v/>
      </c>
      <c r="AB270" s="160" t="str">
        <f>IF($C270="","",AH270)</f>
        <v/>
      </c>
      <c r="AC270" s="160" t="str">
        <f>IF($C270="","",AI270)</f>
        <v/>
      </c>
      <c r="AD270" s="160"/>
      <c r="AE270" s="159" t="str">
        <f>IF(C270="","",2*3.14*AB270^2/4/AC270*1000)</f>
        <v/>
      </c>
      <c r="AF270" s="161" t="str">
        <f>IF(C270="","",IF(AE270&gt;AA270,"OK","NOT OK"))</f>
        <v/>
      </c>
      <c r="AG270" s="17">
        <v>64</v>
      </c>
      <c r="AH270" s="162">
        <v>10</v>
      </c>
      <c r="AI270" s="163">
        <v>200</v>
      </c>
      <c r="AK270" s="164" t="str">
        <f t="shared" si="69"/>
        <v/>
      </c>
      <c r="AL270" s="165" t="str">
        <f t="shared" si="70"/>
        <v/>
      </c>
      <c r="AM270" s="164" t="str">
        <f t="shared" si="71"/>
        <v/>
      </c>
      <c r="AN270" s="164" t="str">
        <f t="shared" si="72"/>
        <v/>
      </c>
      <c r="AO270" s="166" t="str">
        <f t="shared" si="73"/>
        <v/>
      </c>
      <c r="AP270" s="167" t="str">
        <f t="shared" si="74"/>
        <v/>
      </c>
      <c r="AQ270" s="167" t="str">
        <f t="shared" si="75"/>
        <v/>
      </c>
      <c r="AR270" s="167" t="str">
        <f t="shared" si="76"/>
        <v/>
      </c>
      <c r="AS270" s="164" t="str">
        <f t="shared" si="77"/>
        <v/>
      </c>
      <c r="AT270" s="168" t="str">
        <f t="shared" si="78"/>
        <v/>
      </c>
      <c r="AU270" s="168" t="str">
        <f t="shared" si="79"/>
        <v/>
      </c>
      <c r="AV270" s="168" t="str">
        <f t="shared" si="80"/>
        <v/>
      </c>
      <c r="AW270" s="168" t="str">
        <f t="shared" si="81"/>
        <v/>
      </c>
      <c r="AX270" s="168" t="str">
        <f t="shared" si="82"/>
        <v/>
      </c>
      <c r="AY270" s="168" t="str">
        <f t="shared" si="83"/>
        <v/>
      </c>
      <c r="AZ270" s="169" t="str">
        <f>IF(C270="","",MAX(R270:R271))</f>
        <v/>
      </c>
      <c r="BA270" s="169" t="str">
        <f>IF(C270="","",MAX(S270:S271))</f>
        <v/>
      </c>
      <c r="BB270" s="170" t="str">
        <f>IF(C270="","",MIN(2,1+SQRT(200/(0.8*K270))))</f>
        <v/>
      </c>
      <c r="BC270" s="170" t="str">
        <f>IF(C270="","",MIN(0.02,MAX(R270:S270)/(J270*0.8*K270)))</f>
        <v/>
      </c>
      <c r="BD270" s="171" t="str">
        <f>IF(C270="","",0.18/$Y$11)</f>
        <v/>
      </c>
      <c r="BE270" s="172" t="str">
        <f>IF(C270="","",0.035*BB270^(3/2)*$F$9^(1/2))</f>
        <v/>
      </c>
      <c r="BF270" s="172" t="str">
        <f>IF(C270="","",0.6*(1-$F$9/250))</f>
        <v/>
      </c>
      <c r="BG270" s="171" t="str">
        <f>IF(C270="","",0.9*AK270)</f>
        <v/>
      </c>
      <c r="BH270" s="172" t="str">
        <f>+IF(C270="","",(BD270*BB270*(100*BC270*$F$9)^(1/3)+0.15*U270)*J270*0.8*K270/1000)</f>
        <v/>
      </c>
      <c r="BI270" s="172" t="str">
        <f>IF(C270="","",(BE270+0.15*U270)*J270*0.8*K270/1000)</f>
        <v/>
      </c>
      <c r="BJ270" s="172" t="str">
        <f>IF(C270="","",$AF$12*J270*1000)</f>
        <v/>
      </c>
      <c r="BK270" s="172" t="str">
        <f>+IF(C270="","",T270*1000/(BG270*$Q$10*Z270)*1000)</f>
        <v/>
      </c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27"/>
      <c r="CH270" s="27"/>
      <c r="CI270" s="27"/>
      <c r="CJ270" s="27"/>
      <c r="CK270" s="27"/>
      <c r="CL270" s="27"/>
      <c r="CM270" s="27"/>
      <c r="CN270" s="27"/>
      <c r="CO270" s="27"/>
      <c r="CP270" s="27"/>
      <c r="CQ270" s="27"/>
      <c r="CR270" s="27"/>
      <c r="CS270" s="27"/>
      <c r="CT270" s="27"/>
      <c r="CU270" s="27"/>
      <c r="CV270" s="27"/>
      <c r="CW270" s="27"/>
      <c r="CX270" s="27"/>
      <c r="CY270" s="27"/>
      <c r="CZ270" s="27"/>
      <c r="DA270" s="27"/>
      <c r="DB270" s="27"/>
      <c r="DC270" s="27"/>
      <c r="DD270" s="27"/>
      <c r="DE270" s="27"/>
      <c r="DF270" s="27"/>
      <c r="DG270" s="27"/>
      <c r="DH270" s="27"/>
      <c r="DI270" s="25"/>
      <c r="DJ270" s="25"/>
      <c r="DK270" s="25"/>
      <c r="DL270" s="25"/>
      <c r="DM270" s="25"/>
      <c r="DN270" s="25"/>
    </row>
    <row r="271" spans="1:118" ht="15.95" customHeight="1" x14ac:dyDescent="0.25">
      <c r="A271" s="181" t="str">
        <f t="shared" si="85"/>
        <v/>
      </c>
      <c r="B271" s="182" t="str">
        <f t="shared" si="84"/>
        <v/>
      </c>
      <c r="C271" s="151"/>
      <c r="D271" s="152"/>
      <c r="E271" s="153"/>
      <c r="F271" s="152"/>
      <c r="G271" s="151"/>
      <c r="H271" s="151"/>
      <c r="I271" s="151"/>
      <c r="J271" s="151"/>
      <c r="K271" s="152"/>
      <c r="L271" s="151" t="str">
        <f t="shared" si="65"/>
        <v/>
      </c>
      <c r="M271" s="151" t="str">
        <f t="shared" si="66"/>
        <v/>
      </c>
      <c r="N271" s="151" t="str">
        <f t="shared" si="67"/>
        <v/>
      </c>
      <c r="O271" s="151" t="str">
        <f t="shared" si="68"/>
        <v/>
      </c>
      <c r="P271" s="272"/>
      <c r="Q271" s="272"/>
      <c r="R271" s="180"/>
      <c r="S271" s="180"/>
      <c r="T271" s="174"/>
      <c r="U271" s="174"/>
      <c r="V271" s="174"/>
      <c r="W271" s="174"/>
      <c r="X271" s="174"/>
      <c r="Y271" s="174"/>
      <c r="Z271" s="174"/>
      <c r="AA271" s="175"/>
      <c r="AB271" s="175"/>
      <c r="AC271" s="175"/>
      <c r="AD271" s="175"/>
      <c r="AE271" s="176"/>
      <c r="AF271" s="175"/>
      <c r="AG271" s="122"/>
      <c r="AH271" s="177"/>
      <c r="AI271" s="177"/>
      <c r="AK271" s="164" t="str">
        <f t="shared" si="69"/>
        <v/>
      </c>
      <c r="AL271" s="165" t="str">
        <f t="shared" si="70"/>
        <v/>
      </c>
      <c r="AM271" s="164" t="str">
        <f t="shared" si="71"/>
        <v/>
      </c>
      <c r="AN271" s="164" t="str">
        <f t="shared" si="72"/>
        <v/>
      </c>
      <c r="AO271" s="166" t="str">
        <f t="shared" si="73"/>
        <v/>
      </c>
      <c r="AP271" s="167" t="str">
        <f t="shared" si="74"/>
        <v/>
      </c>
      <c r="AQ271" s="167" t="str">
        <f t="shared" si="75"/>
        <v/>
      </c>
      <c r="AR271" s="167" t="str">
        <f t="shared" si="76"/>
        <v/>
      </c>
      <c r="AS271" s="164" t="str">
        <f t="shared" si="77"/>
        <v/>
      </c>
      <c r="AT271" s="168" t="str">
        <f t="shared" si="78"/>
        <v/>
      </c>
      <c r="AU271" s="168" t="str">
        <f t="shared" si="79"/>
        <v/>
      </c>
      <c r="AV271" s="168" t="str">
        <f t="shared" si="80"/>
        <v/>
      </c>
      <c r="AW271" s="168" t="str">
        <f t="shared" si="81"/>
        <v/>
      </c>
      <c r="AX271" s="168" t="str">
        <f t="shared" si="82"/>
        <v/>
      </c>
      <c r="AY271" s="168" t="str">
        <f t="shared" si="83"/>
        <v/>
      </c>
      <c r="AZ271" s="178"/>
      <c r="BA271" s="178"/>
      <c r="BB271" s="179"/>
      <c r="BC271" s="179"/>
      <c r="BD271" s="179"/>
      <c r="BE271" s="179"/>
      <c r="BF271" s="179"/>
      <c r="BG271" s="179"/>
      <c r="BH271" s="179"/>
      <c r="BI271" s="179"/>
      <c r="BJ271" s="179"/>
      <c r="BK271" s="179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27"/>
      <c r="CH271" s="27"/>
      <c r="CI271" s="27"/>
      <c r="CJ271" s="27"/>
      <c r="CK271" s="27"/>
      <c r="CL271" s="27"/>
      <c r="CM271" s="27"/>
      <c r="CN271" s="27"/>
      <c r="CO271" s="27"/>
      <c r="CP271" s="27"/>
      <c r="CQ271" s="27"/>
      <c r="CR271" s="27"/>
      <c r="CS271" s="27"/>
      <c r="CT271" s="27"/>
      <c r="CU271" s="27"/>
      <c r="CV271" s="27"/>
      <c r="CW271" s="27"/>
      <c r="CX271" s="27"/>
      <c r="CY271" s="27"/>
      <c r="CZ271" s="27"/>
      <c r="DA271" s="27"/>
      <c r="DB271" s="27"/>
      <c r="DC271" s="27"/>
      <c r="DD271" s="27"/>
      <c r="DE271" s="27"/>
      <c r="DF271" s="27"/>
      <c r="DG271" s="27"/>
      <c r="DH271" s="27"/>
      <c r="DI271" s="25"/>
      <c r="DJ271" s="25"/>
      <c r="DK271" s="25"/>
      <c r="DL271" s="25"/>
      <c r="DM271" s="25"/>
      <c r="DN271" s="25"/>
    </row>
    <row r="272" spans="1:118" ht="15.95" customHeight="1" x14ac:dyDescent="0.2">
      <c r="A272" s="181" t="str">
        <f t="shared" si="85"/>
        <v/>
      </c>
      <c r="B272" s="182" t="str">
        <f t="shared" si="84"/>
        <v/>
      </c>
      <c r="C272" s="151"/>
      <c r="D272" s="152"/>
      <c r="E272" s="153"/>
      <c r="F272" s="152"/>
      <c r="G272" s="151"/>
      <c r="H272" s="151"/>
      <c r="I272" s="151"/>
      <c r="J272" s="151"/>
      <c r="K272" s="152"/>
      <c r="L272" s="151" t="str">
        <f t="shared" si="65"/>
        <v/>
      </c>
      <c r="M272" s="151" t="str">
        <f t="shared" si="66"/>
        <v/>
      </c>
      <c r="N272" s="151" t="str">
        <f t="shared" si="67"/>
        <v/>
      </c>
      <c r="O272" s="151" t="str">
        <f t="shared" si="68"/>
        <v/>
      </c>
      <c r="P272" s="155"/>
      <c r="Q272" s="155"/>
      <c r="R272" s="154" t="str">
        <f>IF(C272="","",MAX(N272:N273))</f>
        <v/>
      </c>
      <c r="S272" s="154" t="str">
        <f>IF(D272="","",MAX(O272:O273))</f>
        <v/>
      </c>
      <c r="T272" s="155" t="str">
        <f>IF(C272="","",MAX(ABS(H272),ABS(H273)))</f>
        <v/>
      </c>
      <c r="U272" s="156" t="str">
        <f>+IF(C272="","",MIN(MAX(ABS(G272),ABS(G273))*1000/(J272*K272),0.2*$F$10))</f>
        <v/>
      </c>
      <c r="V272" s="155" t="str">
        <f>IF(C272="","",MAX(BH272:BI272))</f>
        <v/>
      </c>
      <c r="W272" s="155" t="str">
        <f>IF(C272="","",$AA$9*$J272*$BG272*$BF272*$F$10/2.9/1000)</f>
        <v/>
      </c>
      <c r="X272" s="155" t="str">
        <f>IF(C272="","",$AA$9*$J272*$BG272*$BF272*$F$10/2/1000)</f>
        <v/>
      </c>
      <c r="Y272" s="157" t="str">
        <f>IF(C272="","",IF(MAX(ABS(H272),ABS(H273))&lt;V272,"Cấu tạo",IF(MAX(ABS(H272),ABS(H273))&gt;X272,"O/S","Tínhthép")))</f>
        <v/>
      </c>
      <c r="Z272" s="158" t="str">
        <f>IF(C272="","",IF(Y272="Tínhthép",IF(T272&lt;W272,2.5,_xlfn.COT(0.5*ASIN(2*T272*1000/($AA$9*J272*BG272*BF272*$F$10)))),""))</f>
        <v/>
      </c>
      <c r="AA272" s="159" t="str">
        <f>IF(C272="","",MAX(BJ272:BK272))</f>
        <v/>
      </c>
      <c r="AB272" s="160" t="str">
        <f>IF($C272="","",AH272)</f>
        <v/>
      </c>
      <c r="AC272" s="160" t="str">
        <f>IF($C272="","",AI272)</f>
        <v/>
      </c>
      <c r="AD272" s="160"/>
      <c r="AE272" s="159" t="str">
        <f>IF(C272="","",2*3.14*AB272^2/4/AC272*1000)</f>
        <v/>
      </c>
      <c r="AF272" s="161" t="str">
        <f>IF(C272="","",IF(AE272&gt;AA272,"OK","NOT OK"))</f>
        <v/>
      </c>
      <c r="AH272" s="162">
        <v>10</v>
      </c>
      <c r="AI272" s="163">
        <v>200</v>
      </c>
      <c r="AK272" s="164" t="str">
        <f t="shared" si="69"/>
        <v/>
      </c>
      <c r="AL272" s="165" t="str">
        <f t="shared" si="70"/>
        <v/>
      </c>
      <c r="AM272" s="164" t="str">
        <f t="shared" si="71"/>
        <v/>
      </c>
      <c r="AN272" s="164" t="str">
        <f t="shared" si="72"/>
        <v/>
      </c>
      <c r="AO272" s="166" t="str">
        <f t="shared" si="73"/>
        <v/>
      </c>
      <c r="AP272" s="167" t="str">
        <f t="shared" si="74"/>
        <v/>
      </c>
      <c r="AQ272" s="167" t="str">
        <f t="shared" si="75"/>
        <v/>
      </c>
      <c r="AR272" s="167" t="str">
        <f t="shared" si="76"/>
        <v/>
      </c>
      <c r="AS272" s="164" t="str">
        <f t="shared" si="77"/>
        <v/>
      </c>
      <c r="AT272" s="168" t="str">
        <f t="shared" si="78"/>
        <v/>
      </c>
      <c r="AU272" s="168" t="str">
        <f t="shared" si="79"/>
        <v/>
      </c>
      <c r="AV272" s="168" t="str">
        <f t="shared" si="80"/>
        <v/>
      </c>
      <c r="AW272" s="168" t="str">
        <f t="shared" si="81"/>
        <v/>
      </c>
      <c r="AX272" s="168" t="str">
        <f t="shared" si="82"/>
        <v/>
      </c>
      <c r="AY272" s="168" t="str">
        <f t="shared" si="83"/>
        <v/>
      </c>
      <c r="AZ272" s="169" t="str">
        <f>IF(C272="","",MAX(R272:R273))</f>
        <v/>
      </c>
      <c r="BA272" s="169" t="str">
        <f>IF(C272="","",MAX(S272:S273))</f>
        <v/>
      </c>
      <c r="BB272" s="170" t="str">
        <f>IF(C272="","",MIN(2,1+SQRT(200/(0.8*K272))))</f>
        <v/>
      </c>
      <c r="BC272" s="170" t="str">
        <f>IF(C272="","",MIN(0.02,MAX(R272:S272)/(J272*0.8*K272)))</f>
        <v/>
      </c>
      <c r="BD272" s="171" t="str">
        <f>IF(C272="","",0.18/$Y$11)</f>
        <v/>
      </c>
      <c r="BE272" s="172" t="str">
        <f>IF(C272="","",0.035*BB272^(3/2)*$F$9^(1/2))</f>
        <v/>
      </c>
      <c r="BF272" s="172" t="str">
        <f>IF(C272="","",0.6*(1-$F$9/250))</f>
        <v/>
      </c>
      <c r="BG272" s="171" t="str">
        <f>IF(C272="","",0.9*AK272)</f>
        <v/>
      </c>
      <c r="BH272" s="172" t="str">
        <f>+IF(C272="","",(BD272*BB272*(100*BC272*$F$9)^(1/3)+0.15*U272)*J272*0.8*K272/1000)</f>
        <v/>
      </c>
      <c r="BI272" s="172" t="str">
        <f>IF(C272="","",(BE272+0.15*U272)*J272*0.8*K272/1000)</f>
        <v/>
      </c>
      <c r="BJ272" s="172" t="str">
        <f>IF(C272="","",$AF$12*J272*1000)</f>
        <v/>
      </c>
      <c r="BK272" s="172" t="str">
        <f>+IF(C272="","",T272*1000/(BG272*$Q$10*Z272)*1000)</f>
        <v/>
      </c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27"/>
      <c r="CH272" s="27"/>
      <c r="CI272" s="27"/>
      <c r="CJ272" s="27"/>
      <c r="CK272" s="27"/>
      <c r="CL272" s="27"/>
      <c r="CM272" s="27"/>
      <c r="CN272" s="27"/>
      <c r="CO272" s="27"/>
      <c r="CP272" s="27"/>
      <c r="CQ272" s="27"/>
      <c r="CR272" s="27"/>
      <c r="CS272" s="27"/>
      <c r="CT272" s="27"/>
      <c r="CU272" s="27"/>
      <c r="CV272" s="27"/>
      <c r="CW272" s="27"/>
      <c r="CX272" s="27"/>
      <c r="CY272" s="27"/>
      <c r="CZ272" s="27"/>
      <c r="DA272" s="27"/>
      <c r="DB272" s="27"/>
      <c r="DC272" s="27"/>
      <c r="DD272" s="27"/>
      <c r="DE272" s="27"/>
      <c r="DF272" s="27"/>
      <c r="DG272" s="27"/>
      <c r="DH272" s="27"/>
      <c r="DI272" s="25"/>
      <c r="DJ272" s="25"/>
      <c r="DK272" s="25"/>
      <c r="DL272" s="25"/>
      <c r="DM272" s="25"/>
      <c r="DN272" s="25"/>
    </row>
    <row r="273" spans="1:118" ht="15.95" customHeight="1" x14ac:dyDescent="0.25">
      <c r="A273" s="181" t="str">
        <f t="shared" si="85"/>
        <v/>
      </c>
      <c r="B273" s="182" t="str">
        <f t="shared" si="84"/>
        <v/>
      </c>
      <c r="C273" s="151"/>
      <c r="D273" s="152"/>
      <c r="E273" s="153"/>
      <c r="F273" s="152"/>
      <c r="G273" s="151"/>
      <c r="H273" s="151"/>
      <c r="I273" s="151"/>
      <c r="J273" s="151"/>
      <c r="K273" s="152"/>
      <c r="L273" s="151" t="str">
        <f t="shared" si="65"/>
        <v/>
      </c>
      <c r="M273" s="151" t="str">
        <f t="shared" si="66"/>
        <v/>
      </c>
      <c r="N273" s="151" t="str">
        <f t="shared" si="67"/>
        <v/>
      </c>
      <c r="O273" s="151" t="str">
        <f t="shared" si="68"/>
        <v/>
      </c>
      <c r="P273" s="272"/>
      <c r="Q273" s="272"/>
      <c r="R273" s="180"/>
      <c r="S273" s="180"/>
      <c r="T273" s="174"/>
      <c r="U273" s="174"/>
      <c r="V273" s="174"/>
      <c r="W273" s="174"/>
      <c r="X273" s="174"/>
      <c r="Y273" s="174"/>
      <c r="Z273" s="174"/>
      <c r="AA273" s="175"/>
      <c r="AB273" s="175"/>
      <c r="AC273" s="175"/>
      <c r="AD273" s="175"/>
      <c r="AE273" s="176"/>
      <c r="AF273" s="175"/>
      <c r="AG273" s="122"/>
      <c r="AH273" s="177"/>
      <c r="AI273" s="177"/>
      <c r="AK273" s="164" t="str">
        <f t="shared" si="69"/>
        <v/>
      </c>
      <c r="AL273" s="165" t="str">
        <f t="shared" si="70"/>
        <v/>
      </c>
      <c r="AM273" s="164" t="str">
        <f t="shared" si="71"/>
        <v/>
      </c>
      <c r="AN273" s="164" t="str">
        <f t="shared" si="72"/>
        <v/>
      </c>
      <c r="AO273" s="166" t="str">
        <f t="shared" si="73"/>
        <v/>
      </c>
      <c r="AP273" s="167" t="str">
        <f t="shared" si="74"/>
        <v/>
      </c>
      <c r="AQ273" s="167" t="str">
        <f t="shared" si="75"/>
        <v/>
      </c>
      <c r="AR273" s="167" t="str">
        <f t="shared" si="76"/>
        <v/>
      </c>
      <c r="AS273" s="164" t="str">
        <f t="shared" si="77"/>
        <v/>
      </c>
      <c r="AT273" s="168" t="str">
        <f t="shared" si="78"/>
        <v/>
      </c>
      <c r="AU273" s="168" t="str">
        <f t="shared" si="79"/>
        <v/>
      </c>
      <c r="AV273" s="168" t="str">
        <f t="shared" si="80"/>
        <v/>
      </c>
      <c r="AW273" s="168" t="str">
        <f t="shared" si="81"/>
        <v/>
      </c>
      <c r="AX273" s="168" t="str">
        <f t="shared" si="82"/>
        <v/>
      </c>
      <c r="AY273" s="168" t="str">
        <f t="shared" si="83"/>
        <v/>
      </c>
      <c r="AZ273" s="178"/>
      <c r="BA273" s="178"/>
      <c r="BB273" s="179"/>
      <c r="BC273" s="179"/>
      <c r="BD273" s="179"/>
      <c r="BE273" s="179"/>
      <c r="BF273" s="179"/>
      <c r="BG273" s="179"/>
      <c r="BH273" s="179"/>
      <c r="BI273" s="179"/>
      <c r="BJ273" s="179"/>
      <c r="BK273" s="179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27"/>
      <c r="CH273" s="27"/>
      <c r="CI273" s="27"/>
      <c r="CJ273" s="27"/>
      <c r="CK273" s="27"/>
      <c r="CL273" s="27"/>
      <c r="CM273" s="27"/>
      <c r="CN273" s="27"/>
      <c r="CO273" s="27"/>
      <c r="CP273" s="27"/>
      <c r="CQ273" s="27"/>
      <c r="CR273" s="27"/>
      <c r="CS273" s="27"/>
      <c r="CT273" s="27"/>
      <c r="CU273" s="27"/>
      <c r="CV273" s="27"/>
      <c r="CW273" s="27"/>
      <c r="CX273" s="27"/>
      <c r="CY273" s="27"/>
      <c r="CZ273" s="27"/>
      <c r="DA273" s="27"/>
      <c r="DB273" s="27"/>
      <c r="DC273" s="27"/>
      <c r="DD273" s="27"/>
      <c r="DE273" s="27"/>
      <c r="DF273" s="27"/>
      <c r="DG273" s="27"/>
      <c r="DH273" s="27"/>
      <c r="DI273" s="25"/>
      <c r="DJ273" s="25"/>
      <c r="DK273" s="25"/>
      <c r="DL273" s="25"/>
      <c r="DM273" s="25"/>
      <c r="DN273" s="25"/>
    </row>
    <row r="274" spans="1:118" ht="15.95" customHeight="1" x14ac:dyDescent="0.2">
      <c r="A274" s="181" t="str">
        <f t="shared" si="85"/>
        <v/>
      </c>
      <c r="B274" s="182" t="str">
        <f t="shared" si="84"/>
        <v/>
      </c>
      <c r="C274" s="151"/>
      <c r="D274" s="152"/>
      <c r="E274" s="153"/>
      <c r="F274" s="152"/>
      <c r="G274" s="151"/>
      <c r="H274" s="151"/>
      <c r="I274" s="151"/>
      <c r="J274" s="151"/>
      <c r="K274" s="151"/>
      <c r="L274" s="151" t="str">
        <f t="shared" ref="L274:L317" si="86">IF(C274="","",IF($F$9&lt;50,AK274*($Q$11-$AC$8)/$AF$8,AK274*($Q$11-$AC$9)/$AF$9))</f>
        <v/>
      </c>
      <c r="M274" s="151" t="str">
        <f t="shared" ref="M274:M317" si="87">IF(C274="","",AK274-SQRT(AK274^2-2*ABS(I274)*10^6/($AA$11*$F$10*J274)))</f>
        <v/>
      </c>
      <c r="N274" s="151" t="str">
        <f t="shared" ref="N274:N317" si="88">IF($C274="","",MAX($AF$11*J274*K274,IF(I274&lt;=0,AO274*$AM274+AY274*$AN274,AV274)))</f>
        <v/>
      </c>
      <c r="O274" s="151" t="str">
        <f t="shared" ref="O274:O317" si="89">IF(C274="","",MAX($AF$11*J274*K274,IF(I274&lt;=0,AV274,AO274*AM274+AY274*AN274)))</f>
        <v/>
      </c>
      <c r="P274" s="155"/>
      <c r="Q274" s="155"/>
      <c r="R274" s="154" t="str">
        <f>IF(C274="","",MAX(N274:N275))</f>
        <v/>
      </c>
      <c r="S274" s="154" t="str">
        <f>IF(D274="","",MAX(O274:O275))</f>
        <v/>
      </c>
      <c r="T274" s="155" t="str">
        <f>IF(C274="","",MAX(ABS(H274),ABS(H275)))</f>
        <v/>
      </c>
      <c r="U274" s="156" t="str">
        <f>+IF(C274="","",MIN(MAX(ABS(G274),ABS(G275))*1000/(J274*K274),0.2*$F$10))</f>
        <v/>
      </c>
      <c r="V274" s="155" t="str">
        <f>IF(C274="","",MAX(BH274:BI274))</f>
        <v/>
      </c>
      <c r="W274" s="155" t="str">
        <f>IF(C274="","",$AA$9*$J274*$BG274*$BF274*$F$10/2.9/1000)</f>
        <v/>
      </c>
      <c r="X274" s="155" t="str">
        <f>IF(C274="","",$AA$9*$J274*$BG274*$BF274*$F$10/2/1000)</f>
        <v/>
      </c>
      <c r="Y274" s="157" t="str">
        <f>IF(C274="","",IF(MAX(ABS(H274),ABS(H275))&lt;V274,"Cấu tạo",IF(MAX(ABS(H274),ABS(H275))&gt;X274,"O/S","Tínhthép")))</f>
        <v/>
      </c>
      <c r="Z274" s="158" t="str">
        <f>IF(C274="","",IF(Y274="Tínhthép",IF(T274&lt;W274,2.5,_xlfn.COT(0.5*ASIN(2*T274*1000/($AA$9*J274*BG274*BF274*$F$10)))),""))</f>
        <v/>
      </c>
      <c r="AA274" s="159" t="str">
        <f>IF(C274="","",MAX(BJ274:BK274))</f>
        <v/>
      </c>
      <c r="AB274" s="160" t="str">
        <f>IF($C274="","",AH274)</f>
        <v/>
      </c>
      <c r="AC274" s="160" t="str">
        <f>IF($C274="","",AI274)</f>
        <v/>
      </c>
      <c r="AD274" s="160"/>
      <c r="AE274" s="159" t="str">
        <f>IF(C274="","",2*3.14*AB274^2/4/AC274*1000)</f>
        <v/>
      </c>
      <c r="AF274" s="161" t="str">
        <f>IF(C274="","",IF(AE274&gt;AA274,"OK","NOT OK"))</f>
        <v/>
      </c>
      <c r="AG274" s="17">
        <v>65</v>
      </c>
      <c r="AH274" s="162">
        <v>10</v>
      </c>
      <c r="AI274" s="163">
        <v>200</v>
      </c>
      <c r="AK274" s="164" t="str">
        <f t="shared" ref="AK274:AK317" si="90">+IF(C274="","",IF(I274&gt;=0,K274-$Y$9,K274-$Y$8))</f>
        <v/>
      </c>
      <c r="AL274" s="165" t="str">
        <f t="shared" si="70"/>
        <v/>
      </c>
      <c r="AM274" s="164" t="str">
        <f t="shared" ref="AM274:AM317" si="91">IF(C274="","",IF(M274&lt;$AA$10*L274,1,0))</f>
        <v/>
      </c>
      <c r="AN274" s="164" t="str">
        <f t="shared" ref="AN274:AN317" si="92">IF(C274="","",IF(M274&lt;$AA$10*L274,0,1))</f>
        <v/>
      </c>
      <c r="AO274" s="166" t="str">
        <f t="shared" ref="AO274:AO317" si="93">+IF(C274="","",ABS(I274)*1000/($J$10*(AK274-M274/2))*1000)</f>
        <v/>
      </c>
      <c r="AP274" s="167" t="str">
        <f t="shared" ref="AP274:AP317" si="94">IF(C274="","",$AA$11*$F$10*$AA$10*$L274*$J274/1000)</f>
        <v/>
      </c>
      <c r="AQ274" s="167" t="str">
        <f t="shared" ref="AQ274:AQ317" si="95">IF(C274="","",AP274*(AK274-$AA$10*L274)/10^3)</f>
        <v/>
      </c>
      <c r="AR274" s="167" t="str">
        <f t="shared" ref="AR274:AR317" si="96">IF(C274="","",IF(ABS(I274)-AQ274&lt;=0,0,ABS(I274)-AQ274))</f>
        <v/>
      </c>
      <c r="AS274" s="164" t="str">
        <f t="shared" ref="AS274:AS317" si="97">IF(C274="","",$F$12*(L274-$Y$8)/L274)</f>
        <v/>
      </c>
      <c r="AT274" s="168" t="str">
        <f t="shared" ref="AT274:AT317" si="98">+IF(C274="","",AR274/(K274-$Y$8-$Y$9)*1000)</f>
        <v/>
      </c>
      <c r="AU274" s="168" t="str">
        <f t="shared" ref="AU274:AU317" si="99">IF(C274="","",MIN(+AS274*$J$11,$J$10))</f>
        <v/>
      </c>
      <c r="AV274" s="168" t="str">
        <f t="shared" ref="AV274:AV317" si="100">+IF(C274="","",AT274/(AU274-$AA$11*$F$10)*1000)</f>
        <v/>
      </c>
      <c r="AW274" s="168" t="str">
        <f t="shared" ref="AW274:AW317" si="101">+IF(C274="","",AQ274*10^6/($J$10*(AK274-$AA$10*L274/2)))</f>
        <v/>
      </c>
      <c r="AX274" s="168" t="str">
        <f t="shared" ref="AX274:AX317" si="102">+IF(C274="","",AR274*10^6/($J$10*(K274-$Y$8-$Y$9)))</f>
        <v/>
      </c>
      <c r="AY274" s="168" t="str">
        <f t="shared" ref="AY274:AY317" si="103">+IF(C274="","",AW274+AX274)</f>
        <v/>
      </c>
      <c r="AZ274" s="169" t="str">
        <f>IF(C274="","",MAX(R274:R275))</f>
        <v/>
      </c>
      <c r="BA274" s="169" t="str">
        <f>IF(C274="","",MAX(S274:S275))</f>
        <v/>
      </c>
      <c r="BB274" s="170" t="str">
        <f>IF(C274="","",MIN(2,1+SQRT(200/(0.8*K274))))</f>
        <v/>
      </c>
      <c r="BC274" s="170" t="str">
        <f>IF(C274="","",MIN(0.02,MAX(R274:S274)/(J274*0.8*K274)))</f>
        <v/>
      </c>
      <c r="BD274" s="171" t="str">
        <f>IF(C274="","",0.18/$Y$11)</f>
        <v/>
      </c>
      <c r="BE274" s="172" t="str">
        <f>IF(C274="","",0.035*BB274^(3/2)*$F$9^(1/2))</f>
        <v/>
      </c>
      <c r="BF274" s="172" t="str">
        <f>IF(C274="","",0.6*(1-$F$9/250))</f>
        <v/>
      </c>
      <c r="BG274" s="171" t="str">
        <f>IF(C274="","",0.9*AK274)</f>
        <v/>
      </c>
      <c r="BH274" s="172" t="str">
        <f>+IF(C274="","",(BD274*BB274*(100*BC274*$F$9)^(1/3)+0.15*U274)*J274*0.8*K274/1000)</f>
        <v/>
      </c>
      <c r="BI274" s="172" t="str">
        <f>IF(C274="","",(BE274+0.15*U274)*J274*0.8*K274/1000)</f>
        <v/>
      </c>
      <c r="BJ274" s="172" t="str">
        <f>IF(C274="","",$AF$12*J274*1000)</f>
        <v/>
      </c>
      <c r="BK274" s="172" t="str">
        <f>+IF(C274="","",T274*1000/(BG274*$Q$10*Z274)*1000)</f>
        <v/>
      </c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27"/>
      <c r="CH274" s="27"/>
      <c r="CI274" s="27"/>
      <c r="CJ274" s="27"/>
      <c r="CK274" s="27"/>
      <c r="CL274" s="27"/>
      <c r="CM274" s="27"/>
      <c r="CN274" s="27"/>
      <c r="CO274" s="27"/>
      <c r="CP274" s="27"/>
      <c r="CQ274" s="27"/>
      <c r="CR274" s="27"/>
      <c r="CS274" s="27"/>
      <c r="CT274" s="27"/>
      <c r="CU274" s="27"/>
      <c r="CV274" s="27"/>
      <c r="CW274" s="27"/>
      <c r="CX274" s="27"/>
      <c r="CY274" s="27"/>
      <c r="CZ274" s="27"/>
      <c r="DA274" s="27"/>
      <c r="DB274" s="27"/>
      <c r="DC274" s="27"/>
      <c r="DD274" s="27"/>
      <c r="DE274" s="27"/>
      <c r="DF274" s="27"/>
      <c r="DG274" s="27"/>
      <c r="DH274" s="27"/>
      <c r="DI274" s="25"/>
      <c r="DJ274" s="25"/>
      <c r="DK274" s="25"/>
      <c r="DL274" s="25"/>
      <c r="DM274" s="25"/>
      <c r="DN274" s="25"/>
    </row>
    <row r="275" spans="1:118" ht="15.95" customHeight="1" x14ac:dyDescent="0.25">
      <c r="A275" s="181" t="str">
        <f t="shared" si="85"/>
        <v/>
      </c>
      <c r="B275" s="182" t="str">
        <f t="shared" ref="B275:B317" si="104">IF(C275="","",A275/2-INT(A275/2))</f>
        <v/>
      </c>
      <c r="C275" s="151"/>
      <c r="D275" s="152"/>
      <c r="E275" s="153"/>
      <c r="F275" s="152"/>
      <c r="G275" s="151"/>
      <c r="H275" s="151"/>
      <c r="I275" s="151"/>
      <c r="J275" s="151"/>
      <c r="K275" s="152"/>
      <c r="L275" s="151" t="str">
        <f t="shared" si="86"/>
        <v/>
      </c>
      <c r="M275" s="151" t="str">
        <f t="shared" si="87"/>
        <v/>
      </c>
      <c r="N275" s="151" t="str">
        <f t="shared" si="88"/>
        <v/>
      </c>
      <c r="O275" s="151" t="str">
        <f t="shared" si="89"/>
        <v/>
      </c>
      <c r="P275" s="272"/>
      <c r="Q275" s="272"/>
      <c r="R275" s="173"/>
      <c r="S275" s="173"/>
      <c r="T275" s="174"/>
      <c r="U275" s="174"/>
      <c r="V275" s="174"/>
      <c r="W275" s="174"/>
      <c r="X275" s="174"/>
      <c r="Y275" s="174"/>
      <c r="Z275" s="174"/>
      <c r="AA275" s="175"/>
      <c r="AB275" s="175"/>
      <c r="AC275" s="175"/>
      <c r="AD275" s="175"/>
      <c r="AE275" s="176"/>
      <c r="AF275" s="175"/>
      <c r="AG275" s="122"/>
      <c r="AH275" s="177"/>
      <c r="AI275" s="177"/>
      <c r="AK275" s="164" t="str">
        <f t="shared" si="90"/>
        <v/>
      </c>
      <c r="AL275" s="165" t="str">
        <f t="shared" si="70"/>
        <v/>
      </c>
      <c r="AM275" s="164" t="str">
        <f t="shared" si="91"/>
        <v/>
      </c>
      <c r="AN275" s="164" t="str">
        <f t="shared" si="92"/>
        <v/>
      </c>
      <c r="AO275" s="166" t="str">
        <f t="shared" si="93"/>
        <v/>
      </c>
      <c r="AP275" s="167" t="str">
        <f t="shared" si="94"/>
        <v/>
      </c>
      <c r="AQ275" s="167" t="str">
        <f t="shared" si="95"/>
        <v/>
      </c>
      <c r="AR275" s="167" t="str">
        <f t="shared" si="96"/>
        <v/>
      </c>
      <c r="AS275" s="164" t="str">
        <f t="shared" si="97"/>
        <v/>
      </c>
      <c r="AT275" s="168" t="str">
        <f t="shared" si="98"/>
        <v/>
      </c>
      <c r="AU275" s="168" t="str">
        <f t="shared" si="99"/>
        <v/>
      </c>
      <c r="AV275" s="168" t="str">
        <f t="shared" si="100"/>
        <v/>
      </c>
      <c r="AW275" s="168" t="str">
        <f t="shared" si="101"/>
        <v/>
      </c>
      <c r="AX275" s="168" t="str">
        <f t="shared" si="102"/>
        <v/>
      </c>
      <c r="AY275" s="168" t="str">
        <f t="shared" si="103"/>
        <v/>
      </c>
      <c r="AZ275" s="178"/>
      <c r="BA275" s="178"/>
      <c r="BB275" s="179"/>
      <c r="BC275" s="179"/>
      <c r="BD275" s="179"/>
      <c r="BE275" s="179"/>
      <c r="BF275" s="179"/>
      <c r="BG275" s="179"/>
      <c r="BH275" s="179"/>
      <c r="BI275" s="179"/>
      <c r="BJ275" s="179"/>
      <c r="BK275" s="179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27"/>
      <c r="CH275" s="27"/>
      <c r="CI275" s="27"/>
      <c r="CJ275" s="27"/>
      <c r="CK275" s="27"/>
      <c r="CL275" s="27"/>
      <c r="CM275" s="27"/>
      <c r="CN275" s="27"/>
      <c r="CO275" s="27"/>
      <c r="CP275" s="27"/>
      <c r="CQ275" s="27"/>
      <c r="CR275" s="27"/>
      <c r="CS275" s="27"/>
      <c r="CT275" s="27"/>
      <c r="CU275" s="27"/>
      <c r="CV275" s="27"/>
      <c r="CW275" s="27"/>
      <c r="CX275" s="27"/>
      <c r="CY275" s="27"/>
      <c r="CZ275" s="27"/>
      <c r="DA275" s="27"/>
      <c r="DB275" s="27"/>
      <c r="DC275" s="27"/>
      <c r="DD275" s="27"/>
      <c r="DE275" s="27"/>
      <c r="DF275" s="27"/>
      <c r="DG275" s="27"/>
      <c r="DH275" s="27"/>
      <c r="DI275" s="25"/>
      <c r="DJ275" s="25"/>
      <c r="DK275" s="25"/>
      <c r="DL275" s="25"/>
      <c r="DM275" s="25"/>
      <c r="DN275" s="25"/>
    </row>
    <row r="276" spans="1:118" ht="15.95" customHeight="1" x14ac:dyDescent="0.2">
      <c r="A276" s="181" t="str">
        <f t="shared" ref="A276:A317" si="105">IF(C276="","",IF(C276=C275,A275,A275+1))</f>
        <v/>
      </c>
      <c r="B276" s="182" t="str">
        <f t="shared" si="104"/>
        <v/>
      </c>
      <c r="C276" s="151"/>
      <c r="D276" s="152"/>
      <c r="E276" s="153"/>
      <c r="F276" s="152"/>
      <c r="G276" s="151"/>
      <c r="H276" s="151"/>
      <c r="I276" s="151"/>
      <c r="J276" s="151"/>
      <c r="K276" s="152"/>
      <c r="L276" s="151" t="str">
        <f t="shared" si="86"/>
        <v/>
      </c>
      <c r="M276" s="151" t="str">
        <f t="shared" si="87"/>
        <v/>
      </c>
      <c r="N276" s="151" t="str">
        <f t="shared" si="88"/>
        <v/>
      </c>
      <c r="O276" s="151" t="str">
        <f t="shared" si="89"/>
        <v/>
      </c>
      <c r="P276" s="155"/>
      <c r="Q276" s="155"/>
      <c r="R276" s="154" t="str">
        <f>IF(C276="","",MAX(N276:N277))</f>
        <v/>
      </c>
      <c r="S276" s="154" t="str">
        <f>IF(D276="","",MAX(O276:O277))</f>
        <v/>
      </c>
      <c r="T276" s="155" t="str">
        <f>IF(C276="","",MAX(ABS(H276),ABS(H277)))</f>
        <v/>
      </c>
      <c r="U276" s="156" t="str">
        <f>+IF(C276="","",MIN(MAX(ABS(G276),ABS(G277))*1000/(J276*K276),0.2*$F$10))</f>
        <v/>
      </c>
      <c r="V276" s="155" t="str">
        <f>IF(C276="","",MAX(BH276:BI276))</f>
        <v/>
      </c>
      <c r="W276" s="155" t="str">
        <f>IF(C276="","",$AA$9*$J276*$BG276*$BF276*$F$10/2.9/1000)</f>
        <v/>
      </c>
      <c r="X276" s="155" t="str">
        <f>IF(C276="","",$AA$9*$J276*$BG276*$BF276*$F$10/2/1000)</f>
        <v/>
      </c>
      <c r="Y276" s="157" t="str">
        <f>IF(C276="","",IF(MAX(ABS(H276),ABS(H277))&lt;V276,"Cấu tạo",IF(MAX(ABS(H276),ABS(H277))&gt;X276,"O/S","Tínhthép")))</f>
        <v/>
      </c>
      <c r="Z276" s="158" t="str">
        <f>IF(C276="","",IF(Y276="Tínhthép",IF(T276&lt;W276,2.5,_xlfn.COT(0.5*ASIN(2*T276*1000/($AA$9*J276*BG276*BF276*$F$10)))),""))</f>
        <v/>
      </c>
      <c r="AA276" s="159" t="str">
        <f>IF(C276="","",MAX(BJ276:BK276))</f>
        <v/>
      </c>
      <c r="AB276" s="160" t="str">
        <f>IF($C276="","",AH276)</f>
        <v/>
      </c>
      <c r="AC276" s="160" t="str">
        <f>IF($C276="","",AI276)</f>
        <v/>
      </c>
      <c r="AD276" s="160"/>
      <c r="AE276" s="159" t="str">
        <f>IF(C276="","",2*3.14*AB276^2/4/AC276*1000)</f>
        <v/>
      </c>
      <c r="AF276" s="161" t="str">
        <f>IF(C276="","",IF(AE276&gt;AA276,"OK","NOT OK"))</f>
        <v/>
      </c>
      <c r="AH276" s="162">
        <v>10</v>
      </c>
      <c r="AI276" s="163">
        <v>200</v>
      </c>
      <c r="AK276" s="164" t="str">
        <f t="shared" si="90"/>
        <v/>
      </c>
      <c r="AL276" s="165" t="str">
        <f t="shared" ref="AL276:AL317" si="106">IF(C276="","",$AA$10*L276)</f>
        <v/>
      </c>
      <c r="AM276" s="164" t="str">
        <f t="shared" si="91"/>
        <v/>
      </c>
      <c r="AN276" s="164" t="str">
        <f t="shared" si="92"/>
        <v/>
      </c>
      <c r="AO276" s="166" t="str">
        <f t="shared" si="93"/>
        <v/>
      </c>
      <c r="AP276" s="167" t="str">
        <f t="shared" si="94"/>
        <v/>
      </c>
      <c r="AQ276" s="167" t="str">
        <f t="shared" si="95"/>
        <v/>
      </c>
      <c r="AR276" s="167" t="str">
        <f t="shared" si="96"/>
        <v/>
      </c>
      <c r="AS276" s="164" t="str">
        <f t="shared" si="97"/>
        <v/>
      </c>
      <c r="AT276" s="168" t="str">
        <f t="shared" si="98"/>
        <v/>
      </c>
      <c r="AU276" s="168" t="str">
        <f t="shared" si="99"/>
        <v/>
      </c>
      <c r="AV276" s="168" t="str">
        <f t="shared" si="100"/>
        <v/>
      </c>
      <c r="AW276" s="168" t="str">
        <f t="shared" si="101"/>
        <v/>
      </c>
      <c r="AX276" s="168" t="str">
        <f t="shared" si="102"/>
        <v/>
      </c>
      <c r="AY276" s="168" t="str">
        <f t="shared" si="103"/>
        <v/>
      </c>
      <c r="AZ276" s="169" t="str">
        <f>IF(C276="","",MAX(R276:R277))</f>
        <v/>
      </c>
      <c r="BA276" s="169" t="str">
        <f>IF(C276="","",MAX(S276:S277))</f>
        <v/>
      </c>
      <c r="BB276" s="170" t="str">
        <f>IF(C276="","",MIN(2,1+SQRT(200/(0.8*K276))))</f>
        <v/>
      </c>
      <c r="BC276" s="170" t="str">
        <f>IF(C276="","",MIN(0.02,MAX(R276:S276)/(J276*0.8*K276)))</f>
        <v/>
      </c>
      <c r="BD276" s="171" t="str">
        <f>IF(C276="","",0.18/$Y$11)</f>
        <v/>
      </c>
      <c r="BE276" s="172" t="str">
        <f>IF(C276="","",0.035*BB276^(3/2)*$F$9^(1/2))</f>
        <v/>
      </c>
      <c r="BF276" s="172" t="str">
        <f>IF(C276="","",0.6*(1-$F$9/250))</f>
        <v/>
      </c>
      <c r="BG276" s="171" t="str">
        <f>IF(C276="","",0.9*AK276)</f>
        <v/>
      </c>
      <c r="BH276" s="172" t="str">
        <f>+IF(C276="","",(BD276*BB276*(100*BC276*$F$9)^(1/3)+0.15*U276)*J276*0.8*K276/1000)</f>
        <v/>
      </c>
      <c r="BI276" s="172" t="str">
        <f>IF(C276="","",(BE276+0.15*U276)*J276*0.8*K276/1000)</f>
        <v/>
      </c>
      <c r="BJ276" s="172" t="str">
        <f>IF(C276="","",$AF$12*J276*1000)</f>
        <v/>
      </c>
      <c r="BK276" s="172" t="str">
        <f>+IF(C276="","",T276*1000/(BG276*$Q$10*Z276)*1000)</f>
        <v/>
      </c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27"/>
      <c r="CH276" s="27"/>
      <c r="CI276" s="27"/>
      <c r="CJ276" s="27"/>
      <c r="CK276" s="27"/>
      <c r="CL276" s="27"/>
      <c r="CM276" s="27"/>
      <c r="CN276" s="27"/>
      <c r="CO276" s="27"/>
      <c r="CP276" s="27"/>
      <c r="CQ276" s="27"/>
      <c r="CR276" s="27"/>
      <c r="CS276" s="27"/>
      <c r="CT276" s="27"/>
      <c r="CU276" s="27"/>
      <c r="CV276" s="27"/>
      <c r="CW276" s="27"/>
      <c r="CX276" s="27"/>
      <c r="CY276" s="27"/>
      <c r="CZ276" s="27"/>
      <c r="DA276" s="27"/>
      <c r="DB276" s="27"/>
      <c r="DC276" s="27"/>
      <c r="DD276" s="27"/>
      <c r="DE276" s="27"/>
      <c r="DF276" s="27"/>
      <c r="DG276" s="27"/>
      <c r="DH276" s="27"/>
      <c r="DI276" s="25"/>
      <c r="DJ276" s="25"/>
      <c r="DK276" s="25"/>
      <c r="DL276" s="25"/>
      <c r="DM276" s="25"/>
      <c r="DN276" s="25"/>
    </row>
    <row r="277" spans="1:118" ht="15.95" customHeight="1" x14ac:dyDescent="0.25">
      <c r="A277" s="181" t="str">
        <f t="shared" si="105"/>
        <v/>
      </c>
      <c r="B277" s="182" t="str">
        <f t="shared" si="104"/>
        <v/>
      </c>
      <c r="C277" s="151"/>
      <c r="D277" s="152"/>
      <c r="E277" s="153"/>
      <c r="F277" s="152"/>
      <c r="G277" s="151"/>
      <c r="H277" s="151"/>
      <c r="I277" s="151"/>
      <c r="J277" s="151"/>
      <c r="K277" s="152"/>
      <c r="L277" s="151" t="str">
        <f t="shared" si="86"/>
        <v/>
      </c>
      <c r="M277" s="151" t="str">
        <f t="shared" si="87"/>
        <v/>
      </c>
      <c r="N277" s="151" t="str">
        <f t="shared" si="88"/>
        <v/>
      </c>
      <c r="O277" s="151" t="str">
        <f t="shared" si="89"/>
        <v/>
      </c>
      <c r="P277" s="272"/>
      <c r="Q277" s="272"/>
      <c r="R277" s="173"/>
      <c r="S277" s="173"/>
      <c r="T277" s="174"/>
      <c r="U277" s="174"/>
      <c r="V277" s="174"/>
      <c r="W277" s="174"/>
      <c r="X277" s="174"/>
      <c r="Y277" s="174"/>
      <c r="Z277" s="174"/>
      <c r="AA277" s="175"/>
      <c r="AB277" s="175"/>
      <c r="AC277" s="175"/>
      <c r="AD277" s="175"/>
      <c r="AE277" s="176"/>
      <c r="AF277" s="175"/>
      <c r="AG277" s="122"/>
      <c r="AH277" s="177"/>
      <c r="AI277" s="177"/>
      <c r="AK277" s="164" t="str">
        <f t="shared" si="90"/>
        <v/>
      </c>
      <c r="AL277" s="165" t="str">
        <f t="shared" si="106"/>
        <v/>
      </c>
      <c r="AM277" s="164" t="str">
        <f t="shared" si="91"/>
        <v/>
      </c>
      <c r="AN277" s="164" t="str">
        <f t="shared" si="92"/>
        <v/>
      </c>
      <c r="AO277" s="166" t="str">
        <f t="shared" si="93"/>
        <v/>
      </c>
      <c r="AP277" s="167" t="str">
        <f t="shared" si="94"/>
        <v/>
      </c>
      <c r="AQ277" s="167" t="str">
        <f t="shared" si="95"/>
        <v/>
      </c>
      <c r="AR277" s="167" t="str">
        <f t="shared" si="96"/>
        <v/>
      </c>
      <c r="AS277" s="164" t="str">
        <f t="shared" si="97"/>
        <v/>
      </c>
      <c r="AT277" s="168" t="str">
        <f t="shared" si="98"/>
        <v/>
      </c>
      <c r="AU277" s="168" t="str">
        <f t="shared" si="99"/>
        <v/>
      </c>
      <c r="AV277" s="168" t="str">
        <f t="shared" si="100"/>
        <v/>
      </c>
      <c r="AW277" s="168" t="str">
        <f t="shared" si="101"/>
        <v/>
      </c>
      <c r="AX277" s="168" t="str">
        <f t="shared" si="102"/>
        <v/>
      </c>
      <c r="AY277" s="168" t="str">
        <f t="shared" si="103"/>
        <v/>
      </c>
      <c r="AZ277" s="178"/>
      <c r="BA277" s="178"/>
      <c r="BB277" s="179"/>
      <c r="BC277" s="179"/>
      <c r="BD277" s="179"/>
      <c r="BE277" s="179"/>
      <c r="BF277" s="179"/>
      <c r="BG277" s="179"/>
      <c r="BH277" s="179"/>
      <c r="BI277" s="179"/>
      <c r="BJ277" s="179"/>
      <c r="BK277" s="179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27"/>
      <c r="CH277" s="27"/>
      <c r="CI277" s="27"/>
      <c r="CJ277" s="27"/>
      <c r="CK277" s="27"/>
      <c r="CL277" s="27"/>
      <c r="CM277" s="27"/>
      <c r="CN277" s="27"/>
      <c r="CO277" s="27"/>
      <c r="CP277" s="27"/>
      <c r="CQ277" s="27"/>
      <c r="CR277" s="27"/>
      <c r="CS277" s="27"/>
      <c r="CT277" s="27"/>
      <c r="CU277" s="27"/>
      <c r="CV277" s="27"/>
      <c r="CW277" s="27"/>
      <c r="CX277" s="27"/>
      <c r="CY277" s="27"/>
      <c r="CZ277" s="27"/>
      <c r="DA277" s="27"/>
      <c r="DB277" s="27"/>
      <c r="DC277" s="27"/>
      <c r="DD277" s="27"/>
      <c r="DE277" s="27"/>
      <c r="DF277" s="27"/>
      <c r="DG277" s="27"/>
      <c r="DH277" s="27"/>
      <c r="DI277" s="25"/>
      <c r="DJ277" s="25"/>
      <c r="DK277" s="25"/>
      <c r="DL277" s="25"/>
      <c r="DM277" s="25"/>
      <c r="DN277" s="25"/>
    </row>
    <row r="278" spans="1:118" ht="15.95" customHeight="1" x14ac:dyDescent="0.2">
      <c r="A278" s="181" t="str">
        <f t="shared" si="105"/>
        <v/>
      </c>
      <c r="B278" s="182" t="str">
        <f t="shared" si="104"/>
        <v/>
      </c>
      <c r="C278" s="151"/>
      <c r="D278" s="152"/>
      <c r="E278" s="153"/>
      <c r="F278" s="152"/>
      <c r="G278" s="151"/>
      <c r="H278" s="151"/>
      <c r="I278" s="151"/>
      <c r="J278" s="151"/>
      <c r="K278" s="151"/>
      <c r="L278" s="151" t="str">
        <f t="shared" si="86"/>
        <v/>
      </c>
      <c r="M278" s="151" t="str">
        <f t="shared" si="87"/>
        <v/>
      </c>
      <c r="N278" s="151" t="str">
        <f t="shared" si="88"/>
        <v/>
      </c>
      <c r="O278" s="151" t="str">
        <f t="shared" si="89"/>
        <v/>
      </c>
      <c r="P278" s="155"/>
      <c r="Q278" s="155"/>
      <c r="R278" s="154" t="str">
        <f>IF(C278="","",MAX(N278:N279))</f>
        <v/>
      </c>
      <c r="S278" s="154" t="str">
        <f>IF(D278="","",MAX(O278:O279))</f>
        <v/>
      </c>
      <c r="T278" s="155" t="str">
        <f>IF(C278="","",MAX(ABS(H278),ABS(H279)))</f>
        <v/>
      </c>
      <c r="U278" s="156" t="str">
        <f>+IF(C278="","",MIN(MAX(ABS(G278),ABS(G279))*1000/(J278*K278),0.2*$F$10))</f>
        <v/>
      </c>
      <c r="V278" s="155" t="str">
        <f>IF(C278="","",MAX(BH278:BI278))</f>
        <v/>
      </c>
      <c r="W278" s="155" t="str">
        <f>IF(C278="","",$AA$9*$J278*$BG278*$BF278*$F$10/2.9/1000)</f>
        <v/>
      </c>
      <c r="X278" s="155" t="str">
        <f>IF(C278="","",$AA$9*$J278*$BG278*$BF278*$F$10/2/1000)</f>
        <v/>
      </c>
      <c r="Y278" s="157" t="str">
        <f>IF(C278="","",IF(MAX(ABS(H278),ABS(H279))&lt;V278,"Cấu tạo",IF(MAX(ABS(H278),ABS(H279))&gt;X278,"O/S","Tínhthép")))</f>
        <v/>
      </c>
      <c r="Z278" s="158" t="str">
        <f>IF(C278="","",IF(Y278="Tínhthép",IF(T278&lt;W278,2.5,_xlfn.COT(0.5*ASIN(2*T278*1000/($AA$9*J278*BG278*BF278*$F$10)))),""))</f>
        <v/>
      </c>
      <c r="AA278" s="159" t="str">
        <f>IF(C278="","",MAX(BJ278:BK278))</f>
        <v/>
      </c>
      <c r="AB278" s="160" t="str">
        <f>IF($C278="","",AH278)</f>
        <v/>
      </c>
      <c r="AC278" s="160" t="str">
        <f>IF($C278="","",AI278)</f>
        <v/>
      </c>
      <c r="AD278" s="160"/>
      <c r="AE278" s="159" t="str">
        <f>IF(C278="","",2*3.14*AB278^2/4/AC278*1000)</f>
        <v/>
      </c>
      <c r="AF278" s="161" t="str">
        <f>IF(C278="","",IF(AE278&gt;AA278,"OK","NOT OK"))</f>
        <v/>
      </c>
      <c r="AG278" s="17">
        <v>66</v>
      </c>
      <c r="AH278" s="162">
        <v>10</v>
      </c>
      <c r="AI278" s="163">
        <v>200</v>
      </c>
      <c r="AK278" s="164" t="str">
        <f t="shared" si="90"/>
        <v/>
      </c>
      <c r="AL278" s="165" t="str">
        <f t="shared" si="106"/>
        <v/>
      </c>
      <c r="AM278" s="164" t="str">
        <f t="shared" si="91"/>
        <v/>
      </c>
      <c r="AN278" s="164" t="str">
        <f t="shared" si="92"/>
        <v/>
      </c>
      <c r="AO278" s="166" t="str">
        <f t="shared" si="93"/>
        <v/>
      </c>
      <c r="AP278" s="167" t="str">
        <f t="shared" si="94"/>
        <v/>
      </c>
      <c r="AQ278" s="167" t="str">
        <f t="shared" si="95"/>
        <v/>
      </c>
      <c r="AR278" s="167" t="str">
        <f t="shared" si="96"/>
        <v/>
      </c>
      <c r="AS278" s="164" t="str">
        <f t="shared" si="97"/>
        <v/>
      </c>
      <c r="AT278" s="168" t="str">
        <f t="shared" si="98"/>
        <v/>
      </c>
      <c r="AU278" s="168" t="str">
        <f t="shared" si="99"/>
        <v/>
      </c>
      <c r="AV278" s="168" t="str">
        <f t="shared" si="100"/>
        <v/>
      </c>
      <c r="AW278" s="168" t="str">
        <f t="shared" si="101"/>
        <v/>
      </c>
      <c r="AX278" s="168" t="str">
        <f t="shared" si="102"/>
        <v/>
      </c>
      <c r="AY278" s="168" t="str">
        <f t="shared" si="103"/>
        <v/>
      </c>
      <c r="AZ278" s="169" t="str">
        <f>IF(C278="","",MAX(R278:R279))</f>
        <v/>
      </c>
      <c r="BA278" s="169" t="str">
        <f>IF(C278="","",MAX(S278:S279))</f>
        <v/>
      </c>
      <c r="BB278" s="170" t="str">
        <f>IF(C278="","",MIN(2,1+SQRT(200/(0.8*K278))))</f>
        <v/>
      </c>
      <c r="BC278" s="170" t="str">
        <f>IF(C278="","",MIN(0.02,MAX(R278:S278)/(J278*0.8*K278)))</f>
        <v/>
      </c>
      <c r="BD278" s="171" t="str">
        <f>IF(C278="","",0.18/$Y$11)</f>
        <v/>
      </c>
      <c r="BE278" s="172" t="str">
        <f>IF(C278="","",0.035*BB278^(3/2)*$F$9^(1/2))</f>
        <v/>
      </c>
      <c r="BF278" s="172" t="str">
        <f>IF(C278="","",0.6*(1-$F$9/250))</f>
        <v/>
      </c>
      <c r="BG278" s="171" t="str">
        <f>IF(C278="","",0.9*AK278)</f>
        <v/>
      </c>
      <c r="BH278" s="172" t="str">
        <f>+IF(C278="","",(BD278*BB278*(100*BC278*$F$9)^(1/3)+0.15*U278)*J278*0.8*K278/1000)</f>
        <v/>
      </c>
      <c r="BI278" s="172" t="str">
        <f>IF(C278="","",(BE278+0.15*U278)*J278*0.8*K278/1000)</f>
        <v/>
      </c>
      <c r="BJ278" s="172" t="str">
        <f>IF(C278="","",$AF$12*J278*1000)</f>
        <v/>
      </c>
      <c r="BK278" s="172" t="str">
        <f>+IF(C278="","",T278*1000/(BG278*$Q$10*Z278)*1000)</f>
        <v/>
      </c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27"/>
      <c r="CH278" s="27"/>
      <c r="CI278" s="27"/>
      <c r="CJ278" s="27"/>
      <c r="CK278" s="27"/>
      <c r="CL278" s="27"/>
      <c r="CM278" s="27"/>
      <c r="CN278" s="27"/>
      <c r="CO278" s="27"/>
      <c r="CP278" s="27"/>
      <c r="CQ278" s="27"/>
      <c r="CR278" s="27"/>
      <c r="CS278" s="27"/>
      <c r="CT278" s="27"/>
      <c r="CU278" s="27"/>
      <c r="CV278" s="27"/>
      <c r="CW278" s="27"/>
      <c r="CX278" s="27"/>
      <c r="CY278" s="27"/>
      <c r="CZ278" s="27"/>
      <c r="DA278" s="27"/>
      <c r="DB278" s="27"/>
      <c r="DC278" s="27"/>
      <c r="DD278" s="27"/>
      <c r="DE278" s="27"/>
      <c r="DF278" s="27"/>
      <c r="DG278" s="27"/>
      <c r="DH278" s="27"/>
      <c r="DI278" s="25"/>
      <c r="DJ278" s="25"/>
      <c r="DK278" s="25"/>
      <c r="DL278" s="25"/>
      <c r="DM278" s="25"/>
      <c r="DN278" s="25"/>
    </row>
    <row r="279" spans="1:118" ht="15.95" customHeight="1" x14ac:dyDescent="0.25">
      <c r="A279" s="181" t="str">
        <f t="shared" si="105"/>
        <v/>
      </c>
      <c r="B279" s="182" t="str">
        <f t="shared" si="104"/>
        <v/>
      </c>
      <c r="C279" s="151"/>
      <c r="D279" s="152"/>
      <c r="E279" s="153"/>
      <c r="F279" s="152"/>
      <c r="G279" s="151"/>
      <c r="H279" s="151"/>
      <c r="I279" s="151"/>
      <c r="J279" s="151"/>
      <c r="K279" s="152"/>
      <c r="L279" s="151" t="str">
        <f t="shared" si="86"/>
        <v/>
      </c>
      <c r="M279" s="151" t="str">
        <f t="shared" si="87"/>
        <v/>
      </c>
      <c r="N279" s="151" t="str">
        <f t="shared" si="88"/>
        <v/>
      </c>
      <c r="O279" s="151" t="str">
        <f t="shared" si="89"/>
        <v/>
      </c>
      <c r="P279" s="272"/>
      <c r="Q279" s="272"/>
      <c r="R279" s="180"/>
      <c r="S279" s="180"/>
      <c r="T279" s="174"/>
      <c r="U279" s="174"/>
      <c r="V279" s="174"/>
      <c r="W279" s="174"/>
      <c r="X279" s="174"/>
      <c r="Y279" s="174"/>
      <c r="Z279" s="174"/>
      <c r="AA279" s="175"/>
      <c r="AB279" s="175"/>
      <c r="AC279" s="175"/>
      <c r="AD279" s="175"/>
      <c r="AE279" s="176"/>
      <c r="AF279" s="175"/>
      <c r="AG279" s="122"/>
      <c r="AH279" s="177"/>
      <c r="AI279" s="177"/>
      <c r="AK279" s="164" t="str">
        <f t="shared" si="90"/>
        <v/>
      </c>
      <c r="AL279" s="165" t="str">
        <f t="shared" si="106"/>
        <v/>
      </c>
      <c r="AM279" s="164" t="str">
        <f t="shared" si="91"/>
        <v/>
      </c>
      <c r="AN279" s="164" t="str">
        <f t="shared" si="92"/>
        <v/>
      </c>
      <c r="AO279" s="166" t="str">
        <f t="shared" si="93"/>
        <v/>
      </c>
      <c r="AP279" s="167" t="str">
        <f t="shared" si="94"/>
        <v/>
      </c>
      <c r="AQ279" s="167" t="str">
        <f t="shared" si="95"/>
        <v/>
      </c>
      <c r="AR279" s="167" t="str">
        <f t="shared" si="96"/>
        <v/>
      </c>
      <c r="AS279" s="164" t="str">
        <f t="shared" si="97"/>
        <v/>
      </c>
      <c r="AT279" s="168" t="str">
        <f t="shared" si="98"/>
        <v/>
      </c>
      <c r="AU279" s="168" t="str">
        <f t="shared" si="99"/>
        <v/>
      </c>
      <c r="AV279" s="168" t="str">
        <f t="shared" si="100"/>
        <v/>
      </c>
      <c r="AW279" s="168" t="str">
        <f t="shared" si="101"/>
        <v/>
      </c>
      <c r="AX279" s="168" t="str">
        <f t="shared" si="102"/>
        <v/>
      </c>
      <c r="AY279" s="168" t="str">
        <f t="shared" si="103"/>
        <v/>
      </c>
      <c r="AZ279" s="178"/>
      <c r="BA279" s="178"/>
      <c r="BB279" s="179"/>
      <c r="BC279" s="179"/>
      <c r="BD279" s="179"/>
      <c r="BE279" s="179"/>
      <c r="BF279" s="179"/>
      <c r="BG279" s="179"/>
      <c r="BH279" s="179"/>
      <c r="BI279" s="179"/>
      <c r="BJ279" s="179"/>
      <c r="BK279" s="179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27"/>
      <c r="CH279" s="27"/>
      <c r="CI279" s="27"/>
      <c r="CJ279" s="27"/>
      <c r="CK279" s="27"/>
      <c r="CL279" s="27"/>
      <c r="CM279" s="27"/>
      <c r="CN279" s="27"/>
      <c r="CO279" s="27"/>
      <c r="CP279" s="27"/>
      <c r="CQ279" s="27"/>
      <c r="CR279" s="27"/>
      <c r="CS279" s="27"/>
      <c r="CT279" s="27"/>
      <c r="CU279" s="27"/>
      <c r="CV279" s="27"/>
      <c r="CW279" s="27"/>
      <c r="CX279" s="27"/>
      <c r="CY279" s="27"/>
      <c r="CZ279" s="27"/>
      <c r="DA279" s="27"/>
      <c r="DB279" s="27"/>
      <c r="DC279" s="27"/>
      <c r="DD279" s="27"/>
      <c r="DE279" s="27"/>
      <c r="DF279" s="27"/>
      <c r="DG279" s="27"/>
      <c r="DH279" s="27"/>
      <c r="DI279" s="25"/>
      <c r="DJ279" s="25"/>
      <c r="DK279" s="25"/>
      <c r="DL279" s="25"/>
      <c r="DM279" s="25"/>
      <c r="DN279" s="25"/>
    </row>
    <row r="280" spans="1:118" ht="15.95" customHeight="1" x14ac:dyDescent="0.2">
      <c r="A280" s="181" t="str">
        <f t="shared" si="105"/>
        <v/>
      </c>
      <c r="B280" s="182" t="str">
        <f t="shared" si="104"/>
        <v/>
      </c>
      <c r="C280" s="151"/>
      <c r="D280" s="152"/>
      <c r="E280" s="153"/>
      <c r="F280" s="152"/>
      <c r="G280" s="151"/>
      <c r="H280" s="151"/>
      <c r="I280" s="151"/>
      <c r="J280" s="151"/>
      <c r="K280" s="152"/>
      <c r="L280" s="151" t="str">
        <f t="shared" si="86"/>
        <v/>
      </c>
      <c r="M280" s="151" t="str">
        <f t="shared" si="87"/>
        <v/>
      </c>
      <c r="N280" s="151" t="str">
        <f t="shared" si="88"/>
        <v/>
      </c>
      <c r="O280" s="151" t="str">
        <f t="shared" si="89"/>
        <v/>
      </c>
      <c r="P280" s="155"/>
      <c r="Q280" s="155"/>
      <c r="R280" s="154" t="str">
        <f>IF(C280="","",MAX(N280:N281))</f>
        <v/>
      </c>
      <c r="S280" s="154" t="str">
        <f>IF(D280="","",MAX(O280:O281))</f>
        <v/>
      </c>
      <c r="T280" s="155" t="str">
        <f>IF(C280="","",MAX(ABS(H280),ABS(H281)))</f>
        <v/>
      </c>
      <c r="U280" s="156" t="str">
        <f>+IF(C280="","",MIN(MAX(ABS(G280),ABS(G281))*1000/(J280*K280),0.2*$F$10))</f>
        <v/>
      </c>
      <c r="V280" s="155" t="str">
        <f>IF(C280="","",MAX(BH280:BI280))</f>
        <v/>
      </c>
      <c r="W280" s="155" t="str">
        <f>IF(C280="","",$AA$9*$J280*$BG280*$BF280*$F$10/2.9/1000)</f>
        <v/>
      </c>
      <c r="X280" s="155" t="str">
        <f>IF(C280="","",$AA$9*$J280*$BG280*$BF280*$F$10/2/1000)</f>
        <v/>
      </c>
      <c r="Y280" s="157" t="str">
        <f>IF(C280="","",IF(MAX(ABS(H280),ABS(H281))&lt;V280,"Cấu tạo",IF(MAX(ABS(H280),ABS(H281))&gt;X280,"O/S","Tínhthép")))</f>
        <v/>
      </c>
      <c r="Z280" s="158" t="str">
        <f>IF(C280="","",IF(Y280="Tínhthép",IF(T280&lt;W280,2.5,_xlfn.COT(0.5*ASIN(2*T280*1000/($AA$9*J280*BG280*BF280*$F$10)))),""))</f>
        <v/>
      </c>
      <c r="AA280" s="159" t="str">
        <f>IF(C280="","",MAX(BJ280:BK280))</f>
        <v/>
      </c>
      <c r="AB280" s="160" t="str">
        <f>IF($C280="","",AH280)</f>
        <v/>
      </c>
      <c r="AC280" s="160" t="str">
        <f>IF($C280="","",AI280)</f>
        <v/>
      </c>
      <c r="AD280" s="160"/>
      <c r="AE280" s="159" t="str">
        <f>IF(C280="","",2*3.14*AB280^2/4/AC280*1000)</f>
        <v/>
      </c>
      <c r="AF280" s="161" t="str">
        <f>IF(C280="","",IF(AE280&gt;AA280,"OK","NOT OK"))</f>
        <v/>
      </c>
      <c r="AH280" s="162">
        <v>10</v>
      </c>
      <c r="AI280" s="163">
        <v>200</v>
      </c>
      <c r="AK280" s="164" t="str">
        <f t="shared" si="90"/>
        <v/>
      </c>
      <c r="AL280" s="165" t="str">
        <f t="shared" si="106"/>
        <v/>
      </c>
      <c r="AM280" s="164" t="str">
        <f t="shared" si="91"/>
        <v/>
      </c>
      <c r="AN280" s="164" t="str">
        <f t="shared" si="92"/>
        <v/>
      </c>
      <c r="AO280" s="166" t="str">
        <f t="shared" si="93"/>
        <v/>
      </c>
      <c r="AP280" s="167" t="str">
        <f t="shared" si="94"/>
        <v/>
      </c>
      <c r="AQ280" s="167" t="str">
        <f t="shared" si="95"/>
        <v/>
      </c>
      <c r="AR280" s="167" t="str">
        <f t="shared" si="96"/>
        <v/>
      </c>
      <c r="AS280" s="164" t="str">
        <f t="shared" si="97"/>
        <v/>
      </c>
      <c r="AT280" s="168" t="str">
        <f t="shared" si="98"/>
        <v/>
      </c>
      <c r="AU280" s="168" t="str">
        <f t="shared" si="99"/>
        <v/>
      </c>
      <c r="AV280" s="168" t="str">
        <f t="shared" si="100"/>
        <v/>
      </c>
      <c r="AW280" s="168" t="str">
        <f t="shared" si="101"/>
        <v/>
      </c>
      <c r="AX280" s="168" t="str">
        <f t="shared" si="102"/>
        <v/>
      </c>
      <c r="AY280" s="168" t="str">
        <f t="shared" si="103"/>
        <v/>
      </c>
      <c r="AZ280" s="169" t="str">
        <f>IF(C280="","",MAX(R280:R281))</f>
        <v/>
      </c>
      <c r="BA280" s="169" t="str">
        <f>IF(C280="","",MAX(S280:S281))</f>
        <v/>
      </c>
      <c r="BB280" s="170" t="str">
        <f>IF(C280="","",MIN(2,1+SQRT(200/(0.8*K280))))</f>
        <v/>
      </c>
      <c r="BC280" s="170" t="str">
        <f>IF(C280="","",MIN(0.02,MAX(R280:S280)/(J280*0.8*K280)))</f>
        <v/>
      </c>
      <c r="BD280" s="171" t="str">
        <f>IF(C280="","",0.18/$Y$11)</f>
        <v/>
      </c>
      <c r="BE280" s="172" t="str">
        <f>IF(C280="","",0.035*BB280^(3/2)*$F$9^(1/2))</f>
        <v/>
      </c>
      <c r="BF280" s="172" t="str">
        <f>IF(C280="","",0.6*(1-$F$9/250))</f>
        <v/>
      </c>
      <c r="BG280" s="171" t="str">
        <f>IF(C280="","",0.9*AK280)</f>
        <v/>
      </c>
      <c r="BH280" s="172" t="str">
        <f>+IF(C280="","",(BD280*BB280*(100*BC280*$F$9)^(1/3)+0.15*U280)*J280*0.8*K280/1000)</f>
        <v/>
      </c>
      <c r="BI280" s="172" t="str">
        <f>IF(C280="","",(BE280+0.15*U280)*J280*0.8*K280/1000)</f>
        <v/>
      </c>
      <c r="BJ280" s="172" t="str">
        <f>IF(C280="","",$AF$12*J280*1000)</f>
        <v/>
      </c>
      <c r="BK280" s="172" t="str">
        <f>+IF(C280="","",T280*1000/(BG280*$Q$10*Z280)*1000)</f>
        <v/>
      </c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27"/>
      <c r="CH280" s="27"/>
      <c r="CI280" s="27"/>
      <c r="CJ280" s="27"/>
      <c r="CK280" s="27"/>
      <c r="CL280" s="27"/>
      <c r="CM280" s="27"/>
      <c r="CN280" s="27"/>
      <c r="CO280" s="27"/>
      <c r="CP280" s="27"/>
      <c r="CQ280" s="27"/>
      <c r="CR280" s="27"/>
      <c r="CS280" s="27"/>
      <c r="CT280" s="27"/>
      <c r="CU280" s="27"/>
      <c r="CV280" s="27"/>
      <c r="CW280" s="27"/>
      <c r="CX280" s="27"/>
      <c r="CY280" s="27"/>
      <c r="CZ280" s="27"/>
      <c r="DA280" s="27"/>
      <c r="DB280" s="27"/>
      <c r="DC280" s="27"/>
      <c r="DD280" s="27"/>
      <c r="DE280" s="27"/>
      <c r="DF280" s="27"/>
      <c r="DG280" s="27"/>
      <c r="DH280" s="27"/>
      <c r="DI280" s="25"/>
      <c r="DJ280" s="25"/>
      <c r="DK280" s="25"/>
      <c r="DL280" s="25"/>
      <c r="DM280" s="25"/>
      <c r="DN280" s="25"/>
    </row>
    <row r="281" spans="1:118" ht="15.95" customHeight="1" x14ac:dyDescent="0.25">
      <c r="A281" s="181" t="str">
        <f t="shared" si="105"/>
        <v/>
      </c>
      <c r="B281" s="182" t="str">
        <f t="shared" si="104"/>
        <v/>
      </c>
      <c r="C281" s="151"/>
      <c r="D281" s="152"/>
      <c r="E281" s="153"/>
      <c r="F281" s="152"/>
      <c r="G281" s="151"/>
      <c r="H281" s="151"/>
      <c r="I281" s="151"/>
      <c r="J281" s="151"/>
      <c r="K281" s="152"/>
      <c r="L281" s="151" t="str">
        <f t="shared" si="86"/>
        <v/>
      </c>
      <c r="M281" s="151" t="str">
        <f t="shared" si="87"/>
        <v/>
      </c>
      <c r="N281" s="151" t="str">
        <f t="shared" si="88"/>
        <v/>
      </c>
      <c r="O281" s="151" t="str">
        <f t="shared" si="89"/>
        <v/>
      </c>
      <c r="P281" s="272"/>
      <c r="Q281" s="272"/>
      <c r="R281" s="180"/>
      <c r="S281" s="180"/>
      <c r="T281" s="174"/>
      <c r="U281" s="174"/>
      <c r="V281" s="174"/>
      <c r="W281" s="174"/>
      <c r="X281" s="174"/>
      <c r="Y281" s="174"/>
      <c r="Z281" s="174"/>
      <c r="AA281" s="175"/>
      <c r="AB281" s="175"/>
      <c r="AC281" s="175"/>
      <c r="AD281" s="175"/>
      <c r="AE281" s="176"/>
      <c r="AF281" s="175"/>
      <c r="AG281" s="122"/>
      <c r="AH281" s="177"/>
      <c r="AI281" s="177"/>
      <c r="AK281" s="164" t="str">
        <f t="shared" si="90"/>
        <v/>
      </c>
      <c r="AL281" s="165" t="str">
        <f t="shared" si="106"/>
        <v/>
      </c>
      <c r="AM281" s="164" t="str">
        <f t="shared" si="91"/>
        <v/>
      </c>
      <c r="AN281" s="164" t="str">
        <f t="shared" si="92"/>
        <v/>
      </c>
      <c r="AO281" s="166" t="str">
        <f t="shared" si="93"/>
        <v/>
      </c>
      <c r="AP281" s="167" t="str">
        <f t="shared" si="94"/>
        <v/>
      </c>
      <c r="AQ281" s="167" t="str">
        <f t="shared" si="95"/>
        <v/>
      </c>
      <c r="AR281" s="167" t="str">
        <f t="shared" si="96"/>
        <v/>
      </c>
      <c r="AS281" s="164" t="str">
        <f t="shared" si="97"/>
        <v/>
      </c>
      <c r="AT281" s="168" t="str">
        <f t="shared" si="98"/>
        <v/>
      </c>
      <c r="AU281" s="168" t="str">
        <f t="shared" si="99"/>
        <v/>
      </c>
      <c r="AV281" s="168" t="str">
        <f t="shared" si="100"/>
        <v/>
      </c>
      <c r="AW281" s="168" t="str">
        <f t="shared" si="101"/>
        <v/>
      </c>
      <c r="AX281" s="168" t="str">
        <f t="shared" si="102"/>
        <v/>
      </c>
      <c r="AY281" s="168" t="str">
        <f t="shared" si="103"/>
        <v/>
      </c>
      <c r="AZ281" s="178"/>
      <c r="BA281" s="178"/>
      <c r="BB281" s="179"/>
      <c r="BC281" s="179"/>
      <c r="BD281" s="179"/>
      <c r="BE281" s="179"/>
      <c r="BF281" s="179"/>
      <c r="BG281" s="179"/>
      <c r="BH281" s="179"/>
      <c r="BI281" s="179"/>
      <c r="BJ281" s="179"/>
      <c r="BK281" s="179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27"/>
      <c r="CH281" s="27"/>
      <c r="CI281" s="27"/>
      <c r="CJ281" s="27"/>
      <c r="CK281" s="27"/>
      <c r="CL281" s="27"/>
      <c r="CM281" s="27"/>
      <c r="CN281" s="27"/>
      <c r="CO281" s="27"/>
      <c r="CP281" s="27"/>
      <c r="CQ281" s="27"/>
      <c r="CR281" s="27"/>
      <c r="CS281" s="27"/>
      <c r="CT281" s="27"/>
      <c r="CU281" s="27"/>
      <c r="CV281" s="27"/>
      <c r="CW281" s="27"/>
      <c r="CX281" s="27"/>
      <c r="CY281" s="27"/>
      <c r="CZ281" s="27"/>
      <c r="DA281" s="27"/>
      <c r="DB281" s="27"/>
      <c r="DC281" s="27"/>
      <c r="DD281" s="27"/>
      <c r="DE281" s="27"/>
      <c r="DF281" s="27"/>
      <c r="DG281" s="27"/>
      <c r="DH281" s="27"/>
      <c r="DI281" s="25"/>
      <c r="DJ281" s="25"/>
      <c r="DK281" s="25"/>
      <c r="DL281" s="25"/>
      <c r="DM281" s="25"/>
      <c r="DN281" s="25"/>
    </row>
    <row r="282" spans="1:118" ht="15.95" customHeight="1" x14ac:dyDescent="0.2">
      <c r="A282" s="181" t="str">
        <f t="shared" si="105"/>
        <v/>
      </c>
      <c r="B282" s="182" t="str">
        <f t="shared" si="104"/>
        <v/>
      </c>
      <c r="C282" s="151"/>
      <c r="D282" s="152"/>
      <c r="E282" s="153"/>
      <c r="F282" s="152"/>
      <c r="G282" s="151"/>
      <c r="H282" s="151"/>
      <c r="I282" s="151"/>
      <c r="J282" s="151"/>
      <c r="K282" s="151"/>
      <c r="L282" s="151" t="str">
        <f t="shared" si="86"/>
        <v/>
      </c>
      <c r="M282" s="151" t="str">
        <f t="shared" si="87"/>
        <v/>
      </c>
      <c r="N282" s="151" t="str">
        <f t="shared" si="88"/>
        <v/>
      </c>
      <c r="O282" s="151" t="str">
        <f t="shared" si="89"/>
        <v/>
      </c>
      <c r="P282" s="155"/>
      <c r="Q282" s="155"/>
      <c r="R282" s="154" t="str">
        <f>IF(C282="","",MAX(N282:N283))</f>
        <v/>
      </c>
      <c r="S282" s="154" t="str">
        <f>IF(D282="","",MAX(O282:O283))</f>
        <v/>
      </c>
      <c r="T282" s="155" t="str">
        <f>IF(C282="","",MAX(ABS(H282),ABS(H283)))</f>
        <v/>
      </c>
      <c r="U282" s="156" t="str">
        <f>+IF(C282="","",MIN(MAX(ABS(G282),ABS(G283))*1000/(J282*K282),0.2*$F$10))</f>
        <v/>
      </c>
      <c r="V282" s="155" t="str">
        <f>IF(C282="","",MAX(BH282:BI282))</f>
        <v/>
      </c>
      <c r="W282" s="155" t="str">
        <f>IF(C282="","",$AA$9*$J282*$BG282*$BF282*$F$10/2.9/1000)</f>
        <v/>
      </c>
      <c r="X282" s="155" t="str">
        <f>IF(C282="","",$AA$9*$J282*$BG282*$BF282*$F$10/2/1000)</f>
        <v/>
      </c>
      <c r="Y282" s="157" t="str">
        <f>IF(C282="","",IF(MAX(ABS(H282),ABS(H283))&lt;V282,"Cấu tạo",IF(MAX(ABS(H282),ABS(H283))&gt;X282,"O/S","Tínhthép")))</f>
        <v/>
      </c>
      <c r="Z282" s="158" t="str">
        <f>IF(C282="","",IF(Y282="Tínhthép",IF(T282&lt;W282,2.5,_xlfn.COT(0.5*ASIN(2*T282*1000/($AA$9*J282*BG282*BF282*$F$10)))),""))</f>
        <v/>
      </c>
      <c r="AA282" s="159" t="str">
        <f>IF(C282="","",MAX(BJ282:BK282))</f>
        <v/>
      </c>
      <c r="AB282" s="160" t="str">
        <f>IF($C282="","",AH282)</f>
        <v/>
      </c>
      <c r="AC282" s="160" t="str">
        <f>IF($C282="","",AI282)</f>
        <v/>
      </c>
      <c r="AD282" s="160"/>
      <c r="AE282" s="159" t="str">
        <f>IF(C282="","",2*3.14*AB282^2/4/AC282*1000)</f>
        <v/>
      </c>
      <c r="AF282" s="161" t="str">
        <f>IF(C282="","",IF(AE282&gt;AA282,"OK","NOT OK"))</f>
        <v/>
      </c>
      <c r="AG282" s="17">
        <v>67</v>
      </c>
      <c r="AH282" s="162">
        <v>10</v>
      </c>
      <c r="AI282" s="163">
        <v>200</v>
      </c>
      <c r="AK282" s="164" t="str">
        <f t="shared" si="90"/>
        <v/>
      </c>
      <c r="AL282" s="165" t="str">
        <f t="shared" si="106"/>
        <v/>
      </c>
      <c r="AM282" s="164" t="str">
        <f t="shared" si="91"/>
        <v/>
      </c>
      <c r="AN282" s="164" t="str">
        <f t="shared" si="92"/>
        <v/>
      </c>
      <c r="AO282" s="166" t="str">
        <f t="shared" si="93"/>
        <v/>
      </c>
      <c r="AP282" s="167" t="str">
        <f t="shared" si="94"/>
        <v/>
      </c>
      <c r="AQ282" s="167" t="str">
        <f t="shared" si="95"/>
        <v/>
      </c>
      <c r="AR282" s="167" t="str">
        <f t="shared" si="96"/>
        <v/>
      </c>
      <c r="AS282" s="164" t="str">
        <f t="shared" si="97"/>
        <v/>
      </c>
      <c r="AT282" s="168" t="str">
        <f t="shared" si="98"/>
        <v/>
      </c>
      <c r="AU282" s="168" t="str">
        <f t="shared" si="99"/>
        <v/>
      </c>
      <c r="AV282" s="168" t="str">
        <f t="shared" si="100"/>
        <v/>
      </c>
      <c r="AW282" s="168" t="str">
        <f t="shared" si="101"/>
        <v/>
      </c>
      <c r="AX282" s="168" t="str">
        <f t="shared" si="102"/>
        <v/>
      </c>
      <c r="AY282" s="168" t="str">
        <f t="shared" si="103"/>
        <v/>
      </c>
      <c r="AZ282" s="169" t="str">
        <f>IF(C282="","",MAX(R282:R283))</f>
        <v/>
      </c>
      <c r="BA282" s="169" t="str">
        <f>IF(C282="","",MAX(S282:S283))</f>
        <v/>
      </c>
      <c r="BB282" s="170" t="str">
        <f>IF(C282="","",MIN(2,1+SQRT(200/(0.8*K282))))</f>
        <v/>
      </c>
      <c r="BC282" s="170" t="str">
        <f>IF(C282="","",MIN(0.02,MAX(R282:S282)/(J282*0.8*K282)))</f>
        <v/>
      </c>
      <c r="BD282" s="171" t="str">
        <f>IF(C282="","",0.18/$Y$11)</f>
        <v/>
      </c>
      <c r="BE282" s="172" t="str">
        <f>IF(C282="","",0.035*BB282^(3/2)*$F$9^(1/2))</f>
        <v/>
      </c>
      <c r="BF282" s="172" t="str">
        <f>IF(C282="","",0.6*(1-$F$9/250))</f>
        <v/>
      </c>
      <c r="BG282" s="171" t="str">
        <f>IF(C282="","",0.9*AK282)</f>
        <v/>
      </c>
      <c r="BH282" s="172" t="str">
        <f>+IF(C282="","",(BD282*BB282*(100*BC282*$F$9)^(1/3)+0.15*U282)*J282*0.8*K282/1000)</f>
        <v/>
      </c>
      <c r="BI282" s="172" t="str">
        <f>IF(C282="","",(BE282+0.15*U282)*J282*0.8*K282/1000)</f>
        <v/>
      </c>
      <c r="BJ282" s="172" t="str">
        <f>IF(C282="","",$AF$12*J282*1000)</f>
        <v/>
      </c>
      <c r="BK282" s="172" t="str">
        <f>+IF(C282="","",T282*1000/(BG282*$Q$10*Z282)*1000)</f>
        <v/>
      </c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27"/>
      <c r="CH282" s="27"/>
      <c r="CI282" s="27"/>
      <c r="CJ282" s="27"/>
      <c r="CK282" s="27"/>
      <c r="CL282" s="27"/>
      <c r="CM282" s="27"/>
      <c r="CN282" s="27"/>
      <c r="CO282" s="27"/>
      <c r="CP282" s="27"/>
      <c r="CQ282" s="27"/>
      <c r="CR282" s="27"/>
      <c r="CS282" s="27"/>
      <c r="CT282" s="27"/>
      <c r="CU282" s="27"/>
      <c r="CV282" s="27"/>
      <c r="CW282" s="27"/>
      <c r="CX282" s="27"/>
      <c r="CY282" s="27"/>
      <c r="CZ282" s="27"/>
      <c r="DA282" s="27"/>
      <c r="DB282" s="27"/>
      <c r="DC282" s="27"/>
      <c r="DD282" s="27"/>
      <c r="DE282" s="27"/>
      <c r="DF282" s="27"/>
      <c r="DG282" s="27"/>
      <c r="DH282" s="27"/>
      <c r="DI282" s="25"/>
      <c r="DJ282" s="25"/>
      <c r="DK282" s="25"/>
      <c r="DL282" s="25"/>
      <c r="DM282" s="25"/>
      <c r="DN282" s="25"/>
    </row>
    <row r="283" spans="1:118" ht="15.95" customHeight="1" x14ac:dyDescent="0.25">
      <c r="A283" s="181" t="str">
        <f t="shared" si="105"/>
        <v/>
      </c>
      <c r="B283" s="182" t="str">
        <f t="shared" si="104"/>
        <v/>
      </c>
      <c r="C283" s="151"/>
      <c r="D283" s="152"/>
      <c r="E283" s="153"/>
      <c r="F283" s="152"/>
      <c r="G283" s="151"/>
      <c r="H283" s="151"/>
      <c r="I283" s="151"/>
      <c r="J283" s="151"/>
      <c r="K283" s="152"/>
      <c r="L283" s="151" t="str">
        <f t="shared" si="86"/>
        <v/>
      </c>
      <c r="M283" s="151" t="str">
        <f t="shared" si="87"/>
        <v/>
      </c>
      <c r="N283" s="151" t="str">
        <f t="shared" si="88"/>
        <v/>
      </c>
      <c r="O283" s="151" t="str">
        <f t="shared" si="89"/>
        <v/>
      </c>
      <c r="P283" s="272"/>
      <c r="Q283" s="272"/>
      <c r="R283" s="173"/>
      <c r="S283" s="173"/>
      <c r="T283" s="174"/>
      <c r="U283" s="174"/>
      <c r="V283" s="174"/>
      <c r="W283" s="174"/>
      <c r="X283" s="174"/>
      <c r="Y283" s="174"/>
      <c r="Z283" s="174"/>
      <c r="AA283" s="175"/>
      <c r="AB283" s="175"/>
      <c r="AC283" s="175"/>
      <c r="AD283" s="175"/>
      <c r="AE283" s="176"/>
      <c r="AF283" s="175"/>
      <c r="AG283" s="122"/>
      <c r="AH283" s="177"/>
      <c r="AI283" s="177"/>
      <c r="AK283" s="164" t="str">
        <f t="shared" si="90"/>
        <v/>
      </c>
      <c r="AL283" s="165" t="str">
        <f t="shared" si="106"/>
        <v/>
      </c>
      <c r="AM283" s="164" t="str">
        <f t="shared" si="91"/>
        <v/>
      </c>
      <c r="AN283" s="164" t="str">
        <f t="shared" si="92"/>
        <v/>
      </c>
      <c r="AO283" s="166" t="str">
        <f t="shared" si="93"/>
        <v/>
      </c>
      <c r="AP283" s="167" t="str">
        <f t="shared" si="94"/>
        <v/>
      </c>
      <c r="AQ283" s="167" t="str">
        <f t="shared" si="95"/>
        <v/>
      </c>
      <c r="AR283" s="167" t="str">
        <f t="shared" si="96"/>
        <v/>
      </c>
      <c r="AS283" s="164" t="str">
        <f t="shared" si="97"/>
        <v/>
      </c>
      <c r="AT283" s="168" t="str">
        <f t="shared" si="98"/>
        <v/>
      </c>
      <c r="AU283" s="168" t="str">
        <f t="shared" si="99"/>
        <v/>
      </c>
      <c r="AV283" s="168" t="str">
        <f t="shared" si="100"/>
        <v/>
      </c>
      <c r="AW283" s="168" t="str">
        <f t="shared" si="101"/>
        <v/>
      </c>
      <c r="AX283" s="168" t="str">
        <f t="shared" si="102"/>
        <v/>
      </c>
      <c r="AY283" s="168" t="str">
        <f t="shared" si="103"/>
        <v/>
      </c>
      <c r="AZ283" s="178"/>
      <c r="BA283" s="178"/>
      <c r="BB283" s="179"/>
      <c r="BC283" s="179"/>
      <c r="BD283" s="179"/>
      <c r="BE283" s="179"/>
      <c r="BF283" s="179"/>
      <c r="BG283" s="179"/>
      <c r="BH283" s="179"/>
      <c r="BI283" s="179"/>
      <c r="BJ283" s="179"/>
      <c r="BK283" s="179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27"/>
      <c r="CH283" s="27"/>
      <c r="CI283" s="27"/>
      <c r="CJ283" s="27"/>
      <c r="CK283" s="27"/>
      <c r="CL283" s="27"/>
      <c r="CM283" s="27"/>
      <c r="CN283" s="27"/>
      <c r="CO283" s="27"/>
      <c r="CP283" s="27"/>
      <c r="CQ283" s="27"/>
      <c r="CR283" s="27"/>
      <c r="CS283" s="27"/>
      <c r="CT283" s="27"/>
      <c r="CU283" s="27"/>
      <c r="CV283" s="27"/>
      <c r="CW283" s="27"/>
      <c r="CX283" s="27"/>
      <c r="CY283" s="27"/>
      <c r="CZ283" s="27"/>
      <c r="DA283" s="27"/>
      <c r="DB283" s="27"/>
      <c r="DC283" s="27"/>
      <c r="DD283" s="27"/>
      <c r="DE283" s="27"/>
      <c r="DF283" s="27"/>
      <c r="DG283" s="27"/>
      <c r="DH283" s="27"/>
      <c r="DI283" s="25"/>
      <c r="DJ283" s="25"/>
      <c r="DK283" s="25"/>
      <c r="DL283" s="25"/>
      <c r="DM283" s="25"/>
      <c r="DN283" s="25"/>
    </row>
    <row r="284" spans="1:118" ht="15.95" customHeight="1" x14ac:dyDescent="0.2">
      <c r="A284" s="181" t="str">
        <f t="shared" si="105"/>
        <v/>
      </c>
      <c r="B284" s="182" t="str">
        <f t="shared" si="104"/>
        <v/>
      </c>
      <c r="C284" s="151"/>
      <c r="D284" s="152"/>
      <c r="E284" s="153"/>
      <c r="F284" s="152"/>
      <c r="G284" s="151"/>
      <c r="H284" s="151"/>
      <c r="I284" s="151"/>
      <c r="J284" s="151"/>
      <c r="K284" s="152"/>
      <c r="L284" s="151" t="str">
        <f t="shared" si="86"/>
        <v/>
      </c>
      <c r="M284" s="151" t="str">
        <f t="shared" si="87"/>
        <v/>
      </c>
      <c r="N284" s="151" t="str">
        <f t="shared" si="88"/>
        <v/>
      </c>
      <c r="O284" s="151" t="str">
        <f t="shared" si="89"/>
        <v/>
      </c>
      <c r="P284" s="155"/>
      <c r="Q284" s="155"/>
      <c r="R284" s="154" t="str">
        <f>IF(C284="","",MAX(N284:N285))</f>
        <v/>
      </c>
      <c r="S284" s="154" t="str">
        <f>IF(D284="","",MAX(O284:O285))</f>
        <v/>
      </c>
      <c r="T284" s="155" t="str">
        <f>IF(C284="","",MAX(ABS(H284),ABS(H285)))</f>
        <v/>
      </c>
      <c r="U284" s="156" t="str">
        <f>+IF(C284="","",MIN(MAX(ABS(G284),ABS(G285))*1000/(J284*K284),0.2*$F$10))</f>
        <v/>
      </c>
      <c r="V284" s="155" t="str">
        <f>IF(C284="","",MAX(BH284:BI284))</f>
        <v/>
      </c>
      <c r="W284" s="155" t="str">
        <f>IF(C284="","",$AA$9*$J284*$BG284*$BF284*$F$10/2.9/1000)</f>
        <v/>
      </c>
      <c r="X284" s="155" t="str">
        <f>IF(C284="","",$AA$9*$J284*$BG284*$BF284*$F$10/2/1000)</f>
        <v/>
      </c>
      <c r="Y284" s="157" t="str">
        <f>IF(C284="","",IF(MAX(ABS(H284),ABS(H285))&lt;V284,"Cấu tạo",IF(MAX(ABS(H284),ABS(H285))&gt;X284,"O/S","Tínhthép")))</f>
        <v/>
      </c>
      <c r="Z284" s="158" t="str">
        <f>IF(C284="","",IF(Y284="Tínhthép",IF(T284&lt;W284,2.5,_xlfn.COT(0.5*ASIN(2*T284*1000/($AA$9*J284*BG284*BF284*$F$10)))),""))</f>
        <v/>
      </c>
      <c r="AA284" s="159" t="str">
        <f>IF(C284="","",MAX(BJ284:BK284))</f>
        <v/>
      </c>
      <c r="AB284" s="160" t="str">
        <f>IF($C284="","",AH284)</f>
        <v/>
      </c>
      <c r="AC284" s="160" t="str">
        <f>IF($C284="","",AI284)</f>
        <v/>
      </c>
      <c r="AD284" s="160"/>
      <c r="AE284" s="159" t="str">
        <f>IF(C284="","",2*3.14*AB284^2/4/AC284*1000)</f>
        <v/>
      </c>
      <c r="AF284" s="161" t="str">
        <f>IF(C284="","",IF(AE284&gt;AA284,"OK","NOT OK"))</f>
        <v/>
      </c>
      <c r="AH284" s="162">
        <v>10</v>
      </c>
      <c r="AI284" s="163">
        <v>200</v>
      </c>
      <c r="AK284" s="164" t="str">
        <f t="shared" si="90"/>
        <v/>
      </c>
      <c r="AL284" s="165" t="str">
        <f t="shared" si="106"/>
        <v/>
      </c>
      <c r="AM284" s="164" t="str">
        <f t="shared" si="91"/>
        <v/>
      </c>
      <c r="AN284" s="164" t="str">
        <f t="shared" si="92"/>
        <v/>
      </c>
      <c r="AO284" s="166" t="str">
        <f t="shared" si="93"/>
        <v/>
      </c>
      <c r="AP284" s="167" t="str">
        <f t="shared" si="94"/>
        <v/>
      </c>
      <c r="AQ284" s="167" t="str">
        <f t="shared" si="95"/>
        <v/>
      </c>
      <c r="AR284" s="167" t="str">
        <f t="shared" si="96"/>
        <v/>
      </c>
      <c r="AS284" s="164" t="str">
        <f t="shared" si="97"/>
        <v/>
      </c>
      <c r="AT284" s="168" t="str">
        <f t="shared" si="98"/>
        <v/>
      </c>
      <c r="AU284" s="168" t="str">
        <f t="shared" si="99"/>
        <v/>
      </c>
      <c r="AV284" s="168" t="str">
        <f t="shared" si="100"/>
        <v/>
      </c>
      <c r="AW284" s="168" t="str">
        <f t="shared" si="101"/>
        <v/>
      </c>
      <c r="AX284" s="168" t="str">
        <f t="shared" si="102"/>
        <v/>
      </c>
      <c r="AY284" s="168" t="str">
        <f t="shared" si="103"/>
        <v/>
      </c>
      <c r="AZ284" s="169" t="str">
        <f>IF(C284="","",MAX(R284:R285))</f>
        <v/>
      </c>
      <c r="BA284" s="169" t="str">
        <f>IF(C284="","",MAX(S284:S285))</f>
        <v/>
      </c>
      <c r="BB284" s="170" t="str">
        <f>IF(C284="","",MIN(2,1+SQRT(200/(0.8*K284))))</f>
        <v/>
      </c>
      <c r="BC284" s="170" t="str">
        <f>IF(C284="","",MIN(0.02,MAX(R284:S284)/(J284*0.8*K284)))</f>
        <v/>
      </c>
      <c r="BD284" s="171" t="str">
        <f>IF(C284="","",0.18/$Y$11)</f>
        <v/>
      </c>
      <c r="BE284" s="172" t="str">
        <f>IF(C284="","",0.035*BB284^(3/2)*$F$9^(1/2))</f>
        <v/>
      </c>
      <c r="BF284" s="172" t="str">
        <f>IF(C284="","",0.6*(1-$F$9/250))</f>
        <v/>
      </c>
      <c r="BG284" s="171" t="str">
        <f>IF(C284="","",0.9*AK284)</f>
        <v/>
      </c>
      <c r="BH284" s="172" t="str">
        <f>+IF(C284="","",(BD284*BB284*(100*BC284*$F$9)^(1/3)+0.15*U284)*J284*0.8*K284/1000)</f>
        <v/>
      </c>
      <c r="BI284" s="172" t="str">
        <f>IF(C284="","",(BE284+0.15*U284)*J284*0.8*K284/1000)</f>
        <v/>
      </c>
      <c r="BJ284" s="172" t="str">
        <f>IF(C284="","",$AF$12*J284*1000)</f>
        <v/>
      </c>
      <c r="BK284" s="172" t="str">
        <f>+IF(C284="","",T284*1000/(BG284*$Q$10*Z284)*1000)</f>
        <v/>
      </c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27"/>
      <c r="CH284" s="27"/>
      <c r="CI284" s="27"/>
      <c r="CJ284" s="27"/>
      <c r="CK284" s="27"/>
      <c r="CL284" s="27"/>
      <c r="CM284" s="27"/>
      <c r="CN284" s="27"/>
      <c r="CO284" s="27"/>
      <c r="CP284" s="27"/>
      <c r="CQ284" s="27"/>
      <c r="CR284" s="27"/>
      <c r="CS284" s="27"/>
      <c r="CT284" s="27"/>
      <c r="CU284" s="27"/>
      <c r="CV284" s="27"/>
      <c r="CW284" s="27"/>
      <c r="CX284" s="27"/>
      <c r="CY284" s="27"/>
      <c r="CZ284" s="27"/>
      <c r="DA284" s="27"/>
      <c r="DB284" s="27"/>
      <c r="DC284" s="27"/>
      <c r="DD284" s="27"/>
      <c r="DE284" s="27"/>
      <c r="DF284" s="27"/>
      <c r="DG284" s="27"/>
      <c r="DH284" s="27"/>
      <c r="DI284" s="25"/>
      <c r="DJ284" s="25"/>
      <c r="DK284" s="25"/>
      <c r="DL284" s="25"/>
      <c r="DM284" s="25"/>
      <c r="DN284" s="25"/>
    </row>
    <row r="285" spans="1:118" ht="15.95" customHeight="1" x14ac:dyDescent="0.25">
      <c r="A285" s="181" t="str">
        <f t="shared" si="105"/>
        <v/>
      </c>
      <c r="B285" s="182" t="str">
        <f t="shared" si="104"/>
        <v/>
      </c>
      <c r="C285" s="151"/>
      <c r="D285" s="152"/>
      <c r="E285" s="153"/>
      <c r="F285" s="152"/>
      <c r="G285" s="151"/>
      <c r="H285" s="151"/>
      <c r="I285" s="151"/>
      <c r="J285" s="151"/>
      <c r="K285" s="152"/>
      <c r="L285" s="151" t="str">
        <f t="shared" si="86"/>
        <v/>
      </c>
      <c r="M285" s="151" t="str">
        <f t="shared" si="87"/>
        <v/>
      </c>
      <c r="N285" s="151" t="str">
        <f t="shared" si="88"/>
        <v/>
      </c>
      <c r="O285" s="151" t="str">
        <f t="shared" si="89"/>
        <v/>
      </c>
      <c r="P285" s="272"/>
      <c r="Q285" s="272"/>
      <c r="R285" s="173"/>
      <c r="S285" s="173"/>
      <c r="T285" s="174"/>
      <c r="U285" s="174"/>
      <c r="V285" s="174"/>
      <c r="W285" s="174"/>
      <c r="X285" s="174"/>
      <c r="Y285" s="174"/>
      <c r="Z285" s="174"/>
      <c r="AA285" s="175"/>
      <c r="AB285" s="175"/>
      <c r="AC285" s="175"/>
      <c r="AD285" s="175"/>
      <c r="AE285" s="176"/>
      <c r="AF285" s="175"/>
      <c r="AG285" s="122"/>
      <c r="AH285" s="177"/>
      <c r="AI285" s="177"/>
      <c r="AK285" s="164" t="str">
        <f t="shared" si="90"/>
        <v/>
      </c>
      <c r="AL285" s="165" t="str">
        <f t="shared" si="106"/>
        <v/>
      </c>
      <c r="AM285" s="164" t="str">
        <f t="shared" si="91"/>
        <v/>
      </c>
      <c r="AN285" s="164" t="str">
        <f t="shared" si="92"/>
        <v/>
      </c>
      <c r="AO285" s="166" t="str">
        <f t="shared" si="93"/>
        <v/>
      </c>
      <c r="AP285" s="167" t="str">
        <f t="shared" si="94"/>
        <v/>
      </c>
      <c r="AQ285" s="167" t="str">
        <f t="shared" si="95"/>
        <v/>
      </c>
      <c r="AR285" s="167" t="str">
        <f t="shared" si="96"/>
        <v/>
      </c>
      <c r="AS285" s="164" t="str">
        <f t="shared" si="97"/>
        <v/>
      </c>
      <c r="AT285" s="168" t="str">
        <f t="shared" si="98"/>
        <v/>
      </c>
      <c r="AU285" s="168" t="str">
        <f t="shared" si="99"/>
        <v/>
      </c>
      <c r="AV285" s="168" t="str">
        <f t="shared" si="100"/>
        <v/>
      </c>
      <c r="AW285" s="168" t="str">
        <f t="shared" si="101"/>
        <v/>
      </c>
      <c r="AX285" s="168" t="str">
        <f t="shared" si="102"/>
        <v/>
      </c>
      <c r="AY285" s="168" t="str">
        <f t="shared" si="103"/>
        <v/>
      </c>
      <c r="AZ285" s="178"/>
      <c r="BA285" s="178"/>
      <c r="BB285" s="179"/>
      <c r="BC285" s="179"/>
      <c r="BD285" s="179"/>
      <c r="BE285" s="179"/>
      <c r="BF285" s="179"/>
      <c r="BG285" s="179"/>
      <c r="BH285" s="179"/>
      <c r="BI285" s="179"/>
      <c r="BJ285" s="179"/>
      <c r="BK285" s="179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27"/>
      <c r="CH285" s="27"/>
      <c r="CI285" s="27"/>
      <c r="CJ285" s="27"/>
      <c r="CK285" s="27"/>
      <c r="CL285" s="27"/>
      <c r="CM285" s="27"/>
      <c r="CN285" s="27"/>
      <c r="CO285" s="27"/>
      <c r="CP285" s="27"/>
      <c r="CQ285" s="27"/>
      <c r="CR285" s="27"/>
      <c r="CS285" s="27"/>
      <c r="CT285" s="27"/>
      <c r="CU285" s="27"/>
      <c r="CV285" s="27"/>
      <c r="CW285" s="27"/>
      <c r="CX285" s="27"/>
      <c r="CY285" s="27"/>
      <c r="CZ285" s="27"/>
      <c r="DA285" s="27"/>
      <c r="DB285" s="27"/>
      <c r="DC285" s="27"/>
      <c r="DD285" s="27"/>
      <c r="DE285" s="27"/>
      <c r="DF285" s="27"/>
      <c r="DG285" s="27"/>
      <c r="DH285" s="27"/>
      <c r="DI285" s="25"/>
      <c r="DJ285" s="25"/>
      <c r="DK285" s="25"/>
      <c r="DL285" s="25"/>
      <c r="DM285" s="25"/>
      <c r="DN285" s="25"/>
    </row>
    <row r="286" spans="1:118" ht="15.95" customHeight="1" x14ac:dyDescent="0.2">
      <c r="A286" s="181" t="str">
        <f t="shared" si="105"/>
        <v/>
      </c>
      <c r="B286" s="182" t="str">
        <f t="shared" si="104"/>
        <v/>
      </c>
      <c r="C286" s="151"/>
      <c r="D286" s="152"/>
      <c r="E286" s="153"/>
      <c r="F286" s="152"/>
      <c r="G286" s="151"/>
      <c r="H286" s="151"/>
      <c r="I286" s="151"/>
      <c r="J286" s="151"/>
      <c r="K286" s="151"/>
      <c r="L286" s="151" t="str">
        <f t="shared" si="86"/>
        <v/>
      </c>
      <c r="M286" s="151" t="str">
        <f t="shared" si="87"/>
        <v/>
      </c>
      <c r="N286" s="151" t="str">
        <f t="shared" si="88"/>
        <v/>
      </c>
      <c r="O286" s="151" t="str">
        <f t="shared" si="89"/>
        <v/>
      </c>
      <c r="P286" s="155"/>
      <c r="Q286" s="155"/>
      <c r="R286" s="154" t="str">
        <f>IF(C286="","",MAX(N286:N287))</f>
        <v/>
      </c>
      <c r="S286" s="154" t="str">
        <f>IF(D286="","",MAX(O286:O287))</f>
        <v/>
      </c>
      <c r="T286" s="155" t="str">
        <f>IF(C286="","",MAX(ABS(H286),ABS(H287)))</f>
        <v/>
      </c>
      <c r="U286" s="156" t="str">
        <f>+IF(C286="","",MIN(MAX(ABS(G286),ABS(G287))*1000/(J286*K286),0.2*$F$10))</f>
        <v/>
      </c>
      <c r="V286" s="155" t="str">
        <f>IF(C286="","",MAX(BH286:BI286))</f>
        <v/>
      </c>
      <c r="W286" s="155" t="str">
        <f>IF(C286="","",$AA$9*$J286*$BG286*$BF286*$F$10/2.9/1000)</f>
        <v/>
      </c>
      <c r="X286" s="155" t="str">
        <f>IF(C286="","",$AA$9*$J286*$BG286*$BF286*$F$10/2/1000)</f>
        <v/>
      </c>
      <c r="Y286" s="157" t="str">
        <f>IF(C286="","",IF(MAX(ABS(H286),ABS(H287))&lt;V286,"Cấu tạo",IF(MAX(ABS(H286),ABS(H287))&gt;X286,"O/S","Tínhthép")))</f>
        <v/>
      </c>
      <c r="Z286" s="158" t="str">
        <f>IF(C286="","",IF(Y286="Tínhthép",IF(T286&lt;W286,2.5,_xlfn.COT(0.5*ASIN(2*T286*1000/($AA$9*J286*BG286*BF286*$F$10)))),""))</f>
        <v/>
      </c>
      <c r="AA286" s="159" t="str">
        <f>IF(C286="","",MAX(BJ286:BK286))</f>
        <v/>
      </c>
      <c r="AB286" s="160" t="str">
        <f>IF($C286="","",AH286)</f>
        <v/>
      </c>
      <c r="AC286" s="160" t="str">
        <f>IF($C286="","",AI286)</f>
        <v/>
      </c>
      <c r="AD286" s="160"/>
      <c r="AE286" s="159" t="str">
        <f>IF(C286="","",2*3.14*AB286^2/4/AC286*1000)</f>
        <v/>
      </c>
      <c r="AF286" s="161" t="str">
        <f>IF(C286="","",IF(AE286&gt;AA286,"OK","NOT OK"))</f>
        <v/>
      </c>
      <c r="AG286" s="17">
        <v>68</v>
      </c>
      <c r="AH286" s="162">
        <v>10</v>
      </c>
      <c r="AI286" s="163">
        <v>200</v>
      </c>
      <c r="AK286" s="164" t="str">
        <f t="shared" si="90"/>
        <v/>
      </c>
      <c r="AL286" s="165" t="str">
        <f t="shared" si="106"/>
        <v/>
      </c>
      <c r="AM286" s="164" t="str">
        <f t="shared" si="91"/>
        <v/>
      </c>
      <c r="AN286" s="164" t="str">
        <f t="shared" si="92"/>
        <v/>
      </c>
      <c r="AO286" s="166" t="str">
        <f t="shared" si="93"/>
        <v/>
      </c>
      <c r="AP286" s="167" t="str">
        <f t="shared" si="94"/>
        <v/>
      </c>
      <c r="AQ286" s="167" t="str">
        <f t="shared" si="95"/>
        <v/>
      </c>
      <c r="AR286" s="167" t="str">
        <f t="shared" si="96"/>
        <v/>
      </c>
      <c r="AS286" s="164" t="str">
        <f t="shared" si="97"/>
        <v/>
      </c>
      <c r="AT286" s="168" t="str">
        <f t="shared" si="98"/>
        <v/>
      </c>
      <c r="AU286" s="168" t="str">
        <f t="shared" si="99"/>
        <v/>
      </c>
      <c r="AV286" s="168" t="str">
        <f t="shared" si="100"/>
        <v/>
      </c>
      <c r="AW286" s="168" t="str">
        <f t="shared" si="101"/>
        <v/>
      </c>
      <c r="AX286" s="168" t="str">
        <f t="shared" si="102"/>
        <v/>
      </c>
      <c r="AY286" s="168" t="str">
        <f t="shared" si="103"/>
        <v/>
      </c>
      <c r="AZ286" s="169" t="str">
        <f>IF(C286="","",MAX(R286:R287))</f>
        <v/>
      </c>
      <c r="BA286" s="169" t="str">
        <f>IF(C286="","",MAX(S286:S287))</f>
        <v/>
      </c>
      <c r="BB286" s="170" t="str">
        <f>IF(C286="","",MIN(2,1+SQRT(200/(0.8*K286))))</f>
        <v/>
      </c>
      <c r="BC286" s="170" t="str">
        <f>IF(C286="","",MIN(0.02,MAX(R286:S286)/(J286*0.8*K286)))</f>
        <v/>
      </c>
      <c r="BD286" s="171" t="str">
        <f>IF(C286="","",0.18/$Y$11)</f>
        <v/>
      </c>
      <c r="BE286" s="172" t="str">
        <f>IF(C286="","",0.035*BB286^(3/2)*$F$9^(1/2))</f>
        <v/>
      </c>
      <c r="BF286" s="172" t="str">
        <f>IF(C286="","",0.6*(1-$F$9/250))</f>
        <v/>
      </c>
      <c r="BG286" s="171" t="str">
        <f>IF(C286="","",0.9*AK286)</f>
        <v/>
      </c>
      <c r="BH286" s="172" t="str">
        <f>+IF(C286="","",(BD286*BB286*(100*BC286*$F$9)^(1/3)+0.15*U286)*J286*0.8*K286/1000)</f>
        <v/>
      </c>
      <c r="BI286" s="172" t="str">
        <f>IF(C286="","",(BE286+0.15*U286)*J286*0.8*K286/1000)</f>
        <v/>
      </c>
      <c r="BJ286" s="172" t="str">
        <f>IF(C286="","",$AF$12*J286*1000)</f>
        <v/>
      </c>
      <c r="BK286" s="172" t="str">
        <f>+IF(C286="","",T286*1000/(BG286*$Q$10*Z286)*1000)</f>
        <v/>
      </c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27"/>
      <c r="CH286" s="27"/>
      <c r="CI286" s="27"/>
      <c r="CJ286" s="27"/>
      <c r="CK286" s="27"/>
      <c r="CL286" s="27"/>
      <c r="CM286" s="27"/>
      <c r="CN286" s="27"/>
      <c r="CO286" s="27"/>
      <c r="CP286" s="27"/>
      <c r="CQ286" s="27"/>
      <c r="CR286" s="27"/>
      <c r="CS286" s="27"/>
      <c r="CT286" s="27"/>
      <c r="CU286" s="27"/>
      <c r="CV286" s="27"/>
      <c r="CW286" s="27"/>
      <c r="CX286" s="27"/>
      <c r="CY286" s="27"/>
      <c r="CZ286" s="27"/>
      <c r="DA286" s="27"/>
      <c r="DB286" s="27"/>
      <c r="DC286" s="27"/>
      <c r="DD286" s="27"/>
      <c r="DE286" s="27"/>
      <c r="DF286" s="27"/>
      <c r="DG286" s="27"/>
      <c r="DH286" s="27"/>
      <c r="DI286" s="25"/>
      <c r="DJ286" s="25"/>
      <c r="DK286" s="25"/>
      <c r="DL286" s="25"/>
      <c r="DM286" s="25"/>
      <c r="DN286" s="25"/>
    </row>
    <row r="287" spans="1:118" ht="15.95" customHeight="1" x14ac:dyDescent="0.25">
      <c r="A287" s="181" t="str">
        <f t="shared" si="105"/>
        <v/>
      </c>
      <c r="B287" s="182" t="str">
        <f t="shared" si="104"/>
        <v/>
      </c>
      <c r="C287" s="151"/>
      <c r="D287" s="152"/>
      <c r="E287" s="153"/>
      <c r="F287" s="152"/>
      <c r="G287" s="151"/>
      <c r="H287" s="151"/>
      <c r="I287" s="151"/>
      <c r="J287" s="151"/>
      <c r="K287" s="152"/>
      <c r="L287" s="151" t="str">
        <f t="shared" si="86"/>
        <v/>
      </c>
      <c r="M287" s="151" t="str">
        <f t="shared" si="87"/>
        <v/>
      </c>
      <c r="N287" s="151" t="str">
        <f t="shared" si="88"/>
        <v/>
      </c>
      <c r="O287" s="151" t="str">
        <f t="shared" si="89"/>
        <v/>
      </c>
      <c r="P287" s="272"/>
      <c r="Q287" s="272"/>
      <c r="R287" s="180"/>
      <c r="S287" s="180"/>
      <c r="T287" s="174"/>
      <c r="U287" s="174"/>
      <c r="V287" s="174"/>
      <c r="W287" s="174"/>
      <c r="X287" s="174"/>
      <c r="Y287" s="174"/>
      <c r="Z287" s="174"/>
      <c r="AA287" s="175"/>
      <c r="AB287" s="175"/>
      <c r="AC287" s="175"/>
      <c r="AD287" s="175"/>
      <c r="AE287" s="176"/>
      <c r="AF287" s="175"/>
      <c r="AG287" s="122"/>
      <c r="AH287" s="177"/>
      <c r="AI287" s="177"/>
      <c r="AK287" s="164" t="str">
        <f t="shared" si="90"/>
        <v/>
      </c>
      <c r="AL287" s="165" t="str">
        <f t="shared" si="106"/>
        <v/>
      </c>
      <c r="AM287" s="164" t="str">
        <f t="shared" si="91"/>
        <v/>
      </c>
      <c r="AN287" s="164" t="str">
        <f t="shared" si="92"/>
        <v/>
      </c>
      <c r="AO287" s="166" t="str">
        <f t="shared" si="93"/>
        <v/>
      </c>
      <c r="AP287" s="167" t="str">
        <f t="shared" si="94"/>
        <v/>
      </c>
      <c r="AQ287" s="167" t="str">
        <f t="shared" si="95"/>
        <v/>
      </c>
      <c r="AR287" s="167" t="str">
        <f t="shared" si="96"/>
        <v/>
      </c>
      <c r="AS287" s="164" t="str">
        <f t="shared" si="97"/>
        <v/>
      </c>
      <c r="AT287" s="168" t="str">
        <f t="shared" si="98"/>
        <v/>
      </c>
      <c r="AU287" s="168" t="str">
        <f t="shared" si="99"/>
        <v/>
      </c>
      <c r="AV287" s="168" t="str">
        <f t="shared" si="100"/>
        <v/>
      </c>
      <c r="AW287" s="168" t="str">
        <f t="shared" si="101"/>
        <v/>
      </c>
      <c r="AX287" s="168" t="str">
        <f t="shared" si="102"/>
        <v/>
      </c>
      <c r="AY287" s="168" t="str">
        <f t="shared" si="103"/>
        <v/>
      </c>
      <c r="AZ287" s="178"/>
      <c r="BA287" s="178"/>
      <c r="BB287" s="179"/>
      <c r="BC287" s="179"/>
      <c r="BD287" s="179"/>
      <c r="BE287" s="179"/>
      <c r="BF287" s="179"/>
      <c r="BG287" s="179"/>
      <c r="BH287" s="179"/>
      <c r="BI287" s="179"/>
      <c r="BJ287" s="179"/>
      <c r="BK287" s="179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27"/>
      <c r="CH287" s="27"/>
      <c r="CI287" s="27"/>
      <c r="CJ287" s="27"/>
      <c r="CK287" s="27"/>
      <c r="CL287" s="27"/>
      <c r="CM287" s="27"/>
      <c r="CN287" s="27"/>
      <c r="CO287" s="27"/>
      <c r="CP287" s="27"/>
      <c r="CQ287" s="27"/>
      <c r="CR287" s="27"/>
      <c r="CS287" s="27"/>
      <c r="CT287" s="27"/>
      <c r="CU287" s="27"/>
      <c r="CV287" s="27"/>
      <c r="CW287" s="27"/>
      <c r="CX287" s="27"/>
      <c r="CY287" s="27"/>
      <c r="CZ287" s="27"/>
      <c r="DA287" s="27"/>
      <c r="DB287" s="27"/>
      <c r="DC287" s="27"/>
      <c r="DD287" s="27"/>
      <c r="DE287" s="27"/>
      <c r="DF287" s="27"/>
      <c r="DG287" s="27"/>
      <c r="DH287" s="27"/>
      <c r="DI287" s="25"/>
      <c r="DJ287" s="25"/>
      <c r="DK287" s="25"/>
      <c r="DL287" s="25"/>
      <c r="DM287" s="25"/>
      <c r="DN287" s="25"/>
    </row>
    <row r="288" spans="1:118" ht="15.95" customHeight="1" x14ac:dyDescent="0.2">
      <c r="A288" s="181" t="str">
        <f t="shared" si="105"/>
        <v/>
      </c>
      <c r="B288" s="182" t="str">
        <f t="shared" si="104"/>
        <v/>
      </c>
      <c r="C288" s="151"/>
      <c r="D288" s="152"/>
      <c r="E288" s="153"/>
      <c r="F288" s="152"/>
      <c r="G288" s="151"/>
      <c r="H288" s="151"/>
      <c r="I288" s="151"/>
      <c r="J288" s="151"/>
      <c r="K288" s="152"/>
      <c r="L288" s="151" t="str">
        <f t="shared" si="86"/>
        <v/>
      </c>
      <c r="M288" s="151" t="str">
        <f t="shared" si="87"/>
        <v/>
      </c>
      <c r="N288" s="151" t="str">
        <f t="shared" si="88"/>
        <v/>
      </c>
      <c r="O288" s="151" t="str">
        <f t="shared" si="89"/>
        <v/>
      </c>
      <c r="P288" s="155"/>
      <c r="Q288" s="155"/>
      <c r="R288" s="154" t="str">
        <f>IF(C288="","",MAX(N288:N289))</f>
        <v/>
      </c>
      <c r="S288" s="154" t="str">
        <f>IF(D288="","",MAX(O288:O289))</f>
        <v/>
      </c>
      <c r="T288" s="155" t="str">
        <f>IF(C288="","",MAX(ABS(H288),ABS(H289)))</f>
        <v/>
      </c>
      <c r="U288" s="156" t="str">
        <f>+IF(C288="","",MIN(MAX(ABS(G288),ABS(G289))*1000/(J288*K288),0.2*$F$10))</f>
        <v/>
      </c>
      <c r="V288" s="155" t="str">
        <f>IF(C288="","",MAX(BH288:BI288))</f>
        <v/>
      </c>
      <c r="W288" s="155" t="str">
        <f>IF(C288="","",$AA$9*$J288*$BG288*$BF288*$F$10/2.9/1000)</f>
        <v/>
      </c>
      <c r="X288" s="155" t="str">
        <f>IF(C288="","",$AA$9*$J288*$BG288*$BF288*$F$10/2/1000)</f>
        <v/>
      </c>
      <c r="Y288" s="157" t="str">
        <f>IF(C288="","",IF(MAX(ABS(H288),ABS(H289))&lt;V288,"Cấu tạo",IF(MAX(ABS(H288),ABS(H289))&gt;X288,"O/S","Tínhthép")))</f>
        <v/>
      </c>
      <c r="Z288" s="158" t="str">
        <f>IF(C288="","",IF(Y288="Tínhthép",IF(T288&lt;W288,2.5,_xlfn.COT(0.5*ASIN(2*T288*1000/($AA$9*J288*BG288*BF288*$F$10)))),""))</f>
        <v/>
      </c>
      <c r="AA288" s="159" t="str">
        <f>IF(C288="","",MAX(BJ288:BK288))</f>
        <v/>
      </c>
      <c r="AB288" s="160" t="str">
        <f>IF($C288="","",AH288)</f>
        <v/>
      </c>
      <c r="AC288" s="160" t="str">
        <f>IF($C288="","",AI288)</f>
        <v/>
      </c>
      <c r="AD288" s="160"/>
      <c r="AE288" s="159" t="str">
        <f>IF(C288="","",2*3.14*AB288^2/4/AC288*1000)</f>
        <v/>
      </c>
      <c r="AF288" s="161" t="str">
        <f>IF(C288="","",IF(AE288&gt;AA288,"OK","NOT OK"))</f>
        <v/>
      </c>
      <c r="AH288" s="162">
        <v>10</v>
      </c>
      <c r="AI288" s="163">
        <v>200</v>
      </c>
      <c r="AK288" s="164" t="str">
        <f t="shared" si="90"/>
        <v/>
      </c>
      <c r="AL288" s="165" t="str">
        <f t="shared" si="106"/>
        <v/>
      </c>
      <c r="AM288" s="164" t="str">
        <f t="shared" si="91"/>
        <v/>
      </c>
      <c r="AN288" s="164" t="str">
        <f t="shared" si="92"/>
        <v/>
      </c>
      <c r="AO288" s="166" t="str">
        <f t="shared" si="93"/>
        <v/>
      </c>
      <c r="AP288" s="167" t="str">
        <f t="shared" si="94"/>
        <v/>
      </c>
      <c r="AQ288" s="167" t="str">
        <f t="shared" si="95"/>
        <v/>
      </c>
      <c r="AR288" s="167" t="str">
        <f t="shared" si="96"/>
        <v/>
      </c>
      <c r="AS288" s="164" t="str">
        <f t="shared" si="97"/>
        <v/>
      </c>
      <c r="AT288" s="168" t="str">
        <f t="shared" si="98"/>
        <v/>
      </c>
      <c r="AU288" s="168" t="str">
        <f t="shared" si="99"/>
        <v/>
      </c>
      <c r="AV288" s="168" t="str">
        <f t="shared" si="100"/>
        <v/>
      </c>
      <c r="AW288" s="168" t="str">
        <f t="shared" si="101"/>
        <v/>
      </c>
      <c r="AX288" s="168" t="str">
        <f t="shared" si="102"/>
        <v/>
      </c>
      <c r="AY288" s="168" t="str">
        <f t="shared" si="103"/>
        <v/>
      </c>
      <c r="AZ288" s="169" t="str">
        <f>IF(C288="","",MAX(R288:R289))</f>
        <v/>
      </c>
      <c r="BA288" s="169" t="str">
        <f>IF(C288="","",MAX(S288:S289))</f>
        <v/>
      </c>
      <c r="BB288" s="170" t="str">
        <f>IF(C288="","",MIN(2,1+SQRT(200/(0.8*K288))))</f>
        <v/>
      </c>
      <c r="BC288" s="170" t="str">
        <f>IF(C288="","",MIN(0.02,MAX(R288:S288)/(J288*0.8*K288)))</f>
        <v/>
      </c>
      <c r="BD288" s="171" t="str">
        <f>IF(C288="","",0.18/$Y$11)</f>
        <v/>
      </c>
      <c r="BE288" s="172" t="str">
        <f>IF(C288="","",0.035*BB288^(3/2)*$F$9^(1/2))</f>
        <v/>
      </c>
      <c r="BF288" s="172" t="str">
        <f>IF(C288="","",0.6*(1-$F$9/250))</f>
        <v/>
      </c>
      <c r="BG288" s="171" t="str">
        <f>IF(C288="","",0.9*AK288)</f>
        <v/>
      </c>
      <c r="BH288" s="172" t="str">
        <f>+IF(C288="","",(BD288*BB288*(100*BC288*$F$9)^(1/3)+0.15*U288)*J288*0.8*K288/1000)</f>
        <v/>
      </c>
      <c r="BI288" s="172" t="str">
        <f>IF(C288="","",(BE288+0.15*U288)*J288*0.8*K288/1000)</f>
        <v/>
      </c>
      <c r="BJ288" s="172" t="str">
        <f>IF(C288="","",$AF$12*J288*1000)</f>
        <v/>
      </c>
      <c r="BK288" s="172" t="str">
        <f>+IF(C288="","",T288*1000/(BG288*$Q$10*Z288)*1000)</f>
        <v/>
      </c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  <c r="CO288" s="27"/>
      <c r="CP288" s="27"/>
      <c r="CQ288" s="27"/>
      <c r="CR288" s="27"/>
      <c r="CS288" s="27"/>
      <c r="CT288" s="27"/>
      <c r="CU288" s="27"/>
      <c r="CV288" s="27"/>
      <c r="CW288" s="27"/>
      <c r="CX288" s="27"/>
      <c r="CY288" s="27"/>
      <c r="CZ288" s="27"/>
      <c r="DA288" s="27"/>
      <c r="DB288" s="27"/>
      <c r="DC288" s="27"/>
      <c r="DD288" s="27"/>
      <c r="DE288" s="27"/>
      <c r="DF288" s="27"/>
      <c r="DG288" s="27"/>
      <c r="DH288" s="27"/>
      <c r="DI288" s="25"/>
      <c r="DJ288" s="25"/>
      <c r="DK288" s="25"/>
      <c r="DL288" s="25"/>
      <c r="DM288" s="25"/>
      <c r="DN288" s="25"/>
    </row>
    <row r="289" spans="1:118" ht="15.95" customHeight="1" x14ac:dyDescent="0.25">
      <c r="A289" s="181" t="str">
        <f t="shared" si="105"/>
        <v/>
      </c>
      <c r="B289" s="182" t="str">
        <f t="shared" si="104"/>
        <v/>
      </c>
      <c r="C289" s="151"/>
      <c r="D289" s="152"/>
      <c r="E289" s="153"/>
      <c r="F289" s="152"/>
      <c r="G289" s="151"/>
      <c r="H289" s="151"/>
      <c r="I289" s="151"/>
      <c r="J289" s="151"/>
      <c r="K289" s="152"/>
      <c r="L289" s="151" t="str">
        <f t="shared" si="86"/>
        <v/>
      </c>
      <c r="M289" s="151" t="str">
        <f t="shared" si="87"/>
        <v/>
      </c>
      <c r="N289" s="151" t="str">
        <f t="shared" si="88"/>
        <v/>
      </c>
      <c r="O289" s="151" t="str">
        <f t="shared" si="89"/>
        <v/>
      </c>
      <c r="P289" s="272"/>
      <c r="Q289" s="272"/>
      <c r="R289" s="180"/>
      <c r="S289" s="180"/>
      <c r="T289" s="174"/>
      <c r="U289" s="174"/>
      <c r="V289" s="174"/>
      <c r="W289" s="174"/>
      <c r="X289" s="174"/>
      <c r="Y289" s="174"/>
      <c r="Z289" s="174"/>
      <c r="AA289" s="175"/>
      <c r="AB289" s="175"/>
      <c r="AC289" s="175"/>
      <c r="AD289" s="175"/>
      <c r="AE289" s="176"/>
      <c r="AF289" s="175"/>
      <c r="AG289" s="122"/>
      <c r="AH289" s="177"/>
      <c r="AI289" s="177"/>
      <c r="AK289" s="164" t="str">
        <f t="shared" si="90"/>
        <v/>
      </c>
      <c r="AL289" s="165" t="str">
        <f t="shared" si="106"/>
        <v/>
      </c>
      <c r="AM289" s="164" t="str">
        <f t="shared" si="91"/>
        <v/>
      </c>
      <c r="AN289" s="164" t="str">
        <f t="shared" si="92"/>
        <v/>
      </c>
      <c r="AO289" s="166" t="str">
        <f t="shared" si="93"/>
        <v/>
      </c>
      <c r="AP289" s="167" t="str">
        <f t="shared" si="94"/>
        <v/>
      </c>
      <c r="AQ289" s="167" t="str">
        <f t="shared" si="95"/>
        <v/>
      </c>
      <c r="AR289" s="167" t="str">
        <f t="shared" si="96"/>
        <v/>
      </c>
      <c r="AS289" s="164" t="str">
        <f t="shared" si="97"/>
        <v/>
      </c>
      <c r="AT289" s="168" t="str">
        <f t="shared" si="98"/>
        <v/>
      </c>
      <c r="AU289" s="168" t="str">
        <f t="shared" si="99"/>
        <v/>
      </c>
      <c r="AV289" s="168" t="str">
        <f t="shared" si="100"/>
        <v/>
      </c>
      <c r="AW289" s="168" t="str">
        <f t="shared" si="101"/>
        <v/>
      </c>
      <c r="AX289" s="168" t="str">
        <f t="shared" si="102"/>
        <v/>
      </c>
      <c r="AY289" s="168" t="str">
        <f t="shared" si="103"/>
        <v/>
      </c>
      <c r="AZ289" s="178"/>
      <c r="BA289" s="178"/>
      <c r="BB289" s="179"/>
      <c r="BC289" s="179"/>
      <c r="BD289" s="179"/>
      <c r="BE289" s="179"/>
      <c r="BF289" s="179"/>
      <c r="BG289" s="179"/>
      <c r="BH289" s="179"/>
      <c r="BI289" s="179"/>
      <c r="BJ289" s="179"/>
      <c r="BK289" s="179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27"/>
      <c r="CH289" s="27"/>
      <c r="CI289" s="27"/>
      <c r="CJ289" s="27"/>
      <c r="CK289" s="27"/>
      <c r="CL289" s="27"/>
      <c r="CM289" s="27"/>
      <c r="CN289" s="27"/>
      <c r="CO289" s="27"/>
      <c r="CP289" s="27"/>
      <c r="CQ289" s="27"/>
      <c r="CR289" s="27"/>
      <c r="CS289" s="27"/>
      <c r="CT289" s="27"/>
      <c r="CU289" s="27"/>
      <c r="CV289" s="27"/>
      <c r="CW289" s="27"/>
      <c r="CX289" s="27"/>
      <c r="CY289" s="27"/>
      <c r="CZ289" s="27"/>
      <c r="DA289" s="27"/>
      <c r="DB289" s="27"/>
      <c r="DC289" s="27"/>
      <c r="DD289" s="27"/>
      <c r="DE289" s="27"/>
      <c r="DF289" s="27"/>
      <c r="DG289" s="27"/>
      <c r="DH289" s="27"/>
      <c r="DI289" s="25"/>
      <c r="DJ289" s="25"/>
      <c r="DK289" s="25"/>
      <c r="DL289" s="25"/>
      <c r="DM289" s="25"/>
      <c r="DN289" s="25"/>
    </row>
    <row r="290" spans="1:118" ht="15.95" customHeight="1" x14ac:dyDescent="0.2">
      <c r="A290" s="181" t="str">
        <f t="shared" si="105"/>
        <v/>
      </c>
      <c r="B290" s="182" t="str">
        <f t="shared" si="104"/>
        <v/>
      </c>
      <c r="C290" s="151"/>
      <c r="D290" s="152"/>
      <c r="E290" s="153"/>
      <c r="F290" s="152"/>
      <c r="G290" s="151"/>
      <c r="H290" s="151"/>
      <c r="I290" s="151"/>
      <c r="J290" s="151"/>
      <c r="K290" s="151"/>
      <c r="L290" s="151" t="str">
        <f t="shared" si="86"/>
        <v/>
      </c>
      <c r="M290" s="151" t="str">
        <f t="shared" si="87"/>
        <v/>
      </c>
      <c r="N290" s="151" t="str">
        <f t="shared" si="88"/>
        <v/>
      </c>
      <c r="O290" s="151" t="str">
        <f t="shared" si="89"/>
        <v/>
      </c>
      <c r="P290" s="155"/>
      <c r="Q290" s="155"/>
      <c r="R290" s="154" t="str">
        <f>IF(C290="","",MAX(N290:N291))</f>
        <v/>
      </c>
      <c r="S290" s="154" t="str">
        <f>IF(D290="","",MAX(O290:O291))</f>
        <v/>
      </c>
      <c r="T290" s="155" t="str">
        <f>IF(C290="","",MAX(ABS(H290),ABS(H291)))</f>
        <v/>
      </c>
      <c r="U290" s="156" t="str">
        <f>+IF(C290="","",MIN(MAX(ABS(G290),ABS(G291))*1000/(J290*K290),0.2*$F$10))</f>
        <v/>
      </c>
      <c r="V290" s="155" t="str">
        <f>IF(C290="","",MAX(BH290:BI290))</f>
        <v/>
      </c>
      <c r="W290" s="155" t="str">
        <f>IF(C290="","",$AA$9*$J290*$BG290*$BF290*$F$10/2.9/1000)</f>
        <v/>
      </c>
      <c r="X290" s="155" t="str">
        <f>IF(C290="","",$AA$9*$J290*$BG290*$BF290*$F$10/2/1000)</f>
        <v/>
      </c>
      <c r="Y290" s="157" t="str">
        <f>IF(C290="","",IF(MAX(ABS(H290),ABS(H291))&lt;V290,"Cấu tạo",IF(MAX(ABS(H290),ABS(H291))&gt;X290,"O/S","Tínhthép")))</f>
        <v/>
      </c>
      <c r="Z290" s="158" t="str">
        <f>IF(C290="","",IF(Y290="Tínhthép",IF(T290&lt;W290,2.5,_xlfn.COT(0.5*ASIN(2*T290*1000/($AA$9*J290*BG290*BF290*$F$10)))),""))</f>
        <v/>
      </c>
      <c r="AA290" s="159" t="str">
        <f>IF(C290="","",MAX(BJ290:BK290))</f>
        <v/>
      </c>
      <c r="AB290" s="160" t="str">
        <f>IF($C290="","",AH290)</f>
        <v/>
      </c>
      <c r="AC290" s="160" t="str">
        <f>IF($C290="","",AI290)</f>
        <v/>
      </c>
      <c r="AD290" s="160"/>
      <c r="AE290" s="159" t="str">
        <f>IF(C290="","",2*3.14*AB290^2/4/AC290*1000)</f>
        <v/>
      </c>
      <c r="AF290" s="161" t="str">
        <f>IF(C290="","",IF(AE290&gt;AA290,"OK","NOT OK"))</f>
        <v/>
      </c>
      <c r="AG290" s="17">
        <v>69</v>
      </c>
      <c r="AH290" s="162">
        <v>10</v>
      </c>
      <c r="AI290" s="163">
        <v>200</v>
      </c>
      <c r="AK290" s="164" t="str">
        <f t="shared" si="90"/>
        <v/>
      </c>
      <c r="AL290" s="165" t="str">
        <f t="shared" si="106"/>
        <v/>
      </c>
      <c r="AM290" s="164" t="str">
        <f t="shared" si="91"/>
        <v/>
      </c>
      <c r="AN290" s="164" t="str">
        <f t="shared" si="92"/>
        <v/>
      </c>
      <c r="AO290" s="166" t="str">
        <f t="shared" si="93"/>
        <v/>
      </c>
      <c r="AP290" s="167" t="str">
        <f t="shared" si="94"/>
        <v/>
      </c>
      <c r="AQ290" s="167" t="str">
        <f t="shared" si="95"/>
        <v/>
      </c>
      <c r="AR290" s="167" t="str">
        <f t="shared" si="96"/>
        <v/>
      </c>
      <c r="AS290" s="164" t="str">
        <f t="shared" si="97"/>
        <v/>
      </c>
      <c r="AT290" s="168" t="str">
        <f t="shared" si="98"/>
        <v/>
      </c>
      <c r="AU290" s="168" t="str">
        <f t="shared" si="99"/>
        <v/>
      </c>
      <c r="AV290" s="168" t="str">
        <f t="shared" si="100"/>
        <v/>
      </c>
      <c r="AW290" s="168" t="str">
        <f t="shared" si="101"/>
        <v/>
      </c>
      <c r="AX290" s="168" t="str">
        <f t="shared" si="102"/>
        <v/>
      </c>
      <c r="AY290" s="168" t="str">
        <f t="shared" si="103"/>
        <v/>
      </c>
      <c r="AZ290" s="169" t="str">
        <f>IF(C290="","",MAX(R290:R291))</f>
        <v/>
      </c>
      <c r="BA290" s="169" t="str">
        <f>IF(C290="","",MAX(S290:S291))</f>
        <v/>
      </c>
      <c r="BB290" s="170" t="str">
        <f>IF(C290="","",MIN(2,1+SQRT(200/(0.8*K290))))</f>
        <v/>
      </c>
      <c r="BC290" s="170" t="str">
        <f>IF(C290="","",MIN(0.02,MAX(R290:S290)/(J290*0.8*K290)))</f>
        <v/>
      </c>
      <c r="BD290" s="171" t="str">
        <f>IF(C290="","",0.18/$Y$11)</f>
        <v/>
      </c>
      <c r="BE290" s="172" t="str">
        <f>IF(C290="","",0.035*BB290^(3/2)*$F$9^(1/2))</f>
        <v/>
      </c>
      <c r="BF290" s="172" t="str">
        <f>IF(C290="","",0.6*(1-$F$9/250))</f>
        <v/>
      </c>
      <c r="BG290" s="171" t="str">
        <f>IF(C290="","",0.9*AK290)</f>
        <v/>
      </c>
      <c r="BH290" s="172" t="str">
        <f>+IF(C290="","",(BD290*BB290*(100*BC290*$F$9)^(1/3)+0.15*U290)*J290*0.8*K290/1000)</f>
        <v/>
      </c>
      <c r="BI290" s="172" t="str">
        <f>IF(C290="","",(BE290+0.15*U290)*J290*0.8*K290/1000)</f>
        <v/>
      </c>
      <c r="BJ290" s="172" t="str">
        <f>IF(C290="","",$AF$12*J290*1000)</f>
        <v/>
      </c>
      <c r="BK290" s="172" t="str">
        <f>+IF(C290="","",T290*1000/(BG290*$Q$10*Z290)*1000)</f>
        <v/>
      </c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27"/>
      <c r="CH290" s="27"/>
      <c r="CI290" s="27"/>
      <c r="CJ290" s="27"/>
      <c r="CK290" s="27"/>
      <c r="CL290" s="27"/>
      <c r="CM290" s="27"/>
      <c r="CN290" s="27"/>
      <c r="CO290" s="27"/>
      <c r="CP290" s="27"/>
      <c r="CQ290" s="27"/>
      <c r="CR290" s="27"/>
      <c r="CS290" s="27"/>
      <c r="CT290" s="27"/>
      <c r="CU290" s="27"/>
      <c r="CV290" s="27"/>
      <c r="CW290" s="27"/>
      <c r="CX290" s="27"/>
      <c r="CY290" s="27"/>
      <c r="CZ290" s="27"/>
      <c r="DA290" s="27"/>
      <c r="DB290" s="27"/>
      <c r="DC290" s="27"/>
      <c r="DD290" s="27"/>
      <c r="DE290" s="27"/>
      <c r="DF290" s="27"/>
      <c r="DG290" s="27"/>
      <c r="DH290" s="27"/>
      <c r="DI290" s="25"/>
      <c r="DJ290" s="25"/>
      <c r="DK290" s="25"/>
      <c r="DL290" s="25"/>
      <c r="DM290" s="25"/>
      <c r="DN290" s="25"/>
    </row>
    <row r="291" spans="1:118" ht="15.95" customHeight="1" x14ac:dyDescent="0.25">
      <c r="A291" s="181" t="str">
        <f t="shared" si="105"/>
        <v/>
      </c>
      <c r="B291" s="182" t="str">
        <f t="shared" si="104"/>
        <v/>
      </c>
      <c r="C291" s="151"/>
      <c r="D291" s="152"/>
      <c r="E291" s="153"/>
      <c r="F291" s="152"/>
      <c r="G291" s="151"/>
      <c r="H291" s="151"/>
      <c r="I291" s="151"/>
      <c r="J291" s="151"/>
      <c r="K291" s="152"/>
      <c r="L291" s="151" t="str">
        <f t="shared" si="86"/>
        <v/>
      </c>
      <c r="M291" s="151" t="str">
        <f t="shared" si="87"/>
        <v/>
      </c>
      <c r="N291" s="151" t="str">
        <f t="shared" si="88"/>
        <v/>
      </c>
      <c r="O291" s="151" t="str">
        <f t="shared" si="89"/>
        <v/>
      </c>
      <c r="P291" s="272"/>
      <c r="Q291" s="272"/>
      <c r="R291" s="173"/>
      <c r="S291" s="173"/>
      <c r="T291" s="174"/>
      <c r="U291" s="174"/>
      <c r="V291" s="174"/>
      <c r="W291" s="174"/>
      <c r="X291" s="174"/>
      <c r="Y291" s="174"/>
      <c r="Z291" s="174"/>
      <c r="AA291" s="175"/>
      <c r="AB291" s="175"/>
      <c r="AC291" s="175"/>
      <c r="AD291" s="175"/>
      <c r="AE291" s="176"/>
      <c r="AF291" s="175"/>
      <c r="AG291" s="122"/>
      <c r="AH291" s="177"/>
      <c r="AI291" s="177"/>
      <c r="AK291" s="164" t="str">
        <f t="shared" si="90"/>
        <v/>
      </c>
      <c r="AL291" s="165" t="str">
        <f t="shared" si="106"/>
        <v/>
      </c>
      <c r="AM291" s="164" t="str">
        <f t="shared" si="91"/>
        <v/>
      </c>
      <c r="AN291" s="164" t="str">
        <f t="shared" si="92"/>
        <v/>
      </c>
      <c r="AO291" s="166" t="str">
        <f t="shared" si="93"/>
        <v/>
      </c>
      <c r="AP291" s="167" t="str">
        <f t="shared" si="94"/>
        <v/>
      </c>
      <c r="AQ291" s="167" t="str">
        <f t="shared" si="95"/>
        <v/>
      </c>
      <c r="AR291" s="167" t="str">
        <f t="shared" si="96"/>
        <v/>
      </c>
      <c r="AS291" s="164" t="str">
        <f t="shared" si="97"/>
        <v/>
      </c>
      <c r="AT291" s="168" t="str">
        <f t="shared" si="98"/>
        <v/>
      </c>
      <c r="AU291" s="168" t="str">
        <f t="shared" si="99"/>
        <v/>
      </c>
      <c r="AV291" s="168" t="str">
        <f t="shared" si="100"/>
        <v/>
      </c>
      <c r="AW291" s="168" t="str">
        <f t="shared" si="101"/>
        <v/>
      </c>
      <c r="AX291" s="168" t="str">
        <f t="shared" si="102"/>
        <v/>
      </c>
      <c r="AY291" s="168" t="str">
        <f t="shared" si="103"/>
        <v/>
      </c>
      <c r="AZ291" s="178"/>
      <c r="BA291" s="178"/>
      <c r="BB291" s="179"/>
      <c r="BC291" s="179"/>
      <c r="BD291" s="179"/>
      <c r="BE291" s="179"/>
      <c r="BF291" s="179"/>
      <c r="BG291" s="179"/>
      <c r="BH291" s="179"/>
      <c r="BI291" s="179"/>
      <c r="BJ291" s="179"/>
      <c r="BK291" s="179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27"/>
      <c r="CH291" s="27"/>
      <c r="CI291" s="27"/>
      <c r="CJ291" s="27"/>
      <c r="CK291" s="27"/>
      <c r="CL291" s="27"/>
      <c r="CM291" s="27"/>
      <c r="CN291" s="27"/>
      <c r="CO291" s="27"/>
      <c r="CP291" s="27"/>
      <c r="CQ291" s="27"/>
      <c r="CR291" s="27"/>
      <c r="CS291" s="27"/>
      <c r="CT291" s="27"/>
      <c r="CU291" s="27"/>
      <c r="CV291" s="27"/>
      <c r="CW291" s="27"/>
      <c r="CX291" s="27"/>
      <c r="CY291" s="27"/>
      <c r="CZ291" s="27"/>
      <c r="DA291" s="27"/>
      <c r="DB291" s="27"/>
      <c r="DC291" s="27"/>
      <c r="DD291" s="27"/>
      <c r="DE291" s="27"/>
      <c r="DF291" s="27"/>
      <c r="DG291" s="27"/>
      <c r="DH291" s="27"/>
      <c r="DI291" s="25"/>
      <c r="DJ291" s="25"/>
      <c r="DK291" s="25"/>
      <c r="DL291" s="25"/>
      <c r="DM291" s="25"/>
      <c r="DN291" s="25"/>
    </row>
    <row r="292" spans="1:118" ht="15.95" customHeight="1" x14ac:dyDescent="0.2">
      <c r="A292" s="181" t="str">
        <f t="shared" si="105"/>
        <v/>
      </c>
      <c r="B292" s="182" t="str">
        <f t="shared" si="104"/>
        <v/>
      </c>
      <c r="C292" s="151"/>
      <c r="D292" s="152"/>
      <c r="E292" s="153"/>
      <c r="F292" s="152"/>
      <c r="G292" s="151"/>
      <c r="H292" s="151"/>
      <c r="I292" s="151"/>
      <c r="J292" s="151"/>
      <c r="K292" s="152"/>
      <c r="L292" s="151" t="str">
        <f t="shared" si="86"/>
        <v/>
      </c>
      <c r="M292" s="151" t="str">
        <f t="shared" si="87"/>
        <v/>
      </c>
      <c r="N292" s="151" t="str">
        <f t="shared" si="88"/>
        <v/>
      </c>
      <c r="O292" s="151" t="str">
        <f t="shared" si="89"/>
        <v/>
      </c>
      <c r="P292" s="155"/>
      <c r="Q292" s="155"/>
      <c r="R292" s="154" t="str">
        <f>IF(C292="","",MAX(N292:N293))</f>
        <v/>
      </c>
      <c r="S292" s="154" t="str">
        <f>IF(D292="","",MAX(O292:O293))</f>
        <v/>
      </c>
      <c r="T292" s="155" t="str">
        <f>IF(C292="","",MAX(ABS(H292),ABS(H293)))</f>
        <v/>
      </c>
      <c r="U292" s="156" t="str">
        <f>+IF(C292="","",MIN(MAX(ABS(G292),ABS(G293))*1000/(J292*K292),0.2*$F$10))</f>
        <v/>
      </c>
      <c r="V292" s="155" t="str">
        <f>IF(C292="","",MAX(BH292:BI292))</f>
        <v/>
      </c>
      <c r="W292" s="155" t="str">
        <f>IF(C292="","",$AA$9*$J292*$BG292*$BF292*$F$10/2.9/1000)</f>
        <v/>
      </c>
      <c r="X292" s="155" t="str">
        <f>IF(C292="","",$AA$9*$J292*$BG292*$BF292*$F$10/2/1000)</f>
        <v/>
      </c>
      <c r="Y292" s="157" t="str">
        <f>IF(C292="","",IF(MAX(ABS(H292),ABS(H293))&lt;V292,"Cấu tạo",IF(MAX(ABS(H292),ABS(H293))&gt;X292,"O/S","Tínhthép")))</f>
        <v/>
      </c>
      <c r="Z292" s="158" t="str">
        <f>IF(C292="","",IF(Y292="Tínhthép",IF(T292&lt;W292,2.5,_xlfn.COT(0.5*ASIN(2*T292*1000/($AA$9*J292*BG292*BF292*$F$10)))),""))</f>
        <v/>
      </c>
      <c r="AA292" s="159" t="str">
        <f>IF(C292="","",MAX(BJ292:BK292))</f>
        <v/>
      </c>
      <c r="AB292" s="160" t="str">
        <f>IF($C292="","",AH292)</f>
        <v/>
      </c>
      <c r="AC292" s="160" t="str">
        <f>IF($C292="","",AI292)</f>
        <v/>
      </c>
      <c r="AD292" s="160"/>
      <c r="AE292" s="159" t="str">
        <f>IF(C292="","",2*3.14*AB292^2/4/AC292*1000)</f>
        <v/>
      </c>
      <c r="AF292" s="161" t="str">
        <f>IF(C292="","",IF(AE292&gt;AA292,"OK","NOT OK"))</f>
        <v/>
      </c>
      <c r="AH292" s="162">
        <v>10</v>
      </c>
      <c r="AI292" s="163">
        <v>200</v>
      </c>
      <c r="AK292" s="164" t="str">
        <f t="shared" si="90"/>
        <v/>
      </c>
      <c r="AL292" s="165" t="str">
        <f t="shared" si="106"/>
        <v/>
      </c>
      <c r="AM292" s="164" t="str">
        <f t="shared" si="91"/>
        <v/>
      </c>
      <c r="AN292" s="164" t="str">
        <f t="shared" si="92"/>
        <v/>
      </c>
      <c r="AO292" s="166" t="str">
        <f t="shared" si="93"/>
        <v/>
      </c>
      <c r="AP292" s="167" t="str">
        <f t="shared" si="94"/>
        <v/>
      </c>
      <c r="AQ292" s="167" t="str">
        <f t="shared" si="95"/>
        <v/>
      </c>
      <c r="AR292" s="167" t="str">
        <f t="shared" si="96"/>
        <v/>
      </c>
      <c r="AS292" s="164" t="str">
        <f t="shared" si="97"/>
        <v/>
      </c>
      <c r="AT292" s="168" t="str">
        <f t="shared" si="98"/>
        <v/>
      </c>
      <c r="AU292" s="168" t="str">
        <f t="shared" si="99"/>
        <v/>
      </c>
      <c r="AV292" s="168" t="str">
        <f t="shared" si="100"/>
        <v/>
      </c>
      <c r="AW292" s="168" t="str">
        <f t="shared" si="101"/>
        <v/>
      </c>
      <c r="AX292" s="168" t="str">
        <f t="shared" si="102"/>
        <v/>
      </c>
      <c r="AY292" s="168" t="str">
        <f t="shared" si="103"/>
        <v/>
      </c>
      <c r="AZ292" s="169" t="str">
        <f>IF(C292="","",MAX(R292:R293))</f>
        <v/>
      </c>
      <c r="BA292" s="169" t="str">
        <f>IF(C292="","",MAX(S292:S293))</f>
        <v/>
      </c>
      <c r="BB292" s="170" t="str">
        <f>IF(C292="","",MIN(2,1+SQRT(200/(0.8*K292))))</f>
        <v/>
      </c>
      <c r="BC292" s="170" t="str">
        <f>IF(C292="","",MIN(0.02,MAX(R292:S292)/(J292*0.8*K292)))</f>
        <v/>
      </c>
      <c r="BD292" s="171" t="str">
        <f>IF(C292="","",0.18/$Y$11)</f>
        <v/>
      </c>
      <c r="BE292" s="172" t="str">
        <f>IF(C292="","",0.035*BB292^(3/2)*$F$9^(1/2))</f>
        <v/>
      </c>
      <c r="BF292" s="172" t="str">
        <f>IF(C292="","",0.6*(1-$F$9/250))</f>
        <v/>
      </c>
      <c r="BG292" s="171" t="str">
        <f>IF(C292="","",0.9*AK292)</f>
        <v/>
      </c>
      <c r="BH292" s="172" t="str">
        <f>+IF(C292="","",(BD292*BB292*(100*BC292*$F$9)^(1/3)+0.15*U292)*J292*0.8*K292/1000)</f>
        <v/>
      </c>
      <c r="BI292" s="172" t="str">
        <f>IF(C292="","",(BE292+0.15*U292)*J292*0.8*K292/1000)</f>
        <v/>
      </c>
      <c r="BJ292" s="172" t="str">
        <f>IF(C292="","",$AF$12*J292*1000)</f>
        <v/>
      </c>
      <c r="BK292" s="172" t="str">
        <f>+IF(C292="","",T292*1000/(BG292*$Q$10*Z292)*1000)</f>
        <v/>
      </c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27"/>
      <c r="CH292" s="27"/>
      <c r="CI292" s="27"/>
      <c r="CJ292" s="27"/>
      <c r="CK292" s="27"/>
      <c r="CL292" s="27"/>
      <c r="CM292" s="27"/>
      <c r="CN292" s="27"/>
      <c r="CO292" s="27"/>
      <c r="CP292" s="27"/>
      <c r="CQ292" s="27"/>
      <c r="CR292" s="27"/>
      <c r="CS292" s="27"/>
      <c r="CT292" s="27"/>
      <c r="CU292" s="27"/>
      <c r="CV292" s="27"/>
      <c r="CW292" s="27"/>
      <c r="CX292" s="27"/>
      <c r="CY292" s="27"/>
      <c r="CZ292" s="27"/>
      <c r="DA292" s="27"/>
      <c r="DB292" s="27"/>
      <c r="DC292" s="27"/>
      <c r="DD292" s="27"/>
      <c r="DE292" s="27"/>
      <c r="DF292" s="27"/>
      <c r="DG292" s="27"/>
      <c r="DH292" s="27"/>
      <c r="DI292" s="25"/>
      <c r="DJ292" s="25"/>
      <c r="DK292" s="25"/>
      <c r="DL292" s="25"/>
      <c r="DM292" s="25"/>
      <c r="DN292" s="25"/>
    </row>
    <row r="293" spans="1:118" ht="15.95" customHeight="1" x14ac:dyDescent="0.25">
      <c r="A293" s="181" t="str">
        <f t="shared" si="105"/>
        <v/>
      </c>
      <c r="B293" s="182" t="str">
        <f t="shared" si="104"/>
        <v/>
      </c>
      <c r="C293" s="151"/>
      <c r="D293" s="152"/>
      <c r="E293" s="153"/>
      <c r="F293" s="152"/>
      <c r="G293" s="151"/>
      <c r="H293" s="151"/>
      <c r="I293" s="151"/>
      <c r="J293" s="151"/>
      <c r="K293" s="152"/>
      <c r="L293" s="151" t="str">
        <f t="shared" si="86"/>
        <v/>
      </c>
      <c r="M293" s="151" t="str">
        <f t="shared" si="87"/>
        <v/>
      </c>
      <c r="N293" s="151" t="str">
        <f t="shared" si="88"/>
        <v/>
      </c>
      <c r="O293" s="151" t="str">
        <f t="shared" si="89"/>
        <v/>
      </c>
      <c r="P293" s="272"/>
      <c r="Q293" s="272"/>
      <c r="R293" s="173"/>
      <c r="S293" s="173"/>
      <c r="T293" s="174"/>
      <c r="U293" s="174"/>
      <c r="V293" s="174"/>
      <c r="W293" s="174"/>
      <c r="X293" s="174"/>
      <c r="Y293" s="174"/>
      <c r="Z293" s="174"/>
      <c r="AA293" s="175"/>
      <c r="AB293" s="175"/>
      <c r="AC293" s="175"/>
      <c r="AD293" s="175"/>
      <c r="AE293" s="176"/>
      <c r="AF293" s="175"/>
      <c r="AG293" s="122"/>
      <c r="AH293" s="177"/>
      <c r="AI293" s="177"/>
      <c r="AK293" s="164" t="str">
        <f t="shared" si="90"/>
        <v/>
      </c>
      <c r="AL293" s="165" t="str">
        <f t="shared" si="106"/>
        <v/>
      </c>
      <c r="AM293" s="164" t="str">
        <f t="shared" si="91"/>
        <v/>
      </c>
      <c r="AN293" s="164" t="str">
        <f t="shared" si="92"/>
        <v/>
      </c>
      <c r="AO293" s="166" t="str">
        <f t="shared" si="93"/>
        <v/>
      </c>
      <c r="AP293" s="167" t="str">
        <f t="shared" si="94"/>
        <v/>
      </c>
      <c r="AQ293" s="167" t="str">
        <f t="shared" si="95"/>
        <v/>
      </c>
      <c r="AR293" s="167" t="str">
        <f t="shared" si="96"/>
        <v/>
      </c>
      <c r="AS293" s="164" t="str">
        <f t="shared" si="97"/>
        <v/>
      </c>
      <c r="AT293" s="168" t="str">
        <f t="shared" si="98"/>
        <v/>
      </c>
      <c r="AU293" s="168" t="str">
        <f t="shared" si="99"/>
        <v/>
      </c>
      <c r="AV293" s="168" t="str">
        <f t="shared" si="100"/>
        <v/>
      </c>
      <c r="AW293" s="168" t="str">
        <f t="shared" si="101"/>
        <v/>
      </c>
      <c r="AX293" s="168" t="str">
        <f t="shared" si="102"/>
        <v/>
      </c>
      <c r="AY293" s="168" t="str">
        <f t="shared" si="103"/>
        <v/>
      </c>
      <c r="AZ293" s="178"/>
      <c r="BA293" s="178"/>
      <c r="BB293" s="179"/>
      <c r="BC293" s="179"/>
      <c r="BD293" s="179"/>
      <c r="BE293" s="179"/>
      <c r="BF293" s="179"/>
      <c r="BG293" s="179"/>
      <c r="BH293" s="179"/>
      <c r="BI293" s="179"/>
      <c r="BJ293" s="179"/>
      <c r="BK293" s="179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27"/>
      <c r="CH293" s="27"/>
      <c r="CI293" s="27"/>
      <c r="CJ293" s="27"/>
      <c r="CK293" s="27"/>
      <c r="CL293" s="27"/>
      <c r="CM293" s="27"/>
      <c r="CN293" s="27"/>
      <c r="CO293" s="27"/>
      <c r="CP293" s="27"/>
      <c r="CQ293" s="27"/>
      <c r="CR293" s="27"/>
      <c r="CS293" s="27"/>
      <c r="CT293" s="27"/>
      <c r="CU293" s="27"/>
      <c r="CV293" s="27"/>
      <c r="CW293" s="27"/>
      <c r="CX293" s="27"/>
      <c r="CY293" s="27"/>
      <c r="CZ293" s="27"/>
      <c r="DA293" s="27"/>
      <c r="DB293" s="27"/>
      <c r="DC293" s="27"/>
      <c r="DD293" s="27"/>
      <c r="DE293" s="27"/>
      <c r="DF293" s="27"/>
      <c r="DG293" s="27"/>
      <c r="DH293" s="27"/>
      <c r="DI293" s="25"/>
      <c r="DJ293" s="25"/>
      <c r="DK293" s="25"/>
      <c r="DL293" s="25"/>
      <c r="DM293" s="25"/>
      <c r="DN293" s="25"/>
    </row>
    <row r="294" spans="1:118" ht="15.95" customHeight="1" x14ac:dyDescent="0.2">
      <c r="A294" s="181" t="str">
        <f t="shared" si="105"/>
        <v/>
      </c>
      <c r="B294" s="182" t="str">
        <f t="shared" si="104"/>
        <v/>
      </c>
      <c r="C294" s="151"/>
      <c r="D294" s="152"/>
      <c r="E294" s="153"/>
      <c r="F294" s="152"/>
      <c r="G294" s="151"/>
      <c r="H294" s="151"/>
      <c r="I294" s="151"/>
      <c r="J294" s="151"/>
      <c r="K294" s="151"/>
      <c r="L294" s="151" t="str">
        <f t="shared" si="86"/>
        <v/>
      </c>
      <c r="M294" s="151" t="str">
        <f t="shared" si="87"/>
        <v/>
      </c>
      <c r="N294" s="151" t="str">
        <f t="shared" si="88"/>
        <v/>
      </c>
      <c r="O294" s="151" t="str">
        <f t="shared" si="89"/>
        <v/>
      </c>
      <c r="P294" s="155"/>
      <c r="Q294" s="155"/>
      <c r="R294" s="154" t="str">
        <f>IF(C294="","",MAX(N294:N295))</f>
        <v/>
      </c>
      <c r="S294" s="154" t="str">
        <f>IF(D294="","",MAX(O294:O295))</f>
        <v/>
      </c>
      <c r="T294" s="155" t="str">
        <f>IF(C294="","",MAX(ABS(H294),ABS(H295)))</f>
        <v/>
      </c>
      <c r="U294" s="156" t="str">
        <f>+IF(C294="","",MIN(MAX(ABS(G294),ABS(G295))*1000/(J294*K294),0.2*$F$10))</f>
        <v/>
      </c>
      <c r="V294" s="155" t="str">
        <f>IF(C294="","",MAX(BH294:BI294))</f>
        <v/>
      </c>
      <c r="W294" s="155" t="str">
        <f>IF(C294="","",$AA$9*$J294*$BG294*$BF294*$F$10/2.9/1000)</f>
        <v/>
      </c>
      <c r="X294" s="155" t="str">
        <f>IF(C294="","",$AA$9*$J294*$BG294*$BF294*$F$10/2/1000)</f>
        <v/>
      </c>
      <c r="Y294" s="157" t="str">
        <f>IF(C294="","",IF(MAX(ABS(H294),ABS(H295))&lt;V294,"Cấu tạo",IF(MAX(ABS(H294),ABS(H295))&gt;X294,"O/S","Tínhthép")))</f>
        <v/>
      </c>
      <c r="Z294" s="158" t="str">
        <f>IF(C294="","",IF(Y294="Tínhthép",IF(T294&lt;W294,2.5,_xlfn.COT(0.5*ASIN(2*T294*1000/($AA$9*J294*BG294*BF294*$F$10)))),""))</f>
        <v/>
      </c>
      <c r="AA294" s="159" t="str">
        <f>IF(C294="","",MAX(BJ294:BK294))</f>
        <v/>
      </c>
      <c r="AB294" s="160" t="str">
        <f>IF($C294="","",AH294)</f>
        <v/>
      </c>
      <c r="AC294" s="160" t="str">
        <f>IF($C294="","",AI294)</f>
        <v/>
      </c>
      <c r="AD294" s="160"/>
      <c r="AE294" s="159" t="str">
        <f>IF(C294="","",2*3.14*AB294^2/4/AC294*1000)</f>
        <v/>
      </c>
      <c r="AF294" s="161" t="str">
        <f>IF(C294="","",IF(AE294&gt;AA294,"OK","NOT OK"))</f>
        <v/>
      </c>
      <c r="AG294" s="17">
        <v>70</v>
      </c>
      <c r="AH294" s="162">
        <v>10</v>
      </c>
      <c r="AI294" s="163">
        <v>200</v>
      </c>
      <c r="AK294" s="164" t="str">
        <f t="shared" si="90"/>
        <v/>
      </c>
      <c r="AL294" s="165" t="str">
        <f t="shared" si="106"/>
        <v/>
      </c>
      <c r="AM294" s="164" t="str">
        <f t="shared" si="91"/>
        <v/>
      </c>
      <c r="AN294" s="164" t="str">
        <f t="shared" si="92"/>
        <v/>
      </c>
      <c r="AO294" s="166" t="str">
        <f t="shared" si="93"/>
        <v/>
      </c>
      <c r="AP294" s="167" t="str">
        <f t="shared" si="94"/>
        <v/>
      </c>
      <c r="AQ294" s="167" t="str">
        <f t="shared" si="95"/>
        <v/>
      </c>
      <c r="AR294" s="167" t="str">
        <f t="shared" si="96"/>
        <v/>
      </c>
      <c r="AS294" s="164" t="str">
        <f t="shared" si="97"/>
        <v/>
      </c>
      <c r="AT294" s="168" t="str">
        <f t="shared" si="98"/>
        <v/>
      </c>
      <c r="AU294" s="168" t="str">
        <f t="shared" si="99"/>
        <v/>
      </c>
      <c r="AV294" s="168" t="str">
        <f t="shared" si="100"/>
        <v/>
      </c>
      <c r="AW294" s="168" t="str">
        <f t="shared" si="101"/>
        <v/>
      </c>
      <c r="AX294" s="168" t="str">
        <f t="shared" si="102"/>
        <v/>
      </c>
      <c r="AY294" s="168" t="str">
        <f t="shared" si="103"/>
        <v/>
      </c>
      <c r="AZ294" s="169" t="str">
        <f>IF(C294="","",MAX(R294:R295))</f>
        <v/>
      </c>
      <c r="BA294" s="169" t="str">
        <f>IF(C294="","",MAX(S294:S295))</f>
        <v/>
      </c>
      <c r="BB294" s="170" t="str">
        <f>IF(C294="","",MIN(2,1+SQRT(200/(0.8*K294))))</f>
        <v/>
      </c>
      <c r="BC294" s="170" t="str">
        <f>IF(C294="","",MIN(0.02,MAX(R294:S294)/(J294*0.8*K294)))</f>
        <v/>
      </c>
      <c r="BD294" s="171" t="str">
        <f>IF(C294="","",0.18/$Y$11)</f>
        <v/>
      </c>
      <c r="BE294" s="172" t="str">
        <f>IF(C294="","",0.035*BB294^(3/2)*$F$9^(1/2))</f>
        <v/>
      </c>
      <c r="BF294" s="172" t="str">
        <f>IF(C294="","",0.6*(1-$F$9/250))</f>
        <v/>
      </c>
      <c r="BG294" s="171" t="str">
        <f>IF(C294="","",0.9*AK294)</f>
        <v/>
      </c>
      <c r="BH294" s="172" t="str">
        <f>+IF(C294="","",(BD294*BB294*(100*BC294*$F$9)^(1/3)+0.15*U294)*J294*0.8*K294/1000)</f>
        <v/>
      </c>
      <c r="BI294" s="172" t="str">
        <f>IF(C294="","",(BE294+0.15*U294)*J294*0.8*K294/1000)</f>
        <v/>
      </c>
      <c r="BJ294" s="172" t="str">
        <f>IF(C294="","",$AF$12*J294*1000)</f>
        <v/>
      </c>
      <c r="BK294" s="172" t="str">
        <f>+IF(C294="","",T294*1000/(BG294*$Q$10*Z294)*1000)</f>
        <v/>
      </c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27"/>
      <c r="CH294" s="27"/>
      <c r="CI294" s="27"/>
      <c r="CJ294" s="27"/>
      <c r="CK294" s="27"/>
      <c r="CL294" s="27"/>
      <c r="CM294" s="27"/>
      <c r="CN294" s="27"/>
      <c r="CO294" s="27"/>
      <c r="CP294" s="27"/>
      <c r="CQ294" s="27"/>
      <c r="CR294" s="27"/>
      <c r="CS294" s="27"/>
      <c r="CT294" s="27"/>
      <c r="CU294" s="27"/>
      <c r="CV294" s="27"/>
      <c r="CW294" s="27"/>
      <c r="CX294" s="27"/>
      <c r="CY294" s="27"/>
      <c r="CZ294" s="27"/>
      <c r="DA294" s="27"/>
      <c r="DB294" s="27"/>
      <c r="DC294" s="27"/>
      <c r="DD294" s="27"/>
      <c r="DE294" s="27"/>
      <c r="DF294" s="27"/>
      <c r="DG294" s="27"/>
      <c r="DH294" s="27"/>
      <c r="DI294" s="25"/>
      <c r="DJ294" s="25"/>
      <c r="DK294" s="25"/>
      <c r="DL294" s="25"/>
      <c r="DM294" s="25"/>
      <c r="DN294" s="25"/>
    </row>
    <row r="295" spans="1:118" ht="15.95" customHeight="1" x14ac:dyDescent="0.25">
      <c r="A295" s="181" t="str">
        <f t="shared" si="105"/>
        <v/>
      </c>
      <c r="B295" s="182" t="str">
        <f t="shared" si="104"/>
        <v/>
      </c>
      <c r="C295" s="151"/>
      <c r="D295" s="152"/>
      <c r="E295" s="153"/>
      <c r="F295" s="152"/>
      <c r="G295" s="151"/>
      <c r="H295" s="151"/>
      <c r="I295" s="151"/>
      <c r="J295" s="151"/>
      <c r="K295" s="152"/>
      <c r="L295" s="151" t="str">
        <f t="shared" si="86"/>
        <v/>
      </c>
      <c r="M295" s="151" t="str">
        <f t="shared" si="87"/>
        <v/>
      </c>
      <c r="N295" s="151" t="str">
        <f t="shared" si="88"/>
        <v/>
      </c>
      <c r="O295" s="151" t="str">
        <f t="shared" si="89"/>
        <v/>
      </c>
      <c r="P295" s="272"/>
      <c r="Q295" s="272"/>
      <c r="R295" s="180"/>
      <c r="S295" s="180"/>
      <c r="T295" s="174"/>
      <c r="U295" s="174"/>
      <c r="V295" s="174"/>
      <c r="W295" s="174"/>
      <c r="X295" s="174"/>
      <c r="Y295" s="174"/>
      <c r="Z295" s="174"/>
      <c r="AA295" s="175"/>
      <c r="AB295" s="175"/>
      <c r="AC295" s="175"/>
      <c r="AD295" s="175"/>
      <c r="AE295" s="176"/>
      <c r="AF295" s="175"/>
      <c r="AG295" s="122"/>
      <c r="AH295" s="177"/>
      <c r="AI295" s="177"/>
      <c r="AK295" s="164" t="str">
        <f t="shared" si="90"/>
        <v/>
      </c>
      <c r="AL295" s="165" t="str">
        <f t="shared" si="106"/>
        <v/>
      </c>
      <c r="AM295" s="164" t="str">
        <f t="shared" si="91"/>
        <v/>
      </c>
      <c r="AN295" s="164" t="str">
        <f t="shared" si="92"/>
        <v/>
      </c>
      <c r="AO295" s="166" t="str">
        <f t="shared" si="93"/>
        <v/>
      </c>
      <c r="AP295" s="167" t="str">
        <f t="shared" si="94"/>
        <v/>
      </c>
      <c r="AQ295" s="167" t="str">
        <f t="shared" si="95"/>
        <v/>
      </c>
      <c r="AR295" s="167" t="str">
        <f t="shared" si="96"/>
        <v/>
      </c>
      <c r="AS295" s="164" t="str">
        <f t="shared" si="97"/>
        <v/>
      </c>
      <c r="AT295" s="168" t="str">
        <f t="shared" si="98"/>
        <v/>
      </c>
      <c r="AU295" s="168" t="str">
        <f t="shared" si="99"/>
        <v/>
      </c>
      <c r="AV295" s="168" t="str">
        <f t="shared" si="100"/>
        <v/>
      </c>
      <c r="AW295" s="168" t="str">
        <f t="shared" si="101"/>
        <v/>
      </c>
      <c r="AX295" s="168" t="str">
        <f t="shared" si="102"/>
        <v/>
      </c>
      <c r="AY295" s="168" t="str">
        <f t="shared" si="103"/>
        <v/>
      </c>
      <c r="AZ295" s="178"/>
      <c r="BA295" s="178"/>
      <c r="BB295" s="179"/>
      <c r="BC295" s="179"/>
      <c r="BD295" s="179"/>
      <c r="BE295" s="179"/>
      <c r="BF295" s="179"/>
      <c r="BG295" s="179"/>
      <c r="BH295" s="179"/>
      <c r="BI295" s="179"/>
      <c r="BJ295" s="179"/>
      <c r="BK295" s="179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27"/>
      <c r="CH295" s="27"/>
      <c r="CI295" s="27"/>
      <c r="CJ295" s="27"/>
      <c r="CK295" s="27"/>
      <c r="CL295" s="27"/>
      <c r="CM295" s="27"/>
      <c r="CN295" s="27"/>
      <c r="CO295" s="27"/>
      <c r="CP295" s="27"/>
      <c r="CQ295" s="27"/>
      <c r="CR295" s="27"/>
      <c r="CS295" s="27"/>
      <c r="CT295" s="27"/>
      <c r="CU295" s="27"/>
      <c r="CV295" s="27"/>
      <c r="CW295" s="27"/>
      <c r="CX295" s="27"/>
      <c r="CY295" s="27"/>
      <c r="CZ295" s="27"/>
      <c r="DA295" s="27"/>
      <c r="DB295" s="27"/>
      <c r="DC295" s="27"/>
      <c r="DD295" s="27"/>
      <c r="DE295" s="27"/>
      <c r="DF295" s="27"/>
      <c r="DG295" s="27"/>
      <c r="DH295" s="27"/>
      <c r="DI295" s="25"/>
      <c r="DJ295" s="25"/>
      <c r="DK295" s="25"/>
      <c r="DL295" s="25"/>
      <c r="DM295" s="25"/>
      <c r="DN295" s="25"/>
    </row>
    <row r="296" spans="1:118" ht="15.95" customHeight="1" x14ac:dyDescent="0.2">
      <c r="A296" s="181" t="str">
        <f t="shared" si="105"/>
        <v/>
      </c>
      <c r="B296" s="182" t="str">
        <f t="shared" si="104"/>
        <v/>
      </c>
      <c r="C296" s="151"/>
      <c r="D296" s="152"/>
      <c r="E296" s="153"/>
      <c r="F296" s="152"/>
      <c r="G296" s="151"/>
      <c r="H296" s="151"/>
      <c r="I296" s="151"/>
      <c r="J296" s="151"/>
      <c r="K296" s="152"/>
      <c r="L296" s="151" t="str">
        <f t="shared" si="86"/>
        <v/>
      </c>
      <c r="M296" s="151" t="str">
        <f t="shared" si="87"/>
        <v/>
      </c>
      <c r="N296" s="151" t="str">
        <f t="shared" si="88"/>
        <v/>
      </c>
      <c r="O296" s="151" t="str">
        <f t="shared" si="89"/>
        <v/>
      </c>
      <c r="P296" s="155"/>
      <c r="Q296" s="155"/>
      <c r="R296" s="154" t="str">
        <f>IF(C296="","",MAX(N296:N297))</f>
        <v/>
      </c>
      <c r="S296" s="154" t="str">
        <f>IF(D296="","",MAX(O296:O297))</f>
        <v/>
      </c>
      <c r="T296" s="155" t="str">
        <f>IF(C296="","",MAX(ABS(H296),ABS(H297)))</f>
        <v/>
      </c>
      <c r="U296" s="156" t="str">
        <f>+IF(C296="","",MIN(MAX(ABS(G296),ABS(G297))*1000/(J296*K296),0.2*$F$10))</f>
        <v/>
      </c>
      <c r="V296" s="155" t="str">
        <f>IF(C296="","",MAX(BH296:BI296))</f>
        <v/>
      </c>
      <c r="W296" s="155" t="str">
        <f>IF(C296="","",$AA$9*$J296*$BG296*$BF296*$F$10/2.9/1000)</f>
        <v/>
      </c>
      <c r="X296" s="155" t="str">
        <f>IF(C296="","",$AA$9*$J296*$BG296*$BF296*$F$10/2/1000)</f>
        <v/>
      </c>
      <c r="Y296" s="157" t="str">
        <f>IF(C296="","",IF(MAX(ABS(H296),ABS(H297))&lt;V296,"Cấu tạo",IF(MAX(ABS(H296),ABS(H297))&gt;X296,"O/S","Tínhthép")))</f>
        <v/>
      </c>
      <c r="Z296" s="158" t="str">
        <f>IF(C296="","",IF(Y296="Tínhthép",IF(T296&lt;W296,2.5,_xlfn.COT(0.5*ASIN(2*T296*1000/($AA$9*J296*BG296*BF296*$F$10)))),""))</f>
        <v/>
      </c>
      <c r="AA296" s="159" t="str">
        <f>IF(C296="","",MAX(BJ296:BK296))</f>
        <v/>
      </c>
      <c r="AB296" s="160" t="str">
        <f>IF($C296="","",AH296)</f>
        <v/>
      </c>
      <c r="AC296" s="160" t="str">
        <f>IF($C296="","",AI296)</f>
        <v/>
      </c>
      <c r="AD296" s="160"/>
      <c r="AE296" s="159" t="str">
        <f>IF(C296="","",2*3.14*AB296^2/4/AC296*1000)</f>
        <v/>
      </c>
      <c r="AF296" s="161" t="str">
        <f>IF(C296="","",IF(AE296&gt;AA296,"OK","NOT OK"))</f>
        <v/>
      </c>
      <c r="AH296" s="162">
        <v>10</v>
      </c>
      <c r="AI296" s="163">
        <v>200</v>
      </c>
      <c r="AK296" s="164" t="str">
        <f t="shared" si="90"/>
        <v/>
      </c>
      <c r="AL296" s="165" t="str">
        <f t="shared" si="106"/>
        <v/>
      </c>
      <c r="AM296" s="164" t="str">
        <f t="shared" si="91"/>
        <v/>
      </c>
      <c r="AN296" s="164" t="str">
        <f t="shared" si="92"/>
        <v/>
      </c>
      <c r="AO296" s="166" t="str">
        <f t="shared" si="93"/>
        <v/>
      </c>
      <c r="AP296" s="167" t="str">
        <f t="shared" si="94"/>
        <v/>
      </c>
      <c r="AQ296" s="167" t="str">
        <f t="shared" si="95"/>
        <v/>
      </c>
      <c r="AR296" s="167" t="str">
        <f t="shared" si="96"/>
        <v/>
      </c>
      <c r="AS296" s="164" t="str">
        <f t="shared" si="97"/>
        <v/>
      </c>
      <c r="AT296" s="168" t="str">
        <f t="shared" si="98"/>
        <v/>
      </c>
      <c r="AU296" s="168" t="str">
        <f t="shared" si="99"/>
        <v/>
      </c>
      <c r="AV296" s="168" t="str">
        <f t="shared" si="100"/>
        <v/>
      </c>
      <c r="AW296" s="168" t="str">
        <f t="shared" si="101"/>
        <v/>
      </c>
      <c r="AX296" s="168" t="str">
        <f t="shared" si="102"/>
        <v/>
      </c>
      <c r="AY296" s="168" t="str">
        <f t="shared" si="103"/>
        <v/>
      </c>
      <c r="AZ296" s="169" t="str">
        <f>IF(C296="","",MAX(R296:R297))</f>
        <v/>
      </c>
      <c r="BA296" s="169" t="str">
        <f>IF(C296="","",MAX(S296:S297))</f>
        <v/>
      </c>
      <c r="BB296" s="170" t="str">
        <f>IF(C296="","",MIN(2,1+SQRT(200/(0.8*K296))))</f>
        <v/>
      </c>
      <c r="BC296" s="170" t="str">
        <f>IF(C296="","",MIN(0.02,MAX(R296:S296)/(J296*0.8*K296)))</f>
        <v/>
      </c>
      <c r="BD296" s="171" t="str">
        <f>IF(C296="","",0.18/$Y$11)</f>
        <v/>
      </c>
      <c r="BE296" s="172" t="str">
        <f>IF(C296="","",0.035*BB296^(3/2)*$F$9^(1/2))</f>
        <v/>
      </c>
      <c r="BF296" s="172" t="str">
        <f>IF(C296="","",0.6*(1-$F$9/250))</f>
        <v/>
      </c>
      <c r="BG296" s="171" t="str">
        <f>IF(C296="","",0.9*AK296)</f>
        <v/>
      </c>
      <c r="BH296" s="172" t="str">
        <f>+IF(C296="","",(BD296*BB296*(100*BC296*$F$9)^(1/3)+0.15*U296)*J296*0.8*K296/1000)</f>
        <v/>
      </c>
      <c r="BI296" s="172" t="str">
        <f>IF(C296="","",(BE296+0.15*U296)*J296*0.8*K296/1000)</f>
        <v/>
      </c>
      <c r="BJ296" s="172" t="str">
        <f>IF(C296="","",$AF$12*J296*1000)</f>
        <v/>
      </c>
      <c r="BK296" s="172" t="str">
        <f>+IF(C296="","",T296*1000/(BG296*$Q$10*Z296)*1000)</f>
        <v/>
      </c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  <c r="CO296" s="27"/>
      <c r="CP296" s="27"/>
      <c r="CQ296" s="27"/>
      <c r="CR296" s="27"/>
      <c r="CS296" s="27"/>
      <c r="CT296" s="27"/>
      <c r="CU296" s="27"/>
      <c r="CV296" s="27"/>
      <c r="CW296" s="27"/>
      <c r="CX296" s="27"/>
      <c r="CY296" s="27"/>
      <c r="CZ296" s="27"/>
      <c r="DA296" s="27"/>
      <c r="DB296" s="27"/>
      <c r="DC296" s="27"/>
      <c r="DD296" s="27"/>
      <c r="DE296" s="27"/>
      <c r="DF296" s="27"/>
      <c r="DG296" s="27"/>
      <c r="DH296" s="27"/>
      <c r="DI296" s="25"/>
      <c r="DJ296" s="25"/>
      <c r="DK296" s="25"/>
      <c r="DL296" s="25"/>
      <c r="DM296" s="25"/>
      <c r="DN296" s="25"/>
    </row>
    <row r="297" spans="1:118" ht="15.95" customHeight="1" x14ac:dyDescent="0.25">
      <c r="A297" s="181" t="str">
        <f t="shared" si="105"/>
        <v/>
      </c>
      <c r="B297" s="182" t="str">
        <f t="shared" si="104"/>
        <v/>
      </c>
      <c r="C297" s="151"/>
      <c r="D297" s="152"/>
      <c r="E297" s="153"/>
      <c r="F297" s="152"/>
      <c r="G297" s="151"/>
      <c r="H297" s="151"/>
      <c r="I297" s="151"/>
      <c r="J297" s="151"/>
      <c r="K297" s="152"/>
      <c r="L297" s="151" t="str">
        <f t="shared" si="86"/>
        <v/>
      </c>
      <c r="M297" s="151" t="str">
        <f t="shared" si="87"/>
        <v/>
      </c>
      <c r="N297" s="151" t="str">
        <f t="shared" si="88"/>
        <v/>
      </c>
      <c r="O297" s="151" t="str">
        <f t="shared" si="89"/>
        <v/>
      </c>
      <c r="P297" s="272"/>
      <c r="Q297" s="272"/>
      <c r="R297" s="180"/>
      <c r="S297" s="180"/>
      <c r="T297" s="174"/>
      <c r="U297" s="174"/>
      <c r="V297" s="174"/>
      <c r="W297" s="174"/>
      <c r="X297" s="174"/>
      <c r="Y297" s="174"/>
      <c r="Z297" s="174"/>
      <c r="AA297" s="175"/>
      <c r="AB297" s="175"/>
      <c r="AC297" s="175"/>
      <c r="AD297" s="175"/>
      <c r="AE297" s="176"/>
      <c r="AF297" s="175"/>
      <c r="AG297" s="122"/>
      <c r="AH297" s="177"/>
      <c r="AI297" s="177"/>
      <c r="AK297" s="164" t="str">
        <f t="shared" si="90"/>
        <v/>
      </c>
      <c r="AL297" s="165" t="str">
        <f t="shared" si="106"/>
        <v/>
      </c>
      <c r="AM297" s="164" t="str">
        <f t="shared" si="91"/>
        <v/>
      </c>
      <c r="AN297" s="164" t="str">
        <f t="shared" si="92"/>
        <v/>
      </c>
      <c r="AO297" s="166" t="str">
        <f t="shared" si="93"/>
        <v/>
      </c>
      <c r="AP297" s="167" t="str">
        <f t="shared" si="94"/>
        <v/>
      </c>
      <c r="AQ297" s="167" t="str">
        <f t="shared" si="95"/>
        <v/>
      </c>
      <c r="AR297" s="167" t="str">
        <f t="shared" si="96"/>
        <v/>
      </c>
      <c r="AS297" s="164" t="str">
        <f t="shared" si="97"/>
        <v/>
      </c>
      <c r="AT297" s="168" t="str">
        <f t="shared" si="98"/>
        <v/>
      </c>
      <c r="AU297" s="168" t="str">
        <f t="shared" si="99"/>
        <v/>
      </c>
      <c r="AV297" s="168" t="str">
        <f t="shared" si="100"/>
        <v/>
      </c>
      <c r="AW297" s="168" t="str">
        <f t="shared" si="101"/>
        <v/>
      </c>
      <c r="AX297" s="168" t="str">
        <f t="shared" si="102"/>
        <v/>
      </c>
      <c r="AY297" s="168" t="str">
        <f t="shared" si="103"/>
        <v/>
      </c>
      <c r="AZ297" s="178"/>
      <c r="BA297" s="178"/>
      <c r="BB297" s="179"/>
      <c r="BC297" s="179"/>
      <c r="BD297" s="179"/>
      <c r="BE297" s="179"/>
      <c r="BF297" s="179"/>
      <c r="BG297" s="179"/>
      <c r="BH297" s="179"/>
      <c r="BI297" s="179"/>
      <c r="BJ297" s="179"/>
      <c r="BK297" s="179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  <c r="CO297" s="27"/>
      <c r="CP297" s="27"/>
      <c r="CQ297" s="27"/>
      <c r="CR297" s="27"/>
      <c r="CS297" s="27"/>
      <c r="CT297" s="27"/>
      <c r="CU297" s="27"/>
      <c r="CV297" s="27"/>
      <c r="CW297" s="27"/>
      <c r="CX297" s="27"/>
      <c r="CY297" s="27"/>
      <c r="CZ297" s="27"/>
      <c r="DA297" s="27"/>
      <c r="DB297" s="27"/>
      <c r="DC297" s="27"/>
      <c r="DD297" s="27"/>
      <c r="DE297" s="27"/>
      <c r="DF297" s="27"/>
      <c r="DG297" s="27"/>
      <c r="DH297" s="27"/>
      <c r="DI297" s="25"/>
      <c r="DJ297" s="25"/>
      <c r="DK297" s="25"/>
      <c r="DL297" s="25"/>
      <c r="DM297" s="25"/>
      <c r="DN297" s="25"/>
    </row>
    <row r="298" spans="1:118" ht="15.95" customHeight="1" x14ac:dyDescent="0.2">
      <c r="A298" s="181" t="str">
        <f t="shared" si="105"/>
        <v/>
      </c>
      <c r="B298" s="182" t="str">
        <f t="shared" si="104"/>
        <v/>
      </c>
      <c r="C298" s="151"/>
      <c r="D298" s="152"/>
      <c r="E298" s="153"/>
      <c r="F298" s="152"/>
      <c r="G298" s="151"/>
      <c r="H298" s="151"/>
      <c r="I298" s="151"/>
      <c r="J298" s="151"/>
      <c r="K298" s="151"/>
      <c r="L298" s="151" t="str">
        <f t="shared" si="86"/>
        <v/>
      </c>
      <c r="M298" s="151" t="str">
        <f t="shared" si="87"/>
        <v/>
      </c>
      <c r="N298" s="151" t="str">
        <f t="shared" si="88"/>
        <v/>
      </c>
      <c r="O298" s="151" t="str">
        <f t="shared" si="89"/>
        <v/>
      </c>
      <c r="P298" s="155"/>
      <c r="Q298" s="155"/>
      <c r="R298" s="154" t="str">
        <f>IF(C298="","",MAX(N298:N299))</f>
        <v/>
      </c>
      <c r="S298" s="154" t="str">
        <f>IF(D298="","",MAX(O298:O299))</f>
        <v/>
      </c>
      <c r="T298" s="155" t="str">
        <f>IF(C298="","",MAX(ABS(H298),ABS(H299)))</f>
        <v/>
      </c>
      <c r="U298" s="156" t="str">
        <f>+IF(C298="","",MIN(MAX(ABS(G298),ABS(G299))*1000/(J298*K298),0.2*$F$10))</f>
        <v/>
      </c>
      <c r="V298" s="155" t="str">
        <f>IF(C298="","",MAX(BH298:BI298))</f>
        <v/>
      </c>
      <c r="W298" s="155" t="str">
        <f>IF(C298="","",$AA$9*$J298*$BG298*$BF298*$F$10/2.9/1000)</f>
        <v/>
      </c>
      <c r="X298" s="155" t="str">
        <f>IF(C298="","",$AA$9*$J298*$BG298*$BF298*$F$10/2/1000)</f>
        <v/>
      </c>
      <c r="Y298" s="157" t="str">
        <f>IF(C298="","",IF(MAX(ABS(H298),ABS(H299))&lt;V298,"Cấu tạo",IF(MAX(ABS(H298),ABS(H299))&gt;X298,"O/S","Tínhthép")))</f>
        <v/>
      </c>
      <c r="Z298" s="158" t="str">
        <f>IF(C298="","",IF(Y298="Tínhthép",IF(T298&lt;W298,2.5,_xlfn.COT(0.5*ASIN(2*T298*1000/($AA$9*J298*BG298*BF298*$F$10)))),""))</f>
        <v/>
      </c>
      <c r="AA298" s="159" t="str">
        <f>IF(C298="","",MAX(BJ298:BK298))</f>
        <v/>
      </c>
      <c r="AB298" s="160" t="str">
        <f>IF($C298="","",AH298)</f>
        <v/>
      </c>
      <c r="AC298" s="160" t="str">
        <f>IF($C298="","",AI298)</f>
        <v/>
      </c>
      <c r="AD298" s="160"/>
      <c r="AE298" s="159" t="str">
        <f>IF(C298="","",2*3.14*AB298^2/4/AC298*1000)</f>
        <v/>
      </c>
      <c r="AF298" s="161" t="str">
        <f>IF(C298="","",IF(AE298&gt;AA298,"OK","NOT OK"))</f>
        <v/>
      </c>
      <c r="AG298" s="17">
        <v>71</v>
      </c>
      <c r="AH298" s="162">
        <v>10</v>
      </c>
      <c r="AI298" s="163">
        <v>200</v>
      </c>
      <c r="AK298" s="164" t="str">
        <f t="shared" si="90"/>
        <v/>
      </c>
      <c r="AL298" s="165" t="str">
        <f t="shared" si="106"/>
        <v/>
      </c>
      <c r="AM298" s="164" t="str">
        <f t="shared" si="91"/>
        <v/>
      </c>
      <c r="AN298" s="164" t="str">
        <f t="shared" si="92"/>
        <v/>
      </c>
      <c r="AO298" s="166" t="str">
        <f t="shared" si="93"/>
        <v/>
      </c>
      <c r="AP298" s="167" t="str">
        <f t="shared" si="94"/>
        <v/>
      </c>
      <c r="AQ298" s="167" t="str">
        <f t="shared" si="95"/>
        <v/>
      </c>
      <c r="AR298" s="167" t="str">
        <f t="shared" si="96"/>
        <v/>
      </c>
      <c r="AS298" s="164" t="str">
        <f t="shared" si="97"/>
        <v/>
      </c>
      <c r="AT298" s="168" t="str">
        <f t="shared" si="98"/>
        <v/>
      </c>
      <c r="AU298" s="168" t="str">
        <f t="shared" si="99"/>
        <v/>
      </c>
      <c r="AV298" s="168" t="str">
        <f t="shared" si="100"/>
        <v/>
      </c>
      <c r="AW298" s="168" t="str">
        <f t="shared" si="101"/>
        <v/>
      </c>
      <c r="AX298" s="168" t="str">
        <f t="shared" si="102"/>
        <v/>
      </c>
      <c r="AY298" s="168" t="str">
        <f t="shared" si="103"/>
        <v/>
      </c>
      <c r="AZ298" s="169" t="str">
        <f>IF(C298="","",MAX(R298:R299))</f>
        <v/>
      </c>
      <c r="BA298" s="169" t="str">
        <f>IF(C298="","",MAX(S298:S299))</f>
        <v/>
      </c>
      <c r="BB298" s="170" t="str">
        <f>IF(C298="","",MIN(2,1+SQRT(200/(0.8*K298))))</f>
        <v/>
      </c>
      <c r="BC298" s="170" t="str">
        <f>IF(C298="","",MIN(0.02,MAX(R298:S298)/(J298*0.8*K298)))</f>
        <v/>
      </c>
      <c r="BD298" s="171" t="str">
        <f>IF(C298="","",0.18/$Y$11)</f>
        <v/>
      </c>
      <c r="BE298" s="172" t="str">
        <f>IF(C298="","",0.035*BB298^(3/2)*$F$9^(1/2))</f>
        <v/>
      </c>
      <c r="BF298" s="172" t="str">
        <f>IF(C298="","",0.6*(1-$F$9/250))</f>
        <v/>
      </c>
      <c r="BG298" s="171" t="str">
        <f>IF(C298="","",0.9*AK298)</f>
        <v/>
      </c>
      <c r="BH298" s="172" t="str">
        <f>+IF(C298="","",(BD298*BB298*(100*BC298*$F$9)^(1/3)+0.15*U298)*J298*0.8*K298/1000)</f>
        <v/>
      </c>
      <c r="BI298" s="172" t="str">
        <f>IF(C298="","",(BE298+0.15*U298)*J298*0.8*K298/1000)</f>
        <v/>
      </c>
      <c r="BJ298" s="172" t="str">
        <f>IF(C298="","",$AF$12*J298*1000)</f>
        <v/>
      </c>
      <c r="BK298" s="172" t="str">
        <f>+IF(C298="","",T298*1000/(BG298*$Q$10*Z298)*1000)</f>
        <v/>
      </c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27"/>
      <c r="CH298" s="27"/>
      <c r="CI298" s="27"/>
      <c r="CJ298" s="27"/>
      <c r="CK298" s="27"/>
      <c r="CL298" s="27"/>
      <c r="CM298" s="27"/>
      <c r="CN298" s="27"/>
      <c r="CO298" s="27"/>
      <c r="CP298" s="27"/>
      <c r="CQ298" s="27"/>
      <c r="CR298" s="27"/>
      <c r="CS298" s="27"/>
      <c r="CT298" s="27"/>
      <c r="CU298" s="27"/>
      <c r="CV298" s="27"/>
      <c r="CW298" s="27"/>
      <c r="CX298" s="27"/>
      <c r="CY298" s="27"/>
      <c r="CZ298" s="27"/>
      <c r="DA298" s="27"/>
      <c r="DB298" s="27"/>
      <c r="DC298" s="27"/>
      <c r="DD298" s="27"/>
      <c r="DE298" s="27"/>
      <c r="DF298" s="27"/>
      <c r="DG298" s="27"/>
      <c r="DH298" s="27"/>
      <c r="DI298" s="25"/>
      <c r="DJ298" s="25"/>
      <c r="DK298" s="25"/>
      <c r="DL298" s="25"/>
      <c r="DM298" s="25"/>
      <c r="DN298" s="25"/>
    </row>
    <row r="299" spans="1:118" ht="15.95" customHeight="1" x14ac:dyDescent="0.25">
      <c r="A299" s="181" t="str">
        <f t="shared" si="105"/>
        <v/>
      </c>
      <c r="B299" s="182" t="str">
        <f t="shared" si="104"/>
        <v/>
      </c>
      <c r="C299" s="151"/>
      <c r="D299" s="152"/>
      <c r="E299" s="153"/>
      <c r="F299" s="152"/>
      <c r="G299" s="151"/>
      <c r="H299" s="151"/>
      <c r="I299" s="151"/>
      <c r="J299" s="151"/>
      <c r="K299" s="152"/>
      <c r="L299" s="151" t="str">
        <f t="shared" si="86"/>
        <v/>
      </c>
      <c r="M299" s="151" t="str">
        <f t="shared" si="87"/>
        <v/>
      </c>
      <c r="N299" s="151" t="str">
        <f t="shared" si="88"/>
        <v/>
      </c>
      <c r="O299" s="151" t="str">
        <f t="shared" si="89"/>
        <v/>
      </c>
      <c r="P299" s="272"/>
      <c r="Q299" s="272"/>
      <c r="R299" s="173"/>
      <c r="S299" s="173"/>
      <c r="T299" s="174"/>
      <c r="U299" s="174"/>
      <c r="V299" s="174"/>
      <c r="W299" s="174"/>
      <c r="X299" s="174"/>
      <c r="Y299" s="174"/>
      <c r="Z299" s="174"/>
      <c r="AA299" s="175"/>
      <c r="AB299" s="175"/>
      <c r="AC299" s="175"/>
      <c r="AD299" s="175"/>
      <c r="AE299" s="176"/>
      <c r="AF299" s="175"/>
      <c r="AG299" s="122"/>
      <c r="AH299" s="177"/>
      <c r="AI299" s="177"/>
      <c r="AK299" s="164" t="str">
        <f t="shared" si="90"/>
        <v/>
      </c>
      <c r="AL299" s="165" t="str">
        <f t="shared" si="106"/>
        <v/>
      </c>
      <c r="AM299" s="164" t="str">
        <f t="shared" si="91"/>
        <v/>
      </c>
      <c r="AN299" s="164" t="str">
        <f t="shared" si="92"/>
        <v/>
      </c>
      <c r="AO299" s="166" t="str">
        <f t="shared" si="93"/>
        <v/>
      </c>
      <c r="AP299" s="167" t="str">
        <f t="shared" si="94"/>
        <v/>
      </c>
      <c r="AQ299" s="167" t="str">
        <f t="shared" si="95"/>
        <v/>
      </c>
      <c r="AR299" s="167" t="str">
        <f t="shared" si="96"/>
        <v/>
      </c>
      <c r="AS299" s="164" t="str">
        <f t="shared" si="97"/>
        <v/>
      </c>
      <c r="AT299" s="168" t="str">
        <f t="shared" si="98"/>
        <v/>
      </c>
      <c r="AU299" s="168" t="str">
        <f t="shared" si="99"/>
        <v/>
      </c>
      <c r="AV299" s="168" t="str">
        <f t="shared" si="100"/>
        <v/>
      </c>
      <c r="AW299" s="168" t="str">
        <f t="shared" si="101"/>
        <v/>
      </c>
      <c r="AX299" s="168" t="str">
        <f t="shared" si="102"/>
        <v/>
      </c>
      <c r="AY299" s="168" t="str">
        <f t="shared" si="103"/>
        <v/>
      </c>
      <c r="AZ299" s="178"/>
      <c r="BA299" s="178"/>
      <c r="BB299" s="179"/>
      <c r="BC299" s="179"/>
      <c r="BD299" s="179"/>
      <c r="BE299" s="179"/>
      <c r="BF299" s="179"/>
      <c r="BG299" s="179"/>
      <c r="BH299" s="179"/>
      <c r="BI299" s="179"/>
      <c r="BJ299" s="179"/>
      <c r="BK299" s="179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  <c r="CO299" s="27"/>
      <c r="CP299" s="27"/>
      <c r="CQ299" s="27"/>
      <c r="CR299" s="27"/>
      <c r="CS299" s="27"/>
      <c r="CT299" s="27"/>
      <c r="CU299" s="27"/>
      <c r="CV299" s="27"/>
      <c r="CW299" s="27"/>
      <c r="CX299" s="27"/>
      <c r="CY299" s="27"/>
      <c r="CZ299" s="27"/>
      <c r="DA299" s="27"/>
      <c r="DB299" s="27"/>
      <c r="DC299" s="27"/>
      <c r="DD299" s="27"/>
      <c r="DE299" s="27"/>
      <c r="DF299" s="27"/>
      <c r="DG299" s="27"/>
      <c r="DH299" s="27"/>
      <c r="DI299" s="25"/>
      <c r="DJ299" s="25"/>
      <c r="DK299" s="25"/>
      <c r="DL299" s="25"/>
      <c r="DM299" s="25"/>
      <c r="DN299" s="25"/>
    </row>
    <row r="300" spans="1:118" ht="15.95" customHeight="1" x14ac:dyDescent="0.2">
      <c r="A300" s="181" t="str">
        <f t="shared" si="105"/>
        <v/>
      </c>
      <c r="B300" s="182" t="str">
        <f t="shared" si="104"/>
        <v/>
      </c>
      <c r="C300" s="151"/>
      <c r="D300" s="152"/>
      <c r="E300" s="153"/>
      <c r="F300" s="152"/>
      <c r="G300" s="151"/>
      <c r="H300" s="151"/>
      <c r="I300" s="151"/>
      <c r="J300" s="151"/>
      <c r="K300" s="152"/>
      <c r="L300" s="151" t="str">
        <f t="shared" si="86"/>
        <v/>
      </c>
      <c r="M300" s="151" t="str">
        <f t="shared" si="87"/>
        <v/>
      </c>
      <c r="N300" s="151" t="str">
        <f t="shared" si="88"/>
        <v/>
      </c>
      <c r="O300" s="151" t="str">
        <f t="shared" si="89"/>
        <v/>
      </c>
      <c r="P300" s="155"/>
      <c r="Q300" s="155"/>
      <c r="R300" s="154" t="str">
        <f>IF(C300="","",MAX(N300:N301))</f>
        <v/>
      </c>
      <c r="S300" s="154" t="str">
        <f>IF(D300="","",MAX(O300:O301))</f>
        <v/>
      </c>
      <c r="T300" s="155" t="str">
        <f>IF(C300="","",MAX(ABS(H300),ABS(H301)))</f>
        <v/>
      </c>
      <c r="U300" s="156" t="str">
        <f>+IF(C300="","",MIN(MAX(ABS(G300),ABS(G301))*1000/(J300*K300),0.2*$F$10))</f>
        <v/>
      </c>
      <c r="V300" s="155" t="str">
        <f>IF(C300="","",MAX(BH300:BI300))</f>
        <v/>
      </c>
      <c r="W300" s="155" t="str">
        <f>IF(C300="","",$AA$9*$J300*$BG300*$BF300*$F$10/2.9/1000)</f>
        <v/>
      </c>
      <c r="X300" s="155" t="str">
        <f>IF(C300="","",$AA$9*$J300*$BG300*$BF300*$F$10/2/1000)</f>
        <v/>
      </c>
      <c r="Y300" s="157" t="str">
        <f>IF(C300="","",IF(MAX(ABS(H300),ABS(H301))&lt;V300,"Cấu tạo",IF(MAX(ABS(H300),ABS(H301))&gt;X300,"O/S","Tínhthép")))</f>
        <v/>
      </c>
      <c r="Z300" s="158" t="str">
        <f>IF(C300="","",IF(Y300="Tínhthép",IF(T300&lt;W300,2.5,_xlfn.COT(0.5*ASIN(2*T300*1000/($AA$9*J300*BG300*BF300*$F$10)))),""))</f>
        <v/>
      </c>
      <c r="AA300" s="159" t="str">
        <f>IF(C300="","",MAX(BJ300:BK300))</f>
        <v/>
      </c>
      <c r="AB300" s="160" t="str">
        <f>IF($C300="","",AH300)</f>
        <v/>
      </c>
      <c r="AC300" s="160" t="str">
        <f>IF($C300="","",AI300)</f>
        <v/>
      </c>
      <c r="AD300" s="160"/>
      <c r="AE300" s="159" t="str">
        <f>IF(C300="","",2*3.14*AB300^2/4/AC300*1000)</f>
        <v/>
      </c>
      <c r="AF300" s="161" t="str">
        <f>IF(C300="","",IF(AE300&gt;AA300,"OK","NOT OK"))</f>
        <v/>
      </c>
      <c r="AH300" s="162">
        <v>10</v>
      </c>
      <c r="AI300" s="163">
        <v>200</v>
      </c>
      <c r="AK300" s="164" t="str">
        <f t="shared" si="90"/>
        <v/>
      </c>
      <c r="AL300" s="165" t="str">
        <f t="shared" si="106"/>
        <v/>
      </c>
      <c r="AM300" s="164" t="str">
        <f t="shared" si="91"/>
        <v/>
      </c>
      <c r="AN300" s="164" t="str">
        <f t="shared" si="92"/>
        <v/>
      </c>
      <c r="AO300" s="166" t="str">
        <f t="shared" si="93"/>
        <v/>
      </c>
      <c r="AP300" s="167" t="str">
        <f t="shared" si="94"/>
        <v/>
      </c>
      <c r="AQ300" s="167" t="str">
        <f t="shared" si="95"/>
        <v/>
      </c>
      <c r="AR300" s="167" t="str">
        <f t="shared" si="96"/>
        <v/>
      </c>
      <c r="AS300" s="164" t="str">
        <f t="shared" si="97"/>
        <v/>
      </c>
      <c r="AT300" s="168" t="str">
        <f t="shared" si="98"/>
        <v/>
      </c>
      <c r="AU300" s="168" t="str">
        <f t="shared" si="99"/>
        <v/>
      </c>
      <c r="AV300" s="168" t="str">
        <f t="shared" si="100"/>
        <v/>
      </c>
      <c r="AW300" s="168" t="str">
        <f t="shared" si="101"/>
        <v/>
      </c>
      <c r="AX300" s="168" t="str">
        <f t="shared" si="102"/>
        <v/>
      </c>
      <c r="AY300" s="168" t="str">
        <f t="shared" si="103"/>
        <v/>
      </c>
      <c r="AZ300" s="169" t="str">
        <f>IF(C300="","",MAX(R300:R301))</f>
        <v/>
      </c>
      <c r="BA300" s="169" t="str">
        <f>IF(C300="","",MAX(S300:S301))</f>
        <v/>
      </c>
      <c r="BB300" s="170" t="str">
        <f>IF(C300="","",MIN(2,1+SQRT(200/(0.8*K300))))</f>
        <v/>
      </c>
      <c r="BC300" s="170" t="str">
        <f>IF(C300="","",MIN(0.02,MAX(R300:S300)/(J300*0.8*K300)))</f>
        <v/>
      </c>
      <c r="BD300" s="171" t="str">
        <f>IF(C300="","",0.18/$Y$11)</f>
        <v/>
      </c>
      <c r="BE300" s="172" t="str">
        <f>IF(C300="","",0.035*BB300^(3/2)*$F$9^(1/2))</f>
        <v/>
      </c>
      <c r="BF300" s="172" t="str">
        <f>IF(C300="","",0.6*(1-$F$9/250))</f>
        <v/>
      </c>
      <c r="BG300" s="171" t="str">
        <f>IF(C300="","",0.9*AK300)</f>
        <v/>
      </c>
      <c r="BH300" s="172" t="str">
        <f>+IF(C300="","",(BD300*BB300*(100*BC300*$F$9)^(1/3)+0.15*U300)*J300*0.8*K300/1000)</f>
        <v/>
      </c>
      <c r="BI300" s="172" t="str">
        <f>IF(C300="","",(BE300+0.15*U300)*J300*0.8*K300/1000)</f>
        <v/>
      </c>
      <c r="BJ300" s="172" t="str">
        <f>IF(C300="","",$AF$12*J300*1000)</f>
        <v/>
      </c>
      <c r="BK300" s="172" t="str">
        <f>+IF(C300="","",T300*1000/(BG300*$Q$10*Z300)*1000)</f>
        <v/>
      </c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27"/>
      <c r="CH300" s="27"/>
      <c r="CI300" s="27"/>
      <c r="CJ300" s="27"/>
      <c r="CK300" s="27"/>
      <c r="CL300" s="27"/>
      <c r="CM300" s="27"/>
      <c r="CN300" s="27"/>
      <c r="CO300" s="27"/>
      <c r="CP300" s="27"/>
      <c r="CQ300" s="27"/>
      <c r="CR300" s="27"/>
      <c r="CS300" s="27"/>
      <c r="CT300" s="27"/>
      <c r="CU300" s="27"/>
      <c r="CV300" s="27"/>
      <c r="CW300" s="27"/>
      <c r="CX300" s="27"/>
      <c r="CY300" s="27"/>
      <c r="CZ300" s="27"/>
      <c r="DA300" s="27"/>
      <c r="DB300" s="27"/>
      <c r="DC300" s="27"/>
      <c r="DD300" s="27"/>
      <c r="DE300" s="27"/>
      <c r="DF300" s="27"/>
      <c r="DG300" s="27"/>
      <c r="DH300" s="27"/>
      <c r="DI300" s="25"/>
      <c r="DJ300" s="25"/>
      <c r="DK300" s="25"/>
      <c r="DL300" s="25"/>
      <c r="DM300" s="25"/>
      <c r="DN300" s="25"/>
    </row>
    <row r="301" spans="1:118" ht="15.95" customHeight="1" x14ac:dyDescent="0.25">
      <c r="A301" s="181" t="str">
        <f t="shared" si="105"/>
        <v/>
      </c>
      <c r="B301" s="182" t="str">
        <f t="shared" si="104"/>
        <v/>
      </c>
      <c r="C301" s="151"/>
      <c r="D301" s="152"/>
      <c r="E301" s="153"/>
      <c r="F301" s="152"/>
      <c r="G301" s="151"/>
      <c r="H301" s="151"/>
      <c r="I301" s="151"/>
      <c r="J301" s="151"/>
      <c r="K301" s="152"/>
      <c r="L301" s="151" t="str">
        <f t="shared" si="86"/>
        <v/>
      </c>
      <c r="M301" s="151" t="str">
        <f t="shared" si="87"/>
        <v/>
      </c>
      <c r="N301" s="151" t="str">
        <f t="shared" si="88"/>
        <v/>
      </c>
      <c r="O301" s="151" t="str">
        <f t="shared" si="89"/>
        <v/>
      </c>
      <c r="P301" s="272"/>
      <c r="Q301" s="272"/>
      <c r="R301" s="173"/>
      <c r="S301" s="173"/>
      <c r="T301" s="174"/>
      <c r="U301" s="174"/>
      <c r="V301" s="174"/>
      <c r="W301" s="174"/>
      <c r="X301" s="174"/>
      <c r="Y301" s="174"/>
      <c r="Z301" s="174"/>
      <c r="AA301" s="175"/>
      <c r="AB301" s="175"/>
      <c r="AC301" s="175"/>
      <c r="AD301" s="175"/>
      <c r="AE301" s="176"/>
      <c r="AF301" s="175"/>
      <c r="AG301" s="122"/>
      <c r="AH301" s="177"/>
      <c r="AI301" s="177"/>
      <c r="AK301" s="164" t="str">
        <f t="shared" si="90"/>
        <v/>
      </c>
      <c r="AL301" s="165" t="str">
        <f t="shared" si="106"/>
        <v/>
      </c>
      <c r="AM301" s="164" t="str">
        <f t="shared" si="91"/>
        <v/>
      </c>
      <c r="AN301" s="164" t="str">
        <f t="shared" si="92"/>
        <v/>
      </c>
      <c r="AO301" s="166" t="str">
        <f t="shared" si="93"/>
        <v/>
      </c>
      <c r="AP301" s="167" t="str">
        <f t="shared" si="94"/>
        <v/>
      </c>
      <c r="AQ301" s="167" t="str">
        <f t="shared" si="95"/>
        <v/>
      </c>
      <c r="AR301" s="167" t="str">
        <f t="shared" si="96"/>
        <v/>
      </c>
      <c r="AS301" s="164" t="str">
        <f t="shared" si="97"/>
        <v/>
      </c>
      <c r="AT301" s="168" t="str">
        <f t="shared" si="98"/>
        <v/>
      </c>
      <c r="AU301" s="168" t="str">
        <f t="shared" si="99"/>
        <v/>
      </c>
      <c r="AV301" s="168" t="str">
        <f t="shared" si="100"/>
        <v/>
      </c>
      <c r="AW301" s="168" t="str">
        <f t="shared" si="101"/>
        <v/>
      </c>
      <c r="AX301" s="168" t="str">
        <f t="shared" si="102"/>
        <v/>
      </c>
      <c r="AY301" s="168" t="str">
        <f t="shared" si="103"/>
        <v/>
      </c>
      <c r="AZ301" s="178"/>
      <c r="BA301" s="178"/>
      <c r="BB301" s="179"/>
      <c r="BC301" s="179"/>
      <c r="BD301" s="179"/>
      <c r="BE301" s="179"/>
      <c r="BF301" s="179"/>
      <c r="BG301" s="179"/>
      <c r="BH301" s="179"/>
      <c r="BI301" s="179"/>
      <c r="BJ301" s="179"/>
      <c r="BK301" s="179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27"/>
      <c r="CH301" s="27"/>
      <c r="CI301" s="27"/>
      <c r="CJ301" s="27"/>
      <c r="CK301" s="27"/>
      <c r="CL301" s="27"/>
      <c r="CM301" s="27"/>
      <c r="CN301" s="27"/>
      <c r="CO301" s="27"/>
      <c r="CP301" s="27"/>
      <c r="CQ301" s="27"/>
      <c r="CR301" s="27"/>
      <c r="CS301" s="27"/>
      <c r="CT301" s="27"/>
      <c r="CU301" s="27"/>
      <c r="CV301" s="27"/>
      <c r="CW301" s="27"/>
      <c r="CX301" s="27"/>
      <c r="CY301" s="27"/>
      <c r="CZ301" s="27"/>
      <c r="DA301" s="27"/>
      <c r="DB301" s="27"/>
      <c r="DC301" s="27"/>
      <c r="DD301" s="27"/>
      <c r="DE301" s="27"/>
      <c r="DF301" s="27"/>
      <c r="DG301" s="27"/>
      <c r="DH301" s="27"/>
      <c r="DI301" s="25"/>
      <c r="DJ301" s="25"/>
      <c r="DK301" s="25"/>
      <c r="DL301" s="25"/>
      <c r="DM301" s="25"/>
      <c r="DN301" s="25"/>
    </row>
    <row r="302" spans="1:118" ht="15.95" customHeight="1" x14ac:dyDescent="0.2">
      <c r="A302" s="181" t="str">
        <f t="shared" si="105"/>
        <v/>
      </c>
      <c r="B302" s="182" t="str">
        <f t="shared" si="104"/>
        <v/>
      </c>
      <c r="C302" s="151"/>
      <c r="D302" s="152"/>
      <c r="E302" s="153"/>
      <c r="F302" s="152"/>
      <c r="G302" s="151"/>
      <c r="H302" s="151"/>
      <c r="I302" s="151"/>
      <c r="J302" s="151"/>
      <c r="K302" s="151"/>
      <c r="L302" s="151" t="str">
        <f t="shared" si="86"/>
        <v/>
      </c>
      <c r="M302" s="151" t="str">
        <f t="shared" si="87"/>
        <v/>
      </c>
      <c r="N302" s="151" t="str">
        <f t="shared" si="88"/>
        <v/>
      </c>
      <c r="O302" s="151" t="str">
        <f t="shared" si="89"/>
        <v/>
      </c>
      <c r="P302" s="155"/>
      <c r="Q302" s="155"/>
      <c r="R302" s="154" t="str">
        <f>IF(C302="","",MAX(N302:N303))</f>
        <v/>
      </c>
      <c r="S302" s="154" t="str">
        <f>IF(D302="","",MAX(O302:O303))</f>
        <v/>
      </c>
      <c r="T302" s="155" t="str">
        <f>IF(C302="","",MAX(ABS(H302),ABS(H303)))</f>
        <v/>
      </c>
      <c r="U302" s="156" t="str">
        <f>+IF(C302="","",MIN(MAX(ABS(G302),ABS(G303))*1000/(J302*K302),0.2*$F$10))</f>
        <v/>
      </c>
      <c r="V302" s="155" t="str">
        <f>IF(C302="","",MAX(BH302:BI302))</f>
        <v/>
      </c>
      <c r="W302" s="155" t="str">
        <f>IF(C302="","",$AA$9*$J302*$BG302*$BF302*$F$10/2.9/1000)</f>
        <v/>
      </c>
      <c r="X302" s="155" t="str">
        <f>IF(C302="","",$AA$9*$J302*$BG302*$BF302*$F$10/2/1000)</f>
        <v/>
      </c>
      <c r="Y302" s="157" t="str">
        <f>IF(C302="","",IF(MAX(ABS(H302),ABS(H303))&lt;V302,"Cấu tạo",IF(MAX(ABS(H302),ABS(H303))&gt;X302,"O/S","Tínhthép")))</f>
        <v/>
      </c>
      <c r="Z302" s="158" t="str">
        <f>IF(C302="","",IF(Y302="Tínhthép",IF(T302&lt;W302,2.5,_xlfn.COT(0.5*ASIN(2*T302*1000/($AA$9*J302*BG302*BF302*$F$10)))),""))</f>
        <v/>
      </c>
      <c r="AA302" s="159" t="str">
        <f>IF(C302="","",MAX(BJ302:BK302))</f>
        <v/>
      </c>
      <c r="AB302" s="160" t="str">
        <f>IF($C302="","",AH302)</f>
        <v/>
      </c>
      <c r="AC302" s="160" t="str">
        <f>IF($C302="","",AI302)</f>
        <v/>
      </c>
      <c r="AD302" s="160"/>
      <c r="AE302" s="159" t="str">
        <f>IF(C302="","",2*3.14*AB302^2/4/AC302*1000)</f>
        <v/>
      </c>
      <c r="AF302" s="161" t="str">
        <f>IF(C302="","",IF(AE302&gt;AA302,"OK","NOT OK"))</f>
        <v/>
      </c>
      <c r="AG302" s="17">
        <v>72</v>
      </c>
      <c r="AH302" s="162">
        <v>10</v>
      </c>
      <c r="AI302" s="163">
        <v>200</v>
      </c>
      <c r="AK302" s="164" t="str">
        <f t="shared" si="90"/>
        <v/>
      </c>
      <c r="AL302" s="165" t="str">
        <f t="shared" si="106"/>
        <v/>
      </c>
      <c r="AM302" s="164" t="str">
        <f t="shared" si="91"/>
        <v/>
      </c>
      <c r="AN302" s="164" t="str">
        <f t="shared" si="92"/>
        <v/>
      </c>
      <c r="AO302" s="166" t="str">
        <f t="shared" si="93"/>
        <v/>
      </c>
      <c r="AP302" s="167" t="str">
        <f t="shared" si="94"/>
        <v/>
      </c>
      <c r="AQ302" s="167" t="str">
        <f t="shared" si="95"/>
        <v/>
      </c>
      <c r="AR302" s="167" t="str">
        <f t="shared" si="96"/>
        <v/>
      </c>
      <c r="AS302" s="164" t="str">
        <f t="shared" si="97"/>
        <v/>
      </c>
      <c r="AT302" s="168" t="str">
        <f t="shared" si="98"/>
        <v/>
      </c>
      <c r="AU302" s="168" t="str">
        <f t="shared" si="99"/>
        <v/>
      </c>
      <c r="AV302" s="168" t="str">
        <f t="shared" si="100"/>
        <v/>
      </c>
      <c r="AW302" s="168" t="str">
        <f t="shared" si="101"/>
        <v/>
      </c>
      <c r="AX302" s="168" t="str">
        <f t="shared" si="102"/>
        <v/>
      </c>
      <c r="AY302" s="168" t="str">
        <f t="shared" si="103"/>
        <v/>
      </c>
      <c r="AZ302" s="169" t="str">
        <f>IF(C302="","",MAX(R302:R303))</f>
        <v/>
      </c>
      <c r="BA302" s="169" t="str">
        <f>IF(C302="","",MAX(S302:S303))</f>
        <v/>
      </c>
      <c r="BB302" s="170" t="str">
        <f>IF(C302="","",MIN(2,1+SQRT(200/(0.8*K302))))</f>
        <v/>
      </c>
      <c r="BC302" s="170" t="str">
        <f>IF(C302="","",MIN(0.02,MAX(R302:S302)/(J302*0.8*K302)))</f>
        <v/>
      </c>
      <c r="BD302" s="171" t="str">
        <f>IF(C302="","",0.18/$Y$11)</f>
        <v/>
      </c>
      <c r="BE302" s="172" t="str">
        <f>IF(C302="","",0.035*BB302^(3/2)*$F$9^(1/2))</f>
        <v/>
      </c>
      <c r="BF302" s="172" t="str">
        <f>IF(C302="","",0.6*(1-$F$9/250))</f>
        <v/>
      </c>
      <c r="BG302" s="171" t="str">
        <f>IF(C302="","",0.9*AK302)</f>
        <v/>
      </c>
      <c r="BH302" s="172" t="str">
        <f>+IF(C302="","",(BD302*BB302*(100*BC302*$F$9)^(1/3)+0.15*U302)*J302*0.8*K302/1000)</f>
        <v/>
      </c>
      <c r="BI302" s="172" t="str">
        <f>IF(C302="","",(BE302+0.15*U302)*J302*0.8*K302/1000)</f>
        <v/>
      </c>
      <c r="BJ302" s="172" t="str">
        <f>IF(C302="","",$AF$12*J302*1000)</f>
        <v/>
      </c>
      <c r="BK302" s="172" t="str">
        <f>+IF(C302="","",T302*1000/(BG302*$Q$10*Z302)*1000)</f>
        <v/>
      </c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  <c r="CO302" s="27"/>
      <c r="CP302" s="27"/>
      <c r="CQ302" s="27"/>
      <c r="CR302" s="27"/>
      <c r="CS302" s="27"/>
      <c r="CT302" s="27"/>
      <c r="CU302" s="27"/>
      <c r="CV302" s="27"/>
      <c r="CW302" s="27"/>
      <c r="CX302" s="27"/>
      <c r="CY302" s="27"/>
      <c r="CZ302" s="27"/>
      <c r="DA302" s="27"/>
      <c r="DB302" s="27"/>
      <c r="DC302" s="27"/>
      <c r="DD302" s="27"/>
      <c r="DE302" s="27"/>
      <c r="DF302" s="27"/>
      <c r="DG302" s="27"/>
      <c r="DH302" s="27"/>
      <c r="DI302" s="25"/>
      <c r="DJ302" s="25"/>
      <c r="DK302" s="25"/>
      <c r="DL302" s="25"/>
      <c r="DM302" s="25"/>
      <c r="DN302" s="25"/>
    </row>
    <row r="303" spans="1:118" ht="15.95" customHeight="1" x14ac:dyDescent="0.25">
      <c r="A303" s="181" t="str">
        <f t="shared" si="105"/>
        <v/>
      </c>
      <c r="B303" s="182" t="str">
        <f t="shared" si="104"/>
        <v/>
      </c>
      <c r="C303" s="151"/>
      <c r="D303" s="152"/>
      <c r="E303" s="153"/>
      <c r="F303" s="152"/>
      <c r="G303" s="151"/>
      <c r="H303" s="151"/>
      <c r="I303" s="151"/>
      <c r="J303" s="151"/>
      <c r="K303" s="152"/>
      <c r="L303" s="151" t="str">
        <f t="shared" si="86"/>
        <v/>
      </c>
      <c r="M303" s="151" t="str">
        <f t="shared" si="87"/>
        <v/>
      </c>
      <c r="N303" s="151" t="str">
        <f t="shared" si="88"/>
        <v/>
      </c>
      <c r="O303" s="151" t="str">
        <f t="shared" si="89"/>
        <v/>
      </c>
      <c r="P303" s="272"/>
      <c r="Q303" s="272"/>
      <c r="R303" s="180"/>
      <c r="S303" s="180"/>
      <c r="T303" s="174"/>
      <c r="U303" s="174"/>
      <c r="V303" s="174"/>
      <c r="W303" s="174"/>
      <c r="X303" s="174"/>
      <c r="Y303" s="174"/>
      <c r="Z303" s="174"/>
      <c r="AA303" s="175"/>
      <c r="AB303" s="175"/>
      <c r="AC303" s="175"/>
      <c r="AD303" s="175"/>
      <c r="AE303" s="176"/>
      <c r="AF303" s="175"/>
      <c r="AG303" s="122"/>
      <c r="AH303" s="177"/>
      <c r="AI303" s="177"/>
      <c r="AK303" s="164" t="str">
        <f t="shared" si="90"/>
        <v/>
      </c>
      <c r="AL303" s="165" t="str">
        <f t="shared" si="106"/>
        <v/>
      </c>
      <c r="AM303" s="164" t="str">
        <f t="shared" si="91"/>
        <v/>
      </c>
      <c r="AN303" s="164" t="str">
        <f t="shared" si="92"/>
        <v/>
      </c>
      <c r="AO303" s="166" t="str">
        <f t="shared" si="93"/>
        <v/>
      </c>
      <c r="AP303" s="167" t="str">
        <f t="shared" si="94"/>
        <v/>
      </c>
      <c r="AQ303" s="167" t="str">
        <f t="shared" si="95"/>
        <v/>
      </c>
      <c r="AR303" s="167" t="str">
        <f t="shared" si="96"/>
        <v/>
      </c>
      <c r="AS303" s="164" t="str">
        <f t="shared" si="97"/>
        <v/>
      </c>
      <c r="AT303" s="168" t="str">
        <f t="shared" si="98"/>
        <v/>
      </c>
      <c r="AU303" s="168" t="str">
        <f t="shared" si="99"/>
        <v/>
      </c>
      <c r="AV303" s="168" t="str">
        <f t="shared" si="100"/>
        <v/>
      </c>
      <c r="AW303" s="168" t="str">
        <f t="shared" si="101"/>
        <v/>
      </c>
      <c r="AX303" s="168" t="str">
        <f t="shared" si="102"/>
        <v/>
      </c>
      <c r="AY303" s="168" t="str">
        <f t="shared" si="103"/>
        <v/>
      </c>
      <c r="AZ303" s="178"/>
      <c r="BA303" s="178"/>
      <c r="BB303" s="179"/>
      <c r="BC303" s="179"/>
      <c r="BD303" s="179"/>
      <c r="BE303" s="179"/>
      <c r="BF303" s="179"/>
      <c r="BG303" s="179"/>
      <c r="BH303" s="179"/>
      <c r="BI303" s="179"/>
      <c r="BJ303" s="179"/>
      <c r="BK303" s="179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27"/>
      <c r="CH303" s="27"/>
      <c r="CI303" s="27"/>
      <c r="CJ303" s="27"/>
      <c r="CK303" s="27"/>
      <c r="CL303" s="27"/>
      <c r="CM303" s="27"/>
      <c r="CN303" s="27"/>
      <c r="CO303" s="27"/>
      <c r="CP303" s="27"/>
      <c r="CQ303" s="27"/>
      <c r="CR303" s="27"/>
      <c r="CS303" s="27"/>
      <c r="CT303" s="27"/>
      <c r="CU303" s="27"/>
      <c r="CV303" s="27"/>
      <c r="CW303" s="27"/>
      <c r="CX303" s="27"/>
      <c r="CY303" s="27"/>
      <c r="CZ303" s="27"/>
      <c r="DA303" s="27"/>
      <c r="DB303" s="27"/>
      <c r="DC303" s="27"/>
      <c r="DD303" s="27"/>
      <c r="DE303" s="27"/>
      <c r="DF303" s="27"/>
      <c r="DG303" s="27"/>
      <c r="DH303" s="27"/>
      <c r="DI303" s="25"/>
      <c r="DJ303" s="25"/>
      <c r="DK303" s="25"/>
      <c r="DL303" s="25"/>
      <c r="DM303" s="25"/>
      <c r="DN303" s="25"/>
    </row>
    <row r="304" spans="1:118" ht="15.95" customHeight="1" x14ac:dyDescent="0.2">
      <c r="A304" s="181" t="str">
        <f t="shared" si="105"/>
        <v/>
      </c>
      <c r="B304" s="182" t="str">
        <f t="shared" si="104"/>
        <v/>
      </c>
      <c r="C304" s="151"/>
      <c r="D304" s="152"/>
      <c r="E304" s="153"/>
      <c r="F304" s="152"/>
      <c r="G304" s="151"/>
      <c r="H304" s="151"/>
      <c r="I304" s="151"/>
      <c r="J304" s="151"/>
      <c r="K304" s="152"/>
      <c r="L304" s="151" t="str">
        <f t="shared" si="86"/>
        <v/>
      </c>
      <c r="M304" s="151" t="str">
        <f t="shared" si="87"/>
        <v/>
      </c>
      <c r="N304" s="151" t="str">
        <f t="shared" si="88"/>
        <v/>
      </c>
      <c r="O304" s="151" t="str">
        <f t="shared" si="89"/>
        <v/>
      </c>
      <c r="P304" s="155"/>
      <c r="Q304" s="155"/>
      <c r="R304" s="154" t="str">
        <f>IF(C304="","",MAX(N304:N305))</f>
        <v/>
      </c>
      <c r="S304" s="154" t="str">
        <f>IF(D304="","",MAX(O304:O305))</f>
        <v/>
      </c>
      <c r="T304" s="155" t="str">
        <f>IF(C304="","",MAX(ABS(H304),ABS(H305)))</f>
        <v/>
      </c>
      <c r="U304" s="156" t="str">
        <f>+IF(C304="","",MIN(MAX(ABS(G304),ABS(G305))*1000/(J304*K304),0.2*$F$10))</f>
        <v/>
      </c>
      <c r="V304" s="155" t="str">
        <f>IF(C304="","",MAX(BH304:BI304))</f>
        <v/>
      </c>
      <c r="W304" s="155" t="str">
        <f>IF(C304="","",$AA$9*$J304*$BG304*$BF304*$F$10/2.9/1000)</f>
        <v/>
      </c>
      <c r="X304" s="155" t="str">
        <f>IF(C304="","",$AA$9*$J304*$BG304*$BF304*$F$10/2/1000)</f>
        <v/>
      </c>
      <c r="Y304" s="157" t="str">
        <f>IF(C304="","",IF(MAX(ABS(H304),ABS(H305))&lt;V304,"Cấu tạo",IF(MAX(ABS(H304),ABS(H305))&gt;X304,"O/S","Tínhthép")))</f>
        <v/>
      </c>
      <c r="Z304" s="158" t="str">
        <f>IF(C304="","",IF(Y304="Tínhthép",IF(T304&lt;W304,2.5,_xlfn.COT(0.5*ASIN(2*T304*1000/($AA$9*J304*BG304*BF304*$F$10)))),""))</f>
        <v/>
      </c>
      <c r="AA304" s="159" t="str">
        <f>IF(C304="","",MAX(BJ304:BK304))</f>
        <v/>
      </c>
      <c r="AB304" s="160" t="str">
        <f>IF($C304="","",AH304)</f>
        <v/>
      </c>
      <c r="AC304" s="160" t="str">
        <f>IF($C304="","",AI304)</f>
        <v/>
      </c>
      <c r="AD304" s="160"/>
      <c r="AE304" s="159" t="str">
        <f>IF(C304="","",2*3.14*AB304^2/4/AC304*1000)</f>
        <v/>
      </c>
      <c r="AF304" s="161" t="str">
        <f>IF(C304="","",IF(AE304&gt;AA304,"OK","NOT OK"))</f>
        <v/>
      </c>
      <c r="AH304" s="162">
        <v>10</v>
      </c>
      <c r="AI304" s="163">
        <v>200</v>
      </c>
      <c r="AK304" s="164" t="str">
        <f t="shared" si="90"/>
        <v/>
      </c>
      <c r="AL304" s="165" t="str">
        <f t="shared" si="106"/>
        <v/>
      </c>
      <c r="AM304" s="164" t="str">
        <f t="shared" si="91"/>
        <v/>
      </c>
      <c r="AN304" s="164" t="str">
        <f t="shared" si="92"/>
        <v/>
      </c>
      <c r="AO304" s="166" t="str">
        <f t="shared" si="93"/>
        <v/>
      </c>
      <c r="AP304" s="167" t="str">
        <f t="shared" si="94"/>
        <v/>
      </c>
      <c r="AQ304" s="167" t="str">
        <f t="shared" si="95"/>
        <v/>
      </c>
      <c r="AR304" s="167" t="str">
        <f t="shared" si="96"/>
        <v/>
      </c>
      <c r="AS304" s="164" t="str">
        <f t="shared" si="97"/>
        <v/>
      </c>
      <c r="AT304" s="168" t="str">
        <f t="shared" si="98"/>
        <v/>
      </c>
      <c r="AU304" s="168" t="str">
        <f t="shared" si="99"/>
        <v/>
      </c>
      <c r="AV304" s="168" t="str">
        <f t="shared" si="100"/>
        <v/>
      </c>
      <c r="AW304" s="168" t="str">
        <f t="shared" si="101"/>
        <v/>
      </c>
      <c r="AX304" s="168" t="str">
        <f t="shared" si="102"/>
        <v/>
      </c>
      <c r="AY304" s="168" t="str">
        <f t="shared" si="103"/>
        <v/>
      </c>
      <c r="AZ304" s="169" t="str">
        <f>IF(C304="","",MAX(R304:R305))</f>
        <v/>
      </c>
      <c r="BA304" s="169" t="str">
        <f>IF(C304="","",MAX(S304:S305))</f>
        <v/>
      </c>
      <c r="BB304" s="170" t="str">
        <f>IF(C304="","",MIN(2,1+SQRT(200/(0.8*K304))))</f>
        <v/>
      </c>
      <c r="BC304" s="170" t="str">
        <f>IF(C304="","",MIN(0.02,MAX(R304:S304)/(J304*0.8*K304)))</f>
        <v/>
      </c>
      <c r="BD304" s="171" t="str">
        <f>IF(C304="","",0.18/$Y$11)</f>
        <v/>
      </c>
      <c r="BE304" s="172" t="str">
        <f>IF(C304="","",0.035*BB304^(3/2)*$F$9^(1/2))</f>
        <v/>
      </c>
      <c r="BF304" s="172" t="str">
        <f>IF(C304="","",0.6*(1-$F$9/250))</f>
        <v/>
      </c>
      <c r="BG304" s="171" t="str">
        <f>IF(C304="","",0.9*AK304)</f>
        <v/>
      </c>
      <c r="BH304" s="172" t="str">
        <f>+IF(C304="","",(BD304*BB304*(100*BC304*$F$9)^(1/3)+0.15*U304)*J304*0.8*K304/1000)</f>
        <v/>
      </c>
      <c r="BI304" s="172" t="str">
        <f>IF(C304="","",(BE304+0.15*U304)*J304*0.8*K304/1000)</f>
        <v/>
      </c>
      <c r="BJ304" s="172" t="str">
        <f>IF(C304="","",$AF$12*J304*1000)</f>
        <v/>
      </c>
      <c r="BK304" s="172" t="str">
        <f>+IF(C304="","",T304*1000/(BG304*$Q$10*Z304)*1000)</f>
        <v/>
      </c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  <c r="CO304" s="27"/>
      <c r="CP304" s="27"/>
      <c r="CQ304" s="27"/>
      <c r="CR304" s="27"/>
      <c r="CS304" s="27"/>
      <c r="CT304" s="27"/>
      <c r="CU304" s="27"/>
      <c r="CV304" s="27"/>
      <c r="CW304" s="27"/>
      <c r="CX304" s="27"/>
      <c r="CY304" s="27"/>
      <c r="CZ304" s="27"/>
      <c r="DA304" s="27"/>
      <c r="DB304" s="27"/>
      <c r="DC304" s="27"/>
      <c r="DD304" s="27"/>
      <c r="DE304" s="27"/>
      <c r="DF304" s="27"/>
      <c r="DG304" s="27"/>
      <c r="DH304" s="27"/>
      <c r="DI304" s="25"/>
      <c r="DJ304" s="25"/>
      <c r="DK304" s="25"/>
      <c r="DL304" s="25"/>
      <c r="DM304" s="25"/>
      <c r="DN304" s="25"/>
    </row>
    <row r="305" spans="1:118" ht="15.95" customHeight="1" x14ac:dyDescent="0.25">
      <c r="A305" s="181" t="str">
        <f t="shared" si="105"/>
        <v/>
      </c>
      <c r="B305" s="182" t="str">
        <f t="shared" si="104"/>
        <v/>
      </c>
      <c r="C305" s="151"/>
      <c r="D305" s="152"/>
      <c r="E305" s="153"/>
      <c r="F305" s="152"/>
      <c r="G305" s="151"/>
      <c r="H305" s="151"/>
      <c r="I305" s="151"/>
      <c r="J305" s="151"/>
      <c r="K305" s="152"/>
      <c r="L305" s="151" t="str">
        <f t="shared" si="86"/>
        <v/>
      </c>
      <c r="M305" s="151" t="str">
        <f t="shared" si="87"/>
        <v/>
      </c>
      <c r="N305" s="151" t="str">
        <f t="shared" si="88"/>
        <v/>
      </c>
      <c r="O305" s="151" t="str">
        <f t="shared" si="89"/>
        <v/>
      </c>
      <c r="P305" s="272"/>
      <c r="Q305" s="272"/>
      <c r="R305" s="180"/>
      <c r="S305" s="180"/>
      <c r="T305" s="174"/>
      <c r="U305" s="174"/>
      <c r="V305" s="174"/>
      <c r="W305" s="174"/>
      <c r="X305" s="174"/>
      <c r="Y305" s="174"/>
      <c r="Z305" s="174"/>
      <c r="AA305" s="175"/>
      <c r="AB305" s="175"/>
      <c r="AC305" s="175"/>
      <c r="AD305" s="175"/>
      <c r="AE305" s="176"/>
      <c r="AF305" s="175"/>
      <c r="AG305" s="122"/>
      <c r="AH305" s="177"/>
      <c r="AI305" s="177"/>
      <c r="AK305" s="164" t="str">
        <f t="shared" si="90"/>
        <v/>
      </c>
      <c r="AL305" s="165" t="str">
        <f t="shared" si="106"/>
        <v/>
      </c>
      <c r="AM305" s="164" t="str">
        <f t="shared" si="91"/>
        <v/>
      </c>
      <c r="AN305" s="164" t="str">
        <f t="shared" si="92"/>
        <v/>
      </c>
      <c r="AO305" s="166" t="str">
        <f t="shared" si="93"/>
        <v/>
      </c>
      <c r="AP305" s="167" t="str">
        <f t="shared" si="94"/>
        <v/>
      </c>
      <c r="AQ305" s="167" t="str">
        <f t="shared" si="95"/>
        <v/>
      </c>
      <c r="AR305" s="167" t="str">
        <f t="shared" si="96"/>
        <v/>
      </c>
      <c r="AS305" s="164" t="str">
        <f t="shared" si="97"/>
        <v/>
      </c>
      <c r="AT305" s="168" t="str">
        <f t="shared" si="98"/>
        <v/>
      </c>
      <c r="AU305" s="168" t="str">
        <f t="shared" si="99"/>
        <v/>
      </c>
      <c r="AV305" s="168" t="str">
        <f t="shared" si="100"/>
        <v/>
      </c>
      <c r="AW305" s="168" t="str">
        <f t="shared" si="101"/>
        <v/>
      </c>
      <c r="AX305" s="168" t="str">
        <f t="shared" si="102"/>
        <v/>
      </c>
      <c r="AY305" s="168" t="str">
        <f t="shared" si="103"/>
        <v/>
      </c>
      <c r="AZ305" s="178"/>
      <c r="BA305" s="178"/>
      <c r="BB305" s="179"/>
      <c r="BC305" s="179"/>
      <c r="BD305" s="179"/>
      <c r="BE305" s="179"/>
      <c r="BF305" s="179"/>
      <c r="BG305" s="179"/>
      <c r="BH305" s="179"/>
      <c r="BI305" s="179"/>
      <c r="BJ305" s="179"/>
      <c r="BK305" s="179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  <c r="CO305" s="27"/>
      <c r="CP305" s="27"/>
      <c r="CQ305" s="27"/>
      <c r="CR305" s="27"/>
      <c r="CS305" s="27"/>
      <c r="CT305" s="27"/>
      <c r="CU305" s="27"/>
      <c r="CV305" s="27"/>
      <c r="CW305" s="27"/>
      <c r="CX305" s="27"/>
      <c r="CY305" s="27"/>
      <c r="CZ305" s="27"/>
      <c r="DA305" s="27"/>
      <c r="DB305" s="27"/>
      <c r="DC305" s="27"/>
      <c r="DD305" s="27"/>
      <c r="DE305" s="27"/>
      <c r="DF305" s="27"/>
      <c r="DG305" s="27"/>
      <c r="DH305" s="27"/>
      <c r="DI305" s="25"/>
      <c r="DJ305" s="25"/>
      <c r="DK305" s="25"/>
      <c r="DL305" s="25"/>
      <c r="DM305" s="25"/>
      <c r="DN305" s="25"/>
    </row>
    <row r="306" spans="1:118" ht="15.95" customHeight="1" x14ac:dyDescent="0.2">
      <c r="A306" s="181" t="str">
        <f t="shared" si="105"/>
        <v/>
      </c>
      <c r="B306" s="182" t="str">
        <f t="shared" si="104"/>
        <v/>
      </c>
      <c r="C306" s="151"/>
      <c r="D306" s="152"/>
      <c r="E306" s="153"/>
      <c r="F306" s="152"/>
      <c r="G306" s="151"/>
      <c r="H306" s="151"/>
      <c r="I306" s="151"/>
      <c r="J306" s="151"/>
      <c r="K306" s="151"/>
      <c r="L306" s="151" t="str">
        <f t="shared" si="86"/>
        <v/>
      </c>
      <c r="M306" s="151" t="str">
        <f t="shared" si="87"/>
        <v/>
      </c>
      <c r="N306" s="151" t="str">
        <f t="shared" si="88"/>
        <v/>
      </c>
      <c r="O306" s="151" t="str">
        <f t="shared" si="89"/>
        <v/>
      </c>
      <c r="P306" s="155"/>
      <c r="Q306" s="155"/>
      <c r="R306" s="154" t="str">
        <f>IF(C306="","",MAX(N306:N307))</f>
        <v/>
      </c>
      <c r="S306" s="154" t="str">
        <f>IF(D306="","",MAX(O306:O307))</f>
        <v/>
      </c>
      <c r="T306" s="155" t="str">
        <f>IF(C306="","",MAX(ABS(H306),ABS(H307)))</f>
        <v/>
      </c>
      <c r="U306" s="156" t="str">
        <f>+IF(C306="","",MIN(MAX(ABS(G306),ABS(G307))*1000/(J306*K306),0.2*$F$10))</f>
        <v/>
      </c>
      <c r="V306" s="155" t="str">
        <f>IF(C306="","",MAX(BH306:BI306))</f>
        <v/>
      </c>
      <c r="W306" s="155" t="str">
        <f>IF(C306="","",$AA$9*$J306*$BG306*$BF306*$F$10/2.9/1000)</f>
        <v/>
      </c>
      <c r="X306" s="155" t="str">
        <f>IF(C306="","",$AA$9*$J306*$BG306*$BF306*$F$10/2/1000)</f>
        <v/>
      </c>
      <c r="Y306" s="157" t="str">
        <f>IF(C306="","",IF(MAX(ABS(H306),ABS(H307))&lt;V306,"Cấu tạo",IF(MAX(ABS(H306),ABS(H307))&gt;X306,"O/S","Tínhthép")))</f>
        <v/>
      </c>
      <c r="Z306" s="158" t="str">
        <f>IF(C306="","",IF(Y306="Tínhthép",IF(T306&lt;W306,2.5,_xlfn.COT(0.5*ASIN(2*T306*1000/($AA$9*J306*BG306*BF306*$F$10)))),""))</f>
        <v/>
      </c>
      <c r="AA306" s="159" t="str">
        <f>IF(C306="","",MAX(BJ306:BK306))</f>
        <v/>
      </c>
      <c r="AB306" s="160" t="str">
        <f>IF($C306="","",AH306)</f>
        <v/>
      </c>
      <c r="AC306" s="160" t="str">
        <f>IF($C306="","",AI306)</f>
        <v/>
      </c>
      <c r="AD306" s="160"/>
      <c r="AE306" s="159" t="str">
        <f>IF(C306="","",2*3.14*AB306^2/4/AC306*1000)</f>
        <v/>
      </c>
      <c r="AF306" s="161" t="str">
        <f>IF(C306="","",IF(AE306&gt;AA306,"OK","NOT OK"))</f>
        <v/>
      </c>
      <c r="AG306" s="17">
        <v>73</v>
      </c>
      <c r="AH306" s="162">
        <v>10</v>
      </c>
      <c r="AI306" s="163">
        <v>200</v>
      </c>
      <c r="AK306" s="164" t="str">
        <f t="shared" si="90"/>
        <v/>
      </c>
      <c r="AL306" s="165" t="str">
        <f t="shared" si="106"/>
        <v/>
      </c>
      <c r="AM306" s="164" t="str">
        <f t="shared" si="91"/>
        <v/>
      </c>
      <c r="AN306" s="164" t="str">
        <f t="shared" si="92"/>
        <v/>
      </c>
      <c r="AO306" s="166" t="str">
        <f t="shared" si="93"/>
        <v/>
      </c>
      <c r="AP306" s="167" t="str">
        <f t="shared" si="94"/>
        <v/>
      </c>
      <c r="AQ306" s="167" t="str">
        <f t="shared" si="95"/>
        <v/>
      </c>
      <c r="AR306" s="167" t="str">
        <f t="shared" si="96"/>
        <v/>
      </c>
      <c r="AS306" s="164" t="str">
        <f t="shared" si="97"/>
        <v/>
      </c>
      <c r="AT306" s="168" t="str">
        <f t="shared" si="98"/>
        <v/>
      </c>
      <c r="AU306" s="168" t="str">
        <f t="shared" si="99"/>
        <v/>
      </c>
      <c r="AV306" s="168" t="str">
        <f t="shared" si="100"/>
        <v/>
      </c>
      <c r="AW306" s="168" t="str">
        <f t="shared" si="101"/>
        <v/>
      </c>
      <c r="AX306" s="168" t="str">
        <f t="shared" si="102"/>
        <v/>
      </c>
      <c r="AY306" s="168" t="str">
        <f t="shared" si="103"/>
        <v/>
      </c>
      <c r="AZ306" s="169" t="str">
        <f>IF(C306="","",MAX(R306:R307))</f>
        <v/>
      </c>
      <c r="BA306" s="169" t="str">
        <f>IF(C306="","",MAX(S306:S307))</f>
        <v/>
      </c>
      <c r="BB306" s="170" t="str">
        <f>IF(C306="","",MIN(2,1+SQRT(200/(0.8*K306))))</f>
        <v/>
      </c>
      <c r="BC306" s="170" t="str">
        <f>IF(C306="","",MIN(0.02,MAX(R306:S306)/(J306*0.8*K306)))</f>
        <v/>
      </c>
      <c r="BD306" s="171" t="str">
        <f>IF(C306="","",0.18/$Y$11)</f>
        <v/>
      </c>
      <c r="BE306" s="172" t="str">
        <f>IF(C306="","",0.035*BB306^(3/2)*$F$9^(1/2))</f>
        <v/>
      </c>
      <c r="BF306" s="172" t="str">
        <f>IF(C306="","",0.6*(1-$F$9/250))</f>
        <v/>
      </c>
      <c r="BG306" s="171" t="str">
        <f>IF(C306="","",0.9*AK306)</f>
        <v/>
      </c>
      <c r="BH306" s="172" t="str">
        <f>+IF(C306="","",(BD306*BB306*(100*BC306*$F$9)^(1/3)+0.15*U306)*J306*0.8*K306/1000)</f>
        <v/>
      </c>
      <c r="BI306" s="172" t="str">
        <f>IF(C306="","",(BE306+0.15*U306)*J306*0.8*K306/1000)</f>
        <v/>
      </c>
      <c r="BJ306" s="172" t="str">
        <f>IF(C306="","",$AF$12*J306*1000)</f>
        <v/>
      </c>
      <c r="BK306" s="172" t="str">
        <f>+IF(C306="","",T306*1000/(BG306*$Q$10*Z306)*1000)</f>
        <v/>
      </c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  <c r="CO306" s="27"/>
      <c r="CP306" s="27"/>
      <c r="CQ306" s="27"/>
      <c r="CR306" s="27"/>
      <c r="CS306" s="27"/>
      <c r="CT306" s="27"/>
      <c r="CU306" s="27"/>
      <c r="CV306" s="27"/>
      <c r="CW306" s="27"/>
      <c r="CX306" s="27"/>
      <c r="CY306" s="27"/>
      <c r="CZ306" s="27"/>
      <c r="DA306" s="27"/>
      <c r="DB306" s="27"/>
      <c r="DC306" s="27"/>
      <c r="DD306" s="27"/>
      <c r="DE306" s="27"/>
      <c r="DF306" s="27"/>
      <c r="DG306" s="27"/>
      <c r="DH306" s="27"/>
      <c r="DI306" s="25"/>
      <c r="DJ306" s="25"/>
      <c r="DK306" s="25"/>
      <c r="DL306" s="25"/>
      <c r="DM306" s="25"/>
      <c r="DN306" s="25"/>
    </row>
    <row r="307" spans="1:118" ht="15.95" customHeight="1" x14ac:dyDescent="0.25">
      <c r="A307" s="181" t="str">
        <f t="shared" si="105"/>
        <v/>
      </c>
      <c r="B307" s="182" t="str">
        <f t="shared" si="104"/>
        <v/>
      </c>
      <c r="C307" s="151"/>
      <c r="D307" s="152"/>
      <c r="E307" s="153"/>
      <c r="F307" s="152"/>
      <c r="G307" s="151"/>
      <c r="H307" s="151"/>
      <c r="I307" s="151"/>
      <c r="J307" s="151"/>
      <c r="K307" s="152"/>
      <c r="L307" s="151" t="str">
        <f t="shared" si="86"/>
        <v/>
      </c>
      <c r="M307" s="151" t="str">
        <f t="shared" si="87"/>
        <v/>
      </c>
      <c r="N307" s="151" t="str">
        <f t="shared" si="88"/>
        <v/>
      </c>
      <c r="O307" s="151" t="str">
        <f t="shared" si="89"/>
        <v/>
      </c>
      <c r="P307" s="272"/>
      <c r="Q307" s="272"/>
      <c r="R307" s="173"/>
      <c r="S307" s="173"/>
      <c r="T307" s="174"/>
      <c r="U307" s="174"/>
      <c r="V307" s="174"/>
      <c r="W307" s="174"/>
      <c r="X307" s="174"/>
      <c r="Y307" s="174"/>
      <c r="Z307" s="174"/>
      <c r="AA307" s="175"/>
      <c r="AB307" s="175"/>
      <c r="AC307" s="175"/>
      <c r="AD307" s="175"/>
      <c r="AE307" s="176"/>
      <c r="AF307" s="175"/>
      <c r="AG307" s="122"/>
      <c r="AH307" s="177"/>
      <c r="AI307" s="177"/>
      <c r="AK307" s="164" t="str">
        <f t="shared" si="90"/>
        <v/>
      </c>
      <c r="AL307" s="165" t="str">
        <f t="shared" si="106"/>
        <v/>
      </c>
      <c r="AM307" s="164" t="str">
        <f t="shared" si="91"/>
        <v/>
      </c>
      <c r="AN307" s="164" t="str">
        <f t="shared" si="92"/>
        <v/>
      </c>
      <c r="AO307" s="166" t="str">
        <f t="shared" si="93"/>
        <v/>
      </c>
      <c r="AP307" s="167" t="str">
        <f t="shared" si="94"/>
        <v/>
      </c>
      <c r="AQ307" s="167" t="str">
        <f t="shared" si="95"/>
        <v/>
      </c>
      <c r="AR307" s="167" t="str">
        <f t="shared" si="96"/>
        <v/>
      </c>
      <c r="AS307" s="164" t="str">
        <f t="shared" si="97"/>
        <v/>
      </c>
      <c r="AT307" s="168" t="str">
        <f t="shared" si="98"/>
        <v/>
      </c>
      <c r="AU307" s="168" t="str">
        <f t="shared" si="99"/>
        <v/>
      </c>
      <c r="AV307" s="168" t="str">
        <f t="shared" si="100"/>
        <v/>
      </c>
      <c r="AW307" s="168" t="str">
        <f t="shared" si="101"/>
        <v/>
      </c>
      <c r="AX307" s="168" t="str">
        <f t="shared" si="102"/>
        <v/>
      </c>
      <c r="AY307" s="168" t="str">
        <f t="shared" si="103"/>
        <v/>
      </c>
      <c r="AZ307" s="178"/>
      <c r="BA307" s="178"/>
      <c r="BB307" s="179"/>
      <c r="BC307" s="179"/>
      <c r="BD307" s="179"/>
      <c r="BE307" s="179"/>
      <c r="BF307" s="179"/>
      <c r="BG307" s="179"/>
      <c r="BH307" s="179"/>
      <c r="BI307" s="179"/>
      <c r="BJ307" s="179"/>
      <c r="BK307" s="179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27"/>
      <c r="CH307" s="27"/>
      <c r="CI307" s="27"/>
      <c r="CJ307" s="27"/>
      <c r="CK307" s="27"/>
      <c r="CL307" s="27"/>
      <c r="CM307" s="27"/>
      <c r="CN307" s="27"/>
      <c r="CO307" s="27"/>
      <c r="CP307" s="27"/>
      <c r="CQ307" s="27"/>
      <c r="CR307" s="27"/>
      <c r="CS307" s="27"/>
      <c r="CT307" s="27"/>
      <c r="CU307" s="27"/>
      <c r="CV307" s="27"/>
      <c r="CW307" s="27"/>
      <c r="CX307" s="27"/>
      <c r="CY307" s="27"/>
      <c r="CZ307" s="27"/>
      <c r="DA307" s="27"/>
      <c r="DB307" s="27"/>
      <c r="DC307" s="27"/>
      <c r="DD307" s="27"/>
      <c r="DE307" s="27"/>
      <c r="DF307" s="27"/>
      <c r="DG307" s="27"/>
      <c r="DH307" s="27"/>
      <c r="DI307" s="25"/>
      <c r="DJ307" s="25"/>
      <c r="DK307" s="25"/>
      <c r="DL307" s="25"/>
      <c r="DM307" s="25"/>
      <c r="DN307" s="25"/>
    </row>
    <row r="308" spans="1:118" ht="15.95" customHeight="1" x14ac:dyDescent="0.2">
      <c r="A308" s="181" t="str">
        <f t="shared" si="105"/>
        <v/>
      </c>
      <c r="B308" s="182" t="str">
        <f t="shared" si="104"/>
        <v/>
      </c>
      <c r="C308" s="151"/>
      <c r="D308" s="152"/>
      <c r="E308" s="153"/>
      <c r="F308" s="152"/>
      <c r="G308" s="151"/>
      <c r="H308" s="151"/>
      <c r="I308" s="151"/>
      <c r="J308" s="151"/>
      <c r="K308" s="152"/>
      <c r="L308" s="151" t="str">
        <f t="shared" si="86"/>
        <v/>
      </c>
      <c r="M308" s="151" t="str">
        <f t="shared" si="87"/>
        <v/>
      </c>
      <c r="N308" s="151" t="str">
        <f t="shared" si="88"/>
        <v/>
      </c>
      <c r="O308" s="151" t="str">
        <f t="shared" si="89"/>
        <v/>
      </c>
      <c r="P308" s="155"/>
      <c r="Q308" s="155"/>
      <c r="R308" s="154" t="str">
        <f>IF(C308="","",MAX(N308:N309))</f>
        <v/>
      </c>
      <c r="S308" s="154" t="str">
        <f>IF(D308="","",MAX(O308:O309))</f>
        <v/>
      </c>
      <c r="T308" s="155" t="str">
        <f>IF(C308="","",MAX(ABS(H308),ABS(H309)))</f>
        <v/>
      </c>
      <c r="U308" s="156" t="str">
        <f>+IF(C308="","",MIN(MAX(ABS(G308),ABS(G309))*1000/(J308*K308),0.2*$F$10))</f>
        <v/>
      </c>
      <c r="V308" s="155" t="str">
        <f>IF(C308="","",MAX(BH308:BI308))</f>
        <v/>
      </c>
      <c r="W308" s="155" t="str">
        <f>IF(C308="","",$AA$9*$J308*$BG308*$BF308*$F$10/2.9/1000)</f>
        <v/>
      </c>
      <c r="X308" s="155" t="str">
        <f>IF(C308="","",$AA$9*$J308*$BG308*$BF308*$F$10/2/1000)</f>
        <v/>
      </c>
      <c r="Y308" s="157" t="str">
        <f>IF(C308="","",IF(MAX(ABS(H308),ABS(H309))&lt;V308,"Cấu tạo",IF(MAX(ABS(H308),ABS(H309))&gt;X308,"O/S","Tínhthép")))</f>
        <v/>
      </c>
      <c r="Z308" s="158" t="str">
        <f>IF(C308="","",IF(Y308="Tínhthép",IF(T308&lt;W308,2.5,_xlfn.COT(0.5*ASIN(2*T308*1000/($AA$9*J308*BG308*BF308*$F$10)))),""))</f>
        <v/>
      </c>
      <c r="AA308" s="159" t="str">
        <f>IF(C308="","",MAX(BJ308:BK308))</f>
        <v/>
      </c>
      <c r="AB308" s="160" t="str">
        <f>IF($C308="","",AH308)</f>
        <v/>
      </c>
      <c r="AC308" s="160" t="str">
        <f>IF($C308="","",AI308)</f>
        <v/>
      </c>
      <c r="AD308" s="160"/>
      <c r="AE308" s="159" t="str">
        <f>IF(C308="","",2*3.14*AB308^2/4/AC308*1000)</f>
        <v/>
      </c>
      <c r="AF308" s="161" t="str">
        <f>IF(C308="","",IF(AE308&gt;AA308,"OK","NOT OK"))</f>
        <v/>
      </c>
      <c r="AH308" s="162">
        <v>10</v>
      </c>
      <c r="AI308" s="163">
        <v>200</v>
      </c>
      <c r="AK308" s="164" t="str">
        <f t="shared" si="90"/>
        <v/>
      </c>
      <c r="AL308" s="165" t="str">
        <f t="shared" si="106"/>
        <v/>
      </c>
      <c r="AM308" s="164" t="str">
        <f t="shared" si="91"/>
        <v/>
      </c>
      <c r="AN308" s="164" t="str">
        <f t="shared" si="92"/>
        <v/>
      </c>
      <c r="AO308" s="166" t="str">
        <f t="shared" si="93"/>
        <v/>
      </c>
      <c r="AP308" s="167" t="str">
        <f t="shared" si="94"/>
        <v/>
      </c>
      <c r="AQ308" s="167" t="str">
        <f t="shared" si="95"/>
        <v/>
      </c>
      <c r="AR308" s="167" t="str">
        <f t="shared" si="96"/>
        <v/>
      </c>
      <c r="AS308" s="164" t="str">
        <f t="shared" si="97"/>
        <v/>
      </c>
      <c r="AT308" s="168" t="str">
        <f t="shared" si="98"/>
        <v/>
      </c>
      <c r="AU308" s="168" t="str">
        <f t="shared" si="99"/>
        <v/>
      </c>
      <c r="AV308" s="168" t="str">
        <f t="shared" si="100"/>
        <v/>
      </c>
      <c r="AW308" s="168" t="str">
        <f t="shared" si="101"/>
        <v/>
      </c>
      <c r="AX308" s="168" t="str">
        <f t="shared" si="102"/>
        <v/>
      </c>
      <c r="AY308" s="168" t="str">
        <f t="shared" si="103"/>
        <v/>
      </c>
      <c r="AZ308" s="169" t="str">
        <f>IF(C308="","",MAX(R308:R309))</f>
        <v/>
      </c>
      <c r="BA308" s="169" t="str">
        <f>IF(C308="","",MAX(S308:S309))</f>
        <v/>
      </c>
      <c r="BB308" s="170" t="str">
        <f>IF(C308="","",MIN(2,1+SQRT(200/(0.8*K308))))</f>
        <v/>
      </c>
      <c r="BC308" s="170" t="str">
        <f>IF(C308="","",MIN(0.02,MAX(R308:S308)/(J308*0.8*K308)))</f>
        <v/>
      </c>
      <c r="BD308" s="171" t="str">
        <f>IF(C308="","",0.18/$Y$11)</f>
        <v/>
      </c>
      <c r="BE308" s="172" t="str">
        <f>IF(C308="","",0.035*BB308^(3/2)*$F$9^(1/2))</f>
        <v/>
      </c>
      <c r="BF308" s="172" t="str">
        <f>IF(C308="","",0.6*(1-$F$9/250))</f>
        <v/>
      </c>
      <c r="BG308" s="171" t="str">
        <f>IF(C308="","",0.9*AK308)</f>
        <v/>
      </c>
      <c r="BH308" s="172" t="str">
        <f>+IF(C308="","",(BD308*BB308*(100*BC308*$F$9)^(1/3)+0.15*U308)*J308*0.8*K308/1000)</f>
        <v/>
      </c>
      <c r="BI308" s="172" t="str">
        <f>IF(C308="","",(BE308+0.15*U308)*J308*0.8*K308/1000)</f>
        <v/>
      </c>
      <c r="BJ308" s="172" t="str">
        <f>IF(C308="","",$AF$12*J308*1000)</f>
        <v/>
      </c>
      <c r="BK308" s="172" t="str">
        <f>+IF(C308="","",T308*1000/(BG308*$Q$10*Z308)*1000)</f>
        <v/>
      </c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27"/>
      <c r="CH308" s="27"/>
      <c r="CI308" s="27"/>
      <c r="CJ308" s="27"/>
      <c r="CK308" s="27"/>
      <c r="CL308" s="27"/>
      <c r="CM308" s="27"/>
      <c r="CN308" s="27"/>
      <c r="CO308" s="27"/>
      <c r="CP308" s="27"/>
      <c r="CQ308" s="27"/>
      <c r="CR308" s="27"/>
      <c r="CS308" s="27"/>
      <c r="CT308" s="27"/>
      <c r="CU308" s="27"/>
      <c r="CV308" s="27"/>
      <c r="CW308" s="27"/>
      <c r="CX308" s="27"/>
      <c r="CY308" s="27"/>
      <c r="CZ308" s="27"/>
      <c r="DA308" s="27"/>
      <c r="DB308" s="27"/>
      <c r="DC308" s="27"/>
      <c r="DD308" s="27"/>
      <c r="DE308" s="27"/>
      <c r="DF308" s="27"/>
      <c r="DG308" s="27"/>
      <c r="DH308" s="27"/>
      <c r="DI308" s="25"/>
      <c r="DJ308" s="25"/>
      <c r="DK308" s="25"/>
      <c r="DL308" s="25"/>
      <c r="DM308" s="25"/>
      <c r="DN308" s="25"/>
    </row>
    <row r="309" spans="1:118" ht="15.95" customHeight="1" x14ac:dyDescent="0.25">
      <c r="A309" s="181" t="str">
        <f t="shared" si="105"/>
        <v/>
      </c>
      <c r="B309" s="182" t="str">
        <f t="shared" si="104"/>
        <v/>
      </c>
      <c r="C309" s="151"/>
      <c r="D309" s="152"/>
      <c r="E309" s="153"/>
      <c r="F309" s="152"/>
      <c r="G309" s="151"/>
      <c r="H309" s="151"/>
      <c r="I309" s="151"/>
      <c r="J309" s="151"/>
      <c r="K309" s="152"/>
      <c r="L309" s="151" t="str">
        <f t="shared" si="86"/>
        <v/>
      </c>
      <c r="M309" s="151" t="str">
        <f t="shared" si="87"/>
        <v/>
      </c>
      <c r="N309" s="151" t="str">
        <f t="shared" si="88"/>
        <v/>
      </c>
      <c r="O309" s="151" t="str">
        <f t="shared" si="89"/>
        <v/>
      </c>
      <c r="P309" s="272"/>
      <c r="Q309" s="272"/>
      <c r="R309" s="173"/>
      <c r="S309" s="173"/>
      <c r="T309" s="174"/>
      <c r="U309" s="174"/>
      <c r="V309" s="174"/>
      <c r="W309" s="174"/>
      <c r="X309" s="174"/>
      <c r="Y309" s="174"/>
      <c r="Z309" s="174"/>
      <c r="AA309" s="175"/>
      <c r="AB309" s="175"/>
      <c r="AC309" s="175"/>
      <c r="AD309" s="175"/>
      <c r="AE309" s="176"/>
      <c r="AF309" s="175"/>
      <c r="AG309" s="122"/>
      <c r="AH309" s="177"/>
      <c r="AI309" s="177"/>
      <c r="AK309" s="164" t="str">
        <f t="shared" si="90"/>
        <v/>
      </c>
      <c r="AL309" s="165" t="str">
        <f t="shared" si="106"/>
        <v/>
      </c>
      <c r="AM309" s="164" t="str">
        <f t="shared" si="91"/>
        <v/>
      </c>
      <c r="AN309" s="164" t="str">
        <f t="shared" si="92"/>
        <v/>
      </c>
      <c r="AO309" s="166" t="str">
        <f t="shared" si="93"/>
        <v/>
      </c>
      <c r="AP309" s="167" t="str">
        <f t="shared" si="94"/>
        <v/>
      </c>
      <c r="AQ309" s="167" t="str">
        <f t="shared" si="95"/>
        <v/>
      </c>
      <c r="AR309" s="167" t="str">
        <f t="shared" si="96"/>
        <v/>
      </c>
      <c r="AS309" s="164" t="str">
        <f t="shared" si="97"/>
        <v/>
      </c>
      <c r="AT309" s="168" t="str">
        <f t="shared" si="98"/>
        <v/>
      </c>
      <c r="AU309" s="168" t="str">
        <f t="shared" si="99"/>
        <v/>
      </c>
      <c r="AV309" s="168" t="str">
        <f t="shared" si="100"/>
        <v/>
      </c>
      <c r="AW309" s="168" t="str">
        <f t="shared" si="101"/>
        <v/>
      </c>
      <c r="AX309" s="168" t="str">
        <f t="shared" si="102"/>
        <v/>
      </c>
      <c r="AY309" s="168" t="str">
        <f t="shared" si="103"/>
        <v/>
      </c>
      <c r="AZ309" s="178"/>
      <c r="BA309" s="178"/>
      <c r="BB309" s="179"/>
      <c r="BC309" s="179"/>
      <c r="BD309" s="179"/>
      <c r="BE309" s="179"/>
      <c r="BF309" s="179"/>
      <c r="BG309" s="179"/>
      <c r="BH309" s="179"/>
      <c r="BI309" s="179"/>
      <c r="BJ309" s="179"/>
      <c r="BK309" s="179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27"/>
      <c r="CH309" s="27"/>
      <c r="CI309" s="27"/>
      <c r="CJ309" s="27"/>
      <c r="CK309" s="27"/>
      <c r="CL309" s="27"/>
      <c r="CM309" s="27"/>
      <c r="CN309" s="27"/>
      <c r="CO309" s="27"/>
      <c r="CP309" s="27"/>
      <c r="CQ309" s="27"/>
      <c r="CR309" s="27"/>
      <c r="CS309" s="27"/>
      <c r="CT309" s="27"/>
      <c r="CU309" s="27"/>
      <c r="CV309" s="27"/>
      <c r="CW309" s="27"/>
      <c r="CX309" s="27"/>
      <c r="CY309" s="27"/>
      <c r="CZ309" s="27"/>
      <c r="DA309" s="27"/>
      <c r="DB309" s="27"/>
      <c r="DC309" s="27"/>
      <c r="DD309" s="27"/>
      <c r="DE309" s="27"/>
      <c r="DF309" s="27"/>
      <c r="DG309" s="27"/>
      <c r="DH309" s="27"/>
      <c r="DI309" s="25"/>
      <c r="DJ309" s="25"/>
      <c r="DK309" s="25"/>
      <c r="DL309" s="25"/>
      <c r="DM309" s="25"/>
      <c r="DN309" s="25"/>
    </row>
    <row r="310" spans="1:118" ht="15.95" customHeight="1" x14ac:dyDescent="0.2">
      <c r="A310" s="181" t="str">
        <f t="shared" si="105"/>
        <v/>
      </c>
      <c r="B310" s="182" t="str">
        <f t="shared" si="104"/>
        <v/>
      </c>
      <c r="C310" s="151"/>
      <c r="D310" s="152"/>
      <c r="E310" s="153"/>
      <c r="F310" s="152"/>
      <c r="G310" s="151"/>
      <c r="H310" s="151"/>
      <c r="I310" s="151"/>
      <c r="J310" s="151"/>
      <c r="K310" s="151"/>
      <c r="L310" s="151" t="str">
        <f t="shared" si="86"/>
        <v/>
      </c>
      <c r="M310" s="151" t="str">
        <f t="shared" si="87"/>
        <v/>
      </c>
      <c r="N310" s="151" t="str">
        <f t="shared" si="88"/>
        <v/>
      </c>
      <c r="O310" s="151" t="str">
        <f t="shared" si="89"/>
        <v/>
      </c>
      <c r="P310" s="155"/>
      <c r="Q310" s="155"/>
      <c r="R310" s="154" t="str">
        <f>IF(C310="","",MAX(N310:N311))</f>
        <v/>
      </c>
      <c r="S310" s="154" t="str">
        <f>IF(D310="","",MAX(O310:O311))</f>
        <v/>
      </c>
      <c r="T310" s="155" t="str">
        <f>IF(C310="","",MAX(ABS(H310),ABS(H311)))</f>
        <v/>
      </c>
      <c r="U310" s="156" t="str">
        <f>+IF(C310="","",MIN(MAX(ABS(G310),ABS(G311))*1000/(J310*K310),0.2*$F$10))</f>
        <v/>
      </c>
      <c r="V310" s="155" t="str">
        <f>IF(C310="","",MAX(BH310:BI310))</f>
        <v/>
      </c>
      <c r="W310" s="155" t="str">
        <f>IF(C310="","",$AA$9*$J310*$BG310*$BF310*$F$10/2.9/1000)</f>
        <v/>
      </c>
      <c r="X310" s="155" t="str">
        <f>IF(C310="","",$AA$9*$J310*$BG310*$BF310*$F$10/2/1000)</f>
        <v/>
      </c>
      <c r="Y310" s="157" t="str">
        <f>IF(C310="","",IF(MAX(ABS(H310),ABS(H311))&lt;V310,"Cấu tạo",IF(MAX(ABS(H310),ABS(H311))&gt;X310,"O/S","Tínhthép")))</f>
        <v/>
      </c>
      <c r="Z310" s="158" t="str">
        <f>IF(C310="","",IF(Y310="Tínhthép",IF(T310&lt;W310,2.5,_xlfn.COT(0.5*ASIN(2*T310*1000/($AA$9*J310*BG310*BF310*$F$10)))),""))</f>
        <v/>
      </c>
      <c r="AA310" s="159" t="str">
        <f>IF(C310="","",MAX(BJ310:BK310))</f>
        <v/>
      </c>
      <c r="AB310" s="160" t="str">
        <f>IF($C310="","",AH310)</f>
        <v/>
      </c>
      <c r="AC310" s="160" t="str">
        <f>IF($C310="","",AI310)</f>
        <v/>
      </c>
      <c r="AD310" s="160"/>
      <c r="AE310" s="159" t="str">
        <f>IF(C310="","",2*3.14*AB310^2/4/AC310*1000)</f>
        <v/>
      </c>
      <c r="AF310" s="161" t="str">
        <f>IF(C310="","",IF(AE310&gt;AA310,"OK","NOT OK"))</f>
        <v/>
      </c>
      <c r="AG310" s="17">
        <v>74</v>
      </c>
      <c r="AH310" s="162">
        <v>10</v>
      </c>
      <c r="AI310" s="163">
        <v>200</v>
      </c>
      <c r="AK310" s="164" t="str">
        <f t="shared" si="90"/>
        <v/>
      </c>
      <c r="AL310" s="165" t="str">
        <f t="shared" si="106"/>
        <v/>
      </c>
      <c r="AM310" s="164" t="str">
        <f t="shared" si="91"/>
        <v/>
      </c>
      <c r="AN310" s="164" t="str">
        <f t="shared" si="92"/>
        <v/>
      </c>
      <c r="AO310" s="166" t="str">
        <f t="shared" si="93"/>
        <v/>
      </c>
      <c r="AP310" s="167" t="str">
        <f t="shared" si="94"/>
        <v/>
      </c>
      <c r="AQ310" s="167" t="str">
        <f t="shared" si="95"/>
        <v/>
      </c>
      <c r="AR310" s="167" t="str">
        <f t="shared" si="96"/>
        <v/>
      </c>
      <c r="AS310" s="164" t="str">
        <f t="shared" si="97"/>
        <v/>
      </c>
      <c r="AT310" s="168" t="str">
        <f t="shared" si="98"/>
        <v/>
      </c>
      <c r="AU310" s="168" t="str">
        <f t="shared" si="99"/>
        <v/>
      </c>
      <c r="AV310" s="168" t="str">
        <f t="shared" si="100"/>
        <v/>
      </c>
      <c r="AW310" s="168" t="str">
        <f t="shared" si="101"/>
        <v/>
      </c>
      <c r="AX310" s="168" t="str">
        <f t="shared" si="102"/>
        <v/>
      </c>
      <c r="AY310" s="168" t="str">
        <f t="shared" si="103"/>
        <v/>
      </c>
      <c r="AZ310" s="169" t="str">
        <f>IF(C310="","",MAX(R310:R311))</f>
        <v/>
      </c>
      <c r="BA310" s="169" t="str">
        <f>IF(C310="","",MAX(S310:S311))</f>
        <v/>
      </c>
      <c r="BB310" s="170" t="str">
        <f>IF(C310="","",MIN(2,1+SQRT(200/(0.8*K310))))</f>
        <v/>
      </c>
      <c r="BC310" s="170" t="str">
        <f>IF(C310="","",MIN(0.02,MAX(R310:S310)/(J310*0.8*K310)))</f>
        <v/>
      </c>
      <c r="BD310" s="171" t="str">
        <f>IF(C310="","",0.18/$Y$11)</f>
        <v/>
      </c>
      <c r="BE310" s="172" t="str">
        <f>IF(C310="","",0.035*BB310^(3/2)*$F$9^(1/2))</f>
        <v/>
      </c>
      <c r="BF310" s="172" t="str">
        <f>IF(C310="","",0.6*(1-$F$9/250))</f>
        <v/>
      </c>
      <c r="BG310" s="171" t="str">
        <f>IF(C310="","",0.9*AK310)</f>
        <v/>
      </c>
      <c r="BH310" s="172" t="str">
        <f>+IF(C310="","",(BD310*BB310*(100*BC310*$F$9)^(1/3)+0.15*U310)*J310*0.8*K310/1000)</f>
        <v/>
      </c>
      <c r="BI310" s="172" t="str">
        <f>IF(C310="","",(BE310+0.15*U310)*J310*0.8*K310/1000)</f>
        <v/>
      </c>
      <c r="BJ310" s="172" t="str">
        <f>IF(C310="","",$AF$12*J310*1000)</f>
        <v/>
      </c>
      <c r="BK310" s="172" t="str">
        <f>+IF(C310="","",T310*1000/(BG310*$Q$10*Z310)*1000)</f>
        <v/>
      </c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27"/>
      <c r="CH310" s="27"/>
      <c r="CI310" s="27"/>
      <c r="CJ310" s="27"/>
      <c r="CK310" s="27"/>
      <c r="CL310" s="27"/>
      <c r="CM310" s="27"/>
      <c r="CN310" s="27"/>
      <c r="CO310" s="27"/>
      <c r="CP310" s="27"/>
      <c r="CQ310" s="27"/>
      <c r="CR310" s="27"/>
      <c r="CS310" s="27"/>
      <c r="CT310" s="27"/>
      <c r="CU310" s="27"/>
      <c r="CV310" s="27"/>
      <c r="CW310" s="27"/>
      <c r="CX310" s="27"/>
      <c r="CY310" s="27"/>
      <c r="CZ310" s="27"/>
      <c r="DA310" s="27"/>
      <c r="DB310" s="27"/>
      <c r="DC310" s="27"/>
      <c r="DD310" s="27"/>
      <c r="DE310" s="27"/>
      <c r="DF310" s="27"/>
      <c r="DG310" s="27"/>
      <c r="DH310" s="27"/>
      <c r="DI310" s="25"/>
      <c r="DJ310" s="25"/>
      <c r="DK310" s="25"/>
      <c r="DL310" s="25"/>
      <c r="DM310" s="25"/>
      <c r="DN310" s="25"/>
    </row>
    <row r="311" spans="1:118" ht="15.95" customHeight="1" x14ac:dyDescent="0.25">
      <c r="A311" s="181" t="str">
        <f t="shared" si="105"/>
        <v/>
      </c>
      <c r="B311" s="182" t="str">
        <f t="shared" si="104"/>
        <v/>
      </c>
      <c r="C311" s="151"/>
      <c r="D311" s="152"/>
      <c r="E311" s="153"/>
      <c r="F311" s="152"/>
      <c r="G311" s="151"/>
      <c r="H311" s="151"/>
      <c r="I311" s="151"/>
      <c r="J311" s="151"/>
      <c r="K311" s="152"/>
      <c r="L311" s="151" t="str">
        <f t="shared" si="86"/>
        <v/>
      </c>
      <c r="M311" s="151" t="str">
        <f t="shared" si="87"/>
        <v/>
      </c>
      <c r="N311" s="151" t="str">
        <f t="shared" si="88"/>
        <v/>
      </c>
      <c r="O311" s="151" t="str">
        <f t="shared" si="89"/>
        <v/>
      </c>
      <c r="P311" s="272"/>
      <c r="Q311" s="272"/>
      <c r="R311" s="180"/>
      <c r="S311" s="180"/>
      <c r="T311" s="174"/>
      <c r="U311" s="174"/>
      <c r="V311" s="174"/>
      <c r="W311" s="174"/>
      <c r="X311" s="174"/>
      <c r="Y311" s="174"/>
      <c r="Z311" s="174"/>
      <c r="AA311" s="175"/>
      <c r="AB311" s="175"/>
      <c r="AC311" s="175"/>
      <c r="AD311" s="175"/>
      <c r="AE311" s="176"/>
      <c r="AF311" s="175"/>
      <c r="AG311" s="122"/>
      <c r="AH311" s="177"/>
      <c r="AI311" s="177"/>
      <c r="AK311" s="164" t="str">
        <f t="shared" si="90"/>
        <v/>
      </c>
      <c r="AL311" s="165" t="str">
        <f t="shared" si="106"/>
        <v/>
      </c>
      <c r="AM311" s="164" t="str">
        <f t="shared" si="91"/>
        <v/>
      </c>
      <c r="AN311" s="164" t="str">
        <f t="shared" si="92"/>
        <v/>
      </c>
      <c r="AO311" s="166" t="str">
        <f t="shared" si="93"/>
        <v/>
      </c>
      <c r="AP311" s="167" t="str">
        <f t="shared" si="94"/>
        <v/>
      </c>
      <c r="AQ311" s="167" t="str">
        <f t="shared" si="95"/>
        <v/>
      </c>
      <c r="AR311" s="167" t="str">
        <f t="shared" si="96"/>
        <v/>
      </c>
      <c r="AS311" s="164" t="str">
        <f t="shared" si="97"/>
        <v/>
      </c>
      <c r="AT311" s="168" t="str">
        <f t="shared" si="98"/>
        <v/>
      </c>
      <c r="AU311" s="168" t="str">
        <f t="shared" si="99"/>
        <v/>
      </c>
      <c r="AV311" s="168" t="str">
        <f t="shared" si="100"/>
        <v/>
      </c>
      <c r="AW311" s="168" t="str">
        <f t="shared" si="101"/>
        <v/>
      </c>
      <c r="AX311" s="168" t="str">
        <f t="shared" si="102"/>
        <v/>
      </c>
      <c r="AY311" s="168" t="str">
        <f t="shared" si="103"/>
        <v/>
      </c>
      <c r="AZ311" s="178"/>
      <c r="BA311" s="178"/>
      <c r="BB311" s="179"/>
      <c r="BC311" s="179"/>
      <c r="BD311" s="179"/>
      <c r="BE311" s="179"/>
      <c r="BF311" s="179"/>
      <c r="BG311" s="179"/>
      <c r="BH311" s="179"/>
      <c r="BI311" s="179"/>
      <c r="BJ311" s="179"/>
      <c r="BK311" s="179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27"/>
      <c r="CH311" s="27"/>
      <c r="CI311" s="27"/>
      <c r="CJ311" s="27"/>
      <c r="CK311" s="27"/>
      <c r="CL311" s="27"/>
      <c r="CM311" s="27"/>
      <c r="CN311" s="27"/>
      <c r="CO311" s="27"/>
      <c r="CP311" s="27"/>
      <c r="CQ311" s="27"/>
      <c r="CR311" s="27"/>
      <c r="CS311" s="27"/>
      <c r="CT311" s="27"/>
      <c r="CU311" s="27"/>
      <c r="CV311" s="27"/>
      <c r="CW311" s="27"/>
      <c r="CX311" s="27"/>
      <c r="CY311" s="27"/>
      <c r="CZ311" s="27"/>
      <c r="DA311" s="27"/>
      <c r="DB311" s="27"/>
      <c r="DC311" s="27"/>
      <c r="DD311" s="27"/>
      <c r="DE311" s="27"/>
      <c r="DF311" s="27"/>
      <c r="DG311" s="27"/>
      <c r="DH311" s="27"/>
      <c r="DI311" s="25"/>
      <c r="DJ311" s="25"/>
      <c r="DK311" s="25"/>
      <c r="DL311" s="25"/>
      <c r="DM311" s="25"/>
      <c r="DN311" s="25"/>
    </row>
    <row r="312" spans="1:118" ht="15.95" customHeight="1" x14ac:dyDescent="0.2">
      <c r="A312" s="181" t="str">
        <f t="shared" si="105"/>
        <v/>
      </c>
      <c r="B312" s="182" t="str">
        <f t="shared" si="104"/>
        <v/>
      </c>
      <c r="C312" s="151"/>
      <c r="D312" s="152"/>
      <c r="E312" s="153"/>
      <c r="F312" s="152"/>
      <c r="G312" s="151"/>
      <c r="H312" s="151"/>
      <c r="I312" s="151"/>
      <c r="J312" s="151"/>
      <c r="K312" s="152"/>
      <c r="L312" s="151" t="str">
        <f t="shared" si="86"/>
        <v/>
      </c>
      <c r="M312" s="151" t="str">
        <f t="shared" si="87"/>
        <v/>
      </c>
      <c r="N312" s="151" t="str">
        <f t="shared" si="88"/>
        <v/>
      </c>
      <c r="O312" s="151" t="str">
        <f t="shared" si="89"/>
        <v/>
      </c>
      <c r="P312" s="155"/>
      <c r="Q312" s="155"/>
      <c r="R312" s="154" t="str">
        <f>IF(C312="","",MAX(N312:N313))</f>
        <v/>
      </c>
      <c r="S312" s="154" t="str">
        <f>IF(D312="","",MAX(O312:O313))</f>
        <v/>
      </c>
      <c r="T312" s="155" t="str">
        <f>IF(C312="","",MAX(ABS(H312),ABS(H313)))</f>
        <v/>
      </c>
      <c r="U312" s="156" t="str">
        <f>+IF(C312="","",MIN(MAX(ABS(G312),ABS(G313))*1000/(J312*K312),0.2*$F$10))</f>
        <v/>
      </c>
      <c r="V312" s="155" t="str">
        <f>IF(C312="","",MAX(BH312:BI312))</f>
        <v/>
      </c>
      <c r="W312" s="155" t="str">
        <f>IF(C312="","",$AA$9*$J312*$BG312*$BF312*$F$10/2.9/1000)</f>
        <v/>
      </c>
      <c r="X312" s="155" t="str">
        <f>IF(C312="","",$AA$9*$J312*$BG312*$BF312*$F$10/2/1000)</f>
        <v/>
      </c>
      <c r="Y312" s="157" t="str">
        <f>IF(C312="","",IF(MAX(ABS(H312),ABS(H313))&lt;V312,"Cấu tạo",IF(MAX(ABS(H312),ABS(H313))&gt;X312,"O/S","Tínhthép")))</f>
        <v/>
      </c>
      <c r="Z312" s="158" t="str">
        <f>IF(C312="","",IF(Y312="Tínhthép",IF(T312&lt;W312,2.5,_xlfn.COT(0.5*ASIN(2*T312*1000/($AA$9*J312*BG312*BF312*$F$10)))),""))</f>
        <v/>
      </c>
      <c r="AA312" s="159" t="str">
        <f>IF(C312="","",MAX(BJ312:BK312))</f>
        <v/>
      </c>
      <c r="AB312" s="160" t="str">
        <f>IF($C312="","",AH312)</f>
        <v/>
      </c>
      <c r="AC312" s="160" t="str">
        <f>IF($C312="","",AI312)</f>
        <v/>
      </c>
      <c r="AD312" s="160"/>
      <c r="AE312" s="159" t="str">
        <f>IF(C312="","",2*3.14*AB312^2/4/AC312*1000)</f>
        <v/>
      </c>
      <c r="AF312" s="161" t="str">
        <f>IF(C312="","",IF(AE312&gt;AA312,"OK","NOT OK"))</f>
        <v/>
      </c>
      <c r="AH312" s="162">
        <v>10</v>
      </c>
      <c r="AI312" s="163">
        <v>200</v>
      </c>
      <c r="AK312" s="164" t="str">
        <f t="shared" si="90"/>
        <v/>
      </c>
      <c r="AL312" s="165" t="str">
        <f t="shared" si="106"/>
        <v/>
      </c>
      <c r="AM312" s="164" t="str">
        <f t="shared" si="91"/>
        <v/>
      </c>
      <c r="AN312" s="164" t="str">
        <f t="shared" si="92"/>
        <v/>
      </c>
      <c r="AO312" s="166" t="str">
        <f t="shared" si="93"/>
        <v/>
      </c>
      <c r="AP312" s="167" t="str">
        <f t="shared" si="94"/>
        <v/>
      </c>
      <c r="AQ312" s="167" t="str">
        <f t="shared" si="95"/>
        <v/>
      </c>
      <c r="AR312" s="167" t="str">
        <f t="shared" si="96"/>
        <v/>
      </c>
      <c r="AS312" s="164" t="str">
        <f t="shared" si="97"/>
        <v/>
      </c>
      <c r="AT312" s="168" t="str">
        <f t="shared" si="98"/>
        <v/>
      </c>
      <c r="AU312" s="168" t="str">
        <f t="shared" si="99"/>
        <v/>
      </c>
      <c r="AV312" s="168" t="str">
        <f t="shared" si="100"/>
        <v/>
      </c>
      <c r="AW312" s="168" t="str">
        <f t="shared" si="101"/>
        <v/>
      </c>
      <c r="AX312" s="168" t="str">
        <f t="shared" si="102"/>
        <v/>
      </c>
      <c r="AY312" s="168" t="str">
        <f t="shared" si="103"/>
        <v/>
      </c>
      <c r="AZ312" s="169" t="str">
        <f>IF(C312="","",MAX(R312:R313))</f>
        <v/>
      </c>
      <c r="BA312" s="169" t="str">
        <f>IF(C312="","",MAX(S312:S313))</f>
        <v/>
      </c>
      <c r="BB312" s="170" t="str">
        <f>IF(C312="","",MIN(2,1+SQRT(200/(0.8*K312))))</f>
        <v/>
      </c>
      <c r="BC312" s="170" t="str">
        <f>IF(C312="","",MIN(0.02,MAX(R312:S312)/(J312*0.8*K312)))</f>
        <v/>
      </c>
      <c r="BD312" s="171" t="str">
        <f>IF(C312="","",0.18/$Y$11)</f>
        <v/>
      </c>
      <c r="BE312" s="172" t="str">
        <f>IF(C312="","",0.035*BB312^(3/2)*$F$9^(1/2))</f>
        <v/>
      </c>
      <c r="BF312" s="172" t="str">
        <f>IF(C312="","",0.6*(1-$F$9/250))</f>
        <v/>
      </c>
      <c r="BG312" s="171" t="str">
        <f>IF(C312="","",0.9*AK312)</f>
        <v/>
      </c>
      <c r="BH312" s="172" t="str">
        <f>+IF(C312="","",(BD312*BB312*(100*BC312*$F$9)^(1/3)+0.15*U312)*J312*0.8*K312/1000)</f>
        <v/>
      </c>
      <c r="BI312" s="172" t="str">
        <f>IF(C312="","",(BE312+0.15*U312)*J312*0.8*K312/1000)</f>
        <v/>
      </c>
      <c r="BJ312" s="172" t="str">
        <f>IF(C312="","",$AF$12*J312*1000)</f>
        <v/>
      </c>
      <c r="BK312" s="172" t="str">
        <f>+IF(C312="","",T312*1000/(BG312*$Q$10*Z312)*1000)</f>
        <v/>
      </c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27"/>
      <c r="CH312" s="27"/>
      <c r="CI312" s="27"/>
      <c r="CJ312" s="27"/>
      <c r="CK312" s="27"/>
      <c r="CL312" s="27"/>
      <c r="CM312" s="27"/>
      <c r="CN312" s="27"/>
      <c r="CO312" s="27"/>
      <c r="CP312" s="27"/>
      <c r="CQ312" s="27"/>
      <c r="CR312" s="27"/>
      <c r="CS312" s="27"/>
      <c r="CT312" s="27"/>
      <c r="CU312" s="27"/>
      <c r="CV312" s="27"/>
      <c r="CW312" s="27"/>
      <c r="CX312" s="27"/>
      <c r="CY312" s="27"/>
      <c r="CZ312" s="27"/>
      <c r="DA312" s="27"/>
      <c r="DB312" s="27"/>
      <c r="DC312" s="27"/>
      <c r="DD312" s="27"/>
      <c r="DE312" s="27"/>
      <c r="DF312" s="27"/>
      <c r="DG312" s="27"/>
      <c r="DH312" s="27"/>
      <c r="DI312" s="25"/>
      <c r="DJ312" s="25"/>
      <c r="DK312" s="25"/>
      <c r="DL312" s="25"/>
      <c r="DM312" s="25"/>
      <c r="DN312" s="25"/>
    </row>
    <row r="313" spans="1:118" ht="15.95" customHeight="1" x14ac:dyDescent="0.25">
      <c r="A313" s="181" t="str">
        <f t="shared" si="105"/>
        <v/>
      </c>
      <c r="B313" s="182" t="str">
        <f t="shared" si="104"/>
        <v/>
      </c>
      <c r="C313" s="151"/>
      <c r="D313" s="152"/>
      <c r="E313" s="153"/>
      <c r="F313" s="152"/>
      <c r="G313" s="151"/>
      <c r="H313" s="151"/>
      <c r="I313" s="151"/>
      <c r="J313" s="151"/>
      <c r="K313" s="152"/>
      <c r="L313" s="151" t="str">
        <f t="shared" si="86"/>
        <v/>
      </c>
      <c r="M313" s="151" t="str">
        <f t="shared" si="87"/>
        <v/>
      </c>
      <c r="N313" s="151" t="str">
        <f t="shared" si="88"/>
        <v/>
      </c>
      <c r="O313" s="151" t="str">
        <f t="shared" si="89"/>
        <v/>
      </c>
      <c r="P313" s="272"/>
      <c r="Q313" s="272"/>
      <c r="R313" s="180"/>
      <c r="S313" s="180"/>
      <c r="T313" s="174"/>
      <c r="U313" s="174"/>
      <c r="V313" s="174"/>
      <c r="W313" s="174"/>
      <c r="X313" s="174"/>
      <c r="Y313" s="174"/>
      <c r="Z313" s="174"/>
      <c r="AA313" s="175"/>
      <c r="AB313" s="175"/>
      <c r="AC313" s="175"/>
      <c r="AD313" s="175"/>
      <c r="AE313" s="176"/>
      <c r="AF313" s="175"/>
      <c r="AG313" s="122"/>
      <c r="AH313" s="177"/>
      <c r="AI313" s="177"/>
      <c r="AK313" s="164" t="str">
        <f t="shared" si="90"/>
        <v/>
      </c>
      <c r="AL313" s="165" t="str">
        <f t="shared" si="106"/>
        <v/>
      </c>
      <c r="AM313" s="164" t="str">
        <f t="shared" si="91"/>
        <v/>
      </c>
      <c r="AN313" s="164" t="str">
        <f t="shared" si="92"/>
        <v/>
      </c>
      <c r="AO313" s="166" t="str">
        <f t="shared" si="93"/>
        <v/>
      </c>
      <c r="AP313" s="167" t="str">
        <f t="shared" si="94"/>
        <v/>
      </c>
      <c r="AQ313" s="167" t="str">
        <f t="shared" si="95"/>
        <v/>
      </c>
      <c r="AR313" s="167" t="str">
        <f t="shared" si="96"/>
        <v/>
      </c>
      <c r="AS313" s="164" t="str">
        <f t="shared" si="97"/>
        <v/>
      </c>
      <c r="AT313" s="168" t="str">
        <f t="shared" si="98"/>
        <v/>
      </c>
      <c r="AU313" s="168" t="str">
        <f t="shared" si="99"/>
        <v/>
      </c>
      <c r="AV313" s="168" t="str">
        <f t="shared" si="100"/>
        <v/>
      </c>
      <c r="AW313" s="168" t="str">
        <f t="shared" si="101"/>
        <v/>
      </c>
      <c r="AX313" s="168" t="str">
        <f t="shared" si="102"/>
        <v/>
      </c>
      <c r="AY313" s="168" t="str">
        <f t="shared" si="103"/>
        <v/>
      </c>
      <c r="AZ313" s="178"/>
      <c r="BA313" s="178"/>
      <c r="BB313" s="179"/>
      <c r="BC313" s="179"/>
      <c r="BD313" s="179"/>
      <c r="BE313" s="179"/>
      <c r="BF313" s="179"/>
      <c r="BG313" s="179"/>
      <c r="BH313" s="179"/>
      <c r="BI313" s="179"/>
      <c r="BJ313" s="179"/>
      <c r="BK313" s="179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27"/>
      <c r="CH313" s="27"/>
      <c r="CI313" s="27"/>
      <c r="CJ313" s="27"/>
      <c r="CK313" s="27"/>
      <c r="CL313" s="27"/>
      <c r="CM313" s="27"/>
      <c r="CN313" s="27"/>
      <c r="CO313" s="27"/>
      <c r="CP313" s="27"/>
      <c r="CQ313" s="27"/>
      <c r="CR313" s="27"/>
      <c r="CS313" s="27"/>
      <c r="CT313" s="27"/>
      <c r="CU313" s="27"/>
      <c r="CV313" s="27"/>
      <c r="CW313" s="27"/>
      <c r="CX313" s="27"/>
      <c r="CY313" s="27"/>
      <c r="CZ313" s="27"/>
      <c r="DA313" s="27"/>
      <c r="DB313" s="27"/>
      <c r="DC313" s="27"/>
      <c r="DD313" s="27"/>
      <c r="DE313" s="27"/>
      <c r="DF313" s="27"/>
      <c r="DG313" s="27"/>
      <c r="DH313" s="27"/>
      <c r="DI313" s="25"/>
      <c r="DJ313" s="25"/>
      <c r="DK313" s="25"/>
      <c r="DL313" s="25"/>
      <c r="DM313" s="25"/>
      <c r="DN313" s="25"/>
    </row>
    <row r="314" spans="1:118" ht="15.95" customHeight="1" x14ac:dyDescent="0.2">
      <c r="A314" s="181" t="str">
        <f t="shared" si="105"/>
        <v/>
      </c>
      <c r="B314" s="182" t="str">
        <f t="shared" si="104"/>
        <v/>
      </c>
      <c r="C314" s="151"/>
      <c r="D314" s="152"/>
      <c r="E314" s="153"/>
      <c r="F314" s="152"/>
      <c r="G314" s="151"/>
      <c r="H314" s="151"/>
      <c r="I314" s="151"/>
      <c r="J314" s="151"/>
      <c r="K314" s="151"/>
      <c r="L314" s="151" t="str">
        <f t="shared" si="86"/>
        <v/>
      </c>
      <c r="M314" s="151" t="str">
        <f t="shared" si="87"/>
        <v/>
      </c>
      <c r="N314" s="151" t="str">
        <f t="shared" si="88"/>
        <v/>
      </c>
      <c r="O314" s="151" t="str">
        <f t="shared" si="89"/>
        <v/>
      </c>
      <c r="P314" s="155"/>
      <c r="Q314" s="155"/>
      <c r="R314" s="154" t="str">
        <f>IF(C314="","",MAX(N314:N315))</f>
        <v/>
      </c>
      <c r="S314" s="154" t="str">
        <f>IF(D314="","",MAX(O314:O315))</f>
        <v/>
      </c>
      <c r="T314" s="155" t="str">
        <f>IF(C314="","",MAX(ABS(H314),ABS(H315)))</f>
        <v/>
      </c>
      <c r="U314" s="156" t="str">
        <f>+IF(C314="","",MIN(MAX(ABS(G314),ABS(G315))*1000/(J314*K314),0.2*$F$10))</f>
        <v/>
      </c>
      <c r="V314" s="155" t="str">
        <f>IF(C314="","",MAX(BH314:BI314))</f>
        <v/>
      </c>
      <c r="W314" s="155" t="str">
        <f>IF(C314="","",$AA$9*$J314*$BG314*$BF314*$F$10/2.9/1000)</f>
        <v/>
      </c>
      <c r="X314" s="155" t="str">
        <f>IF(C314="","",$AA$9*$J314*$BG314*$BF314*$F$10/2/1000)</f>
        <v/>
      </c>
      <c r="Y314" s="157" t="str">
        <f>IF(C314="","",IF(MAX(ABS(H314),ABS(H315))&lt;V314,"Cấu tạo",IF(MAX(ABS(H314),ABS(H315))&gt;X314,"O/S","Tínhthép")))</f>
        <v/>
      </c>
      <c r="Z314" s="158" t="str">
        <f>IF(C314="","",IF(Y314="Tínhthép",IF(T314&lt;W314,2.5,_xlfn.COT(0.5*ASIN(2*T314*1000/($AA$9*J314*BG314*BF314*$F$10)))),""))</f>
        <v/>
      </c>
      <c r="AA314" s="159" t="str">
        <f>IF(C314="","",MAX(BJ314:BK314))</f>
        <v/>
      </c>
      <c r="AB314" s="160" t="str">
        <f>IF($C314="","",AH314)</f>
        <v/>
      </c>
      <c r="AC314" s="160" t="str">
        <f>IF($C314="","",AI314)</f>
        <v/>
      </c>
      <c r="AD314" s="160"/>
      <c r="AE314" s="159" t="str">
        <f>IF(C314="","",2*3.14*AB314^2/4/AC314*1000)</f>
        <v/>
      </c>
      <c r="AF314" s="161" t="str">
        <f>IF(C314="","",IF(AE314&gt;AA314,"OK","NOT OK"))</f>
        <v/>
      </c>
      <c r="AG314" s="17">
        <v>75</v>
      </c>
      <c r="AH314" s="162">
        <v>10</v>
      </c>
      <c r="AI314" s="163">
        <v>200</v>
      </c>
      <c r="AK314" s="164" t="str">
        <f t="shared" si="90"/>
        <v/>
      </c>
      <c r="AL314" s="165" t="str">
        <f t="shared" si="106"/>
        <v/>
      </c>
      <c r="AM314" s="164" t="str">
        <f t="shared" si="91"/>
        <v/>
      </c>
      <c r="AN314" s="164" t="str">
        <f t="shared" si="92"/>
        <v/>
      </c>
      <c r="AO314" s="166" t="str">
        <f t="shared" si="93"/>
        <v/>
      </c>
      <c r="AP314" s="167" t="str">
        <f t="shared" si="94"/>
        <v/>
      </c>
      <c r="AQ314" s="167" t="str">
        <f t="shared" si="95"/>
        <v/>
      </c>
      <c r="AR314" s="167" t="str">
        <f t="shared" si="96"/>
        <v/>
      </c>
      <c r="AS314" s="164" t="str">
        <f t="shared" si="97"/>
        <v/>
      </c>
      <c r="AT314" s="168" t="str">
        <f t="shared" si="98"/>
        <v/>
      </c>
      <c r="AU314" s="168" t="str">
        <f t="shared" si="99"/>
        <v/>
      </c>
      <c r="AV314" s="168" t="str">
        <f t="shared" si="100"/>
        <v/>
      </c>
      <c r="AW314" s="168" t="str">
        <f t="shared" si="101"/>
        <v/>
      </c>
      <c r="AX314" s="168" t="str">
        <f t="shared" si="102"/>
        <v/>
      </c>
      <c r="AY314" s="168" t="str">
        <f t="shared" si="103"/>
        <v/>
      </c>
      <c r="AZ314" s="169" t="str">
        <f>IF(C314="","",MAX(R314:R315))</f>
        <v/>
      </c>
      <c r="BA314" s="169" t="str">
        <f>IF(C314="","",MAX(S314:S315))</f>
        <v/>
      </c>
      <c r="BB314" s="170" t="str">
        <f>IF(C314="","",MIN(2,1+SQRT(200/(0.8*K314))))</f>
        <v/>
      </c>
      <c r="BC314" s="170" t="str">
        <f>IF(C314="","",MIN(0.02,MAX(R314:S314)/(J314*0.8*K314)))</f>
        <v/>
      </c>
      <c r="BD314" s="171" t="str">
        <f>IF(C314="","",0.18/$Y$11)</f>
        <v/>
      </c>
      <c r="BE314" s="172" t="str">
        <f>IF(C314="","",0.035*BB314^(3/2)*$F$9^(1/2))</f>
        <v/>
      </c>
      <c r="BF314" s="172" t="str">
        <f>IF(C314="","",0.6*(1-$F$9/250))</f>
        <v/>
      </c>
      <c r="BG314" s="171" t="str">
        <f>IF(C314="","",0.9*AK314)</f>
        <v/>
      </c>
      <c r="BH314" s="172" t="str">
        <f>+IF(C314="","",(BD314*BB314*(100*BC314*$F$9)^(1/3)+0.15*U314)*J314*0.8*K314/1000)</f>
        <v/>
      </c>
      <c r="BI314" s="172" t="str">
        <f>IF(C314="","",(BE314+0.15*U314)*J314*0.8*K314/1000)</f>
        <v/>
      </c>
      <c r="BJ314" s="172" t="str">
        <f>IF(C314="","",$AF$12*J314*1000)</f>
        <v/>
      </c>
      <c r="BK314" s="172" t="str">
        <f>+IF(C314="","",T314*1000/(BG314*$Q$10*Z314)*1000)</f>
        <v/>
      </c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27"/>
      <c r="CH314" s="27"/>
      <c r="CI314" s="27"/>
      <c r="CJ314" s="27"/>
      <c r="CK314" s="27"/>
      <c r="CL314" s="27"/>
      <c r="CM314" s="27"/>
      <c r="CN314" s="27"/>
      <c r="CO314" s="27"/>
      <c r="CP314" s="27"/>
      <c r="CQ314" s="27"/>
      <c r="CR314" s="27"/>
      <c r="CS314" s="27"/>
      <c r="CT314" s="27"/>
      <c r="CU314" s="27"/>
      <c r="CV314" s="27"/>
      <c r="CW314" s="27"/>
      <c r="CX314" s="27"/>
      <c r="CY314" s="27"/>
      <c r="CZ314" s="27"/>
      <c r="DA314" s="27"/>
      <c r="DB314" s="27"/>
      <c r="DC314" s="27"/>
      <c r="DD314" s="27"/>
      <c r="DE314" s="27"/>
      <c r="DF314" s="27"/>
      <c r="DG314" s="27"/>
      <c r="DH314" s="27"/>
      <c r="DI314" s="25"/>
      <c r="DJ314" s="25"/>
      <c r="DK314" s="25"/>
      <c r="DL314" s="25"/>
      <c r="DM314" s="25"/>
      <c r="DN314" s="25"/>
    </row>
    <row r="315" spans="1:118" ht="15.95" customHeight="1" x14ac:dyDescent="0.25">
      <c r="A315" s="181" t="str">
        <f t="shared" si="105"/>
        <v/>
      </c>
      <c r="B315" s="182" t="str">
        <f t="shared" si="104"/>
        <v/>
      </c>
      <c r="C315" s="151"/>
      <c r="D315" s="152"/>
      <c r="E315" s="153"/>
      <c r="F315" s="152"/>
      <c r="G315" s="151"/>
      <c r="H315" s="151"/>
      <c r="I315" s="151"/>
      <c r="J315" s="151"/>
      <c r="K315" s="152"/>
      <c r="L315" s="151" t="str">
        <f t="shared" si="86"/>
        <v/>
      </c>
      <c r="M315" s="151" t="str">
        <f t="shared" si="87"/>
        <v/>
      </c>
      <c r="N315" s="151" t="str">
        <f t="shared" si="88"/>
        <v/>
      </c>
      <c r="O315" s="151" t="str">
        <f t="shared" si="89"/>
        <v/>
      </c>
      <c r="P315" s="272"/>
      <c r="Q315" s="272"/>
      <c r="R315" s="173"/>
      <c r="S315" s="173"/>
      <c r="T315" s="174"/>
      <c r="U315" s="174"/>
      <c r="V315" s="174"/>
      <c r="W315" s="174"/>
      <c r="X315" s="174"/>
      <c r="Y315" s="174"/>
      <c r="Z315" s="174"/>
      <c r="AA315" s="175"/>
      <c r="AB315" s="175"/>
      <c r="AC315" s="175"/>
      <c r="AD315" s="175"/>
      <c r="AE315" s="176"/>
      <c r="AF315" s="175"/>
      <c r="AG315" s="122"/>
      <c r="AH315" s="177"/>
      <c r="AI315" s="177"/>
      <c r="AK315" s="164" t="str">
        <f t="shared" si="90"/>
        <v/>
      </c>
      <c r="AL315" s="165" t="str">
        <f t="shared" si="106"/>
        <v/>
      </c>
      <c r="AM315" s="164" t="str">
        <f t="shared" si="91"/>
        <v/>
      </c>
      <c r="AN315" s="164" t="str">
        <f t="shared" si="92"/>
        <v/>
      </c>
      <c r="AO315" s="166" t="str">
        <f t="shared" si="93"/>
        <v/>
      </c>
      <c r="AP315" s="167" t="str">
        <f t="shared" si="94"/>
        <v/>
      </c>
      <c r="AQ315" s="167" t="str">
        <f t="shared" si="95"/>
        <v/>
      </c>
      <c r="AR315" s="167" t="str">
        <f t="shared" si="96"/>
        <v/>
      </c>
      <c r="AS315" s="164" t="str">
        <f t="shared" si="97"/>
        <v/>
      </c>
      <c r="AT315" s="168" t="str">
        <f t="shared" si="98"/>
        <v/>
      </c>
      <c r="AU315" s="168" t="str">
        <f t="shared" si="99"/>
        <v/>
      </c>
      <c r="AV315" s="168" t="str">
        <f t="shared" si="100"/>
        <v/>
      </c>
      <c r="AW315" s="168" t="str">
        <f t="shared" si="101"/>
        <v/>
      </c>
      <c r="AX315" s="168" t="str">
        <f t="shared" si="102"/>
        <v/>
      </c>
      <c r="AY315" s="168" t="str">
        <f t="shared" si="103"/>
        <v/>
      </c>
      <c r="AZ315" s="178"/>
      <c r="BA315" s="178"/>
      <c r="BB315" s="179"/>
      <c r="BC315" s="179"/>
      <c r="BD315" s="179"/>
      <c r="BE315" s="179"/>
      <c r="BF315" s="179"/>
      <c r="BG315" s="179"/>
      <c r="BH315" s="179"/>
      <c r="BI315" s="179"/>
      <c r="BJ315" s="179"/>
      <c r="BK315" s="179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27"/>
      <c r="CH315" s="27"/>
      <c r="CI315" s="27"/>
      <c r="CJ315" s="27"/>
      <c r="CK315" s="27"/>
      <c r="CL315" s="27"/>
      <c r="CM315" s="27"/>
      <c r="CN315" s="27"/>
      <c r="CO315" s="27"/>
      <c r="CP315" s="27"/>
      <c r="CQ315" s="27"/>
      <c r="CR315" s="27"/>
      <c r="CS315" s="27"/>
      <c r="CT315" s="27"/>
      <c r="CU315" s="27"/>
      <c r="CV315" s="27"/>
      <c r="CW315" s="27"/>
      <c r="CX315" s="27"/>
      <c r="CY315" s="27"/>
      <c r="CZ315" s="27"/>
      <c r="DA315" s="27"/>
      <c r="DB315" s="27"/>
      <c r="DC315" s="27"/>
      <c r="DD315" s="27"/>
      <c r="DE315" s="27"/>
      <c r="DF315" s="27"/>
      <c r="DG315" s="27"/>
      <c r="DH315" s="27"/>
      <c r="DI315" s="25"/>
      <c r="DJ315" s="25"/>
      <c r="DK315" s="25"/>
      <c r="DL315" s="25"/>
      <c r="DM315" s="25"/>
      <c r="DN315" s="25"/>
    </row>
    <row r="316" spans="1:118" ht="15.95" customHeight="1" x14ac:dyDescent="0.2">
      <c r="A316" s="181" t="str">
        <f t="shared" si="105"/>
        <v/>
      </c>
      <c r="B316" s="182" t="str">
        <f t="shared" si="104"/>
        <v/>
      </c>
      <c r="C316" s="151"/>
      <c r="D316" s="152"/>
      <c r="E316" s="153"/>
      <c r="F316" s="152"/>
      <c r="G316" s="151"/>
      <c r="H316" s="151"/>
      <c r="I316" s="151"/>
      <c r="J316" s="151"/>
      <c r="K316" s="152"/>
      <c r="L316" s="151" t="str">
        <f t="shared" si="86"/>
        <v/>
      </c>
      <c r="M316" s="151" t="str">
        <f t="shared" si="87"/>
        <v/>
      </c>
      <c r="N316" s="151" t="str">
        <f t="shared" si="88"/>
        <v/>
      </c>
      <c r="O316" s="151" t="str">
        <f t="shared" si="89"/>
        <v/>
      </c>
      <c r="P316" s="155"/>
      <c r="Q316" s="155"/>
      <c r="R316" s="154" t="str">
        <f>IF(C316="","",MAX(N316:N317))</f>
        <v/>
      </c>
      <c r="S316" s="154" t="str">
        <f>IF(D316="","",MAX(O316:O317))</f>
        <v/>
      </c>
      <c r="T316" s="155" t="str">
        <f>IF(C316="","",MAX(ABS(H316),ABS(H317)))</f>
        <v/>
      </c>
      <c r="U316" s="156" t="str">
        <f>+IF(C316="","",MIN(MAX(ABS(G316),ABS(G317))*1000/(J316*K316),0.2*$F$10))</f>
        <v/>
      </c>
      <c r="V316" s="155" t="str">
        <f>IF(C316="","",MAX(BH316:BI316))</f>
        <v/>
      </c>
      <c r="W316" s="155" t="str">
        <f>IF(C316="","",$AA$9*$J316*$BG316*$BF316*$F$10/2.9/1000)</f>
        <v/>
      </c>
      <c r="X316" s="155" t="str">
        <f>IF(C316="","",$AA$9*$J316*$BG316*$BF316*$F$10/2/1000)</f>
        <v/>
      </c>
      <c r="Y316" s="157" t="str">
        <f>IF(C316="","",IF(MAX(ABS(H316),ABS(H317))&lt;V316,"Cấu tạo",IF(MAX(ABS(H316),ABS(H317))&gt;X316,"O/S","Tínhthép")))</f>
        <v/>
      </c>
      <c r="Z316" s="158" t="str">
        <f>IF(C316="","",IF(Y316="Tínhthép",IF(T316&lt;W316,2.5,_xlfn.COT(0.5*ASIN(2*T316*1000/($AA$9*J316*BG316*BF316*$F$10)))),""))</f>
        <v/>
      </c>
      <c r="AA316" s="159" t="str">
        <f>IF(C316="","",MAX(BJ316:BK316))</f>
        <v/>
      </c>
      <c r="AB316" s="160" t="str">
        <f>IF($C316="","",AH316)</f>
        <v/>
      </c>
      <c r="AC316" s="160" t="str">
        <f>IF($C316="","",AI316)</f>
        <v/>
      </c>
      <c r="AD316" s="160"/>
      <c r="AE316" s="159" t="str">
        <f>IF(C316="","",2*3.14*AB316^2/4/AC316*1000)</f>
        <v/>
      </c>
      <c r="AF316" s="161" t="str">
        <f>IF(C316="","",IF(AE316&gt;AA316,"OK","NOT OK"))</f>
        <v/>
      </c>
      <c r="AH316" s="162">
        <v>10</v>
      </c>
      <c r="AI316" s="163">
        <v>200</v>
      </c>
      <c r="AK316" s="164" t="str">
        <f t="shared" si="90"/>
        <v/>
      </c>
      <c r="AL316" s="165" t="str">
        <f t="shared" si="106"/>
        <v/>
      </c>
      <c r="AM316" s="164" t="str">
        <f t="shared" si="91"/>
        <v/>
      </c>
      <c r="AN316" s="164" t="str">
        <f t="shared" si="92"/>
        <v/>
      </c>
      <c r="AO316" s="166" t="str">
        <f t="shared" si="93"/>
        <v/>
      </c>
      <c r="AP316" s="167" t="str">
        <f t="shared" si="94"/>
        <v/>
      </c>
      <c r="AQ316" s="167" t="str">
        <f t="shared" si="95"/>
        <v/>
      </c>
      <c r="AR316" s="167" t="str">
        <f t="shared" si="96"/>
        <v/>
      </c>
      <c r="AS316" s="164" t="str">
        <f t="shared" si="97"/>
        <v/>
      </c>
      <c r="AT316" s="168" t="str">
        <f t="shared" si="98"/>
        <v/>
      </c>
      <c r="AU316" s="168" t="str">
        <f t="shared" si="99"/>
        <v/>
      </c>
      <c r="AV316" s="168" t="str">
        <f t="shared" si="100"/>
        <v/>
      </c>
      <c r="AW316" s="168" t="str">
        <f t="shared" si="101"/>
        <v/>
      </c>
      <c r="AX316" s="168" t="str">
        <f t="shared" si="102"/>
        <v/>
      </c>
      <c r="AY316" s="168" t="str">
        <f t="shared" si="103"/>
        <v/>
      </c>
      <c r="AZ316" s="169" t="str">
        <f>IF(C316="","",MAX(R316:R317))</f>
        <v/>
      </c>
      <c r="BA316" s="169" t="str">
        <f>IF(C316="","",MAX(S316:S317))</f>
        <v/>
      </c>
      <c r="BB316" s="170" t="str">
        <f>IF(C316="","",MIN(2,1+SQRT(200/(0.8*K316))))</f>
        <v/>
      </c>
      <c r="BC316" s="170" t="str">
        <f>IF(C316="","",MIN(0.02,MAX(R316:S316)/(J316*0.8*K316)))</f>
        <v/>
      </c>
      <c r="BD316" s="171" t="str">
        <f>IF(C316="","",0.18/$Y$11)</f>
        <v/>
      </c>
      <c r="BE316" s="172" t="str">
        <f>IF(C316="","",0.035*BB316^(3/2)*$F$9^(1/2))</f>
        <v/>
      </c>
      <c r="BF316" s="172" t="str">
        <f>IF(C316="","",0.6*(1-$F$9/250))</f>
        <v/>
      </c>
      <c r="BG316" s="171" t="str">
        <f>IF(C316="","",0.9*AK316)</f>
        <v/>
      </c>
      <c r="BH316" s="172" t="str">
        <f>+IF(C316="","",(BD316*BB316*(100*BC316*$F$9)^(1/3)+0.15*U316)*J316*0.8*K316/1000)</f>
        <v/>
      </c>
      <c r="BI316" s="172" t="str">
        <f>IF(C316="","",(BE316+0.15*U316)*J316*0.8*K316/1000)</f>
        <v/>
      </c>
      <c r="BJ316" s="172" t="str">
        <f>IF(C316="","",$AF$12*J316*1000)</f>
        <v/>
      </c>
      <c r="BK316" s="172" t="str">
        <f>+IF(C316="","",T316*1000/(BG316*$Q$10*Z316)*1000)</f>
        <v/>
      </c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27"/>
      <c r="CH316" s="27"/>
      <c r="CI316" s="27"/>
      <c r="CJ316" s="27"/>
      <c r="CK316" s="27"/>
      <c r="CL316" s="27"/>
      <c r="CM316" s="27"/>
      <c r="CN316" s="27"/>
      <c r="CO316" s="27"/>
      <c r="CP316" s="27"/>
      <c r="CQ316" s="27"/>
      <c r="CR316" s="27"/>
      <c r="CS316" s="27"/>
      <c r="CT316" s="27"/>
      <c r="CU316" s="27"/>
      <c r="CV316" s="27"/>
      <c r="CW316" s="27"/>
      <c r="CX316" s="27"/>
      <c r="CY316" s="27"/>
      <c r="CZ316" s="27"/>
      <c r="DA316" s="27"/>
      <c r="DB316" s="27"/>
      <c r="DC316" s="27"/>
      <c r="DD316" s="27"/>
      <c r="DE316" s="27"/>
      <c r="DF316" s="27"/>
      <c r="DG316" s="27"/>
      <c r="DH316" s="27"/>
      <c r="DI316" s="25"/>
      <c r="DJ316" s="25"/>
      <c r="DK316" s="25"/>
      <c r="DL316" s="25"/>
      <c r="DM316" s="25"/>
      <c r="DN316" s="25"/>
    </row>
    <row r="317" spans="1:118" ht="15.95" customHeight="1" x14ac:dyDescent="0.25">
      <c r="A317" s="181" t="str">
        <f t="shared" si="105"/>
        <v/>
      </c>
      <c r="B317" s="182" t="str">
        <f t="shared" si="104"/>
        <v/>
      </c>
      <c r="C317" s="151"/>
      <c r="D317" s="152"/>
      <c r="E317" s="153"/>
      <c r="F317" s="152"/>
      <c r="G317" s="151"/>
      <c r="H317" s="151"/>
      <c r="I317" s="151"/>
      <c r="J317" s="151"/>
      <c r="K317" s="152"/>
      <c r="L317" s="151" t="str">
        <f t="shared" si="86"/>
        <v/>
      </c>
      <c r="M317" s="151" t="str">
        <f t="shared" si="87"/>
        <v/>
      </c>
      <c r="N317" s="151" t="str">
        <f t="shared" si="88"/>
        <v/>
      </c>
      <c r="O317" s="151" t="str">
        <f t="shared" si="89"/>
        <v/>
      </c>
      <c r="P317" s="272"/>
      <c r="Q317" s="272"/>
      <c r="R317" s="173"/>
      <c r="S317" s="173"/>
      <c r="T317" s="174"/>
      <c r="U317" s="174"/>
      <c r="V317" s="174"/>
      <c r="W317" s="174"/>
      <c r="X317" s="174"/>
      <c r="Y317" s="174"/>
      <c r="Z317" s="174"/>
      <c r="AA317" s="175"/>
      <c r="AB317" s="175"/>
      <c r="AC317" s="175"/>
      <c r="AD317" s="175"/>
      <c r="AE317" s="176"/>
      <c r="AF317" s="175"/>
      <c r="AG317" s="122"/>
      <c r="AH317" s="177"/>
      <c r="AI317" s="177"/>
      <c r="AK317" s="164" t="str">
        <f t="shared" si="90"/>
        <v/>
      </c>
      <c r="AL317" s="165" t="str">
        <f t="shared" si="106"/>
        <v/>
      </c>
      <c r="AM317" s="164" t="str">
        <f t="shared" si="91"/>
        <v/>
      </c>
      <c r="AN317" s="164" t="str">
        <f t="shared" si="92"/>
        <v/>
      </c>
      <c r="AO317" s="166" t="str">
        <f t="shared" si="93"/>
        <v/>
      </c>
      <c r="AP317" s="167" t="str">
        <f t="shared" si="94"/>
        <v/>
      </c>
      <c r="AQ317" s="167" t="str">
        <f t="shared" si="95"/>
        <v/>
      </c>
      <c r="AR317" s="167" t="str">
        <f t="shared" si="96"/>
        <v/>
      </c>
      <c r="AS317" s="164" t="str">
        <f t="shared" si="97"/>
        <v/>
      </c>
      <c r="AT317" s="168" t="str">
        <f t="shared" si="98"/>
        <v/>
      </c>
      <c r="AU317" s="168" t="str">
        <f t="shared" si="99"/>
        <v/>
      </c>
      <c r="AV317" s="168" t="str">
        <f t="shared" si="100"/>
        <v/>
      </c>
      <c r="AW317" s="168" t="str">
        <f t="shared" si="101"/>
        <v/>
      </c>
      <c r="AX317" s="168" t="str">
        <f t="shared" si="102"/>
        <v/>
      </c>
      <c r="AY317" s="168" t="str">
        <f t="shared" si="103"/>
        <v/>
      </c>
      <c r="AZ317" s="178"/>
      <c r="BA317" s="178"/>
      <c r="BB317" s="179"/>
      <c r="BC317" s="179"/>
      <c r="BD317" s="179"/>
      <c r="BE317" s="179"/>
      <c r="BF317" s="179"/>
      <c r="BG317" s="179"/>
      <c r="BH317" s="179"/>
      <c r="BI317" s="179"/>
      <c r="BJ317" s="179"/>
      <c r="BK317" s="179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27"/>
      <c r="CH317" s="27"/>
      <c r="CI317" s="27"/>
      <c r="CJ317" s="27"/>
      <c r="CK317" s="27"/>
      <c r="CL317" s="27"/>
      <c r="CM317" s="27"/>
      <c r="CN317" s="27"/>
      <c r="CO317" s="27"/>
      <c r="CP317" s="27"/>
      <c r="CQ317" s="27"/>
      <c r="CR317" s="27"/>
      <c r="CS317" s="27"/>
      <c r="CT317" s="27"/>
      <c r="CU317" s="27"/>
      <c r="CV317" s="27"/>
      <c r="CW317" s="27"/>
      <c r="CX317" s="27"/>
      <c r="CY317" s="27"/>
      <c r="CZ317" s="27"/>
      <c r="DA317" s="27"/>
      <c r="DB317" s="27"/>
      <c r="DC317" s="27"/>
      <c r="DD317" s="27"/>
      <c r="DE317" s="27"/>
      <c r="DF317" s="27"/>
      <c r="DG317" s="27"/>
      <c r="DH317" s="27"/>
      <c r="DI317" s="25"/>
      <c r="DJ317" s="25"/>
      <c r="DK317" s="25"/>
      <c r="DL317" s="25"/>
      <c r="DM317" s="25"/>
      <c r="DN317" s="25"/>
    </row>
    <row r="318" spans="1:118" ht="15" customHeight="1" x14ac:dyDescent="0.2">
      <c r="A318" s="181"/>
      <c r="B318" s="181"/>
      <c r="AM318" s="183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27"/>
      <c r="CH318" s="27"/>
      <c r="CI318" s="27"/>
      <c r="CJ318" s="27"/>
      <c r="CK318" s="27"/>
      <c r="CL318" s="27"/>
      <c r="CM318" s="27"/>
      <c r="CN318" s="27"/>
      <c r="CO318" s="27"/>
      <c r="CP318" s="27"/>
      <c r="CQ318" s="27"/>
      <c r="CR318" s="27"/>
      <c r="CS318" s="27"/>
      <c r="CT318" s="27"/>
      <c r="CU318" s="27"/>
      <c r="CV318" s="27"/>
      <c r="CW318" s="27"/>
      <c r="CX318" s="27"/>
      <c r="CY318" s="27"/>
      <c r="CZ318" s="27"/>
      <c r="DA318" s="27"/>
      <c r="DB318" s="27"/>
      <c r="DC318" s="27"/>
      <c r="DD318" s="27"/>
      <c r="DE318" s="27"/>
      <c r="DF318" s="27"/>
      <c r="DG318" s="27"/>
      <c r="DH318" s="27"/>
      <c r="DI318" s="25"/>
      <c r="DJ318" s="25"/>
      <c r="DK318" s="25"/>
      <c r="DL318" s="25"/>
      <c r="DM318" s="25"/>
      <c r="DN318" s="25"/>
    </row>
    <row r="319" spans="1:118" ht="15" customHeight="1" x14ac:dyDescent="0.2">
      <c r="C319" s="184"/>
      <c r="D319" s="184"/>
      <c r="E319" s="184"/>
      <c r="F319" s="184"/>
      <c r="G319" s="184"/>
      <c r="H319" s="184"/>
      <c r="I319" s="184"/>
      <c r="J319" s="184"/>
      <c r="K319" s="184"/>
      <c r="L319" s="184"/>
      <c r="M319" s="184"/>
      <c r="Y319" s="244"/>
      <c r="AM319" s="183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27"/>
      <c r="CH319" s="27"/>
      <c r="CI319" s="27"/>
      <c r="CJ319" s="27"/>
      <c r="CK319" s="27"/>
      <c r="CL319" s="27"/>
      <c r="CM319" s="27"/>
      <c r="CN319" s="27"/>
      <c r="CO319" s="27"/>
      <c r="CP319" s="27"/>
      <c r="CQ319" s="27"/>
      <c r="CR319" s="27"/>
      <c r="CS319" s="27"/>
      <c r="CT319" s="27"/>
      <c r="CU319" s="27"/>
      <c r="CV319" s="27"/>
      <c r="CW319" s="27"/>
      <c r="CX319" s="27"/>
      <c r="CY319" s="27"/>
      <c r="CZ319" s="27"/>
      <c r="DA319" s="27"/>
      <c r="DB319" s="27"/>
      <c r="DC319" s="27"/>
      <c r="DD319" s="27"/>
      <c r="DE319" s="27"/>
      <c r="DF319" s="27"/>
      <c r="DG319" s="27"/>
      <c r="DH319" s="27"/>
      <c r="DI319" s="25"/>
      <c r="DJ319" s="25"/>
      <c r="DK319" s="25"/>
      <c r="DL319" s="25"/>
      <c r="DM319" s="25"/>
      <c r="DN319" s="25"/>
    </row>
    <row r="320" spans="1:118" ht="15" customHeight="1" x14ac:dyDescent="0.2">
      <c r="Y320" s="244"/>
      <c r="AM320" s="183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27"/>
      <c r="CH320" s="27"/>
      <c r="CI320" s="27"/>
      <c r="CJ320" s="27"/>
      <c r="CK320" s="27"/>
      <c r="CL320" s="27"/>
      <c r="CM320" s="27"/>
      <c r="CN320" s="27"/>
      <c r="CO320" s="27"/>
      <c r="CP320" s="27"/>
      <c r="CQ320" s="27"/>
      <c r="CR320" s="27"/>
      <c r="CS320" s="27"/>
      <c r="CT320" s="27"/>
      <c r="CU320" s="27"/>
      <c r="CV320" s="27"/>
      <c r="CW320" s="27"/>
      <c r="CX320" s="27"/>
      <c r="CY320" s="27"/>
      <c r="CZ320" s="27"/>
      <c r="DA320" s="27"/>
      <c r="DB320" s="27"/>
      <c r="DC320" s="27"/>
      <c r="DD320" s="27"/>
      <c r="DE320" s="27"/>
      <c r="DF320" s="27"/>
      <c r="DG320" s="27"/>
      <c r="DH320" s="27"/>
      <c r="DI320" s="25"/>
      <c r="DJ320" s="25"/>
      <c r="DK320" s="25"/>
      <c r="DL320" s="25"/>
      <c r="DM320" s="25"/>
      <c r="DN320" s="25"/>
    </row>
    <row r="321" spans="25:118" ht="15" customHeight="1" x14ac:dyDescent="0.2">
      <c r="Y321" s="244"/>
      <c r="AM321" s="183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27"/>
      <c r="CH321" s="27"/>
      <c r="CI321" s="27"/>
      <c r="CJ321" s="27"/>
      <c r="CK321" s="27"/>
      <c r="CL321" s="27"/>
      <c r="CM321" s="27"/>
      <c r="CN321" s="27"/>
      <c r="CO321" s="27"/>
      <c r="CP321" s="27"/>
      <c r="CQ321" s="27"/>
      <c r="CR321" s="27"/>
      <c r="CS321" s="27"/>
      <c r="CT321" s="27"/>
      <c r="CU321" s="27"/>
      <c r="CV321" s="27"/>
      <c r="CW321" s="27"/>
      <c r="CX321" s="27"/>
      <c r="CY321" s="27"/>
      <c r="CZ321" s="27"/>
      <c r="DA321" s="27"/>
      <c r="DB321" s="27"/>
      <c r="DC321" s="27"/>
      <c r="DD321" s="27"/>
      <c r="DE321" s="27"/>
      <c r="DF321" s="27"/>
      <c r="DG321" s="27"/>
      <c r="DH321" s="27"/>
      <c r="DI321" s="25"/>
      <c r="DJ321" s="25"/>
      <c r="DK321" s="25"/>
      <c r="DL321" s="25"/>
      <c r="DM321" s="25"/>
      <c r="DN321" s="25"/>
    </row>
    <row r="322" spans="25:118" ht="15" customHeight="1" x14ac:dyDescent="0.2">
      <c r="Y322" s="244"/>
      <c r="AM322" s="183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27"/>
      <c r="CH322" s="27"/>
      <c r="CI322" s="27"/>
      <c r="CJ322" s="27"/>
      <c r="CK322" s="27"/>
      <c r="CL322" s="27"/>
      <c r="CM322" s="27"/>
      <c r="CN322" s="27"/>
      <c r="CO322" s="27"/>
      <c r="CP322" s="27"/>
      <c r="CQ322" s="27"/>
      <c r="CR322" s="27"/>
      <c r="CS322" s="27"/>
      <c r="CT322" s="27"/>
      <c r="CU322" s="27"/>
      <c r="CV322" s="27"/>
      <c r="CW322" s="27"/>
      <c r="CX322" s="27"/>
      <c r="CY322" s="27"/>
      <c r="CZ322" s="27"/>
      <c r="DA322" s="27"/>
      <c r="DB322" s="27"/>
      <c r="DC322" s="27"/>
      <c r="DD322" s="27"/>
      <c r="DE322" s="27"/>
      <c r="DF322" s="27"/>
      <c r="DG322" s="27"/>
      <c r="DH322" s="27"/>
      <c r="DI322" s="25"/>
      <c r="DJ322" s="25"/>
      <c r="DK322" s="25"/>
      <c r="DL322" s="25"/>
      <c r="DM322" s="25"/>
      <c r="DN322" s="25"/>
    </row>
    <row r="323" spans="25:118" ht="15" customHeight="1" x14ac:dyDescent="0.2">
      <c r="AM323" s="183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27"/>
      <c r="CH323" s="27"/>
      <c r="CI323" s="27"/>
      <c r="CJ323" s="27"/>
      <c r="CK323" s="27"/>
      <c r="CL323" s="27"/>
      <c r="CM323" s="27"/>
      <c r="CN323" s="27"/>
      <c r="CO323" s="27"/>
      <c r="CP323" s="27"/>
      <c r="CQ323" s="27"/>
      <c r="CR323" s="27"/>
      <c r="CS323" s="27"/>
      <c r="CT323" s="27"/>
      <c r="CU323" s="27"/>
      <c r="CV323" s="27"/>
      <c r="CW323" s="27"/>
      <c r="CX323" s="27"/>
      <c r="CY323" s="27"/>
      <c r="CZ323" s="27"/>
      <c r="DA323" s="27"/>
      <c r="DB323" s="27"/>
      <c r="DC323" s="27"/>
      <c r="DD323" s="27"/>
      <c r="DE323" s="27"/>
      <c r="DF323" s="27"/>
      <c r="DG323" s="27"/>
      <c r="DH323" s="27"/>
      <c r="DI323" s="25"/>
      <c r="DJ323" s="25"/>
      <c r="DK323" s="25"/>
      <c r="DL323" s="25"/>
      <c r="DM323" s="25"/>
      <c r="DN323" s="25"/>
    </row>
    <row r="324" spans="25:118" ht="15" customHeight="1" x14ac:dyDescent="0.2">
      <c r="AM324" s="183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27"/>
      <c r="CH324" s="27"/>
      <c r="CI324" s="27"/>
      <c r="CJ324" s="27"/>
      <c r="CK324" s="27"/>
      <c r="CL324" s="27"/>
      <c r="CM324" s="27"/>
      <c r="CN324" s="27"/>
      <c r="CO324" s="27"/>
      <c r="CP324" s="27"/>
      <c r="CQ324" s="27"/>
      <c r="CR324" s="27"/>
      <c r="CS324" s="27"/>
      <c r="CT324" s="27"/>
      <c r="CU324" s="27"/>
      <c r="CV324" s="27"/>
      <c r="CW324" s="27"/>
      <c r="CX324" s="27"/>
      <c r="CY324" s="27"/>
      <c r="CZ324" s="27"/>
      <c r="DA324" s="27"/>
      <c r="DB324" s="27"/>
      <c r="DC324" s="27"/>
      <c r="DD324" s="27"/>
      <c r="DE324" s="27"/>
      <c r="DF324" s="27"/>
      <c r="DG324" s="27"/>
      <c r="DH324" s="27"/>
      <c r="DI324" s="25"/>
      <c r="DJ324" s="25"/>
      <c r="DK324" s="25"/>
      <c r="DL324" s="25"/>
      <c r="DM324" s="25"/>
      <c r="DN324" s="25"/>
    </row>
    <row r="325" spans="25:118" ht="15" customHeight="1" x14ac:dyDescent="0.2">
      <c r="AM325" s="183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27"/>
      <c r="CH325" s="27"/>
      <c r="CI325" s="27"/>
      <c r="CJ325" s="27"/>
      <c r="CK325" s="27"/>
      <c r="CL325" s="27"/>
      <c r="CM325" s="27"/>
      <c r="CN325" s="27"/>
      <c r="CO325" s="27"/>
      <c r="CP325" s="27"/>
      <c r="CQ325" s="27"/>
      <c r="CR325" s="27"/>
      <c r="CS325" s="27"/>
      <c r="CT325" s="27"/>
      <c r="CU325" s="27"/>
      <c r="CV325" s="27"/>
      <c r="CW325" s="27"/>
      <c r="CX325" s="27"/>
      <c r="CY325" s="27"/>
      <c r="CZ325" s="27"/>
      <c r="DA325" s="27"/>
      <c r="DB325" s="27"/>
      <c r="DC325" s="27"/>
      <c r="DD325" s="27"/>
      <c r="DE325" s="27"/>
      <c r="DF325" s="27"/>
      <c r="DG325" s="27"/>
      <c r="DH325" s="27"/>
      <c r="DI325" s="25"/>
      <c r="DJ325" s="25"/>
      <c r="DK325" s="25"/>
      <c r="DL325" s="25"/>
      <c r="DM325" s="25"/>
      <c r="DN325" s="25"/>
    </row>
    <row r="326" spans="25:118" ht="15" customHeight="1" x14ac:dyDescent="0.2">
      <c r="AM326" s="183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27"/>
      <c r="CH326" s="27"/>
      <c r="CI326" s="27"/>
      <c r="CJ326" s="27"/>
      <c r="CK326" s="27"/>
      <c r="CL326" s="27"/>
      <c r="CM326" s="27"/>
      <c r="CN326" s="27"/>
      <c r="CO326" s="27"/>
      <c r="CP326" s="27"/>
      <c r="CQ326" s="27"/>
      <c r="CR326" s="27"/>
      <c r="CS326" s="27"/>
      <c r="CT326" s="27"/>
      <c r="CU326" s="27"/>
      <c r="CV326" s="27"/>
      <c r="CW326" s="27"/>
      <c r="CX326" s="27"/>
      <c r="CY326" s="27"/>
      <c r="CZ326" s="27"/>
      <c r="DA326" s="27"/>
      <c r="DB326" s="27"/>
      <c r="DC326" s="27"/>
      <c r="DD326" s="27"/>
      <c r="DE326" s="27"/>
      <c r="DF326" s="27"/>
      <c r="DG326" s="27"/>
      <c r="DH326" s="27"/>
      <c r="DI326" s="25"/>
      <c r="DJ326" s="25"/>
      <c r="DK326" s="25"/>
      <c r="DL326" s="25"/>
      <c r="DM326" s="25"/>
      <c r="DN326" s="25"/>
    </row>
    <row r="327" spans="25:118" ht="15" customHeight="1" x14ac:dyDescent="0.2">
      <c r="AM327" s="183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27"/>
      <c r="CH327" s="27"/>
      <c r="CI327" s="27"/>
      <c r="CJ327" s="27"/>
      <c r="CK327" s="27"/>
      <c r="CL327" s="27"/>
      <c r="CM327" s="27"/>
      <c r="CN327" s="27"/>
      <c r="CO327" s="27"/>
      <c r="CP327" s="27"/>
      <c r="CQ327" s="27"/>
      <c r="CR327" s="27"/>
      <c r="CS327" s="27"/>
      <c r="CT327" s="27"/>
      <c r="CU327" s="27"/>
      <c r="CV327" s="27"/>
      <c r="CW327" s="27"/>
      <c r="CX327" s="27"/>
      <c r="CY327" s="27"/>
      <c r="CZ327" s="27"/>
      <c r="DA327" s="27"/>
      <c r="DB327" s="27"/>
      <c r="DC327" s="27"/>
      <c r="DD327" s="27"/>
      <c r="DE327" s="27"/>
      <c r="DF327" s="27"/>
      <c r="DG327" s="27"/>
      <c r="DH327" s="27"/>
      <c r="DI327" s="25"/>
      <c r="DJ327" s="25"/>
      <c r="DK327" s="25"/>
      <c r="DL327" s="25"/>
      <c r="DM327" s="25"/>
      <c r="DN327" s="25"/>
    </row>
    <row r="328" spans="25:118" ht="15" customHeight="1" x14ac:dyDescent="0.2">
      <c r="AM328" s="183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27"/>
      <c r="CH328" s="27"/>
      <c r="CI328" s="27"/>
      <c r="CJ328" s="27"/>
      <c r="CK328" s="27"/>
      <c r="CL328" s="27"/>
      <c r="CM328" s="27"/>
      <c r="CN328" s="27"/>
      <c r="CO328" s="27"/>
      <c r="CP328" s="27"/>
      <c r="CQ328" s="27"/>
      <c r="CR328" s="27"/>
      <c r="CS328" s="27"/>
      <c r="CT328" s="27"/>
      <c r="CU328" s="27"/>
      <c r="CV328" s="27"/>
      <c r="CW328" s="27"/>
      <c r="CX328" s="27"/>
      <c r="CY328" s="27"/>
      <c r="CZ328" s="27"/>
      <c r="DA328" s="27"/>
      <c r="DB328" s="27"/>
      <c r="DC328" s="27"/>
      <c r="DD328" s="27"/>
      <c r="DE328" s="27"/>
      <c r="DF328" s="27"/>
      <c r="DG328" s="27"/>
      <c r="DH328" s="27"/>
      <c r="DI328" s="25"/>
      <c r="DJ328" s="25"/>
      <c r="DK328" s="25"/>
      <c r="DL328" s="25"/>
      <c r="DM328" s="25"/>
      <c r="DN328" s="25"/>
    </row>
    <row r="329" spans="25:118" ht="15" customHeight="1" x14ac:dyDescent="0.2">
      <c r="AM329" s="183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27"/>
      <c r="CH329" s="27"/>
      <c r="CI329" s="27"/>
      <c r="CJ329" s="27"/>
      <c r="CK329" s="27"/>
      <c r="CL329" s="27"/>
      <c r="CM329" s="27"/>
      <c r="CN329" s="27"/>
      <c r="CO329" s="27"/>
      <c r="CP329" s="27"/>
      <c r="CQ329" s="27"/>
      <c r="CR329" s="27"/>
      <c r="CS329" s="27"/>
      <c r="CT329" s="27"/>
      <c r="CU329" s="27"/>
      <c r="CV329" s="27"/>
      <c r="CW329" s="27"/>
      <c r="CX329" s="27"/>
      <c r="CY329" s="27"/>
      <c r="CZ329" s="27"/>
      <c r="DA329" s="27"/>
      <c r="DB329" s="27"/>
      <c r="DC329" s="27"/>
      <c r="DD329" s="27"/>
      <c r="DE329" s="27"/>
      <c r="DF329" s="27"/>
      <c r="DG329" s="27"/>
      <c r="DH329" s="27"/>
      <c r="DI329" s="25"/>
      <c r="DJ329" s="25"/>
      <c r="DK329" s="25"/>
      <c r="DL329" s="25"/>
      <c r="DM329" s="25"/>
      <c r="DN329" s="25"/>
    </row>
    <row r="330" spans="25:118" ht="15" customHeight="1" x14ac:dyDescent="0.2">
      <c r="AM330" s="183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27"/>
      <c r="CH330" s="27"/>
      <c r="CI330" s="27"/>
      <c r="CJ330" s="27"/>
      <c r="CK330" s="27"/>
      <c r="CL330" s="27"/>
      <c r="CM330" s="27"/>
      <c r="CN330" s="27"/>
      <c r="CO330" s="27"/>
      <c r="CP330" s="27"/>
      <c r="CQ330" s="27"/>
      <c r="CR330" s="27"/>
      <c r="CS330" s="27"/>
      <c r="CT330" s="27"/>
      <c r="CU330" s="27"/>
      <c r="CV330" s="27"/>
      <c r="CW330" s="27"/>
      <c r="CX330" s="27"/>
      <c r="CY330" s="27"/>
      <c r="CZ330" s="27"/>
      <c r="DA330" s="27"/>
      <c r="DB330" s="27"/>
      <c r="DC330" s="27"/>
      <c r="DD330" s="27"/>
      <c r="DE330" s="27"/>
      <c r="DF330" s="27"/>
      <c r="DG330" s="27"/>
      <c r="DH330" s="27"/>
      <c r="DI330" s="25"/>
      <c r="DJ330" s="25"/>
      <c r="DK330" s="25"/>
      <c r="DL330" s="25"/>
      <c r="DM330" s="25"/>
      <c r="DN330" s="25"/>
    </row>
    <row r="331" spans="25:118" ht="15" customHeight="1" x14ac:dyDescent="0.2">
      <c r="AM331" s="183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27"/>
      <c r="CH331" s="27"/>
      <c r="CI331" s="27"/>
      <c r="CJ331" s="27"/>
      <c r="CK331" s="27"/>
      <c r="CL331" s="27"/>
      <c r="CM331" s="27"/>
      <c r="CN331" s="27"/>
      <c r="CO331" s="27"/>
      <c r="CP331" s="27"/>
      <c r="CQ331" s="27"/>
      <c r="CR331" s="27"/>
      <c r="CS331" s="27"/>
      <c r="CT331" s="27"/>
      <c r="CU331" s="27"/>
      <c r="CV331" s="27"/>
      <c r="CW331" s="27"/>
      <c r="CX331" s="27"/>
      <c r="CY331" s="27"/>
      <c r="CZ331" s="27"/>
      <c r="DA331" s="27"/>
      <c r="DB331" s="27"/>
      <c r="DC331" s="27"/>
      <c r="DD331" s="27"/>
      <c r="DE331" s="27"/>
      <c r="DF331" s="27"/>
      <c r="DG331" s="27"/>
      <c r="DH331" s="27"/>
      <c r="DI331" s="25"/>
      <c r="DJ331" s="25"/>
      <c r="DK331" s="25"/>
      <c r="DL331" s="25"/>
      <c r="DM331" s="25"/>
      <c r="DN331" s="25"/>
    </row>
    <row r="332" spans="25:118" ht="15" customHeight="1" x14ac:dyDescent="0.2">
      <c r="AM332" s="183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27"/>
      <c r="CH332" s="27"/>
      <c r="CI332" s="27"/>
      <c r="CJ332" s="27"/>
      <c r="CK332" s="27"/>
      <c r="CL332" s="27"/>
      <c r="CM332" s="27"/>
      <c r="CN332" s="27"/>
      <c r="CO332" s="27"/>
      <c r="CP332" s="27"/>
      <c r="CQ332" s="27"/>
      <c r="CR332" s="27"/>
      <c r="CS332" s="27"/>
      <c r="CT332" s="27"/>
      <c r="CU332" s="27"/>
      <c r="CV332" s="27"/>
      <c r="CW332" s="27"/>
      <c r="CX332" s="27"/>
      <c r="CY332" s="27"/>
      <c r="CZ332" s="27"/>
      <c r="DA332" s="27"/>
      <c r="DB332" s="27"/>
      <c r="DC332" s="27"/>
      <c r="DD332" s="27"/>
      <c r="DE332" s="27"/>
      <c r="DF332" s="27"/>
      <c r="DG332" s="27"/>
      <c r="DH332" s="27"/>
      <c r="DI332" s="25"/>
      <c r="DJ332" s="25"/>
      <c r="DK332" s="25"/>
      <c r="DL332" s="25"/>
      <c r="DM332" s="25"/>
      <c r="DN332" s="25"/>
    </row>
    <row r="333" spans="25:118" ht="15" customHeight="1" x14ac:dyDescent="0.2">
      <c r="AM333" s="183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27"/>
      <c r="CH333" s="27"/>
      <c r="CI333" s="27"/>
      <c r="CJ333" s="27"/>
      <c r="CK333" s="27"/>
      <c r="CL333" s="27"/>
      <c r="CM333" s="27"/>
      <c r="CN333" s="27"/>
      <c r="CO333" s="27"/>
      <c r="CP333" s="27"/>
      <c r="CQ333" s="27"/>
      <c r="CR333" s="27"/>
      <c r="CS333" s="27"/>
      <c r="CT333" s="27"/>
      <c r="CU333" s="27"/>
      <c r="CV333" s="27"/>
      <c r="CW333" s="27"/>
      <c r="CX333" s="27"/>
      <c r="CY333" s="27"/>
      <c r="CZ333" s="27"/>
      <c r="DA333" s="27"/>
      <c r="DB333" s="27"/>
      <c r="DC333" s="27"/>
      <c r="DD333" s="27"/>
      <c r="DE333" s="27"/>
      <c r="DF333" s="27"/>
      <c r="DG333" s="27"/>
      <c r="DH333" s="27"/>
      <c r="DI333" s="25"/>
      <c r="DJ333" s="25"/>
      <c r="DK333" s="25"/>
      <c r="DL333" s="25"/>
      <c r="DM333" s="25"/>
      <c r="DN333" s="25"/>
    </row>
    <row r="334" spans="25:118" ht="15" customHeight="1" x14ac:dyDescent="0.2">
      <c r="AM334" s="183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27"/>
      <c r="CH334" s="27"/>
      <c r="CI334" s="27"/>
      <c r="CJ334" s="27"/>
      <c r="CK334" s="27"/>
      <c r="CL334" s="27"/>
      <c r="CM334" s="27"/>
      <c r="CN334" s="27"/>
      <c r="CO334" s="27"/>
      <c r="CP334" s="27"/>
      <c r="CQ334" s="27"/>
      <c r="CR334" s="27"/>
      <c r="CS334" s="27"/>
      <c r="CT334" s="27"/>
      <c r="CU334" s="27"/>
      <c r="CV334" s="27"/>
      <c r="CW334" s="27"/>
      <c r="CX334" s="27"/>
      <c r="CY334" s="27"/>
      <c r="CZ334" s="27"/>
      <c r="DA334" s="27"/>
      <c r="DB334" s="27"/>
      <c r="DC334" s="27"/>
      <c r="DD334" s="27"/>
      <c r="DE334" s="27"/>
      <c r="DF334" s="27"/>
      <c r="DG334" s="27"/>
      <c r="DH334" s="27"/>
      <c r="DI334" s="25"/>
      <c r="DJ334" s="25"/>
      <c r="DK334" s="25"/>
      <c r="DL334" s="25"/>
      <c r="DM334" s="25"/>
      <c r="DN334" s="25"/>
    </row>
    <row r="335" spans="25:118" ht="15" customHeight="1" x14ac:dyDescent="0.2">
      <c r="AM335" s="183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27"/>
      <c r="CH335" s="27"/>
      <c r="CI335" s="27"/>
      <c r="CJ335" s="27"/>
      <c r="CK335" s="27"/>
      <c r="CL335" s="27"/>
      <c r="CM335" s="27"/>
      <c r="CN335" s="27"/>
      <c r="CO335" s="27"/>
      <c r="CP335" s="27"/>
      <c r="CQ335" s="27"/>
      <c r="CR335" s="27"/>
      <c r="CS335" s="27"/>
      <c r="CT335" s="27"/>
      <c r="CU335" s="27"/>
      <c r="CV335" s="27"/>
      <c r="CW335" s="27"/>
      <c r="CX335" s="27"/>
      <c r="CY335" s="27"/>
      <c r="CZ335" s="27"/>
      <c r="DA335" s="27"/>
      <c r="DB335" s="27"/>
      <c r="DC335" s="27"/>
      <c r="DD335" s="27"/>
      <c r="DE335" s="27"/>
      <c r="DF335" s="27"/>
      <c r="DG335" s="27"/>
      <c r="DH335" s="27"/>
      <c r="DI335" s="25"/>
      <c r="DJ335" s="25"/>
      <c r="DK335" s="25"/>
      <c r="DL335" s="25"/>
      <c r="DM335" s="25"/>
      <c r="DN335" s="25"/>
    </row>
    <row r="336" spans="25:118" ht="15" customHeight="1" x14ac:dyDescent="0.2">
      <c r="AM336" s="183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27"/>
      <c r="CH336" s="27"/>
      <c r="CI336" s="27"/>
      <c r="CJ336" s="27"/>
      <c r="CK336" s="27"/>
      <c r="CL336" s="27"/>
      <c r="CM336" s="27"/>
      <c r="CN336" s="27"/>
      <c r="CO336" s="27"/>
      <c r="CP336" s="27"/>
      <c r="CQ336" s="27"/>
      <c r="CR336" s="27"/>
      <c r="CS336" s="27"/>
      <c r="CT336" s="27"/>
      <c r="CU336" s="27"/>
      <c r="CV336" s="27"/>
      <c r="CW336" s="27"/>
      <c r="CX336" s="27"/>
      <c r="CY336" s="27"/>
      <c r="CZ336" s="27"/>
      <c r="DA336" s="27"/>
      <c r="DB336" s="27"/>
      <c r="DC336" s="27"/>
      <c r="DD336" s="27"/>
      <c r="DE336" s="27"/>
      <c r="DF336" s="27"/>
      <c r="DG336" s="27"/>
      <c r="DH336" s="27"/>
      <c r="DI336" s="25"/>
      <c r="DJ336" s="25"/>
      <c r="DK336" s="25"/>
      <c r="DL336" s="25"/>
      <c r="DM336" s="25"/>
      <c r="DN336" s="25"/>
    </row>
    <row r="337" spans="39:118" ht="15" customHeight="1" x14ac:dyDescent="0.2">
      <c r="AM337" s="183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27"/>
      <c r="CH337" s="27"/>
      <c r="CI337" s="27"/>
      <c r="CJ337" s="27"/>
      <c r="CK337" s="27"/>
      <c r="CL337" s="27"/>
      <c r="CM337" s="27"/>
      <c r="CN337" s="27"/>
      <c r="CO337" s="27"/>
      <c r="CP337" s="27"/>
      <c r="CQ337" s="27"/>
      <c r="CR337" s="27"/>
      <c r="CS337" s="27"/>
      <c r="CT337" s="27"/>
      <c r="CU337" s="27"/>
      <c r="CV337" s="27"/>
      <c r="CW337" s="27"/>
      <c r="CX337" s="27"/>
      <c r="CY337" s="27"/>
      <c r="CZ337" s="27"/>
      <c r="DA337" s="27"/>
      <c r="DB337" s="27"/>
      <c r="DC337" s="27"/>
      <c r="DD337" s="27"/>
      <c r="DE337" s="27"/>
      <c r="DF337" s="27"/>
      <c r="DG337" s="27"/>
      <c r="DH337" s="27"/>
      <c r="DI337" s="25"/>
      <c r="DJ337" s="25"/>
      <c r="DK337" s="25"/>
      <c r="DL337" s="25"/>
      <c r="DM337" s="25"/>
      <c r="DN337" s="25"/>
    </row>
    <row r="338" spans="39:118" ht="15" customHeight="1" x14ac:dyDescent="0.2">
      <c r="AM338" s="183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27"/>
      <c r="CH338" s="27"/>
      <c r="CI338" s="27"/>
      <c r="CJ338" s="27"/>
      <c r="CK338" s="27"/>
      <c r="CL338" s="27"/>
      <c r="CM338" s="27"/>
      <c r="CN338" s="27"/>
      <c r="CO338" s="27"/>
      <c r="CP338" s="27"/>
      <c r="CQ338" s="27"/>
      <c r="CR338" s="27"/>
      <c r="CS338" s="27"/>
      <c r="CT338" s="27"/>
      <c r="CU338" s="27"/>
      <c r="CV338" s="27"/>
      <c r="CW338" s="27"/>
      <c r="CX338" s="27"/>
      <c r="CY338" s="27"/>
      <c r="CZ338" s="27"/>
      <c r="DA338" s="27"/>
      <c r="DB338" s="27"/>
      <c r="DC338" s="27"/>
      <c r="DD338" s="27"/>
      <c r="DE338" s="27"/>
      <c r="DF338" s="27"/>
      <c r="DG338" s="27"/>
      <c r="DH338" s="27"/>
      <c r="DI338" s="25"/>
      <c r="DJ338" s="25"/>
      <c r="DK338" s="25"/>
      <c r="DL338" s="25"/>
      <c r="DM338" s="25"/>
      <c r="DN338" s="25"/>
    </row>
    <row r="339" spans="39:118" ht="15" customHeight="1" x14ac:dyDescent="0.2">
      <c r="AM339" s="183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27"/>
      <c r="CH339" s="27"/>
      <c r="CI339" s="27"/>
      <c r="CJ339" s="27"/>
      <c r="CK339" s="27"/>
      <c r="CL339" s="27"/>
      <c r="CM339" s="27"/>
      <c r="CN339" s="27"/>
      <c r="CO339" s="27"/>
      <c r="CP339" s="27"/>
      <c r="CQ339" s="27"/>
      <c r="CR339" s="27"/>
      <c r="CS339" s="27"/>
      <c r="CT339" s="27"/>
      <c r="CU339" s="27"/>
      <c r="CV339" s="27"/>
      <c r="CW339" s="27"/>
      <c r="CX339" s="27"/>
      <c r="CY339" s="27"/>
      <c r="CZ339" s="27"/>
      <c r="DA339" s="27"/>
      <c r="DB339" s="27"/>
      <c r="DC339" s="27"/>
      <c r="DD339" s="27"/>
      <c r="DE339" s="27"/>
      <c r="DF339" s="27"/>
      <c r="DG339" s="27"/>
      <c r="DH339" s="27"/>
      <c r="DI339" s="25"/>
      <c r="DJ339" s="25"/>
      <c r="DK339" s="25"/>
      <c r="DL339" s="25"/>
      <c r="DM339" s="25"/>
      <c r="DN339" s="25"/>
    </row>
    <row r="340" spans="39:118" ht="15" customHeight="1" x14ac:dyDescent="0.2">
      <c r="AM340" s="183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27"/>
      <c r="CH340" s="27"/>
      <c r="CI340" s="27"/>
      <c r="CJ340" s="27"/>
      <c r="CK340" s="27"/>
      <c r="CL340" s="27"/>
      <c r="CM340" s="27"/>
      <c r="CN340" s="27"/>
      <c r="CO340" s="27"/>
      <c r="CP340" s="27"/>
      <c r="CQ340" s="27"/>
      <c r="CR340" s="27"/>
      <c r="CS340" s="27"/>
      <c r="CT340" s="27"/>
      <c r="CU340" s="27"/>
      <c r="CV340" s="27"/>
      <c r="CW340" s="27"/>
      <c r="CX340" s="27"/>
      <c r="CY340" s="27"/>
      <c r="CZ340" s="27"/>
      <c r="DA340" s="27"/>
      <c r="DB340" s="27"/>
      <c r="DC340" s="27"/>
      <c r="DD340" s="27"/>
      <c r="DE340" s="27"/>
      <c r="DF340" s="27"/>
      <c r="DG340" s="27"/>
      <c r="DH340" s="27"/>
      <c r="DI340" s="25"/>
      <c r="DJ340" s="25"/>
      <c r="DK340" s="25"/>
      <c r="DL340" s="25"/>
      <c r="DM340" s="25"/>
      <c r="DN340" s="25"/>
    </row>
    <row r="341" spans="39:118" ht="15" customHeight="1" x14ac:dyDescent="0.2">
      <c r="AM341" s="183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27"/>
      <c r="CH341" s="27"/>
      <c r="CI341" s="27"/>
      <c r="CJ341" s="27"/>
      <c r="CK341" s="27"/>
      <c r="CL341" s="27"/>
      <c r="CM341" s="27"/>
      <c r="CN341" s="27"/>
      <c r="CO341" s="27"/>
      <c r="CP341" s="27"/>
      <c r="CQ341" s="27"/>
      <c r="CR341" s="27"/>
      <c r="CS341" s="27"/>
      <c r="CT341" s="27"/>
      <c r="CU341" s="27"/>
      <c r="CV341" s="27"/>
      <c r="CW341" s="27"/>
      <c r="CX341" s="27"/>
      <c r="CY341" s="27"/>
      <c r="CZ341" s="27"/>
      <c r="DA341" s="27"/>
      <c r="DB341" s="27"/>
      <c r="DC341" s="27"/>
      <c r="DD341" s="27"/>
      <c r="DE341" s="27"/>
      <c r="DF341" s="27"/>
      <c r="DG341" s="27"/>
      <c r="DH341" s="27"/>
      <c r="DI341" s="25"/>
      <c r="DJ341" s="25"/>
      <c r="DK341" s="25"/>
      <c r="DL341" s="25"/>
      <c r="DM341" s="25"/>
      <c r="DN341" s="25"/>
    </row>
    <row r="342" spans="39:118" ht="15" customHeight="1" x14ac:dyDescent="0.2">
      <c r="AM342" s="183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27"/>
      <c r="CH342" s="27"/>
      <c r="CI342" s="27"/>
      <c r="CJ342" s="27"/>
      <c r="CK342" s="27"/>
      <c r="CL342" s="27"/>
      <c r="CM342" s="27"/>
      <c r="CN342" s="27"/>
      <c r="CO342" s="27"/>
      <c r="CP342" s="27"/>
      <c r="CQ342" s="27"/>
      <c r="CR342" s="27"/>
      <c r="CS342" s="27"/>
      <c r="CT342" s="27"/>
      <c r="CU342" s="27"/>
      <c r="CV342" s="27"/>
      <c r="CW342" s="27"/>
      <c r="CX342" s="27"/>
      <c r="CY342" s="27"/>
      <c r="CZ342" s="27"/>
      <c r="DA342" s="27"/>
      <c r="DB342" s="27"/>
      <c r="DC342" s="27"/>
      <c r="DD342" s="27"/>
      <c r="DE342" s="27"/>
      <c r="DF342" s="27"/>
      <c r="DG342" s="27"/>
      <c r="DH342" s="27"/>
      <c r="DI342" s="25"/>
      <c r="DJ342" s="25"/>
      <c r="DK342" s="25"/>
      <c r="DL342" s="25"/>
      <c r="DM342" s="25"/>
      <c r="DN342" s="25"/>
    </row>
    <row r="343" spans="39:118" ht="15" customHeight="1" x14ac:dyDescent="0.2">
      <c r="AM343" s="183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27"/>
      <c r="CH343" s="27"/>
      <c r="CI343" s="27"/>
      <c r="CJ343" s="27"/>
      <c r="CK343" s="27"/>
      <c r="CL343" s="27"/>
      <c r="CM343" s="27"/>
      <c r="CN343" s="27"/>
      <c r="CO343" s="27"/>
      <c r="CP343" s="27"/>
      <c r="CQ343" s="27"/>
      <c r="CR343" s="27"/>
      <c r="CS343" s="27"/>
      <c r="CT343" s="27"/>
      <c r="CU343" s="27"/>
      <c r="CV343" s="27"/>
      <c r="CW343" s="27"/>
      <c r="CX343" s="27"/>
      <c r="CY343" s="27"/>
      <c r="CZ343" s="27"/>
      <c r="DA343" s="27"/>
      <c r="DB343" s="27"/>
      <c r="DC343" s="27"/>
      <c r="DD343" s="27"/>
      <c r="DE343" s="27"/>
      <c r="DF343" s="27"/>
      <c r="DG343" s="27"/>
      <c r="DH343" s="27"/>
      <c r="DI343" s="25"/>
      <c r="DJ343" s="25"/>
      <c r="DK343" s="25"/>
      <c r="DL343" s="25"/>
      <c r="DM343" s="25"/>
      <c r="DN343" s="25"/>
    </row>
    <row r="344" spans="39:118" ht="15" customHeight="1" x14ac:dyDescent="0.2">
      <c r="AM344" s="183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27"/>
      <c r="CH344" s="27"/>
      <c r="CI344" s="27"/>
      <c r="CJ344" s="27"/>
      <c r="CK344" s="27"/>
      <c r="CL344" s="27"/>
      <c r="CM344" s="27"/>
      <c r="CN344" s="27"/>
      <c r="CO344" s="27"/>
      <c r="CP344" s="27"/>
      <c r="CQ344" s="27"/>
      <c r="CR344" s="27"/>
      <c r="CS344" s="27"/>
      <c r="CT344" s="27"/>
      <c r="CU344" s="27"/>
      <c r="CV344" s="27"/>
      <c r="CW344" s="27"/>
      <c r="CX344" s="27"/>
      <c r="CY344" s="27"/>
      <c r="CZ344" s="27"/>
      <c r="DA344" s="27"/>
      <c r="DB344" s="27"/>
      <c r="DC344" s="27"/>
      <c r="DD344" s="27"/>
      <c r="DE344" s="27"/>
      <c r="DF344" s="27"/>
      <c r="DG344" s="27"/>
      <c r="DH344" s="27"/>
      <c r="DI344" s="25"/>
      <c r="DJ344" s="25"/>
      <c r="DK344" s="25"/>
      <c r="DL344" s="25"/>
      <c r="DM344" s="25"/>
      <c r="DN344" s="25"/>
    </row>
    <row r="345" spans="39:118" ht="15" customHeight="1" x14ac:dyDescent="0.2">
      <c r="AM345" s="183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27"/>
      <c r="CH345" s="27"/>
      <c r="CI345" s="27"/>
      <c r="CJ345" s="27"/>
      <c r="CK345" s="27"/>
      <c r="CL345" s="27"/>
      <c r="CM345" s="27"/>
      <c r="CN345" s="27"/>
      <c r="CO345" s="27"/>
      <c r="CP345" s="27"/>
      <c r="CQ345" s="27"/>
      <c r="CR345" s="27"/>
      <c r="CS345" s="27"/>
      <c r="CT345" s="27"/>
      <c r="CU345" s="27"/>
      <c r="CV345" s="27"/>
      <c r="CW345" s="27"/>
      <c r="CX345" s="27"/>
      <c r="CY345" s="27"/>
      <c r="CZ345" s="27"/>
      <c r="DA345" s="27"/>
      <c r="DB345" s="27"/>
      <c r="DC345" s="27"/>
      <c r="DD345" s="27"/>
      <c r="DE345" s="27"/>
      <c r="DF345" s="27"/>
      <c r="DG345" s="27"/>
      <c r="DH345" s="27"/>
      <c r="DI345" s="25"/>
      <c r="DJ345" s="25"/>
      <c r="DK345" s="25"/>
      <c r="DL345" s="25"/>
      <c r="DM345" s="25"/>
      <c r="DN345" s="25"/>
    </row>
    <row r="346" spans="39:118" ht="15" customHeight="1" x14ac:dyDescent="0.2">
      <c r="AM346" s="183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27"/>
      <c r="CH346" s="27"/>
      <c r="CI346" s="27"/>
      <c r="CJ346" s="27"/>
      <c r="CK346" s="27"/>
      <c r="CL346" s="27"/>
      <c r="CM346" s="27"/>
      <c r="CN346" s="27"/>
      <c r="CO346" s="27"/>
      <c r="CP346" s="27"/>
      <c r="CQ346" s="27"/>
      <c r="CR346" s="27"/>
      <c r="CS346" s="27"/>
      <c r="CT346" s="27"/>
      <c r="CU346" s="27"/>
      <c r="CV346" s="27"/>
      <c r="CW346" s="27"/>
      <c r="CX346" s="27"/>
      <c r="CY346" s="27"/>
      <c r="CZ346" s="27"/>
      <c r="DA346" s="27"/>
      <c r="DB346" s="27"/>
      <c r="DC346" s="27"/>
      <c r="DD346" s="27"/>
      <c r="DE346" s="27"/>
      <c r="DF346" s="27"/>
      <c r="DG346" s="27"/>
      <c r="DH346" s="27"/>
      <c r="DI346" s="25"/>
      <c r="DJ346" s="25"/>
      <c r="DK346" s="25"/>
      <c r="DL346" s="25"/>
      <c r="DM346" s="25"/>
      <c r="DN346" s="25"/>
    </row>
    <row r="347" spans="39:118" ht="15" customHeight="1" x14ac:dyDescent="0.2">
      <c r="AM347" s="183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27"/>
      <c r="CH347" s="27"/>
      <c r="CI347" s="27"/>
      <c r="CJ347" s="27"/>
      <c r="CK347" s="27"/>
      <c r="CL347" s="27"/>
      <c r="CM347" s="27"/>
      <c r="CN347" s="27"/>
      <c r="CO347" s="27"/>
      <c r="CP347" s="27"/>
      <c r="CQ347" s="27"/>
      <c r="CR347" s="27"/>
      <c r="CS347" s="27"/>
      <c r="CT347" s="27"/>
      <c r="CU347" s="27"/>
      <c r="CV347" s="27"/>
      <c r="CW347" s="27"/>
      <c r="CX347" s="27"/>
      <c r="CY347" s="27"/>
      <c r="CZ347" s="27"/>
      <c r="DA347" s="27"/>
      <c r="DB347" s="27"/>
      <c r="DC347" s="27"/>
      <c r="DD347" s="27"/>
      <c r="DE347" s="27"/>
      <c r="DF347" s="27"/>
      <c r="DG347" s="27"/>
      <c r="DH347" s="27"/>
      <c r="DI347" s="25"/>
      <c r="DJ347" s="25"/>
      <c r="DK347" s="25"/>
      <c r="DL347" s="25"/>
      <c r="DM347" s="25"/>
      <c r="DN347" s="25"/>
    </row>
    <row r="348" spans="39:118" ht="15" customHeight="1" x14ac:dyDescent="0.2">
      <c r="AM348" s="183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27"/>
      <c r="CH348" s="27"/>
      <c r="CI348" s="27"/>
      <c r="CJ348" s="27"/>
      <c r="CK348" s="27"/>
      <c r="CL348" s="27"/>
      <c r="CM348" s="27"/>
      <c r="CN348" s="27"/>
      <c r="CO348" s="27"/>
      <c r="CP348" s="27"/>
      <c r="CQ348" s="27"/>
      <c r="CR348" s="27"/>
      <c r="CS348" s="27"/>
      <c r="CT348" s="27"/>
      <c r="CU348" s="27"/>
      <c r="CV348" s="27"/>
      <c r="CW348" s="27"/>
      <c r="CX348" s="27"/>
      <c r="CY348" s="27"/>
      <c r="CZ348" s="27"/>
      <c r="DA348" s="27"/>
      <c r="DB348" s="27"/>
      <c r="DC348" s="27"/>
      <c r="DD348" s="27"/>
      <c r="DE348" s="27"/>
      <c r="DF348" s="27"/>
      <c r="DG348" s="27"/>
      <c r="DH348" s="27"/>
      <c r="DI348" s="25"/>
      <c r="DJ348" s="25"/>
      <c r="DK348" s="25"/>
      <c r="DL348" s="25"/>
      <c r="DM348" s="25"/>
      <c r="DN348" s="25"/>
    </row>
    <row r="349" spans="39:118" ht="15" customHeight="1" x14ac:dyDescent="0.2">
      <c r="AM349" s="183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27"/>
      <c r="CH349" s="27"/>
      <c r="CI349" s="27"/>
      <c r="CJ349" s="27"/>
      <c r="CK349" s="27"/>
      <c r="CL349" s="27"/>
      <c r="CM349" s="27"/>
      <c r="CN349" s="27"/>
      <c r="CO349" s="27"/>
      <c r="CP349" s="27"/>
      <c r="CQ349" s="27"/>
      <c r="CR349" s="27"/>
      <c r="CS349" s="27"/>
      <c r="CT349" s="27"/>
      <c r="CU349" s="27"/>
      <c r="CV349" s="27"/>
      <c r="CW349" s="27"/>
      <c r="CX349" s="27"/>
      <c r="CY349" s="27"/>
      <c r="CZ349" s="27"/>
      <c r="DA349" s="27"/>
      <c r="DB349" s="27"/>
      <c r="DC349" s="27"/>
      <c r="DD349" s="27"/>
      <c r="DE349" s="27"/>
      <c r="DF349" s="27"/>
      <c r="DG349" s="27"/>
      <c r="DH349" s="27"/>
      <c r="DI349" s="25"/>
      <c r="DJ349" s="25"/>
      <c r="DK349" s="25"/>
      <c r="DL349" s="25"/>
      <c r="DM349" s="25"/>
      <c r="DN349" s="25"/>
    </row>
    <row r="350" spans="39:118" ht="15" customHeight="1" x14ac:dyDescent="0.2">
      <c r="AM350" s="183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27"/>
      <c r="CH350" s="27"/>
      <c r="CI350" s="27"/>
      <c r="CJ350" s="27"/>
      <c r="CK350" s="27"/>
      <c r="CL350" s="27"/>
      <c r="CM350" s="27"/>
      <c r="CN350" s="27"/>
      <c r="CO350" s="27"/>
      <c r="CP350" s="27"/>
      <c r="CQ350" s="27"/>
      <c r="CR350" s="27"/>
      <c r="CS350" s="27"/>
      <c r="CT350" s="27"/>
      <c r="CU350" s="27"/>
      <c r="CV350" s="27"/>
      <c r="CW350" s="27"/>
      <c r="CX350" s="27"/>
      <c r="CY350" s="27"/>
      <c r="CZ350" s="27"/>
      <c r="DA350" s="27"/>
      <c r="DB350" s="27"/>
      <c r="DC350" s="27"/>
      <c r="DD350" s="27"/>
      <c r="DE350" s="27"/>
      <c r="DF350" s="27"/>
      <c r="DG350" s="27"/>
      <c r="DH350" s="27"/>
      <c r="DI350" s="25"/>
      <c r="DJ350" s="25"/>
      <c r="DK350" s="25"/>
      <c r="DL350" s="25"/>
      <c r="DM350" s="25"/>
      <c r="DN350" s="25"/>
    </row>
    <row r="351" spans="39:118" ht="15" customHeight="1" x14ac:dyDescent="0.2">
      <c r="AM351" s="183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27"/>
      <c r="CH351" s="27"/>
      <c r="CI351" s="27"/>
      <c r="CJ351" s="27"/>
      <c r="CK351" s="27"/>
      <c r="CL351" s="27"/>
      <c r="CM351" s="27"/>
      <c r="CN351" s="27"/>
      <c r="CO351" s="27"/>
      <c r="CP351" s="27"/>
      <c r="CQ351" s="27"/>
      <c r="CR351" s="27"/>
      <c r="CS351" s="27"/>
      <c r="CT351" s="27"/>
      <c r="CU351" s="27"/>
      <c r="CV351" s="27"/>
      <c r="CW351" s="27"/>
      <c r="CX351" s="27"/>
      <c r="CY351" s="27"/>
      <c r="CZ351" s="27"/>
      <c r="DA351" s="27"/>
      <c r="DB351" s="27"/>
      <c r="DC351" s="27"/>
      <c r="DD351" s="27"/>
      <c r="DE351" s="27"/>
      <c r="DF351" s="27"/>
      <c r="DG351" s="27"/>
      <c r="DH351" s="27"/>
      <c r="DI351" s="25"/>
      <c r="DJ351" s="25"/>
      <c r="DK351" s="25"/>
      <c r="DL351" s="25"/>
      <c r="DM351" s="25"/>
      <c r="DN351" s="25"/>
    </row>
    <row r="352" spans="39:118" ht="15" customHeight="1" x14ac:dyDescent="0.2">
      <c r="AM352" s="183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27"/>
      <c r="CH352" s="27"/>
      <c r="CI352" s="27"/>
      <c r="CJ352" s="27"/>
      <c r="CK352" s="27"/>
      <c r="CL352" s="27"/>
      <c r="CM352" s="27"/>
      <c r="CN352" s="27"/>
      <c r="CO352" s="27"/>
      <c r="CP352" s="27"/>
      <c r="CQ352" s="27"/>
      <c r="CR352" s="27"/>
      <c r="CS352" s="27"/>
      <c r="CT352" s="27"/>
      <c r="CU352" s="27"/>
      <c r="CV352" s="27"/>
      <c r="CW352" s="27"/>
      <c r="CX352" s="27"/>
      <c r="CY352" s="27"/>
      <c r="CZ352" s="27"/>
      <c r="DA352" s="27"/>
      <c r="DB352" s="27"/>
      <c r="DC352" s="27"/>
      <c r="DD352" s="27"/>
      <c r="DE352" s="27"/>
      <c r="DF352" s="27"/>
      <c r="DG352" s="27"/>
      <c r="DH352" s="27"/>
      <c r="DI352" s="25"/>
      <c r="DJ352" s="25"/>
      <c r="DK352" s="25"/>
      <c r="DL352" s="25"/>
      <c r="DM352" s="25"/>
      <c r="DN352" s="25"/>
    </row>
    <row r="353" spans="39:118" ht="15" customHeight="1" x14ac:dyDescent="0.2">
      <c r="AM353" s="183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27"/>
      <c r="CH353" s="27"/>
      <c r="CI353" s="27"/>
      <c r="CJ353" s="27"/>
      <c r="CK353" s="27"/>
      <c r="CL353" s="27"/>
      <c r="CM353" s="27"/>
      <c r="CN353" s="27"/>
      <c r="CO353" s="27"/>
      <c r="CP353" s="27"/>
      <c r="CQ353" s="27"/>
      <c r="CR353" s="27"/>
      <c r="CS353" s="27"/>
      <c r="CT353" s="27"/>
      <c r="CU353" s="27"/>
      <c r="CV353" s="27"/>
      <c r="CW353" s="27"/>
      <c r="CX353" s="27"/>
      <c r="CY353" s="27"/>
      <c r="CZ353" s="27"/>
      <c r="DA353" s="27"/>
      <c r="DB353" s="27"/>
      <c r="DC353" s="27"/>
      <c r="DD353" s="27"/>
      <c r="DE353" s="27"/>
      <c r="DF353" s="27"/>
      <c r="DG353" s="27"/>
      <c r="DH353" s="27"/>
      <c r="DI353" s="25"/>
      <c r="DJ353" s="25"/>
      <c r="DK353" s="25"/>
      <c r="DL353" s="25"/>
      <c r="DM353" s="25"/>
      <c r="DN353" s="25"/>
    </row>
    <row r="354" spans="39:118" ht="15" customHeight="1" x14ac:dyDescent="0.2">
      <c r="AM354" s="183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27"/>
      <c r="CH354" s="27"/>
      <c r="CI354" s="27"/>
      <c r="CJ354" s="27"/>
      <c r="CK354" s="27"/>
      <c r="CL354" s="27"/>
      <c r="CM354" s="27"/>
      <c r="CN354" s="27"/>
      <c r="CO354" s="27"/>
      <c r="CP354" s="27"/>
      <c r="CQ354" s="27"/>
      <c r="CR354" s="27"/>
      <c r="CS354" s="27"/>
      <c r="CT354" s="27"/>
      <c r="CU354" s="27"/>
      <c r="CV354" s="27"/>
      <c r="CW354" s="27"/>
      <c r="CX354" s="27"/>
      <c r="CY354" s="27"/>
      <c r="CZ354" s="27"/>
      <c r="DA354" s="27"/>
      <c r="DB354" s="27"/>
      <c r="DC354" s="27"/>
      <c r="DD354" s="27"/>
      <c r="DE354" s="27"/>
      <c r="DF354" s="27"/>
      <c r="DG354" s="27"/>
      <c r="DH354" s="27"/>
      <c r="DI354" s="25"/>
      <c r="DJ354" s="25"/>
      <c r="DK354" s="25"/>
      <c r="DL354" s="25"/>
      <c r="DM354" s="25"/>
      <c r="DN354" s="25"/>
    </row>
    <row r="355" spans="39:118" ht="15" customHeight="1" x14ac:dyDescent="0.2">
      <c r="AM355" s="183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27"/>
      <c r="CH355" s="27"/>
      <c r="CI355" s="27"/>
      <c r="CJ355" s="27"/>
      <c r="CK355" s="27"/>
      <c r="CL355" s="27"/>
      <c r="CM355" s="27"/>
      <c r="CN355" s="27"/>
      <c r="CO355" s="27"/>
      <c r="CP355" s="27"/>
      <c r="CQ355" s="27"/>
      <c r="CR355" s="27"/>
      <c r="CS355" s="27"/>
      <c r="CT355" s="27"/>
      <c r="CU355" s="27"/>
      <c r="CV355" s="27"/>
      <c r="CW355" s="27"/>
      <c r="CX355" s="27"/>
      <c r="CY355" s="27"/>
      <c r="CZ355" s="27"/>
      <c r="DA355" s="27"/>
      <c r="DB355" s="27"/>
      <c r="DC355" s="27"/>
      <c r="DD355" s="27"/>
      <c r="DE355" s="27"/>
      <c r="DF355" s="27"/>
      <c r="DG355" s="27"/>
      <c r="DH355" s="27"/>
      <c r="DI355" s="25"/>
      <c r="DJ355" s="25"/>
      <c r="DK355" s="25"/>
      <c r="DL355" s="25"/>
      <c r="DM355" s="25"/>
      <c r="DN355" s="25"/>
    </row>
    <row r="356" spans="39:118" ht="15" customHeight="1" x14ac:dyDescent="0.2">
      <c r="AM356" s="183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27"/>
      <c r="CH356" s="27"/>
      <c r="CI356" s="27"/>
      <c r="CJ356" s="27"/>
      <c r="CK356" s="27"/>
      <c r="CL356" s="27"/>
      <c r="CM356" s="27"/>
      <c r="CN356" s="27"/>
      <c r="CO356" s="27"/>
      <c r="CP356" s="27"/>
      <c r="CQ356" s="27"/>
      <c r="CR356" s="27"/>
      <c r="CS356" s="27"/>
      <c r="CT356" s="27"/>
      <c r="CU356" s="27"/>
      <c r="CV356" s="27"/>
      <c r="CW356" s="27"/>
      <c r="CX356" s="27"/>
      <c r="CY356" s="27"/>
      <c r="CZ356" s="27"/>
      <c r="DA356" s="27"/>
      <c r="DB356" s="27"/>
      <c r="DC356" s="27"/>
      <c r="DD356" s="27"/>
      <c r="DE356" s="27"/>
      <c r="DF356" s="27"/>
      <c r="DG356" s="27"/>
      <c r="DH356" s="27"/>
      <c r="DI356" s="25"/>
      <c r="DJ356" s="25"/>
      <c r="DK356" s="25"/>
      <c r="DL356" s="25"/>
      <c r="DM356" s="25"/>
      <c r="DN356" s="25"/>
    </row>
    <row r="357" spans="39:118" ht="15" customHeight="1" x14ac:dyDescent="0.2">
      <c r="AM357" s="183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27"/>
      <c r="CH357" s="27"/>
      <c r="CI357" s="27"/>
      <c r="CJ357" s="27"/>
      <c r="CK357" s="27"/>
      <c r="CL357" s="27"/>
      <c r="CM357" s="27"/>
      <c r="CN357" s="27"/>
      <c r="CO357" s="27"/>
      <c r="CP357" s="27"/>
      <c r="CQ357" s="27"/>
      <c r="CR357" s="27"/>
      <c r="CS357" s="27"/>
      <c r="CT357" s="27"/>
      <c r="CU357" s="27"/>
      <c r="CV357" s="27"/>
      <c r="CW357" s="27"/>
      <c r="CX357" s="27"/>
      <c r="CY357" s="27"/>
      <c r="CZ357" s="27"/>
      <c r="DA357" s="27"/>
      <c r="DB357" s="27"/>
      <c r="DC357" s="27"/>
      <c r="DD357" s="27"/>
      <c r="DE357" s="27"/>
      <c r="DF357" s="27"/>
      <c r="DG357" s="27"/>
      <c r="DH357" s="27"/>
      <c r="DI357" s="25"/>
      <c r="DJ357" s="25"/>
      <c r="DK357" s="25"/>
      <c r="DL357" s="25"/>
      <c r="DM357" s="25"/>
      <c r="DN357" s="25"/>
    </row>
    <row r="358" spans="39:118" ht="15" customHeight="1" x14ac:dyDescent="0.2">
      <c r="AM358" s="183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27"/>
      <c r="CH358" s="27"/>
      <c r="CI358" s="27"/>
      <c r="CJ358" s="27"/>
      <c r="CK358" s="27"/>
      <c r="CL358" s="27"/>
      <c r="CM358" s="27"/>
      <c r="CN358" s="27"/>
      <c r="CO358" s="27"/>
      <c r="CP358" s="27"/>
      <c r="CQ358" s="27"/>
      <c r="CR358" s="27"/>
      <c r="CS358" s="27"/>
      <c r="CT358" s="27"/>
      <c r="CU358" s="27"/>
      <c r="CV358" s="27"/>
      <c r="CW358" s="27"/>
      <c r="CX358" s="27"/>
      <c r="CY358" s="27"/>
      <c r="CZ358" s="27"/>
      <c r="DA358" s="27"/>
      <c r="DB358" s="27"/>
      <c r="DC358" s="27"/>
      <c r="DD358" s="27"/>
      <c r="DE358" s="27"/>
      <c r="DF358" s="27"/>
      <c r="DG358" s="27"/>
      <c r="DH358" s="27"/>
      <c r="DI358" s="25"/>
      <c r="DJ358" s="25"/>
      <c r="DK358" s="25"/>
      <c r="DL358" s="25"/>
      <c r="DM358" s="25"/>
      <c r="DN358" s="25"/>
    </row>
    <row r="359" spans="39:118" ht="15" customHeight="1" x14ac:dyDescent="0.2">
      <c r="AM359" s="183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27"/>
      <c r="CH359" s="27"/>
      <c r="CI359" s="27"/>
      <c r="CJ359" s="27"/>
      <c r="CK359" s="27"/>
      <c r="CL359" s="27"/>
      <c r="CM359" s="27"/>
      <c r="CN359" s="27"/>
      <c r="CO359" s="27"/>
      <c r="CP359" s="27"/>
      <c r="CQ359" s="27"/>
      <c r="CR359" s="27"/>
      <c r="CS359" s="27"/>
      <c r="CT359" s="27"/>
      <c r="CU359" s="27"/>
      <c r="CV359" s="27"/>
      <c r="CW359" s="27"/>
      <c r="CX359" s="27"/>
      <c r="CY359" s="27"/>
      <c r="CZ359" s="27"/>
      <c r="DA359" s="27"/>
      <c r="DB359" s="27"/>
      <c r="DC359" s="27"/>
      <c r="DD359" s="27"/>
      <c r="DE359" s="27"/>
      <c r="DF359" s="27"/>
      <c r="DG359" s="27"/>
      <c r="DH359" s="27"/>
      <c r="DI359" s="25"/>
      <c r="DJ359" s="25"/>
      <c r="DK359" s="25"/>
      <c r="DL359" s="25"/>
      <c r="DM359" s="25"/>
      <c r="DN359" s="25"/>
    </row>
    <row r="360" spans="39:118" ht="15" customHeight="1" x14ac:dyDescent="0.2">
      <c r="AM360" s="183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27"/>
      <c r="CH360" s="27"/>
      <c r="CI360" s="27"/>
      <c r="CJ360" s="27"/>
      <c r="CK360" s="27"/>
      <c r="CL360" s="27"/>
      <c r="CM360" s="27"/>
      <c r="CN360" s="27"/>
      <c r="CO360" s="27"/>
      <c r="CP360" s="27"/>
      <c r="CQ360" s="27"/>
      <c r="CR360" s="27"/>
      <c r="CS360" s="27"/>
      <c r="CT360" s="27"/>
      <c r="CU360" s="27"/>
      <c r="CV360" s="27"/>
      <c r="CW360" s="27"/>
      <c r="CX360" s="27"/>
      <c r="CY360" s="27"/>
      <c r="CZ360" s="27"/>
      <c r="DA360" s="27"/>
      <c r="DB360" s="27"/>
      <c r="DC360" s="27"/>
      <c r="DD360" s="27"/>
      <c r="DE360" s="27"/>
      <c r="DF360" s="27"/>
      <c r="DG360" s="27"/>
      <c r="DH360" s="27"/>
      <c r="DI360" s="25"/>
      <c r="DJ360" s="25"/>
      <c r="DK360" s="25"/>
      <c r="DL360" s="25"/>
      <c r="DM360" s="25"/>
      <c r="DN360" s="25"/>
    </row>
    <row r="361" spans="39:118" ht="15" customHeight="1" x14ac:dyDescent="0.2">
      <c r="AM361" s="183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27"/>
      <c r="CH361" s="27"/>
      <c r="CI361" s="27"/>
      <c r="CJ361" s="27"/>
      <c r="CK361" s="27"/>
      <c r="CL361" s="27"/>
      <c r="CM361" s="27"/>
      <c r="CN361" s="27"/>
      <c r="CO361" s="27"/>
      <c r="CP361" s="27"/>
      <c r="CQ361" s="27"/>
      <c r="CR361" s="27"/>
      <c r="CS361" s="27"/>
      <c r="CT361" s="27"/>
      <c r="CU361" s="27"/>
      <c r="CV361" s="27"/>
      <c r="CW361" s="27"/>
      <c r="CX361" s="27"/>
      <c r="CY361" s="27"/>
      <c r="CZ361" s="27"/>
      <c r="DA361" s="27"/>
      <c r="DB361" s="27"/>
      <c r="DC361" s="27"/>
      <c r="DD361" s="27"/>
      <c r="DE361" s="27"/>
      <c r="DF361" s="27"/>
      <c r="DG361" s="27"/>
      <c r="DH361" s="27"/>
      <c r="DI361" s="25"/>
      <c r="DJ361" s="25"/>
      <c r="DK361" s="25"/>
      <c r="DL361" s="25"/>
      <c r="DM361" s="25"/>
      <c r="DN361" s="25"/>
    </row>
    <row r="362" spans="39:118" ht="15" customHeight="1" x14ac:dyDescent="0.2">
      <c r="AM362" s="183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27"/>
      <c r="CH362" s="27"/>
      <c r="CI362" s="27"/>
      <c r="CJ362" s="27"/>
      <c r="CK362" s="27"/>
      <c r="CL362" s="27"/>
      <c r="CM362" s="27"/>
      <c r="CN362" s="27"/>
      <c r="CO362" s="27"/>
      <c r="CP362" s="27"/>
      <c r="CQ362" s="27"/>
      <c r="CR362" s="27"/>
      <c r="CS362" s="27"/>
      <c r="CT362" s="27"/>
      <c r="CU362" s="27"/>
      <c r="CV362" s="27"/>
      <c r="CW362" s="27"/>
      <c r="CX362" s="27"/>
      <c r="CY362" s="27"/>
      <c r="CZ362" s="27"/>
      <c r="DA362" s="27"/>
      <c r="DB362" s="27"/>
      <c r="DC362" s="27"/>
      <c r="DD362" s="27"/>
      <c r="DE362" s="27"/>
      <c r="DF362" s="27"/>
      <c r="DG362" s="27"/>
      <c r="DH362" s="27"/>
      <c r="DI362" s="25"/>
      <c r="DJ362" s="25"/>
      <c r="DK362" s="25"/>
      <c r="DL362" s="25"/>
      <c r="DM362" s="25"/>
      <c r="DN362" s="25"/>
    </row>
    <row r="363" spans="39:118" ht="15" customHeight="1" x14ac:dyDescent="0.2">
      <c r="AM363" s="183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27"/>
      <c r="CH363" s="27"/>
      <c r="CI363" s="27"/>
      <c r="CJ363" s="27"/>
      <c r="CK363" s="27"/>
      <c r="CL363" s="27"/>
      <c r="CM363" s="27"/>
      <c r="CN363" s="27"/>
      <c r="CO363" s="27"/>
      <c r="CP363" s="27"/>
      <c r="CQ363" s="27"/>
      <c r="CR363" s="27"/>
      <c r="CS363" s="27"/>
      <c r="CT363" s="27"/>
      <c r="CU363" s="27"/>
      <c r="CV363" s="27"/>
      <c r="CW363" s="27"/>
      <c r="CX363" s="27"/>
      <c r="CY363" s="27"/>
      <c r="CZ363" s="27"/>
      <c r="DA363" s="27"/>
      <c r="DB363" s="27"/>
      <c r="DC363" s="27"/>
      <c r="DD363" s="27"/>
      <c r="DE363" s="27"/>
      <c r="DF363" s="27"/>
      <c r="DG363" s="27"/>
      <c r="DH363" s="27"/>
      <c r="DI363" s="25"/>
      <c r="DJ363" s="25"/>
      <c r="DK363" s="25"/>
      <c r="DL363" s="25"/>
      <c r="DM363" s="25"/>
      <c r="DN363" s="25"/>
    </row>
    <row r="364" spans="39:118" ht="15" customHeight="1" x14ac:dyDescent="0.2">
      <c r="AM364" s="183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27"/>
      <c r="CH364" s="27"/>
      <c r="CI364" s="27"/>
      <c r="CJ364" s="27"/>
      <c r="CK364" s="27"/>
      <c r="CL364" s="27"/>
      <c r="CM364" s="27"/>
      <c r="CN364" s="27"/>
      <c r="CO364" s="27"/>
      <c r="CP364" s="27"/>
      <c r="CQ364" s="27"/>
      <c r="CR364" s="27"/>
      <c r="CS364" s="27"/>
      <c r="CT364" s="27"/>
      <c r="CU364" s="27"/>
      <c r="CV364" s="27"/>
      <c r="CW364" s="27"/>
      <c r="CX364" s="27"/>
      <c r="CY364" s="27"/>
      <c r="CZ364" s="27"/>
      <c r="DA364" s="27"/>
      <c r="DB364" s="27"/>
      <c r="DC364" s="27"/>
      <c r="DD364" s="27"/>
      <c r="DE364" s="27"/>
      <c r="DF364" s="27"/>
      <c r="DG364" s="27"/>
      <c r="DH364" s="27"/>
      <c r="DI364" s="25"/>
      <c r="DJ364" s="25"/>
      <c r="DK364" s="25"/>
      <c r="DL364" s="25"/>
      <c r="DM364" s="25"/>
      <c r="DN364" s="25"/>
    </row>
    <row r="365" spans="39:118" ht="15" customHeight="1" x14ac:dyDescent="0.2">
      <c r="AM365" s="183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27"/>
      <c r="CH365" s="27"/>
      <c r="CI365" s="27"/>
      <c r="CJ365" s="27"/>
      <c r="CK365" s="27"/>
      <c r="CL365" s="27"/>
      <c r="CM365" s="27"/>
      <c r="CN365" s="27"/>
      <c r="CO365" s="27"/>
      <c r="CP365" s="27"/>
      <c r="CQ365" s="27"/>
      <c r="CR365" s="27"/>
      <c r="CS365" s="27"/>
      <c r="CT365" s="27"/>
      <c r="CU365" s="27"/>
      <c r="CV365" s="27"/>
      <c r="CW365" s="27"/>
      <c r="CX365" s="27"/>
      <c r="CY365" s="27"/>
      <c r="CZ365" s="27"/>
      <c r="DA365" s="27"/>
      <c r="DB365" s="27"/>
      <c r="DC365" s="27"/>
      <c r="DD365" s="27"/>
      <c r="DE365" s="27"/>
      <c r="DF365" s="27"/>
      <c r="DG365" s="27"/>
      <c r="DH365" s="27"/>
      <c r="DI365" s="25"/>
      <c r="DJ365" s="25"/>
      <c r="DK365" s="25"/>
      <c r="DL365" s="25"/>
      <c r="DM365" s="25"/>
      <c r="DN365" s="25"/>
    </row>
    <row r="366" spans="39:118" ht="15" customHeight="1" x14ac:dyDescent="0.2">
      <c r="AM366" s="183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27"/>
      <c r="CH366" s="27"/>
      <c r="CI366" s="27"/>
      <c r="CJ366" s="27"/>
      <c r="CK366" s="27"/>
      <c r="CL366" s="27"/>
      <c r="CM366" s="27"/>
      <c r="CN366" s="27"/>
      <c r="CO366" s="27"/>
      <c r="CP366" s="27"/>
      <c r="CQ366" s="27"/>
      <c r="CR366" s="27"/>
      <c r="CS366" s="27"/>
      <c r="CT366" s="27"/>
      <c r="CU366" s="27"/>
      <c r="CV366" s="27"/>
      <c r="CW366" s="27"/>
      <c r="CX366" s="27"/>
      <c r="CY366" s="27"/>
      <c r="CZ366" s="27"/>
      <c r="DA366" s="27"/>
      <c r="DB366" s="27"/>
      <c r="DC366" s="27"/>
      <c r="DD366" s="27"/>
      <c r="DE366" s="27"/>
      <c r="DF366" s="27"/>
      <c r="DG366" s="27"/>
      <c r="DH366" s="27"/>
      <c r="DI366" s="25"/>
      <c r="DJ366" s="25"/>
      <c r="DK366" s="25"/>
      <c r="DL366" s="25"/>
      <c r="DM366" s="25"/>
      <c r="DN366" s="25"/>
    </row>
    <row r="367" spans="39:118" ht="15" customHeight="1" x14ac:dyDescent="0.2">
      <c r="AM367" s="183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27"/>
      <c r="CH367" s="27"/>
      <c r="CI367" s="27"/>
      <c r="CJ367" s="27"/>
      <c r="CK367" s="27"/>
      <c r="CL367" s="27"/>
      <c r="CM367" s="27"/>
      <c r="CN367" s="27"/>
      <c r="CO367" s="27"/>
      <c r="CP367" s="27"/>
      <c r="CQ367" s="27"/>
      <c r="CR367" s="27"/>
      <c r="CS367" s="27"/>
      <c r="CT367" s="27"/>
      <c r="CU367" s="27"/>
      <c r="CV367" s="27"/>
      <c r="CW367" s="27"/>
      <c r="CX367" s="27"/>
      <c r="CY367" s="27"/>
      <c r="CZ367" s="27"/>
      <c r="DA367" s="27"/>
      <c r="DB367" s="27"/>
      <c r="DC367" s="27"/>
      <c r="DD367" s="27"/>
      <c r="DE367" s="27"/>
      <c r="DF367" s="27"/>
      <c r="DG367" s="27"/>
      <c r="DH367" s="27"/>
      <c r="DI367" s="25"/>
      <c r="DJ367" s="25"/>
      <c r="DK367" s="25"/>
      <c r="DL367" s="25"/>
      <c r="DM367" s="25"/>
      <c r="DN367" s="25"/>
    </row>
    <row r="368" spans="39:118" ht="15" customHeight="1" x14ac:dyDescent="0.2">
      <c r="AM368" s="183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27"/>
      <c r="CH368" s="27"/>
      <c r="CI368" s="27"/>
      <c r="CJ368" s="27"/>
      <c r="CK368" s="27"/>
      <c r="CL368" s="27"/>
      <c r="CM368" s="27"/>
      <c r="CN368" s="27"/>
      <c r="CO368" s="27"/>
      <c r="CP368" s="27"/>
      <c r="CQ368" s="27"/>
      <c r="CR368" s="27"/>
      <c r="CS368" s="27"/>
      <c r="CT368" s="27"/>
      <c r="CU368" s="27"/>
      <c r="CV368" s="27"/>
      <c r="CW368" s="27"/>
      <c r="CX368" s="27"/>
      <c r="CY368" s="27"/>
      <c r="CZ368" s="27"/>
      <c r="DA368" s="27"/>
      <c r="DB368" s="27"/>
      <c r="DC368" s="27"/>
      <c r="DD368" s="27"/>
      <c r="DE368" s="27"/>
      <c r="DF368" s="27"/>
      <c r="DG368" s="27"/>
      <c r="DH368" s="27"/>
      <c r="DI368" s="25"/>
      <c r="DJ368" s="25"/>
      <c r="DK368" s="25"/>
      <c r="DL368" s="25"/>
      <c r="DM368" s="25"/>
      <c r="DN368" s="25"/>
    </row>
    <row r="369" spans="39:118" ht="15" customHeight="1" x14ac:dyDescent="0.2">
      <c r="AM369" s="183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27"/>
      <c r="CH369" s="27"/>
      <c r="CI369" s="27"/>
      <c r="CJ369" s="27"/>
      <c r="CK369" s="27"/>
      <c r="CL369" s="27"/>
      <c r="CM369" s="27"/>
      <c r="CN369" s="27"/>
      <c r="CO369" s="27"/>
      <c r="CP369" s="27"/>
      <c r="CQ369" s="27"/>
      <c r="CR369" s="27"/>
      <c r="CS369" s="27"/>
      <c r="CT369" s="27"/>
      <c r="CU369" s="27"/>
      <c r="CV369" s="27"/>
      <c r="CW369" s="27"/>
      <c r="CX369" s="27"/>
      <c r="CY369" s="27"/>
      <c r="CZ369" s="27"/>
      <c r="DA369" s="27"/>
      <c r="DB369" s="27"/>
      <c r="DC369" s="27"/>
      <c r="DD369" s="27"/>
      <c r="DE369" s="27"/>
      <c r="DF369" s="27"/>
      <c r="DG369" s="27"/>
      <c r="DH369" s="27"/>
      <c r="DI369" s="25"/>
      <c r="DJ369" s="25"/>
      <c r="DK369" s="25"/>
      <c r="DL369" s="25"/>
      <c r="DM369" s="25"/>
      <c r="DN369" s="25"/>
    </row>
    <row r="370" spans="39:118" ht="18.95" customHeight="1" x14ac:dyDescent="0.2">
      <c r="AM370" s="183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27"/>
      <c r="CH370" s="27"/>
      <c r="CI370" s="27"/>
      <c r="CJ370" s="27"/>
      <c r="CK370" s="27"/>
      <c r="CL370" s="27"/>
      <c r="CM370" s="27"/>
      <c r="CN370" s="27"/>
      <c r="CO370" s="27"/>
      <c r="CP370" s="27"/>
      <c r="CQ370" s="27"/>
      <c r="CR370" s="27"/>
      <c r="CS370" s="27"/>
      <c r="CT370" s="27"/>
      <c r="CU370" s="27"/>
      <c r="CV370" s="27"/>
      <c r="CW370" s="27"/>
      <c r="CX370" s="27"/>
      <c r="CY370" s="27"/>
      <c r="CZ370" s="27"/>
      <c r="DA370" s="27"/>
      <c r="DB370" s="27"/>
      <c r="DC370" s="27"/>
      <c r="DD370" s="27"/>
      <c r="DE370" s="27"/>
      <c r="DF370" s="27"/>
      <c r="DG370" s="27"/>
      <c r="DH370" s="27"/>
      <c r="DI370" s="25"/>
      <c r="DJ370" s="25"/>
      <c r="DK370" s="25"/>
      <c r="DL370" s="25"/>
      <c r="DM370" s="25"/>
      <c r="DN370" s="25"/>
    </row>
    <row r="371" spans="39:118" ht="18.95" customHeight="1" x14ac:dyDescent="0.2">
      <c r="AM371" s="183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27"/>
      <c r="CH371" s="27"/>
      <c r="CI371" s="27"/>
      <c r="CJ371" s="27"/>
      <c r="CK371" s="27"/>
      <c r="CL371" s="27"/>
      <c r="CM371" s="27"/>
      <c r="CN371" s="27"/>
      <c r="CO371" s="27"/>
      <c r="CP371" s="27"/>
      <c r="CQ371" s="27"/>
      <c r="CR371" s="27"/>
      <c r="CS371" s="27"/>
      <c r="CT371" s="27"/>
      <c r="CU371" s="27"/>
      <c r="CV371" s="27"/>
      <c r="CW371" s="27"/>
      <c r="CX371" s="27"/>
      <c r="CY371" s="27"/>
      <c r="CZ371" s="27"/>
      <c r="DA371" s="27"/>
      <c r="DB371" s="27"/>
      <c r="DC371" s="27"/>
      <c r="DD371" s="27"/>
      <c r="DE371" s="27"/>
      <c r="DF371" s="27"/>
      <c r="DG371" s="27"/>
      <c r="DH371" s="27"/>
      <c r="DI371" s="25"/>
      <c r="DJ371" s="25"/>
      <c r="DK371" s="25"/>
      <c r="DL371" s="25"/>
      <c r="DM371" s="25"/>
      <c r="DN371" s="25"/>
    </row>
    <row r="372" spans="39:118" ht="18.95" customHeight="1" x14ac:dyDescent="0.2">
      <c r="AM372" s="183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27"/>
      <c r="CH372" s="27"/>
      <c r="CI372" s="27"/>
      <c r="CJ372" s="27"/>
      <c r="CK372" s="27"/>
      <c r="CL372" s="27"/>
      <c r="CM372" s="27"/>
      <c r="CN372" s="27"/>
      <c r="CO372" s="27"/>
      <c r="CP372" s="27"/>
      <c r="CQ372" s="27"/>
      <c r="CR372" s="27"/>
      <c r="CS372" s="27"/>
      <c r="CT372" s="27"/>
      <c r="CU372" s="27"/>
      <c r="CV372" s="27"/>
      <c r="CW372" s="27"/>
      <c r="CX372" s="27"/>
      <c r="CY372" s="27"/>
      <c r="CZ372" s="27"/>
      <c r="DA372" s="27"/>
      <c r="DB372" s="27"/>
      <c r="DC372" s="27"/>
      <c r="DD372" s="27"/>
      <c r="DE372" s="27"/>
      <c r="DF372" s="27"/>
      <c r="DG372" s="27"/>
      <c r="DH372" s="27"/>
      <c r="DI372" s="25"/>
      <c r="DJ372" s="25"/>
      <c r="DK372" s="25"/>
      <c r="DL372" s="25"/>
      <c r="DM372" s="25"/>
      <c r="DN372" s="25"/>
    </row>
    <row r="373" spans="39:118" ht="18.95" customHeight="1" x14ac:dyDescent="0.2">
      <c r="AM373" s="183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  <c r="CO373" s="27"/>
      <c r="CP373" s="27"/>
      <c r="CQ373" s="27"/>
      <c r="CR373" s="27"/>
      <c r="CS373" s="27"/>
      <c r="CT373" s="27"/>
      <c r="CU373" s="27"/>
      <c r="CV373" s="27"/>
      <c r="CW373" s="27"/>
      <c r="CX373" s="27"/>
      <c r="CY373" s="27"/>
      <c r="CZ373" s="27"/>
      <c r="DA373" s="27"/>
      <c r="DB373" s="27"/>
      <c r="DC373" s="27"/>
      <c r="DD373" s="27"/>
      <c r="DE373" s="27"/>
      <c r="DF373" s="27"/>
      <c r="DG373" s="27"/>
      <c r="DH373" s="27"/>
      <c r="DI373" s="25"/>
      <c r="DJ373" s="25"/>
      <c r="DK373" s="25"/>
      <c r="DL373" s="25"/>
      <c r="DM373" s="25"/>
      <c r="DN373" s="25"/>
    </row>
    <row r="374" spans="39:118" ht="18.95" customHeight="1" x14ac:dyDescent="0.2">
      <c r="AM374" s="183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27"/>
      <c r="CH374" s="27"/>
      <c r="CI374" s="27"/>
      <c r="CJ374" s="27"/>
      <c r="CK374" s="27"/>
      <c r="CL374" s="27"/>
      <c r="CM374" s="27"/>
      <c r="CN374" s="27"/>
      <c r="CO374" s="27"/>
      <c r="CP374" s="27"/>
      <c r="CQ374" s="27"/>
      <c r="CR374" s="27"/>
      <c r="CS374" s="27"/>
      <c r="CT374" s="27"/>
      <c r="CU374" s="27"/>
      <c r="CV374" s="27"/>
      <c r="CW374" s="27"/>
      <c r="CX374" s="27"/>
      <c r="CY374" s="27"/>
      <c r="CZ374" s="27"/>
      <c r="DA374" s="27"/>
      <c r="DB374" s="27"/>
      <c r="DC374" s="27"/>
      <c r="DD374" s="27"/>
      <c r="DE374" s="27"/>
      <c r="DF374" s="27"/>
      <c r="DG374" s="27"/>
      <c r="DH374" s="27"/>
      <c r="DI374" s="25"/>
      <c r="DJ374" s="25"/>
      <c r="DK374" s="25"/>
      <c r="DL374" s="25"/>
      <c r="DM374" s="25"/>
      <c r="DN374" s="25"/>
    </row>
    <row r="375" spans="39:118" ht="18.95" customHeight="1" x14ac:dyDescent="0.2">
      <c r="AM375" s="183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27"/>
      <c r="CH375" s="27"/>
      <c r="CI375" s="27"/>
      <c r="CJ375" s="27"/>
      <c r="CK375" s="27"/>
      <c r="CL375" s="27"/>
      <c r="CM375" s="27"/>
      <c r="CN375" s="27"/>
      <c r="CO375" s="27"/>
      <c r="CP375" s="27"/>
      <c r="CQ375" s="27"/>
      <c r="CR375" s="27"/>
      <c r="CS375" s="27"/>
      <c r="CT375" s="27"/>
      <c r="CU375" s="27"/>
      <c r="CV375" s="27"/>
      <c r="CW375" s="27"/>
      <c r="CX375" s="27"/>
      <c r="CY375" s="27"/>
      <c r="CZ375" s="27"/>
      <c r="DA375" s="27"/>
      <c r="DB375" s="27"/>
      <c r="DC375" s="27"/>
      <c r="DD375" s="27"/>
      <c r="DE375" s="27"/>
      <c r="DF375" s="27"/>
      <c r="DG375" s="27"/>
      <c r="DH375" s="27"/>
      <c r="DI375" s="25"/>
      <c r="DJ375" s="25"/>
      <c r="DK375" s="25"/>
      <c r="DL375" s="25"/>
      <c r="DM375" s="25"/>
      <c r="DN375" s="25"/>
    </row>
    <row r="376" spans="39:118" ht="18.95" customHeight="1" x14ac:dyDescent="0.2">
      <c r="AM376" s="183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27"/>
      <c r="CH376" s="27"/>
      <c r="CI376" s="27"/>
      <c r="CJ376" s="27"/>
      <c r="CK376" s="27"/>
      <c r="CL376" s="27"/>
      <c r="CM376" s="27"/>
      <c r="CN376" s="27"/>
      <c r="CO376" s="27"/>
      <c r="CP376" s="27"/>
      <c r="CQ376" s="27"/>
      <c r="CR376" s="27"/>
      <c r="CS376" s="27"/>
      <c r="CT376" s="27"/>
      <c r="CU376" s="27"/>
      <c r="CV376" s="27"/>
      <c r="CW376" s="27"/>
      <c r="CX376" s="27"/>
      <c r="CY376" s="27"/>
      <c r="CZ376" s="27"/>
      <c r="DA376" s="27"/>
      <c r="DB376" s="27"/>
      <c r="DC376" s="27"/>
      <c r="DD376" s="27"/>
      <c r="DE376" s="27"/>
      <c r="DF376" s="27"/>
      <c r="DG376" s="27"/>
      <c r="DH376" s="27"/>
      <c r="DI376" s="25"/>
      <c r="DJ376" s="25"/>
      <c r="DK376" s="25"/>
      <c r="DL376" s="25"/>
      <c r="DM376" s="25"/>
      <c r="DN376" s="25"/>
    </row>
    <row r="377" spans="39:118" ht="18.95" customHeight="1" x14ac:dyDescent="0.2">
      <c r="AM377" s="183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27"/>
      <c r="CH377" s="27"/>
      <c r="CI377" s="27"/>
      <c r="CJ377" s="27"/>
      <c r="CK377" s="27"/>
      <c r="CL377" s="27"/>
      <c r="CM377" s="27"/>
      <c r="CN377" s="27"/>
      <c r="CO377" s="27"/>
      <c r="CP377" s="27"/>
      <c r="CQ377" s="27"/>
      <c r="CR377" s="27"/>
      <c r="CS377" s="27"/>
      <c r="CT377" s="27"/>
      <c r="CU377" s="27"/>
      <c r="CV377" s="27"/>
      <c r="CW377" s="27"/>
      <c r="CX377" s="27"/>
      <c r="CY377" s="27"/>
      <c r="CZ377" s="27"/>
      <c r="DA377" s="27"/>
      <c r="DB377" s="27"/>
      <c r="DC377" s="27"/>
      <c r="DD377" s="27"/>
      <c r="DE377" s="27"/>
      <c r="DF377" s="27"/>
      <c r="DG377" s="27"/>
      <c r="DH377" s="27"/>
      <c r="DI377" s="25"/>
      <c r="DJ377" s="25"/>
      <c r="DK377" s="25"/>
      <c r="DL377" s="25"/>
      <c r="DM377" s="25"/>
      <c r="DN377" s="25"/>
    </row>
    <row r="378" spans="39:118" ht="18.95" customHeight="1" x14ac:dyDescent="0.2">
      <c r="AM378" s="183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27"/>
      <c r="CH378" s="27"/>
      <c r="CI378" s="27"/>
      <c r="CJ378" s="27"/>
      <c r="CK378" s="27"/>
      <c r="CL378" s="27"/>
      <c r="CM378" s="27"/>
      <c r="CN378" s="27"/>
      <c r="CO378" s="27"/>
      <c r="CP378" s="27"/>
      <c r="CQ378" s="27"/>
      <c r="CR378" s="27"/>
      <c r="CS378" s="27"/>
      <c r="CT378" s="27"/>
      <c r="CU378" s="27"/>
      <c r="CV378" s="27"/>
      <c r="CW378" s="27"/>
      <c r="CX378" s="27"/>
      <c r="CY378" s="27"/>
      <c r="CZ378" s="27"/>
      <c r="DA378" s="27"/>
      <c r="DB378" s="27"/>
      <c r="DC378" s="27"/>
      <c r="DD378" s="27"/>
      <c r="DE378" s="27"/>
      <c r="DF378" s="27"/>
      <c r="DG378" s="27"/>
      <c r="DH378" s="27"/>
      <c r="DI378" s="25"/>
      <c r="DJ378" s="25"/>
      <c r="DK378" s="25"/>
      <c r="DL378" s="25"/>
      <c r="DM378" s="25"/>
      <c r="DN378" s="25"/>
    </row>
    <row r="379" spans="39:118" ht="18.95" customHeight="1" x14ac:dyDescent="0.2">
      <c r="AM379" s="183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27"/>
      <c r="CH379" s="27"/>
      <c r="CI379" s="27"/>
      <c r="CJ379" s="27"/>
      <c r="CK379" s="27"/>
      <c r="CL379" s="27"/>
      <c r="CM379" s="27"/>
      <c r="CN379" s="27"/>
      <c r="CO379" s="27"/>
      <c r="CP379" s="27"/>
      <c r="CQ379" s="27"/>
      <c r="CR379" s="27"/>
      <c r="CS379" s="27"/>
      <c r="CT379" s="27"/>
      <c r="CU379" s="27"/>
      <c r="CV379" s="27"/>
      <c r="CW379" s="27"/>
      <c r="CX379" s="27"/>
      <c r="CY379" s="27"/>
      <c r="CZ379" s="27"/>
      <c r="DA379" s="27"/>
      <c r="DB379" s="27"/>
      <c r="DC379" s="27"/>
      <c r="DD379" s="27"/>
      <c r="DE379" s="27"/>
      <c r="DF379" s="27"/>
      <c r="DG379" s="27"/>
      <c r="DH379" s="27"/>
      <c r="DI379" s="25"/>
      <c r="DJ379" s="25"/>
      <c r="DK379" s="25"/>
      <c r="DL379" s="25"/>
      <c r="DM379" s="25"/>
      <c r="DN379" s="25"/>
    </row>
    <row r="380" spans="39:118" ht="18.95" customHeight="1" x14ac:dyDescent="0.2">
      <c r="AM380" s="183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27"/>
      <c r="CH380" s="27"/>
      <c r="CI380" s="27"/>
      <c r="CJ380" s="27"/>
      <c r="CK380" s="27"/>
      <c r="CL380" s="27"/>
      <c r="CM380" s="27"/>
      <c r="CN380" s="27"/>
      <c r="CO380" s="27"/>
      <c r="CP380" s="27"/>
      <c r="CQ380" s="27"/>
      <c r="CR380" s="27"/>
      <c r="CS380" s="27"/>
      <c r="CT380" s="27"/>
      <c r="CU380" s="27"/>
      <c r="CV380" s="27"/>
      <c r="CW380" s="27"/>
      <c r="CX380" s="27"/>
      <c r="CY380" s="27"/>
      <c r="CZ380" s="27"/>
      <c r="DA380" s="27"/>
      <c r="DB380" s="27"/>
      <c r="DC380" s="27"/>
      <c r="DD380" s="27"/>
      <c r="DE380" s="27"/>
      <c r="DF380" s="27"/>
      <c r="DG380" s="27"/>
      <c r="DH380" s="27"/>
      <c r="DI380" s="25"/>
      <c r="DJ380" s="25"/>
      <c r="DK380" s="25"/>
      <c r="DL380" s="25"/>
      <c r="DM380" s="25"/>
      <c r="DN380" s="25"/>
    </row>
    <row r="381" spans="39:118" ht="18.95" customHeight="1" x14ac:dyDescent="0.2">
      <c r="AM381" s="183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27"/>
      <c r="CH381" s="27"/>
      <c r="CI381" s="27"/>
      <c r="CJ381" s="27"/>
      <c r="CK381" s="27"/>
      <c r="CL381" s="27"/>
      <c r="CM381" s="27"/>
      <c r="CN381" s="27"/>
      <c r="CO381" s="27"/>
      <c r="CP381" s="27"/>
      <c r="CQ381" s="27"/>
      <c r="CR381" s="27"/>
      <c r="CS381" s="27"/>
      <c r="CT381" s="27"/>
      <c r="CU381" s="27"/>
      <c r="CV381" s="27"/>
      <c r="CW381" s="27"/>
      <c r="CX381" s="27"/>
      <c r="CY381" s="27"/>
      <c r="CZ381" s="27"/>
      <c r="DA381" s="27"/>
      <c r="DB381" s="27"/>
      <c r="DC381" s="27"/>
      <c r="DD381" s="27"/>
      <c r="DE381" s="27"/>
      <c r="DF381" s="27"/>
      <c r="DG381" s="27"/>
      <c r="DH381" s="27"/>
      <c r="DI381" s="25"/>
      <c r="DJ381" s="25"/>
      <c r="DK381" s="25"/>
      <c r="DL381" s="25"/>
      <c r="DM381" s="25"/>
      <c r="DN381" s="25"/>
    </row>
    <row r="382" spans="39:118" ht="18.95" customHeight="1" x14ac:dyDescent="0.2">
      <c r="AM382" s="183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27"/>
      <c r="CH382" s="27"/>
      <c r="CI382" s="27"/>
      <c r="CJ382" s="27"/>
      <c r="CK382" s="27"/>
      <c r="CL382" s="27"/>
      <c r="CM382" s="27"/>
      <c r="CN382" s="27"/>
      <c r="CO382" s="27"/>
      <c r="CP382" s="27"/>
      <c r="CQ382" s="27"/>
      <c r="CR382" s="27"/>
      <c r="CS382" s="27"/>
      <c r="CT382" s="27"/>
      <c r="CU382" s="27"/>
      <c r="CV382" s="27"/>
      <c r="CW382" s="27"/>
      <c r="CX382" s="27"/>
      <c r="CY382" s="27"/>
      <c r="CZ382" s="27"/>
      <c r="DA382" s="27"/>
      <c r="DB382" s="27"/>
      <c r="DC382" s="27"/>
      <c r="DD382" s="27"/>
      <c r="DE382" s="27"/>
      <c r="DF382" s="27"/>
      <c r="DG382" s="27"/>
      <c r="DH382" s="27"/>
      <c r="DI382" s="25"/>
      <c r="DJ382" s="25"/>
      <c r="DK382" s="25"/>
      <c r="DL382" s="25"/>
      <c r="DM382" s="25"/>
      <c r="DN382" s="25"/>
    </row>
    <row r="383" spans="39:118" ht="18.95" customHeight="1" x14ac:dyDescent="0.2">
      <c r="AM383" s="183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27"/>
      <c r="CH383" s="27"/>
      <c r="CI383" s="27"/>
      <c r="CJ383" s="27"/>
      <c r="CK383" s="27"/>
      <c r="CL383" s="27"/>
      <c r="CM383" s="27"/>
      <c r="CN383" s="27"/>
      <c r="CO383" s="27"/>
      <c r="CP383" s="27"/>
      <c r="CQ383" s="27"/>
      <c r="CR383" s="27"/>
      <c r="CS383" s="27"/>
      <c r="CT383" s="27"/>
      <c r="CU383" s="27"/>
      <c r="CV383" s="27"/>
      <c r="CW383" s="27"/>
      <c r="CX383" s="27"/>
      <c r="CY383" s="27"/>
      <c r="CZ383" s="27"/>
      <c r="DA383" s="27"/>
      <c r="DB383" s="27"/>
      <c r="DC383" s="27"/>
      <c r="DD383" s="27"/>
      <c r="DE383" s="27"/>
      <c r="DF383" s="27"/>
      <c r="DG383" s="27"/>
      <c r="DH383" s="27"/>
      <c r="DI383" s="25"/>
      <c r="DJ383" s="25"/>
      <c r="DK383" s="25"/>
      <c r="DL383" s="25"/>
      <c r="DM383" s="25"/>
      <c r="DN383" s="25"/>
    </row>
    <row r="384" spans="39:118" ht="18.95" customHeight="1" x14ac:dyDescent="0.2">
      <c r="AM384" s="183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27"/>
      <c r="CH384" s="27"/>
      <c r="CI384" s="27"/>
      <c r="CJ384" s="27"/>
      <c r="CK384" s="27"/>
      <c r="CL384" s="27"/>
      <c r="CM384" s="27"/>
      <c r="CN384" s="27"/>
      <c r="CO384" s="27"/>
      <c r="CP384" s="27"/>
      <c r="CQ384" s="27"/>
      <c r="CR384" s="27"/>
      <c r="CS384" s="27"/>
      <c r="CT384" s="27"/>
      <c r="CU384" s="27"/>
      <c r="CV384" s="27"/>
      <c r="CW384" s="27"/>
      <c r="CX384" s="27"/>
      <c r="CY384" s="27"/>
      <c r="CZ384" s="27"/>
      <c r="DA384" s="27"/>
      <c r="DB384" s="27"/>
      <c r="DC384" s="27"/>
      <c r="DD384" s="27"/>
      <c r="DE384" s="27"/>
      <c r="DF384" s="27"/>
      <c r="DG384" s="27"/>
      <c r="DH384" s="27"/>
      <c r="DI384" s="25"/>
      <c r="DJ384" s="25"/>
      <c r="DK384" s="25"/>
      <c r="DL384" s="25"/>
      <c r="DM384" s="25"/>
      <c r="DN384" s="25"/>
    </row>
    <row r="385" spans="39:118" ht="18.95" customHeight="1" x14ac:dyDescent="0.2">
      <c r="AM385" s="183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27"/>
      <c r="CH385" s="27"/>
      <c r="CI385" s="27"/>
      <c r="CJ385" s="27"/>
      <c r="CK385" s="27"/>
      <c r="CL385" s="27"/>
      <c r="CM385" s="27"/>
      <c r="CN385" s="27"/>
      <c r="CO385" s="27"/>
      <c r="CP385" s="27"/>
      <c r="CQ385" s="27"/>
      <c r="CR385" s="27"/>
      <c r="CS385" s="27"/>
      <c r="CT385" s="27"/>
      <c r="CU385" s="27"/>
      <c r="CV385" s="27"/>
      <c r="CW385" s="27"/>
      <c r="CX385" s="27"/>
      <c r="CY385" s="27"/>
      <c r="CZ385" s="27"/>
      <c r="DA385" s="27"/>
      <c r="DB385" s="27"/>
      <c r="DC385" s="27"/>
      <c r="DD385" s="27"/>
      <c r="DE385" s="27"/>
      <c r="DF385" s="27"/>
      <c r="DG385" s="27"/>
      <c r="DH385" s="27"/>
      <c r="DI385" s="25"/>
      <c r="DJ385" s="25"/>
      <c r="DK385" s="25"/>
      <c r="DL385" s="25"/>
      <c r="DM385" s="25"/>
      <c r="DN385" s="25"/>
    </row>
    <row r="386" spans="39:118" ht="18.95" customHeight="1" x14ac:dyDescent="0.2">
      <c r="AM386" s="183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27"/>
      <c r="CH386" s="27"/>
      <c r="CI386" s="27"/>
      <c r="CJ386" s="27"/>
      <c r="CK386" s="27"/>
      <c r="CL386" s="27"/>
      <c r="CM386" s="27"/>
      <c r="CN386" s="27"/>
      <c r="CO386" s="27"/>
      <c r="CP386" s="27"/>
      <c r="CQ386" s="27"/>
      <c r="CR386" s="27"/>
      <c r="CS386" s="27"/>
      <c r="CT386" s="27"/>
      <c r="CU386" s="27"/>
      <c r="CV386" s="27"/>
      <c r="CW386" s="27"/>
      <c r="CX386" s="27"/>
      <c r="CY386" s="27"/>
      <c r="CZ386" s="27"/>
      <c r="DA386" s="27"/>
      <c r="DB386" s="27"/>
      <c r="DC386" s="27"/>
      <c r="DD386" s="27"/>
      <c r="DE386" s="27"/>
      <c r="DF386" s="27"/>
      <c r="DG386" s="27"/>
      <c r="DH386" s="27"/>
      <c r="DI386" s="25"/>
      <c r="DJ386" s="25"/>
      <c r="DK386" s="25"/>
      <c r="DL386" s="25"/>
      <c r="DM386" s="25"/>
      <c r="DN386" s="25"/>
    </row>
    <row r="387" spans="39:118" ht="18.95" customHeight="1" x14ac:dyDescent="0.2">
      <c r="AM387" s="183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27"/>
      <c r="CH387" s="27"/>
      <c r="CI387" s="27"/>
      <c r="CJ387" s="27"/>
      <c r="CK387" s="27"/>
      <c r="CL387" s="27"/>
      <c r="CM387" s="27"/>
      <c r="CN387" s="27"/>
      <c r="CO387" s="27"/>
      <c r="CP387" s="27"/>
      <c r="CQ387" s="27"/>
      <c r="CR387" s="27"/>
      <c r="CS387" s="27"/>
      <c r="CT387" s="27"/>
      <c r="CU387" s="27"/>
      <c r="CV387" s="27"/>
      <c r="CW387" s="27"/>
      <c r="CX387" s="27"/>
      <c r="CY387" s="27"/>
      <c r="CZ387" s="27"/>
      <c r="DA387" s="27"/>
      <c r="DB387" s="27"/>
      <c r="DC387" s="27"/>
      <c r="DD387" s="27"/>
      <c r="DE387" s="27"/>
      <c r="DF387" s="27"/>
      <c r="DG387" s="27"/>
      <c r="DH387" s="27"/>
      <c r="DI387" s="25"/>
      <c r="DJ387" s="25"/>
      <c r="DK387" s="25"/>
      <c r="DL387" s="25"/>
      <c r="DM387" s="25"/>
      <c r="DN387" s="25"/>
    </row>
    <row r="388" spans="39:118" ht="18.95" customHeight="1" x14ac:dyDescent="0.2">
      <c r="AM388" s="183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27"/>
      <c r="CH388" s="27"/>
      <c r="CI388" s="27"/>
      <c r="CJ388" s="27"/>
      <c r="CK388" s="27"/>
      <c r="CL388" s="27"/>
      <c r="CM388" s="27"/>
      <c r="CN388" s="27"/>
      <c r="CO388" s="27"/>
      <c r="CP388" s="27"/>
      <c r="CQ388" s="27"/>
      <c r="CR388" s="27"/>
      <c r="CS388" s="27"/>
      <c r="CT388" s="27"/>
      <c r="CU388" s="27"/>
      <c r="CV388" s="27"/>
      <c r="CW388" s="27"/>
      <c r="CX388" s="27"/>
      <c r="CY388" s="27"/>
      <c r="CZ388" s="27"/>
      <c r="DA388" s="27"/>
      <c r="DB388" s="27"/>
      <c r="DC388" s="27"/>
      <c r="DD388" s="27"/>
      <c r="DE388" s="27"/>
      <c r="DF388" s="27"/>
      <c r="DG388" s="27"/>
      <c r="DH388" s="27"/>
      <c r="DI388" s="25"/>
      <c r="DJ388" s="25"/>
      <c r="DK388" s="25"/>
      <c r="DL388" s="25"/>
      <c r="DM388" s="25"/>
      <c r="DN388" s="25"/>
    </row>
    <row r="389" spans="39:118" ht="18.95" customHeight="1" x14ac:dyDescent="0.2">
      <c r="AM389" s="183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27"/>
      <c r="CH389" s="27"/>
      <c r="CI389" s="27"/>
      <c r="CJ389" s="27"/>
      <c r="CK389" s="27"/>
      <c r="CL389" s="27"/>
      <c r="CM389" s="27"/>
      <c r="CN389" s="27"/>
      <c r="CO389" s="27"/>
      <c r="CP389" s="27"/>
      <c r="CQ389" s="27"/>
      <c r="CR389" s="27"/>
      <c r="CS389" s="27"/>
      <c r="CT389" s="27"/>
      <c r="CU389" s="27"/>
      <c r="CV389" s="27"/>
      <c r="CW389" s="27"/>
      <c r="CX389" s="27"/>
      <c r="CY389" s="27"/>
      <c r="CZ389" s="27"/>
      <c r="DA389" s="27"/>
      <c r="DB389" s="27"/>
      <c r="DC389" s="27"/>
      <c r="DD389" s="27"/>
      <c r="DE389" s="27"/>
      <c r="DF389" s="27"/>
      <c r="DG389" s="27"/>
      <c r="DH389" s="27"/>
      <c r="DI389" s="25"/>
      <c r="DJ389" s="25"/>
      <c r="DK389" s="25"/>
      <c r="DL389" s="25"/>
      <c r="DM389" s="25"/>
      <c r="DN389" s="25"/>
    </row>
    <row r="390" spans="39:118" ht="18.95" customHeight="1" x14ac:dyDescent="0.2">
      <c r="AM390" s="183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27"/>
      <c r="CH390" s="27"/>
      <c r="CI390" s="27"/>
      <c r="CJ390" s="27"/>
      <c r="CK390" s="27"/>
      <c r="CL390" s="27"/>
      <c r="CM390" s="27"/>
      <c r="CN390" s="27"/>
      <c r="CO390" s="27"/>
      <c r="CP390" s="27"/>
      <c r="CQ390" s="27"/>
      <c r="CR390" s="27"/>
      <c r="CS390" s="27"/>
      <c r="CT390" s="27"/>
      <c r="CU390" s="27"/>
      <c r="CV390" s="27"/>
      <c r="CW390" s="27"/>
      <c r="CX390" s="27"/>
      <c r="CY390" s="27"/>
      <c r="CZ390" s="27"/>
      <c r="DA390" s="27"/>
      <c r="DB390" s="27"/>
      <c r="DC390" s="27"/>
      <c r="DD390" s="27"/>
      <c r="DE390" s="27"/>
      <c r="DF390" s="27"/>
      <c r="DG390" s="27"/>
      <c r="DH390" s="27"/>
      <c r="DI390" s="25"/>
      <c r="DJ390" s="25"/>
      <c r="DK390" s="25"/>
      <c r="DL390" s="25"/>
      <c r="DM390" s="25"/>
      <c r="DN390" s="25"/>
    </row>
    <row r="391" spans="39:118" ht="18.95" customHeight="1" x14ac:dyDescent="0.2">
      <c r="AM391" s="183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27"/>
      <c r="CH391" s="27"/>
      <c r="CI391" s="27"/>
      <c r="CJ391" s="27"/>
      <c r="CK391" s="27"/>
      <c r="CL391" s="27"/>
      <c r="CM391" s="27"/>
      <c r="CN391" s="27"/>
      <c r="CO391" s="27"/>
      <c r="CP391" s="27"/>
      <c r="CQ391" s="27"/>
      <c r="CR391" s="27"/>
      <c r="CS391" s="27"/>
      <c r="CT391" s="27"/>
      <c r="CU391" s="27"/>
      <c r="CV391" s="27"/>
      <c r="CW391" s="27"/>
      <c r="CX391" s="27"/>
      <c r="CY391" s="27"/>
      <c r="CZ391" s="27"/>
      <c r="DA391" s="27"/>
      <c r="DB391" s="27"/>
      <c r="DC391" s="27"/>
      <c r="DD391" s="27"/>
      <c r="DE391" s="27"/>
      <c r="DF391" s="27"/>
      <c r="DG391" s="27"/>
      <c r="DH391" s="27"/>
      <c r="DI391" s="25"/>
      <c r="DJ391" s="25"/>
      <c r="DK391" s="25"/>
      <c r="DL391" s="25"/>
      <c r="DM391" s="25"/>
      <c r="DN391" s="25"/>
    </row>
    <row r="392" spans="39:118" ht="18.95" customHeight="1" x14ac:dyDescent="0.2">
      <c r="AM392" s="183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27"/>
      <c r="CH392" s="27"/>
      <c r="CI392" s="27"/>
      <c r="CJ392" s="27"/>
      <c r="CK392" s="27"/>
      <c r="CL392" s="27"/>
      <c r="CM392" s="27"/>
      <c r="CN392" s="27"/>
      <c r="CO392" s="27"/>
      <c r="CP392" s="27"/>
      <c r="CQ392" s="27"/>
      <c r="CR392" s="27"/>
      <c r="CS392" s="27"/>
      <c r="CT392" s="27"/>
      <c r="CU392" s="27"/>
      <c r="CV392" s="27"/>
      <c r="CW392" s="27"/>
      <c r="CX392" s="27"/>
      <c r="CY392" s="27"/>
      <c r="CZ392" s="27"/>
      <c r="DA392" s="27"/>
      <c r="DB392" s="27"/>
      <c r="DC392" s="27"/>
      <c r="DD392" s="27"/>
      <c r="DE392" s="27"/>
      <c r="DF392" s="27"/>
      <c r="DG392" s="27"/>
      <c r="DH392" s="27"/>
      <c r="DI392" s="25"/>
      <c r="DJ392" s="25"/>
      <c r="DK392" s="25"/>
      <c r="DL392" s="25"/>
      <c r="DM392" s="25"/>
      <c r="DN392" s="25"/>
    </row>
    <row r="393" spans="39:118" ht="18.95" customHeight="1" x14ac:dyDescent="0.2">
      <c r="AM393" s="183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27"/>
      <c r="CH393" s="27"/>
      <c r="CI393" s="27"/>
      <c r="CJ393" s="27"/>
      <c r="CK393" s="27"/>
      <c r="CL393" s="27"/>
      <c r="CM393" s="27"/>
      <c r="CN393" s="27"/>
      <c r="CO393" s="27"/>
      <c r="CP393" s="27"/>
      <c r="CQ393" s="27"/>
      <c r="CR393" s="27"/>
      <c r="CS393" s="27"/>
      <c r="CT393" s="27"/>
      <c r="CU393" s="27"/>
      <c r="CV393" s="27"/>
      <c r="CW393" s="27"/>
      <c r="CX393" s="27"/>
      <c r="CY393" s="27"/>
      <c r="CZ393" s="27"/>
      <c r="DA393" s="27"/>
      <c r="DB393" s="27"/>
      <c r="DC393" s="27"/>
      <c r="DD393" s="27"/>
      <c r="DE393" s="27"/>
      <c r="DF393" s="27"/>
      <c r="DG393" s="27"/>
      <c r="DH393" s="27"/>
      <c r="DI393" s="25"/>
      <c r="DJ393" s="25"/>
      <c r="DK393" s="25"/>
      <c r="DL393" s="25"/>
      <c r="DM393" s="25"/>
      <c r="DN393" s="25"/>
    </row>
    <row r="394" spans="39:118" ht="18.95" customHeight="1" x14ac:dyDescent="0.2">
      <c r="AM394" s="183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27"/>
      <c r="CH394" s="27"/>
      <c r="CI394" s="27"/>
      <c r="CJ394" s="27"/>
      <c r="CK394" s="27"/>
      <c r="CL394" s="27"/>
      <c r="CM394" s="27"/>
      <c r="CN394" s="27"/>
      <c r="CO394" s="27"/>
      <c r="CP394" s="27"/>
      <c r="CQ394" s="27"/>
      <c r="CR394" s="27"/>
      <c r="CS394" s="27"/>
      <c r="CT394" s="27"/>
      <c r="CU394" s="27"/>
      <c r="CV394" s="27"/>
      <c r="CW394" s="27"/>
      <c r="CX394" s="27"/>
      <c r="CY394" s="27"/>
      <c r="CZ394" s="27"/>
      <c r="DA394" s="27"/>
      <c r="DB394" s="27"/>
      <c r="DC394" s="27"/>
      <c r="DD394" s="27"/>
      <c r="DE394" s="27"/>
      <c r="DF394" s="27"/>
      <c r="DG394" s="27"/>
      <c r="DH394" s="27"/>
      <c r="DI394" s="25"/>
      <c r="DJ394" s="25"/>
      <c r="DK394" s="25"/>
      <c r="DL394" s="25"/>
      <c r="DM394" s="25"/>
      <c r="DN394" s="25"/>
    </row>
    <row r="395" spans="39:118" ht="18.95" customHeight="1" x14ac:dyDescent="0.2">
      <c r="AM395" s="183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7"/>
      <c r="CI395" s="27"/>
      <c r="CJ395" s="27"/>
      <c r="CK395" s="27"/>
      <c r="CL395" s="27"/>
      <c r="CM395" s="27"/>
      <c r="CN395" s="27"/>
      <c r="CO395" s="27"/>
      <c r="CP395" s="27"/>
      <c r="CQ395" s="27"/>
      <c r="CR395" s="27"/>
      <c r="CS395" s="27"/>
      <c r="CT395" s="27"/>
      <c r="CU395" s="27"/>
      <c r="CV395" s="27"/>
      <c r="CW395" s="27"/>
      <c r="CX395" s="27"/>
      <c r="CY395" s="27"/>
      <c r="CZ395" s="27"/>
      <c r="DA395" s="27"/>
      <c r="DB395" s="27"/>
      <c r="DC395" s="27"/>
      <c r="DD395" s="27"/>
      <c r="DE395" s="27"/>
      <c r="DF395" s="27"/>
      <c r="DG395" s="27"/>
      <c r="DH395" s="27"/>
      <c r="DI395" s="25"/>
      <c r="DJ395" s="25"/>
      <c r="DK395" s="25"/>
      <c r="DL395" s="25"/>
      <c r="DM395" s="25"/>
      <c r="DN395" s="25"/>
    </row>
    <row r="396" spans="39:118" ht="18.95" customHeight="1" x14ac:dyDescent="0.2">
      <c r="AM396" s="183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27"/>
      <c r="CH396" s="27"/>
      <c r="CI396" s="27"/>
      <c r="CJ396" s="27"/>
      <c r="CK396" s="27"/>
      <c r="CL396" s="27"/>
      <c r="CM396" s="27"/>
      <c r="CN396" s="27"/>
      <c r="CO396" s="27"/>
      <c r="CP396" s="27"/>
      <c r="CQ396" s="27"/>
      <c r="CR396" s="27"/>
      <c r="CS396" s="27"/>
      <c r="CT396" s="27"/>
      <c r="CU396" s="27"/>
      <c r="CV396" s="27"/>
      <c r="CW396" s="27"/>
      <c r="CX396" s="27"/>
      <c r="CY396" s="27"/>
      <c r="CZ396" s="27"/>
      <c r="DA396" s="27"/>
      <c r="DB396" s="27"/>
      <c r="DC396" s="27"/>
      <c r="DD396" s="27"/>
      <c r="DE396" s="27"/>
      <c r="DF396" s="27"/>
      <c r="DG396" s="27"/>
      <c r="DH396" s="27"/>
      <c r="DI396" s="25"/>
      <c r="DJ396" s="25"/>
      <c r="DK396" s="25"/>
      <c r="DL396" s="25"/>
      <c r="DM396" s="25"/>
      <c r="DN396" s="25"/>
    </row>
    <row r="397" spans="39:118" ht="18.95" customHeight="1" x14ac:dyDescent="0.2">
      <c r="AM397" s="183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27"/>
      <c r="CH397" s="27"/>
      <c r="CI397" s="27"/>
      <c r="CJ397" s="27"/>
      <c r="CK397" s="27"/>
      <c r="CL397" s="27"/>
      <c r="CM397" s="27"/>
      <c r="CN397" s="27"/>
      <c r="CO397" s="27"/>
      <c r="CP397" s="27"/>
      <c r="CQ397" s="27"/>
      <c r="CR397" s="27"/>
      <c r="CS397" s="27"/>
      <c r="CT397" s="27"/>
      <c r="CU397" s="27"/>
      <c r="CV397" s="27"/>
      <c r="CW397" s="27"/>
      <c r="CX397" s="27"/>
      <c r="CY397" s="27"/>
      <c r="CZ397" s="27"/>
      <c r="DA397" s="27"/>
      <c r="DB397" s="27"/>
      <c r="DC397" s="27"/>
      <c r="DD397" s="27"/>
      <c r="DE397" s="27"/>
      <c r="DF397" s="27"/>
      <c r="DG397" s="27"/>
      <c r="DH397" s="27"/>
      <c r="DI397" s="25"/>
      <c r="DJ397" s="25"/>
      <c r="DK397" s="25"/>
      <c r="DL397" s="25"/>
      <c r="DM397" s="25"/>
      <c r="DN397" s="25"/>
    </row>
    <row r="398" spans="39:118" ht="18.95" customHeight="1" x14ac:dyDescent="0.2">
      <c r="AM398" s="183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7"/>
      <c r="CI398" s="27"/>
      <c r="CJ398" s="27"/>
      <c r="CK398" s="27"/>
      <c r="CL398" s="27"/>
      <c r="CM398" s="27"/>
      <c r="CN398" s="27"/>
      <c r="CO398" s="27"/>
      <c r="CP398" s="27"/>
      <c r="CQ398" s="27"/>
      <c r="CR398" s="27"/>
      <c r="CS398" s="27"/>
      <c r="CT398" s="27"/>
      <c r="CU398" s="27"/>
      <c r="CV398" s="27"/>
      <c r="CW398" s="27"/>
      <c r="CX398" s="27"/>
      <c r="CY398" s="27"/>
      <c r="CZ398" s="27"/>
      <c r="DA398" s="27"/>
      <c r="DB398" s="27"/>
      <c r="DC398" s="27"/>
      <c r="DD398" s="27"/>
      <c r="DE398" s="27"/>
      <c r="DF398" s="27"/>
      <c r="DG398" s="27"/>
      <c r="DH398" s="27"/>
      <c r="DI398" s="25"/>
      <c r="DJ398" s="25"/>
      <c r="DK398" s="25"/>
      <c r="DL398" s="25"/>
      <c r="DM398" s="25"/>
      <c r="DN398" s="25"/>
    </row>
    <row r="399" spans="39:118" ht="18.95" customHeight="1" x14ac:dyDescent="0.2">
      <c r="AM399" s="183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7"/>
      <c r="CI399" s="27"/>
      <c r="CJ399" s="27"/>
      <c r="CK399" s="27"/>
      <c r="CL399" s="27"/>
      <c r="CM399" s="27"/>
      <c r="CN399" s="27"/>
      <c r="CO399" s="27"/>
      <c r="CP399" s="27"/>
      <c r="CQ399" s="27"/>
      <c r="CR399" s="27"/>
      <c r="CS399" s="27"/>
      <c r="CT399" s="27"/>
      <c r="CU399" s="27"/>
      <c r="CV399" s="27"/>
      <c r="CW399" s="27"/>
      <c r="CX399" s="27"/>
      <c r="CY399" s="27"/>
      <c r="CZ399" s="27"/>
      <c r="DA399" s="27"/>
      <c r="DB399" s="27"/>
      <c r="DC399" s="27"/>
      <c r="DD399" s="27"/>
      <c r="DE399" s="27"/>
      <c r="DF399" s="27"/>
      <c r="DG399" s="27"/>
      <c r="DH399" s="27"/>
      <c r="DI399" s="25"/>
      <c r="DJ399" s="25"/>
      <c r="DK399" s="25"/>
      <c r="DL399" s="25"/>
      <c r="DM399" s="25"/>
      <c r="DN399" s="25"/>
    </row>
    <row r="400" spans="39:118" ht="18.95" customHeight="1" x14ac:dyDescent="0.2">
      <c r="AM400" s="183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7"/>
      <c r="CI400" s="27"/>
      <c r="CJ400" s="27"/>
      <c r="CK400" s="27"/>
      <c r="CL400" s="27"/>
      <c r="CM400" s="27"/>
      <c r="CN400" s="27"/>
      <c r="CO400" s="27"/>
      <c r="CP400" s="27"/>
      <c r="CQ400" s="27"/>
      <c r="CR400" s="27"/>
      <c r="CS400" s="27"/>
      <c r="CT400" s="27"/>
      <c r="CU400" s="27"/>
      <c r="CV400" s="27"/>
      <c r="CW400" s="27"/>
      <c r="CX400" s="27"/>
      <c r="CY400" s="27"/>
      <c r="CZ400" s="27"/>
      <c r="DA400" s="27"/>
      <c r="DB400" s="27"/>
      <c r="DC400" s="27"/>
      <c r="DD400" s="27"/>
      <c r="DE400" s="27"/>
      <c r="DF400" s="27"/>
      <c r="DG400" s="27"/>
      <c r="DH400" s="27"/>
      <c r="DI400" s="25"/>
      <c r="DJ400" s="25"/>
      <c r="DK400" s="25"/>
      <c r="DL400" s="25"/>
      <c r="DM400" s="25"/>
      <c r="DN400" s="25"/>
    </row>
    <row r="401" spans="39:118" ht="18.95" customHeight="1" x14ac:dyDescent="0.2">
      <c r="AM401" s="183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7"/>
      <c r="CI401" s="27"/>
      <c r="CJ401" s="27"/>
      <c r="CK401" s="27"/>
      <c r="CL401" s="27"/>
      <c r="CM401" s="27"/>
      <c r="CN401" s="27"/>
      <c r="CO401" s="27"/>
      <c r="CP401" s="27"/>
      <c r="CQ401" s="27"/>
      <c r="CR401" s="27"/>
      <c r="CS401" s="27"/>
      <c r="CT401" s="27"/>
      <c r="CU401" s="27"/>
      <c r="CV401" s="27"/>
      <c r="CW401" s="27"/>
      <c r="CX401" s="27"/>
      <c r="CY401" s="27"/>
      <c r="CZ401" s="27"/>
      <c r="DA401" s="27"/>
      <c r="DB401" s="27"/>
      <c r="DC401" s="27"/>
      <c r="DD401" s="27"/>
      <c r="DE401" s="27"/>
      <c r="DF401" s="27"/>
      <c r="DG401" s="27"/>
      <c r="DH401" s="27"/>
      <c r="DI401" s="25"/>
      <c r="DJ401" s="25"/>
      <c r="DK401" s="25"/>
      <c r="DL401" s="25"/>
      <c r="DM401" s="25"/>
      <c r="DN401" s="25"/>
    </row>
    <row r="402" spans="39:118" ht="18.95" customHeight="1" x14ac:dyDescent="0.2">
      <c r="AM402" s="183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7"/>
      <c r="CI402" s="27"/>
      <c r="CJ402" s="27"/>
      <c r="CK402" s="27"/>
      <c r="CL402" s="27"/>
      <c r="CM402" s="27"/>
      <c r="CN402" s="27"/>
      <c r="CO402" s="27"/>
      <c r="CP402" s="27"/>
      <c r="CQ402" s="27"/>
      <c r="CR402" s="27"/>
      <c r="CS402" s="27"/>
      <c r="CT402" s="27"/>
      <c r="CU402" s="27"/>
      <c r="CV402" s="27"/>
      <c r="CW402" s="27"/>
      <c r="CX402" s="27"/>
      <c r="CY402" s="27"/>
      <c r="CZ402" s="27"/>
      <c r="DA402" s="27"/>
      <c r="DB402" s="27"/>
      <c r="DC402" s="27"/>
      <c r="DD402" s="27"/>
      <c r="DE402" s="27"/>
      <c r="DF402" s="27"/>
      <c r="DG402" s="27"/>
      <c r="DH402" s="27"/>
      <c r="DI402" s="25"/>
      <c r="DJ402" s="25"/>
      <c r="DK402" s="25"/>
      <c r="DL402" s="25"/>
      <c r="DM402" s="25"/>
      <c r="DN402" s="25"/>
    </row>
    <row r="403" spans="39:118" ht="18.95" customHeight="1" x14ac:dyDescent="0.2">
      <c r="AM403" s="183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27"/>
      <c r="CH403" s="27"/>
      <c r="CI403" s="27"/>
      <c r="CJ403" s="27"/>
      <c r="CK403" s="27"/>
      <c r="CL403" s="27"/>
      <c r="CM403" s="27"/>
      <c r="CN403" s="27"/>
      <c r="CO403" s="27"/>
      <c r="CP403" s="27"/>
      <c r="CQ403" s="27"/>
      <c r="CR403" s="27"/>
      <c r="CS403" s="27"/>
      <c r="CT403" s="27"/>
      <c r="CU403" s="27"/>
      <c r="CV403" s="27"/>
      <c r="CW403" s="27"/>
      <c r="CX403" s="27"/>
      <c r="CY403" s="27"/>
      <c r="CZ403" s="27"/>
      <c r="DA403" s="27"/>
      <c r="DB403" s="27"/>
      <c r="DC403" s="27"/>
      <c r="DD403" s="27"/>
      <c r="DE403" s="27"/>
      <c r="DF403" s="27"/>
      <c r="DG403" s="27"/>
      <c r="DH403" s="27"/>
      <c r="DI403" s="25"/>
      <c r="DJ403" s="25"/>
      <c r="DK403" s="25"/>
      <c r="DL403" s="25"/>
      <c r="DM403" s="25"/>
      <c r="DN403" s="25"/>
    </row>
    <row r="404" spans="39:118" ht="18.95" customHeight="1" x14ac:dyDescent="0.2">
      <c r="AM404" s="183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27"/>
      <c r="CH404" s="27"/>
      <c r="CI404" s="27"/>
      <c r="CJ404" s="27"/>
      <c r="CK404" s="27"/>
      <c r="CL404" s="27"/>
      <c r="CM404" s="27"/>
      <c r="CN404" s="27"/>
      <c r="CO404" s="27"/>
      <c r="CP404" s="27"/>
      <c r="CQ404" s="27"/>
      <c r="CR404" s="27"/>
      <c r="CS404" s="27"/>
      <c r="CT404" s="27"/>
      <c r="CU404" s="27"/>
      <c r="CV404" s="27"/>
      <c r="CW404" s="27"/>
      <c r="CX404" s="27"/>
      <c r="CY404" s="27"/>
      <c r="CZ404" s="27"/>
      <c r="DA404" s="27"/>
      <c r="DB404" s="27"/>
      <c r="DC404" s="27"/>
      <c r="DD404" s="27"/>
      <c r="DE404" s="27"/>
      <c r="DF404" s="27"/>
      <c r="DG404" s="27"/>
      <c r="DH404" s="27"/>
      <c r="DI404" s="25"/>
      <c r="DJ404" s="25"/>
      <c r="DK404" s="25"/>
      <c r="DL404" s="25"/>
      <c r="DM404" s="25"/>
      <c r="DN404" s="25"/>
    </row>
    <row r="405" spans="39:118" ht="18.95" customHeight="1" x14ac:dyDescent="0.2">
      <c r="AM405" s="183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27"/>
      <c r="CH405" s="27"/>
      <c r="CI405" s="27"/>
      <c r="CJ405" s="27"/>
      <c r="CK405" s="27"/>
      <c r="CL405" s="27"/>
      <c r="CM405" s="27"/>
      <c r="CN405" s="27"/>
      <c r="CO405" s="27"/>
      <c r="CP405" s="27"/>
      <c r="CQ405" s="27"/>
      <c r="CR405" s="27"/>
      <c r="CS405" s="27"/>
      <c r="CT405" s="27"/>
      <c r="CU405" s="27"/>
      <c r="CV405" s="27"/>
      <c r="CW405" s="27"/>
      <c r="CX405" s="27"/>
      <c r="CY405" s="27"/>
      <c r="CZ405" s="27"/>
      <c r="DA405" s="27"/>
      <c r="DB405" s="27"/>
      <c r="DC405" s="27"/>
      <c r="DD405" s="27"/>
      <c r="DE405" s="27"/>
      <c r="DF405" s="27"/>
      <c r="DG405" s="27"/>
      <c r="DH405" s="27"/>
      <c r="DI405" s="25"/>
      <c r="DJ405" s="25"/>
      <c r="DK405" s="25"/>
      <c r="DL405" s="25"/>
      <c r="DM405" s="25"/>
      <c r="DN405" s="25"/>
    </row>
    <row r="406" spans="39:118" ht="18.95" customHeight="1" x14ac:dyDescent="0.2">
      <c r="AM406" s="183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27"/>
      <c r="CH406" s="27"/>
      <c r="CI406" s="27"/>
      <c r="CJ406" s="27"/>
      <c r="CK406" s="27"/>
      <c r="CL406" s="27"/>
      <c r="CM406" s="27"/>
      <c r="CN406" s="27"/>
      <c r="CO406" s="27"/>
      <c r="CP406" s="27"/>
      <c r="CQ406" s="27"/>
      <c r="CR406" s="27"/>
      <c r="CS406" s="27"/>
      <c r="CT406" s="27"/>
      <c r="CU406" s="27"/>
      <c r="CV406" s="27"/>
      <c r="CW406" s="27"/>
      <c r="CX406" s="27"/>
      <c r="CY406" s="27"/>
      <c r="CZ406" s="27"/>
      <c r="DA406" s="27"/>
      <c r="DB406" s="27"/>
      <c r="DC406" s="27"/>
      <c r="DD406" s="27"/>
      <c r="DE406" s="27"/>
      <c r="DF406" s="27"/>
      <c r="DG406" s="27"/>
      <c r="DH406" s="27"/>
      <c r="DI406" s="25"/>
      <c r="DJ406" s="25"/>
      <c r="DK406" s="25"/>
      <c r="DL406" s="25"/>
      <c r="DM406" s="25"/>
      <c r="DN406" s="25"/>
    </row>
    <row r="407" spans="39:118" ht="18.95" customHeight="1" x14ac:dyDescent="0.2">
      <c r="AM407" s="183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27"/>
      <c r="CH407" s="27"/>
      <c r="CI407" s="27"/>
      <c r="CJ407" s="27"/>
      <c r="CK407" s="27"/>
      <c r="CL407" s="27"/>
      <c r="CM407" s="27"/>
      <c r="CN407" s="27"/>
      <c r="CO407" s="27"/>
      <c r="CP407" s="27"/>
      <c r="CQ407" s="27"/>
      <c r="CR407" s="27"/>
      <c r="CS407" s="27"/>
      <c r="CT407" s="27"/>
      <c r="CU407" s="27"/>
      <c r="CV407" s="27"/>
      <c r="CW407" s="27"/>
      <c r="CX407" s="27"/>
      <c r="CY407" s="27"/>
      <c r="CZ407" s="27"/>
      <c r="DA407" s="27"/>
      <c r="DB407" s="27"/>
      <c r="DC407" s="27"/>
      <c r="DD407" s="27"/>
      <c r="DE407" s="27"/>
      <c r="DF407" s="27"/>
      <c r="DG407" s="27"/>
      <c r="DH407" s="27"/>
      <c r="DI407" s="25"/>
      <c r="DJ407" s="25"/>
      <c r="DK407" s="25"/>
      <c r="DL407" s="25"/>
      <c r="DM407" s="25"/>
      <c r="DN407" s="25"/>
    </row>
    <row r="408" spans="39:118" ht="18.95" customHeight="1" x14ac:dyDescent="0.2">
      <c r="AM408" s="183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27"/>
      <c r="CH408" s="27"/>
      <c r="CI408" s="27"/>
      <c r="CJ408" s="27"/>
      <c r="CK408" s="27"/>
      <c r="CL408" s="27"/>
      <c r="CM408" s="27"/>
      <c r="CN408" s="27"/>
      <c r="CO408" s="27"/>
      <c r="CP408" s="27"/>
      <c r="CQ408" s="27"/>
      <c r="CR408" s="27"/>
      <c r="CS408" s="27"/>
      <c r="CT408" s="27"/>
      <c r="CU408" s="27"/>
      <c r="CV408" s="27"/>
      <c r="CW408" s="27"/>
      <c r="CX408" s="27"/>
      <c r="CY408" s="27"/>
      <c r="CZ408" s="27"/>
      <c r="DA408" s="27"/>
      <c r="DB408" s="27"/>
      <c r="DC408" s="27"/>
      <c r="DD408" s="27"/>
      <c r="DE408" s="27"/>
      <c r="DF408" s="27"/>
      <c r="DG408" s="27"/>
      <c r="DH408" s="27"/>
      <c r="DI408" s="25"/>
      <c r="DJ408" s="25"/>
      <c r="DK408" s="25"/>
      <c r="DL408" s="25"/>
      <c r="DM408" s="25"/>
      <c r="DN408" s="25"/>
    </row>
    <row r="409" spans="39:118" ht="18.95" customHeight="1" x14ac:dyDescent="0.2">
      <c r="AM409" s="183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27"/>
      <c r="CH409" s="27"/>
      <c r="CI409" s="27"/>
      <c r="CJ409" s="27"/>
      <c r="CK409" s="27"/>
      <c r="CL409" s="27"/>
      <c r="CM409" s="27"/>
      <c r="CN409" s="27"/>
      <c r="CO409" s="27"/>
      <c r="CP409" s="27"/>
      <c r="CQ409" s="27"/>
      <c r="CR409" s="27"/>
      <c r="CS409" s="27"/>
      <c r="CT409" s="27"/>
      <c r="CU409" s="27"/>
      <c r="CV409" s="27"/>
      <c r="CW409" s="27"/>
      <c r="CX409" s="27"/>
      <c r="CY409" s="27"/>
      <c r="CZ409" s="27"/>
      <c r="DA409" s="27"/>
      <c r="DB409" s="27"/>
      <c r="DC409" s="27"/>
      <c r="DD409" s="27"/>
      <c r="DE409" s="27"/>
      <c r="DF409" s="27"/>
      <c r="DG409" s="27"/>
      <c r="DH409" s="27"/>
      <c r="DI409" s="25"/>
      <c r="DJ409" s="25"/>
      <c r="DK409" s="25"/>
      <c r="DL409" s="25"/>
      <c r="DM409" s="25"/>
      <c r="DN409" s="25"/>
    </row>
    <row r="410" spans="39:118" ht="18.95" customHeight="1" x14ac:dyDescent="0.2">
      <c r="AM410" s="183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27"/>
      <c r="CH410" s="27"/>
      <c r="CI410" s="27"/>
      <c r="CJ410" s="27"/>
      <c r="CK410" s="27"/>
      <c r="CL410" s="27"/>
      <c r="CM410" s="27"/>
      <c r="CN410" s="27"/>
      <c r="CO410" s="27"/>
      <c r="CP410" s="27"/>
      <c r="CQ410" s="27"/>
      <c r="CR410" s="27"/>
      <c r="CS410" s="27"/>
      <c r="CT410" s="27"/>
      <c r="CU410" s="27"/>
      <c r="CV410" s="27"/>
      <c r="CW410" s="27"/>
      <c r="CX410" s="27"/>
      <c r="CY410" s="27"/>
      <c r="CZ410" s="27"/>
      <c r="DA410" s="27"/>
      <c r="DB410" s="27"/>
      <c r="DC410" s="27"/>
      <c r="DD410" s="27"/>
      <c r="DE410" s="27"/>
      <c r="DF410" s="27"/>
      <c r="DG410" s="27"/>
      <c r="DH410" s="27"/>
      <c r="DI410" s="25"/>
      <c r="DJ410" s="25"/>
      <c r="DK410" s="25"/>
      <c r="DL410" s="25"/>
      <c r="DM410" s="25"/>
      <c r="DN410" s="25"/>
    </row>
    <row r="411" spans="39:118" ht="18.95" customHeight="1" x14ac:dyDescent="0.2">
      <c r="AM411" s="183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27"/>
      <c r="CH411" s="27"/>
      <c r="CI411" s="27"/>
      <c r="CJ411" s="27"/>
      <c r="CK411" s="27"/>
      <c r="CL411" s="27"/>
      <c r="CM411" s="27"/>
      <c r="CN411" s="27"/>
      <c r="CO411" s="27"/>
      <c r="CP411" s="27"/>
      <c r="CQ411" s="27"/>
      <c r="CR411" s="27"/>
      <c r="CS411" s="27"/>
      <c r="CT411" s="27"/>
      <c r="CU411" s="27"/>
      <c r="CV411" s="27"/>
      <c r="CW411" s="27"/>
      <c r="CX411" s="27"/>
      <c r="CY411" s="27"/>
      <c r="CZ411" s="27"/>
      <c r="DA411" s="27"/>
      <c r="DB411" s="27"/>
      <c r="DC411" s="27"/>
      <c r="DD411" s="27"/>
      <c r="DE411" s="27"/>
      <c r="DF411" s="27"/>
      <c r="DG411" s="27"/>
      <c r="DH411" s="27"/>
      <c r="DI411" s="25"/>
      <c r="DJ411" s="25"/>
      <c r="DK411" s="25"/>
      <c r="DL411" s="25"/>
      <c r="DM411" s="25"/>
      <c r="DN411" s="25"/>
    </row>
    <row r="412" spans="39:118" ht="18.95" customHeight="1" x14ac:dyDescent="0.2">
      <c r="AM412" s="183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27"/>
      <c r="CH412" s="27"/>
      <c r="CI412" s="27"/>
      <c r="CJ412" s="27"/>
      <c r="CK412" s="27"/>
      <c r="CL412" s="27"/>
      <c r="CM412" s="27"/>
      <c r="CN412" s="27"/>
      <c r="CO412" s="27"/>
      <c r="CP412" s="27"/>
      <c r="CQ412" s="27"/>
      <c r="CR412" s="27"/>
      <c r="CS412" s="27"/>
      <c r="CT412" s="27"/>
      <c r="CU412" s="27"/>
      <c r="CV412" s="27"/>
      <c r="CW412" s="27"/>
      <c r="CX412" s="27"/>
      <c r="CY412" s="27"/>
      <c r="CZ412" s="27"/>
      <c r="DA412" s="27"/>
      <c r="DB412" s="27"/>
      <c r="DC412" s="27"/>
      <c r="DD412" s="27"/>
      <c r="DE412" s="27"/>
      <c r="DF412" s="27"/>
      <c r="DG412" s="27"/>
      <c r="DH412" s="27"/>
      <c r="DI412" s="25"/>
      <c r="DJ412" s="25"/>
      <c r="DK412" s="25"/>
      <c r="DL412" s="25"/>
      <c r="DM412" s="25"/>
      <c r="DN412" s="25"/>
    </row>
    <row r="413" spans="39:118" ht="18.95" customHeight="1" x14ac:dyDescent="0.2">
      <c r="AM413" s="183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27"/>
      <c r="CH413" s="27"/>
      <c r="CI413" s="27"/>
      <c r="CJ413" s="27"/>
      <c r="CK413" s="27"/>
      <c r="CL413" s="27"/>
      <c r="CM413" s="27"/>
      <c r="CN413" s="27"/>
      <c r="CO413" s="27"/>
      <c r="CP413" s="27"/>
      <c r="CQ413" s="27"/>
      <c r="CR413" s="27"/>
      <c r="CS413" s="27"/>
      <c r="CT413" s="27"/>
      <c r="CU413" s="27"/>
      <c r="CV413" s="27"/>
      <c r="CW413" s="27"/>
      <c r="CX413" s="27"/>
      <c r="CY413" s="27"/>
      <c r="CZ413" s="27"/>
      <c r="DA413" s="27"/>
      <c r="DB413" s="27"/>
      <c r="DC413" s="27"/>
      <c r="DD413" s="27"/>
      <c r="DE413" s="27"/>
      <c r="DF413" s="27"/>
      <c r="DG413" s="27"/>
      <c r="DH413" s="27"/>
      <c r="DI413" s="25"/>
      <c r="DJ413" s="25"/>
      <c r="DK413" s="25"/>
      <c r="DL413" s="25"/>
      <c r="DM413" s="25"/>
      <c r="DN413" s="25"/>
    </row>
    <row r="414" spans="39:118" ht="18.95" customHeight="1" x14ac:dyDescent="0.2">
      <c r="AM414" s="183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27"/>
      <c r="CH414" s="27"/>
      <c r="CI414" s="27"/>
      <c r="CJ414" s="27"/>
      <c r="CK414" s="27"/>
      <c r="CL414" s="27"/>
      <c r="CM414" s="27"/>
      <c r="CN414" s="27"/>
      <c r="CO414" s="27"/>
      <c r="CP414" s="27"/>
      <c r="CQ414" s="27"/>
      <c r="CR414" s="27"/>
      <c r="CS414" s="27"/>
      <c r="CT414" s="27"/>
      <c r="CU414" s="27"/>
      <c r="CV414" s="27"/>
      <c r="CW414" s="27"/>
      <c r="CX414" s="27"/>
      <c r="CY414" s="27"/>
      <c r="CZ414" s="27"/>
      <c r="DA414" s="27"/>
      <c r="DB414" s="27"/>
      <c r="DC414" s="27"/>
      <c r="DD414" s="27"/>
      <c r="DE414" s="27"/>
      <c r="DF414" s="27"/>
      <c r="DG414" s="27"/>
      <c r="DH414" s="27"/>
      <c r="DI414" s="25"/>
      <c r="DJ414" s="25"/>
      <c r="DK414" s="25"/>
      <c r="DL414" s="25"/>
      <c r="DM414" s="25"/>
      <c r="DN414" s="25"/>
    </row>
    <row r="415" spans="39:118" ht="18.95" customHeight="1" x14ac:dyDescent="0.2">
      <c r="AM415" s="183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27"/>
      <c r="CH415" s="27"/>
      <c r="CI415" s="27"/>
      <c r="CJ415" s="27"/>
      <c r="CK415" s="27"/>
      <c r="CL415" s="27"/>
      <c r="CM415" s="27"/>
      <c r="CN415" s="27"/>
      <c r="CO415" s="27"/>
      <c r="CP415" s="27"/>
      <c r="CQ415" s="27"/>
      <c r="CR415" s="27"/>
      <c r="CS415" s="27"/>
      <c r="CT415" s="27"/>
      <c r="CU415" s="27"/>
      <c r="CV415" s="27"/>
      <c r="CW415" s="27"/>
      <c r="CX415" s="27"/>
      <c r="CY415" s="27"/>
      <c r="CZ415" s="27"/>
      <c r="DA415" s="27"/>
      <c r="DB415" s="27"/>
      <c r="DC415" s="27"/>
      <c r="DD415" s="27"/>
      <c r="DE415" s="27"/>
      <c r="DF415" s="27"/>
      <c r="DG415" s="27"/>
      <c r="DH415" s="27"/>
      <c r="DI415" s="25"/>
      <c r="DJ415" s="25"/>
      <c r="DK415" s="25"/>
      <c r="DL415" s="25"/>
      <c r="DM415" s="25"/>
      <c r="DN415" s="25"/>
    </row>
    <row r="416" spans="39:118" ht="18.95" customHeight="1" x14ac:dyDescent="0.2">
      <c r="AM416" s="183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27"/>
      <c r="CH416" s="27"/>
      <c r="CI416" s="27"/>
      <c r="CJ416" s="27"/>
      <c r="CK416" s="27"/>
      <c r="CL416" s="27"/>
      <c r="CM416" s="27"/>
      <c r="CN416" s="27"/>
      <c r="CO416" s="27"/>
      <c r="CP416" s="27"/>
      <c r="CQ416" s="27"/>
      <c r="CR416" s="27"/>
      <c r="CS416" s="27"/>
      <c r="CT416" s="27"/>
      <c r="CU416" s="27"/>
      <c r="CV416" s="27"/>
      <c r="CW416" s="27"/>
      <c r="CX416" s="27"/>
      <c r="CY416" s="27"/>
      <c r="CZ416" s="27"/>
      <c r="DA416" s="27"/>
      <c r="DB416" s="27"/>
      <c r="DC416" s="27"/>
      <c r="DD416" s="27"/>
      <c r="DE416" s="27"/>
      <c r="DF416" s="27"/>
      <c r="DG416" s="27"/>
      <c r="DH416" s="27"/>
      <c r="DI416" s="25"/>
      <c r="DJ416" s="25"/>
      <c r="DK416" s="25"/>
      <c r="DL416" s="25"/>
      <c r="DM416" s="25"/>
      <c r="DN416" s="25"/>
    </row>
    <row r="417" spans="39:118" ht="18.95" customHeight="1" x14ac:dyDescent="0.2">
      <c r="AM417" s="183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27"/>
      <c r="CH417" s="27"/>
      <c r="CI417" s="27"/>
      <c r="CJ417" s="27"/>
      <c r="CK417" s="27"/>
      <c r="CL417" s="27"/>
      <c r="CM417" s="27"/>
      <c r="CN417" s="27"/>
      <c r="CO417" s="27"/>
      <c r="CP417" s="27"/>
      <c r="CQ417" s="27"/>
      <c r="CR417" s="27"/>
      <c r="CS417" s="27"/>
      <c r="CT417" s="27"/>
      <c r="CU417" s="27"/>
      <c r="CV417" s="27"/>
      <c r="CW417" s="27"/>
      <c r="CX417" s="27"/>
      <c r="CY417" s="27"/>
      <c r="CZ417" s="27"/>
      <c r="DA417" s="27"/>
      <c r="DB417" s="27"/>
      <c r="DC417" s="27"/>
      <c r="DD417" s="27"/>
      <c r="DE417" s="27"/>
      <c r="DF417" s="27"/>
      <c r="DG417" s="27"/>
      <c r="DH417" s="27"/>
      <c r="DI417" s="25"/>
      <c r="DJ417" s="25"/>
      <c r="DK417" s="25"/>
      <c r="DL417" s="25"/>
      <c r="DM417" s="25"/>
      <c r="DN417" s="25"/>
    </row>
    <row r="418" spans="39:118" ht="18.95" customHeight="1" x14ac:dyDescent="0.2">
      <c r="AM418" s="183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27"/>
      <c r="CH418" s="27"/>
      <c r="CI418" s="27"/>
      <c r="CJ418" s="27"/>
      <c r="CK418" s="27"/>
      <c r="CL418" s="27"/>
      <c r="CM418" s="27"/>
      <c r="CN418" s="27"/>
      <c r="CO418" s="27"/>
      <c r="CP418" s="27"/>
      <c r="CQ418" s="27"/>
      <c r="CR418" s="27"/>
      <c r="CS418" s="27"/>
      <c r="CT418" s="27"/>
      <c r="CU418" s="27"/>
      <c r="CV418" s="27"/>
      <c r="CW418" s="27"/>
      <c r="CX418" s="27"/>
      <c r="CY418" s="27"/>
      <c r="CZ418" s="27"/>
      <c r="DA418" s="27"/>
      <c r="DB418" s="27"/>
      <c r="DC418" s="27"/>
      <c r="DD418" s="27"/>
      <c r="DE418" s="27"/>
      <c r="DF418" s="27"/>
      <c r="DG418" s="27"/>
      <c r="DH418" s="27"/>
      <c r="DI418" s="25"/>
      <c r="DJ418" s="25"/>
      <c r="DK418" s="25"/>
      <c r="DL418" s="25"/>
      <c r="DM418" s="25"/>
      <c r="DN418" s="25"/>
    </row>
    <row r="419" spans="39:118" ht="18.95" customHeight="1" x14ac:dyDescent="0.2">
      <c r="AM419" s="183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27"/>
      <c r="CH419" s="27"/>
      <c r="CI419" s="27"/>
      <c r="CJ419" s="27"/>
      <c r="CK419" s="27"/>
      <c r="CL419" s="27"/>
      <c r="CM419" s="27"/>
      <c r="CN419" s="27"/>
      <c r="CO419" s="27"/>
      <c r="CP419" s="27"/>
      <c r="CQ419" s="27"/>
      <c r="CR419" s="27"/>
      <c r="CS419" s="27"/>
      <c r="CT419" s="27"/>
      <c r="CU419" s="27"/>
      <c r="CV419" s="27"/>
      <c r="CW419" s="27"/>
      <c r="CX419" s="27"/>
      <c r="CY419" s="27"/>
      <c r="CZ419" s="27"/>
      <c r="DA419" s="27"/>
      <c r="DB419" s="27"/>
      <c r="DC419" s="27"/>
      <c r="DD419" s="27"/>
      <c r="DE419" s="27"/>
      <c r="DF419" s="27"/>
      <c r="DG419" s="27"/>
      <c r="DH419" s="27"/>
      <c r="DI419" s="25"/>
      <c r="DJ419" s="25"/>
      <c r="DK419" s="25"/>
      <c r="DL419" s="25"/>
      <c r="DM419" s="25"/>
      <c r="DN419" s="25"/>
    </row>
    <row r="420" spans="39:118" ht="18.95" customHeight="1" x14ac:dyDescent="0.2">
      <c r="AM420" s="183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27"/>
      <c r="CH420" s="27"/>
      <c r="CI420" s="27"/>
      <c r="CJ420" s="27"/>
      <c r="CK420" s="27"/>
      <c r="CL420" s="27"/>
      <c r="CM420" s="27"/>
      <c r="CN420" s="27"/>
      <c r="CO420" s="27"/>
      <c r="CP420" s="27"/>
      <c r="CQ420" s="27"/>
      <c r="CR420" s="27"/>
      <c r="CS420" s="27"/>
      <c r="CT420" s="27"/>
      <c r="CU420" s="27"/>
      <c r="CV420" s="27"/>
      <c r="CW420" s="27"/>
      <c r="CX420" s="27"/>
      <c r="CY420" s="27"/>
      <c r="CZ420" s="27"/>
      <c r="DA420" s="27"/>
      <c r="DB420" s="27"/>
      <c r="DC420" s="27"/>
      <c r="DD420" s="27"/>
      <c r="DE420" s="27"/>
      <c r="DF420" s="27"/>
      <c r="DG420" s="27"/>
      <c r="DH420" s="27"/>
      <c r="DI420" s="25"/>
      <c r="DJ420" s="25"/>
      <c r="DK420" s="25"/>
      <c r="DL420" s="25"/>
      <c r="DM420" s="25"/>
      <c r="DN420" s="25"/>
    </row>
    <row r="421" spans="39:118" ht="18.95" customHeight="1" x14ac:dyDescent="0.2">
      <c r="AM421" s="183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27"/>
      <c r="CH421" s="27"/>
      <c r="CI421" s="27"/>
      <c r="CJ421" s="27"/>
      <c r="CK421" s="27"/>
      <c r="CL421" s="27"/>
      <c r="CM421" s="27"/>
      <c r="CN421" s="27"/>
      <c r="CO421" s="27"/>
      <c r="CP421" s="27"/>
      <c r="CQ421" s="27"/>
      <c r="CR421" s="27"/>
      <c r="CS421" s="27"/>
      <c r="CT421" s="27"/>
      <c r="CU421" s="27"/>
      <c r="CV421" s="27"/>
      <c r="CW421" s="27"/>
      <c r="CX421" s="27"/>
      <c r="CY421" s="27"/>
      <c r="CZ421" s="27"/>
      <c r="DA421" s="27"/>
      <c r="DB421" s="27"/>
      <c r="DC421" s="27"/>
      <c r="DD421" s="27"/>
      <c r="DE421" s="27"/>
      <c r="DF421" s="27"/>
      <c r="DG421" s="27"/>
      <c r="DH421" s="27"/>
      <c r="DI421" s="25"/>
      <c r="DJ421" s="25"/>
      <c r="DK421" s="25"/>
      <c r="DL421" s="25"/>
      <c r="DM421" s="25"/>
      <c r="DN421" s="25"/>
    </row>
    <row r="422" spans="39:118" ht="18.95" customHeight="1" x14ac:dyDescent="0.2">
      <c r="AM422" s="183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27"/>
      <c r="CH422" s="27"/>
      <c r="CI422" s="27"/>
      <c r="CJ422" s="27"/>
      <c r="CK422" s="27"/>
      <c r="CL422" s="27"/>
      <c r="CM422" s="27"/>
      <c r="CN422" s="27"/>
      <c r="CO422" s="27"/>
      <c r="CP422" s="27"/>
      <c r="CQ422" s="27"/>
      <c r="CR422" s="27"/>
      <c r="CS422" s="27"/>
      <c r="CT422" s="27"/>
      <c r="CU422" s="27"/>
      <c r="CV422" s="27"/>
      <c r="CW422" s="27"/>
      <c r="CX422" s="27"/>
      <c r="CY422" s="27"/>
      <c r="CZ422" s="27"/>
      <c r="DA422" s="27"/>
      <c r="DB422" s="27"/>
      <c r="DC422" s="27"/>
      <c r="DD422" s="27"/>
      <c r="DE422" s="27"/>
      <c r="DF422" s="27"/>
      <c r="DG422" s="27"/>
      <c r="DH422" s="27"/>
      <c r="DI422" s="25"/>
      <c r="DJ422" s="25"/>
      <c r="DK422" s="25"/>
      <c r="DL422" s="25"/>
      <c r="DM422" s="25"/>
      <c r="DN422" s="25"/>
    </row>
    <row r="423" spans="39:118" ht="18.95" customHeight="1" x14ac:dyDescent="0.2">
      <c r="AM423" s="183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27"/>
      <c r="CH423" s="27"/>
      <c r="CI423" s="27"/>
      <c r="CJ423" s="27"/>
      <c r="CK423" s="27"/>
      <c r="CL423" s="27"/>
      <c r="CM423" s="27"/>
      <c r="CN423" s="27"/>
      <c r="CO423" s="27"/>
      <c r="CP423" s="27"/>
      <c r="CQ423" s="27"/>
      <c r="CR423" s="27"/>
      <c r="CS423" s="27"/>
      <c r="CT423" s="27"/>
      <c r="CU423" s="27"/>
      <c r="CV423" s="27"/>
      <c r="CW423" s="27"/>
      <c r="CX423" s="27"/>
      <c r="CY423" s="27"/>
      <c r="CZ423" s="27"/>
      <c r="DA423" s="27"/>
      <c r="DB423" s="27"/>
      <c r="DC423" s="27"/>
      <c r="DD423" s="27"/>
      <c r="DE423" s="27"/>
      <c r="DF423" s="27"/>
      <c r="DG423" s="27"/>
      <c r="DH423" s="27"/>
      <c r="DI423" s="25"/>
      <c r="DJ423" s="25"/>
      <c r="DK423" s="25"/>
      <c r="DL423" s="25"/>
      <c r="DM423" s="25"/>
      <c r="DN423" s="25"/>
    </row>
    <row r="424" spans="39:118" ht="18.95" customHeight="1" x14ac:dyDescent="0.2">
      <c r="AM424" s="183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27"/>
      <c r="CH424" s="27"/>
      <c r="CI424" s="27"/>
      <c r="CJ424" s="27"/>
      <c r="CK424" s="27"/>
      <c r="CL424" s="27"/>
      <c r="CM424" s="27"/>
      <c r="CN424" s="27"/>
      <c r="CO424" s="27"/>
      <c r="CP424" s="27"/>
      <c r="CQ424" s="27"/>
      <c r="CR424" s="27"/>
      <c r="CS424" s="27"/>
      <c r="CT424" s="27"/>
      <c r="CU424" s="27"/>
      <c r="CV424" s="27"/>
      <c r="CW424" s="27"/>
      <c r="CX424" s="27"/>
      <c r="CY424" s="27"/>
      <c r="CZ424" s="27"/>
      <c r="DA424" s="27"/>
      <c r="DB424" s="27"/>
      <c r="DC424" s="27"/>
      <c r="DD424" s="27"/>
      <c r="DE424" s="27"/>
      <c r="DF424" s="27"/>
      <c r="DG424" s="27"/>
      <c r="DH424" s="27"/>
      <c r="DI424" s="25"/>
      <c r="DJ424" s="25"/>
      <c r="DK424" s="25"/>
      <c r="DL424" s="25"/>
      <c r="DM424" s="25"/>
      <c r="DN424" s="25"/>
    </row>
    <row r="425" spans="39:118" ht="18.95" customHeight="1" x14ac:dyDescent="0.2">
      <c r="AM425" s="183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27"/>
      <c r="CH425" s="27"/>
      <c r="CI425" s="27"/>
      <c r="CJ425" s="27"/>
      <c r="CK425" s="27"/>
      <c r="CL425" s="27"/>
      <c r="CM425" s="27"/>
      <c r="CN425" s="27"/>
      <c r="CO425" s="27"/>
      <c r="CP425" s="27"/>
      <c r="CQ425" s="27"/>
      <c r="CR425" s="27"/>
      <c r="CS425" s="27"/>
      <c r="CT425" s="27"/>
      <c r="CU425" s="27"/>
      <c r="CV425" s="27"/>
      <c r="CW425" s="27"/>
      <c r="CX425" s="27"/>
      <c r="CY425" s="27"/>
      <c r="CZ425" s="27"/>
      <c r="DA425" s="27"/>
      <c r="DB425" s="27"/>
      <c r="DC425" s="27"/>
      <c r="DD425" s="27"/>
      <c r="DE425" s="27"/>
      <c r="DF425" s="27"/>
      <c r="DG425" s="27"/>
      <c r="DH425" s="27"/>
      <c r="DI425" s="25"/>
      <c r="DJ425" s="25"/>
      <c r="DK425" s="25"/>
      <c r="DL425" s="25"/>
      <c r="DM425" s="25"/>
      <c r="DN425" s="25"/>
    </row>
    <row r="426" spans="39:118" ht="18.95" customHeight="1" x14ac:dyDescent="0.2">
      <c r="AM426" s="183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27"/>
      <c r="CH426" s="27"/>
      <c r="CI426" s="27"/>
      <c r="CJ426" s="27"/>
      <c r="CK426" s="27"/>
      <c r="CL426" s="27"/>
      <c r="CM426" s="27"/>
      <c r="CN426" s="27"/>
      <c r="CO426" s="27"/>
      <c r="CP426" s="27"/>
      <c r="CQ426" s="27"/>
      <c r="CR426" s="27"/>
      <c r="CS426" s="27"/>
      <c r="CT426" s="27"/>
      <c r="CU426" s="27"/>
      <c r="CV426" s="27"/>
      <c r="CW426" s="27"/>
      <c r="CX426" s="27"/>
      <c r="CY426" s="27"/>
      <c r="CZ426" s="27"/>
      <c r="DA426" s="27"/>
      <c r="DB426" s="27"/>
      <c r="DC426" s="27"/>
      <c r="DD426" s="27"/>
      <c r="DE426" s="27"/>
      <c r="DF426" s="27"/>
      <c r="DG426" s="27"/>
      <c r="DH426" s="27"/>
      <c r="DI426" s="25"/>
      <c r="DJ426" s="25"/>
      <c r="DK426" s="25"/>
      <c r="DL426" s="25"/>
      <c r="DM426" s="25"/>
      <c r="DN426" s="25"/>
    </row>
    <row r="427" spans="39:118" ht="18.95" customHeight="1" x14ac:dyDescent="0.2">
      <c r="AM427" s="183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27"/>
      <c r="CH427" s="27"/>
      <c r="CI427" s="27"/>
      <c r="CJ427" s="27"/>
      <c r="CK427" s="27"/>
      <c r="CL427" s="27"/>
      <c r="CM427" s="27"/>
      <c r="CN427" s="27"/>
      <c r="CO427" s="27"/>
      <c r="CP427" s="27"/>
      <c r="CQ427" s="27"/>
      <c r="CR427" s="27"/>
      <c r="CS427" s="27"/>
      <c r="CT427" s="27"/>
      <c r="CU427" s="27"/>
      <c r="CV427" s="27"/>
      <c r="CW427" s="27"/>
      <c r="CX427" s="27"/>
      <c r="CY427" s="27"/>
      <c r="CZ427" s="27"/>
      <c r="DA427" s="27"/>
      <c r="DB427" s="27"/>
      <c r="DC427" s="27"/>
      <c r="DD427" s="27"/>
      <c r="DE427" s="27"/>
      <c r="DF427" s="27"/>
      <c r="DG427" s="27"/>
      <c r="DH427" s="27"/>
      <c r="DI427" s="25"/>
      <c r="DJ427" s="25"/>
      <c r="DK427" s="25"/>
      <c r="DL427" s="25"/>
      <c r="DM427" s="25"/>
      <c r="DN427" s="25"/>
    </row>
    <row r="428" spans="39:118" ht="18.95" customHeight="1" x14ac:dyDescent="0.2">
      <c r="AM428" s="183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27"/>
      <c r="CH428" s="27"/>
      <c r="CI428" s="27"/>
      <c r="CJ428" s="27"/>
      <c r="CK428" s="27"/>
      <c r="CL428" s="27"/>
      <c r="CM428" s="27"/>
      <c r="CN428" s="27"/>
      <c r="CO428" s="27"/>
      <c r="CP428" s="27"/>
      <c r="CQ428" s="27"/>
      <c r="CR428" s="27"/>
      <c r="CS428" s="27"/>
      <c r="CT428" s="27"/>
      <c r="CU428" s="27"/>
      <c r="CV428" s="27"/>
      <c r="CW428" s="27"/>
      <c r="CX428" s="27"/>
      <c r="CY428" s="27"/>
      <c r="CZ428" s="27"/>
      <c r="DA428" s="27"/>
      <c r="DB428" s="27"/>
      <c r="DC428" s="27"/>
      <c r="DD428" s="27"/>
      <c r="DE428" s="27"/>
      <c r="DF428" s="27"/>
      <c r="DG428" s="27"/>
      <c r="DH428" s="27"/>
      <c r="DI428" s="25"/>
      <c r="DJ428" s="25"/>
      <c r="DK428" s="25"/>
      <c r="DL428" s="25"/>
      <c r="DM428" s="25"/>
      <c r="DN428" s="25"/>
    </row>
    <row r="429" spans="39:118" ht="18.95" customHeight="1" x14ac:dyDescent="0.2">
      <c r="AM429" s="183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27"/>
      <c r="CH429" s="27"/>
      <c r="CI429" s="27"/>
      <c r="CJ429" s="27"/>
      <c r="CK429" s="27"/>
      <c r="CL429" s="27"/>
      <c r="CM429" s="27"/>
      <c r="CN429" s="27"/>
      <c r="CO429" s="27"/>
      <c r="CP429" s="27"/>
      <c r="CQ429" s="27"/>
      <c r="CR429" s="27"/>
      <c r="CS429" s="27"/>
      <c r="CT429" s="27"/>
      <c r="CU429" s="27"/>
      <c r="CV429" s="27"/>
      <c r="CW429" s="27"/>
      <c r="CX429" s="27"/>
      <c r="CY429" s="27"/>
      <c r="CZ429" s="27"/>
      <c r="DA429" s="27"/>
      <c r="DB429" s="27"/>
      <c r="DC429" s="27"/>
      <c r="DD429" s="27"/>
      <c r="DE429" s="27"/>
      <c r="DF429" s="27"/>
      <c r="DG429" s="27"/>
      <c r="DH429" s="27"/>
      <c r="DI429" s="25"/>
      <c r="DJ429" s="25"/>
      <c r="DK429" s="25"/>
      <c r="DL429" s="25"/>
      <c r="DM429" s="25"/>
      <c r="DN429" s="25"/>
    </row>
    <row r="430" spans="39:118" ht="18.95" customHeight="1" x14ac:dyDescent="0.2">
      <c r="AM430" s="183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27"/>
      <c r="CH430" s="27"/>
      <c r="CI430" s="27"/>
      <c r="CJ430" s="27"/>
      <c r="CK430" s="27"/>
      <c r="CL430" s="27"/>
      <c r="CM430" s="27"/>
      <c r="CN430" s="27"/>
      <c r="CO430" s="27"/>
      <c r="CP430" s="27"/>
      <c r="CQ430" s="27"/>
      <c r="CR430" s="27"/>
      <c r="CS430" s="27"/>
      <c r="CT430" s="27"/>
      <c r="CU430" s="27"/>
      <c r="CV430" s="27"/>
      <c r="CW430" s="27"/>
      <c r="CX430" s="27"/>
      <c r="CY430" s="27"/>
      <c r="CZ430" s="27"/>
      <c r="DA430" s="27"/>
      <c r="DB430" s="27"/>
      <c r="DC430" s="27"/>
      <c r="DD430" s="27"/>
      <c r="DE430" s="27"/>
      <c r="DF430" s="27"/>
      <c r="DG430" s="27"/>
      <c r="DH430" s="27"/>
      <c r="DI430" s="25"/>
      <c r="DJ430" s="25"/>
      <c r="DK430" s="25"/>
      <c r="DL430" s="25"/>
      <c r="DM430" s="25"/>
      <c r="DN430" s="25"/>
    </row>
    <row r="431" spans="39:118" ht="18.95" customHeight="1" x14ac:dyDescent="0.2">
      <c r="AM431" s="183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27"/>
      <c r="CH431" s="27"/>
      <c r="CI431" s="27"/>
      <c r="CJ431" s="27"/>
      <c r="CK431" s="27"/>
      <c r="CL431" s="27"/>
      <c r="CM431" s="27"/>
      <c r="CN431" s="27"/>
      <c r="CO431" s="27"/>
      <c r="CP431" s="27"/>
      <c r="CQ431" s="27"/>
      <c r="CR431" s="27"/>
      <c r="CS431" s="27"/>
      <c r="CT431" s="27"/>
      <c r="CU431" s="27"/>
      <c r="CV431" s="27"/>
      <c r="CW431" s="27"/>
      <c r="CX431" s="27"/>
      <c r="CY431" s="27"/>
      <c r="CZ431" s="27"/>
      <c r="DA431" s="27"/>
      <c r="DB431" s="27"/>
      <c r="DC431" s="27"/>
      <c r="DD431" s="27"/>
      <c r="DE431" s="27"/>
      <c r="DF431" s="27"/>
      <c r="DG431" s="27"/>
      <c r="DH431" s="27"/>
      <c r="DI431" s="25"/>
      <c r="DJ431" s="25"/>
      <c r="DK431" s="25"/>
      <c r="DL431" s="25"/>
      <c r="DM431" s="25"/>
      <c r="DN431" s="25"/>
    </row>
    <row r="432" spans="39:118" ht="18.95" customHeight="1" x14ac:dyDescent="0.2">
      <c r="AM432" s="183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27"/>
      <c r="CH432" s="27"/>
      <c r="CI432" s="27"/>
      <c r="CJ432" s="27"/>
      <c r="CK432" s="27"/>
      <c r="CL432" s="27"/>
      <c r="CM432" s="27"/>
      <c r="CN432" s="27"/>
      <c r="CO432" s="27"/>
      <c r="CP432" s="27"/>
      <c r="CQ432" s="27"/>
      <c r="CR432" s="27"/>
      <c r="CS432" s="27"/>
      <c r="CT432" s="27"/>
      <c r="CU432" s="27"/>
      <c r="CV432" s="27"/>
      <c r="CW432" s="27"/>
      <c r="CX432" s="27"/>
      <c r="CY432" s="27"/>
      <c r="CZ432" s="27"/>
      <c r="DA432" s="27"/>
      <c r="DB432" s="27"/>
      <c r="DC432" s="27"/>
      <c r="DD432" s="27"/>
      <c r="DE432" s="27"/>
      <c r="DF432" s="27"/>
      <c r="DG432" s="27"/>
      <c r="DH432" s="27"/>
      <c r="DI432" s="25"/>
      <c r="DJ432" s="25"/>
      <c r="DK432" s="25"/>
      <c r="DL432" s="25"/>
      <c r="DM432" s="25"/>
      <c r="DN432" s="25"/>
    </row>
    <row r="433" spans="39:118" ht="18.95" customHeight="1" x14ac:dyDescent="0.2">
      <c r="AM433" s="183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27"/>
      <c r="CH433" s="27"/>
      <c r="CI433" s="27"/>
      <c r="CJ433" s="27"/>
      <c r="CK433" s="27"/>
      <c r="CL433" s="27"/>
      <c r="CM433" s="27"/>
      <c r="CN433" s="27"/>
      <c r="CO433" s="27"/>
      <c r="CP433" s="27"/>
      <c r="CQ433" s="27"/>
      <c r="CR433" s="27"/>
      <c r="CS433" s="27"/>
      <c r="CT433" s="27"/>
      <c r="CU433" s="27"/>
      <c r="CV433" s="27"/>
      <c r="CW433" s="27"/>
      <c r="CX433" s="27"/>
      <c r="CY433" s="27"/>
      <c r="CZ433" s="27"/>
      <c r="DA433" s="27"/>
      <c r="DB433" s="27"/>
      <c r="DC433" s="27"/>
      <c r="DD433" s="27"/>
      <c r="DE433" s="27"/>
      <c r="DF433" s="27"/>
      <c r="DG433" s="27"/>
      <c r="DH433" s="27"/>
      <c r="DI433" s="25"/>
      <c r="DJ433" s="25"/>
      <c r="DK433" s="25"/>
      <c r="DL433" s="25"/>
      <c r="DM433" s="25"/>
      <c r="DN433" s="25"/>
    </row>
    <row r="434" spans="39:118" ht="18.95" customHeight="1" x14ac:dyDescent="0.2">
      <c r="AM434" s="183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5"/>
      <c r="DJ434" s="25"/>
      <c r="DK434" s="25"/>
      <c r="DL434" s="25"/>
      <c r="DM434" s="25"/>
      <c r="DN434" s="25"/>
    </row>
    <row r="435" spans="39:118" ht="18.95" customHeight="1" x14ac:dyDescent="0.2">
      <c r="AM435" s="183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5"/>
      <c r="DJ435" s="25"/>
      <c r="DK435" s="25"/>
      <c r="DL435" s="25"/>
      <c r="DM435" s="25"/>
      <c r="DN435" s="25"/>
    </row>
  </sheetData>
  <mergeCells count="7">
    <mergeCell ref="AM16:AN16"/>
    <mergeCell ref="C3:AF3"/>
    <mergeCell ref="C4:AF4"/>
    <mergeCell ref="D16:D17"/>
    <mergeCell ref="W16:X16"/>
    <mergeCell ref="AB16:AD16"/>
    <mergeCell ref="AH16:AI16"/>
  </mergeCells>
  <conditionalFormatting sqref="R30:S33 R38:S41 R46:S49 R54:S57 R62:S65 R70:S73 R78:S81 R86:S89 R94:S97 R102:S105 R110:S113 R118:S121 R126:S129 R134:S137 R142:S145 R150:S153 R158:S161 R166:S169 R174:S177 R182:S185 R190:S193 R198:S201 R206:S209 R214:S217 R222:S225 R230:S233 R238:S241 R246:S249 R254:S257 R262:S265 R270:S273 R278:S281 R286:S289 R294:S297 R302:S305 R310:S313 T18:AF317 R22:S25 C18:Q313">
    <cfRule type="expression" dxfId="5" priority="3" stopIfTrue="1">
      <formula>$B18=0</formula>
    </cfRule>
  </conditionalFormatting>
  <conditionalFormatting sqref="C314:Q317">
    <cfRule type="expression" dxfId="4" priority="2" stopIfTrue="1">
      <formula>$B$18=0</formula>
    </cfRule>
  </conditionalFormatting>
  <conditionalFormatting sqref="AH18:AI317">
    <cfRule type="expression" dxfId="3" priority="1" stopIfTrue="1">
      <formula>$B18=0</formula>
    </cfRule>
  </conditionalFormatting>
  <dataValidations count="2">
    <dataValidation type="list" allowBlank="1" showInputMessage="1" showErrorMessage="1" sqref="G9 K9">
      <formula1>Rebar_classification</formula1>
    </dataValidation>
    <dataValidation type="list" allowBlank="1" showInputMessage="1" showErrorMessage="1" sqref="AF5:AJ5">
      <formula1>"Có tính toán tác động động đất,Không tính toán tác động động đất"</formula1>
    </dataValidation>
  </dataValidations>
  <printOptions gridLines="1"/>
  <pageMargins left="0.82677165354330717" right="1.0629921259842521" top="0.98425196850393704" bottom="0.59055118110236227" header="0.51181102362204722" footer="0.51181102362204722"/>
  <pageSetup paperSize="9" scale="74" fitToHeight="0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'Basic Data'!$B$4:$B$20</xm:f>
          </x14:formula1>
          <xm:sqref>D9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  <pageSetUpPr fitToPage="1"/>
  </sheetPr>
  <dimension ref="A1:TA435"/>
  <sheetViews>
    <sheetView tabSelected="1" view="pageBreakPreview" zoomScale="85" zoomScaleNormal="85" zoomScaleSheetLayoutView="85" zoomScalePageLayoutView="70" workbookViewId="0">
      <selection activeCell="I18" sqref="I18"/>
    </sheetView>
  </sheetViews>
  <sheetFormatPr defaultColWidth="9.140625" defaultRowHeight="18.95" customHeight="1" outlineLevelCol="1" x14ac:dyDescent="0.2"/>
  <cols>
    <col min="1" max="1" width="4" style="14" customWidth="1"/>
    <col min="2" max="2" width="6.7109375" style="14" customWidth="1"/>
    <col min="3" max="3" width="11.42578125" style="15" customWidth="1"/>
    <col min="4" max="4" width="9.42578125" style="15" customWidth="1"/>
    <col min="5" max="5" width="10" style="15" customWidth="1"/>
    <col min="6" max="6" width="10.140625" style="15" customWidth="1"/>
    <col min="7" max="7" width="5.42578125" style="15" customWidth="1"/>
    <col min="8" max="12" width="6.7109375" style="15" customWidth="1"/>
    <col min="13" max="13" width="6.7109375" style="15" hidden="1" customWidth="1"/>
    <col min="14" max="14" width="6.28515625" style="15" hidden="1" customWidth="1" outlineLevel="1"/>
    <col min="15" max="15" width="6.28515625" style="15" customWidth="1" outlineLevel="1"/>
    <col min="16" max="16" width="12.28515625" style="15" customWidth="1" outlineLevel="1"/>
    <col min="17" max="17" width="9.140625" style="15" customWidth="1" outlineLevel="1"/>
    <col min="18" max="18" width="6.7109375" style="15" hidden="1" customWidth="1"/>
    <col min="19" max="19" width="6.7109375" style="16" hidden="1" customWidth="1"/>
    <col min="20" max="21" width="6.7109375" style="15" hidden="1" customWidth="1" outlineLevel="1"/>
    <col min="22" max="22" width="6.7109375" style="15" customWidth="1" collapsed="1"/>
    <col min="23" max="23" width="9.140625" style="15" customWidth="1"/>
    <col min="24" max="24" width="6.7109375" style="15" customWidth="1"/>
    <col min="25" max="25" width="8.5703125" style="15" customWidth="1"/>
    <col min="26" max="26" width="6.28515625" style="15" customWidth="1"/>
    <col min="27" max="27" width="8.42578125" style="15" customWidth="1"/>
    <col min="28" max="30" width="5.7109375" style="15" customWidth="1"/>
    <col min="31" max="31" width="7.7109375" style="15" customWidth="1"/>
    <col min="32" max="32" width="8.42578125" style="16" customWidth="1"/>
    <col min="33" max="33" width="7.28515625" style="17" customWidth="1"/>
    <col min="34" max="36" width="7.28515625" style="16" customWidth="1"/>
    <col min="37" max="37" width="8.5703125" style="18" customWidth="1"/>
    <col min="38" max="39" width="7.140625" style="18" customWidth="1" outlineLevel="1"/>
    <col min="40" max="40" width="7.140625" style="19" customWidth="1" outlineLevel="1"/>
    <col min="41" max="53" width="7.140625" style="20" customWidth="1" outlineLevel="1"/>
    <col min="54" max="61" width="7.140625" style="20" customWidth="1"/>
    <col min="62" max="63" width="9.7109375" style="20" customWidth="1"/>
    <col min="64" max="65" width="7.140625" style="21" customWidth="1"/>
    <col min="66" max="67" width="10.28515625" style="21" customWidth="1"/>
    <col min="68" max="68" width="11" style="21" customWidth="1"/>
    <col min="69" max="71" width="10.28515625" style="21" customWidth="1"/>
    <col min="72" max="77" width="10.28515625" style="22" customWidth="1"/>
    <col min="78" max="78" width="11" style="22" customWidth="1"/>
    <col min="79" max="112" width="10.28515625" style="22" customWidth="1"/>
    <col min="113" max="118" width="10.28515625" style="23" customWidth="1"/>
    <col min="119" max="120" width="9.140625" style="24" customWidth="1"/>
    <col min="121" max="320" width="9.140625" style="185" customWidth="1"/>
    <col min="321" max="326" width="9.140625" style="185"/>
    <col min="327" max="327" width="10.7109375" style="185" bestFit="1" customWidth="1"/>
    <col min="328" max="521" width="9.140625" style="185"/>
    <col min="522" max="16384" width="9.140625" style="15"/>
  </cols>
  <sheetData>
    <row r="1" spans="1:118" ht="18.95" customHeight="1" x14ac:dyDescent="0.2">
      <c r="A1" s="14">
        <v>1</v>
      </c>
    </row>
    <row r="2" spans="1:118" ht="39.6" customHeight="1" x14ac:dyDescent="0.2">
      <c r="A2" s="14">
        <v>1</v>
      </c>
      <c r="C2" s="14">
        <f>O5</f>
        <v>0</v>
      </c>
      <c r="D2" s="14"/>
      <c r="E2" s="25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255" t="s">
        <v>251</v>
      </c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8"/>
      <c r="CW2" s="28"/>
      <c r="CX2" s="28"/>
      <c r="CY2" s="28"/>
      <c r="CZ2" s="28"/>
      <c r="DA2" s="28"/>
      <c r="DB2" s="28"/>
      <c r="DC2" s="28"/>
      <c r="DD2" s="28"/>
      <c r="DE2" s="28"/>
      <c r="DF2" s="28"/>
      <c r="DG2" s="28"/>
      <c r="DH2" s="28"/>
      <c r="DI2" s="24"/>
      <c r="DJ2" s="24"/>
      <c r="DK2" s="24"/>
      <c r="DL2" s="24"/>
      <c r="DM2" s="24"/>
      <c r="DN2" s="24"/>
    </row>
    <row r="3" spans="1:118" ht="24.75" customHeight="1" x14ac:dyDescent="0.2">
      <c r="A3" s="14">
        <v>1</v>
      </c>
      <c r="C3" s="289" t="s">
        <v>291</v>
      </c>
      <c r="D3" s="290"/>
      <c r="E3" s="290"/>
      <c r="F3" s="290"/>
      <c r="G3" s="290"/>
      <c r="H3" s="290"/>
      <c r="I3" s="290"/>
      <c r="J3" s="290"/>
      <c r="K3" s="290"/>
      <c r="L3" s="290"/>
      <c r="M3" s="290"/>
      <c r="N3" s="291"/>
      <c r="O3" s="291"/>
      <c r="P3" s="291"/>
      <c r="Q3" s="291"/>
      <c r="R3" s="290"/>
      <c r="S3" s="290"/>
      <c r="T3" s="290"/>
      <c r="U3" s="290"/>
      <c r="V3" s="290"/>
      <c r="W3" s="290"/>
      <c r="X3" s="290"/>
      <c r="Y3" s="290"/>
      <c r="Z3" s="290"/>
      <c r="AA3" s="290"/>
      <c r="AB3" s="290"/>
      <c r="AC3" s="290"/>
      <c r="AD3" s="290"/>
      <c r="AE3" s="290"/>
      <c r="AF3" s="292"/>
      <c r="AG3" s="29"/>
      <c r="AH3" s="30"/>
      <c r="AI3" s="30"/>
      <c r="AJ3" s="30"/>
      <c r="AK3" s="31"/>
      <c r="AL3" s="31"/>
      <c r="AM3" s="32"/>
      <c r="AN3" s="33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4"/>
      <c r="DJ3" s="24"/>
      <c r="DK3" s="24"/>
      <c r="DL3" s="24"/>
      <c r="DM3" s="24"/>
      <c r="DN3" s="24"/>
    </row>
    <row r="4" spans="1:118" ht="21" hidden="1" customHeight="1" x14ac:dyDescent="0.2">
      <c r="A4" s="14">
        <v>1</v>
      </c>
      <c r="C4" s="293" t="s">
        <v>5</v>
      </c>
      <c r="D4" s="294"/>
      <c r="E4" s="294"/>
      <c r="F4" s="294"/>
      <c r="G4" s="294"/>
      <c r="H4" s="294"/>
      <c r="I4" s="294"/>
      <c r="J4" s="294"/>
      <c r="K4" s="295"/>
      <c r="L4" s="295"/>
      <c r="M4" s="295"/>
      <c r="N4" s="296"/>
      <c r="O4" s="296"/>
      <c r="P4" s="296"/>
      <c r="Q4" s="296"/>
      <c r="R4" s="295"/>
      <c r="S4" s="295"/>
      <c r="T4" s="295"/>
      <c r="U4" s="294"/>
      <c r="V4" s="294"/>
      <c r="W4" s="294"/>
      <c r="X4" s="294"/>
      <c r="Y4" s="294"/>
      <c r="Z4" s="294"/>
      <c r="AA4" s="294"/>
      <c r="AB4" s="294"/>
      <c r="AC4" s="294"/>
      <c r="AD4" s="294"/>
      <c r="AE4" s="294"/>
      <c r="AF4" s="297"/>
      <c r="AG4" s="34"/>
      <c r="AH4" s="35"/>
      <c r="AI4" s="35"/>
      <c r="AJ4" s="35"/>
      <c r="AK4" s="26"/>
      <c r="AM4" s="36"/>
      <c r="AN4" s="36"/>
      <c r="AO4" s="36"/>
      <c r="AP4" s="36"/>
      <c r="AQ4" s="3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4"/>
      <c r="DJ4" s="24"/>
      <c r="DK4" s="24"/>
      <c r="DL4" s="24"/>
      <c r="DM4" s="24"/>
      <c r="DN4" s="24"/>
    </row>
    <row r="5" spans="1:118" ht="15.95" customHeight="1" x14ac:dyDescent="0.2">
      <c r="A5" s="14">
        <v>1</v>
      </c>
      <c r="C5" s="37" t="s">
        <v>255</v>
      </c>
      <c r="D5" s="38"/>
      <c r="E5" s="38"/>
      <c r="F5" s="38"/>
      <c r="G5" s="38"/>
      <c r="H5" s="38"/>
      <c r="I5" s="38"/>
      <c r="J5" s="39"/>
      <c r="K5" s="40" t="s">
        <v>258</v>
      </c>
      <c r="L5" s="41"/>
      <c r="M5" s="41"/>
      <c r="N5" s="41"/>
      <c r="O5" s="276"/>
      <c r="P5" s="276"/>
      <c r="Q5" s="44"/>
      <c r="T5" s="42"/>
      <c r="U5" s="257"/>
      <c r="V5" s="45" t="s">
        <v>7</v>
      </c>
      <c r="W5" s="46"/>
      <c r="X5" s="46"/>
      <c r="Y5" s="46"/>
      <c r="Z5" s="46"/>
      <c r="AA5" s="46"/>
      <c r="AB5" s="46"/>
      <c r="AC5" s="46"/>
      <c r="AD5" s="46"/>
      <c r="AE5" s="46"/>
      <c r="AF5" s="47" t="s">
        <v>263</v>
      </c>
      <c r="AG5" s="48"/>
      <c r="AH5" s="49"/>
      <c r="AI5" s="49"/>
      <c r="AJ5" s="49"/>
      <c r="AK5" s="50"/>
      <c r="AM5" s="36"/>
      <c r="AN5" s="36"/>
      <c r="AO5" s="36"/>
      <c r="AP5" s="36"/>
      <c r="AQ5" s="36"/>
      <c r="AR5" s="51"/>
      <c r="AS5" s="52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8"/>
      <c r="DH5" s="28"/>
      <c r="DI5" s="24"/>
      <c r="DJ5" s="24"/>
      <c r="DK5" s="24"/>
      <c r="DL5" s="24"/>
      <c r="DM5" s="24"/>
      <c r="DN5" s="24"/>
    </row>
    <row r="6" spans="1:118" ht="15.95" customHeight="1" x14ac:dyDescent="0.2">
      <c r="A6" s="14">
        <v>1</v>
      </c>
      <c r="C6" s="253" t="s">
        <v>256</v>
      </c>
      <c r="D6" s="250"/>
      <c r="E6" s="250"/>
      <c r="F6" s="250"/>
      <c r="G6" s="250"/>
      <c r="H6" s="251"/>
      <c r="I6" s="251"/>
      <c r="J6" s="251"/>
      <c r="K6" s="280" t="s">
        <v>282</v>
      </c>
      <c r="L6" s="53"/>
      <c r="M6" s="53"/>
      <c r="N6" s="55"/>
      <c r="O6" s="55"/>
      <c r="P6" s="55"/>
      <c r="Q6" s="262"/>
      <c r="R6" s="275"/>
      <c r="S6" s="42"/>
      <c r="T6" s="42"/>
      <c r="U6" s="252"/>
      <c r="V6" s="54" t="s">
        <v>8</v>
      </c>
      <c r="W6" s="55"/>
      <c r="X6" s="55"/>
      <c r="Y6" s="55"/>
      <c r="Z6" s="55"/>
      <c r="AA6" s="55"/>
      <c r="AB6" s="55"/>
      <c r="AC6" s="55"/>
      <c r="AD6" s="55"/>
      <c r="AE6" s="55"/>
      <c r="AF6" s="56" t="str">
        <f>IF(AF5="Có tính toán tác động động đất","With earthquake affect calculation","Without earthquake affect calculation")</f>
        <v>Without earthquake affect calculation</v>
      </c>
      <c r="AG6" s="57"/>
      <c r="AH6" s="58"/>
      <c r="AI6" s="58"/>
      <c r="AJ6" s="59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8"/>
      <c r="DH6" s="28"/>
      <c r="DI6" s="24"/>
      <c r="DJ6" s="24"/>
      <c r="DK6" s="24"/>
      <c r="DL6" s="24"/>
      <c r="DM6" s="24"/>
      <c r="DN6" s="24"/>
    </row>
    <row r="7" spans="1:118" ht="15.95" customHeight="1" x14ac:dyDescent="0.2">
      <c r="A7" s="14">
        <v>1</v>
      </c>
      <c r="C7" s="60" t="s">
        <v>257</v>
      </c>
      <c r="D7" s="61"/>
      <c r="E7" s="61"/>
      <c r="F7" s="61"/>
      <c r="G7" s="61"/>
      <c r="H7" s="61"/>
      <c r="I7" s="61"/>
      <c r="J7" s="61"/>
      <c r="K7" s="273"/>
      <c r="L7" s="273"/>
      <c r="M7" s="273"/>
      <c r="N7" s="273"/>
      <c r="O7" s="273"/>
      <c r="P7" s="273"/>
      <c r="Q7" s="273"/>
      <c r="R7" s="273"/>
      <c r="S7" s="273"/>
      <c r="T7" s="274"/>
      <c r="U7" s="249"/>
      <c r="V7" s="62" t="s">
        <v>253</v>
      </c>
      <c r="W7" s="64"/>
      <c r="X7" s="65"/>
      <c r="Y7" s="66"/>
      <c r="Z7" s="62" t="s">
        <v>254</v>
      </c>
      <c r="AA7" s="63"/>
      <c r="AB7" s="67"/>
      <c r="AC7" s="68"/>
      <c r="AD7" s="68"/>
      <c r="AE7" s="67"/>
      <c r="AF7" s="69"/>
      <c r="AG7" s="70"/>
      <c r="AH7" s="50"/>
      <c r="AI7" s="50"/>
      <c r="AJ7" s="71"/>
      <c r="AL7" s="50"/>
      <c r="AM7" s="72"/>
      <c r="AN7" s="73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8"/>
      <c r="DH7" s="28"/>
      <c r="DI7" s="24"/>
      <c r="DJ7" s="24"/>
      <c r="DK7" s="24"/>
      <c r="DL7" s="24"/>
      <c r="DM7" s="24"/>
      <c r="DN7" s="24"/>
    </row>
    <row r="8" spans="1:118" ht="15.95" customHeight="1" x14ac:dyDescent="0.2">
      <c r="A8" s="14">
        <v>1</v>
      </c>
      <c r="C8" s="265" t="s">
        <v>260</v>
      </c>
      <c r="D8" s="264"/>
      <c r="E8" s="67"/>
      <c r="F8" s="249"/>
      <c r="G8" s="265" t="s">
        <v>261</v>
      </c>
      <c r="H8" s="39"/>
      <c r="I8" s="67"/>
      <c r="J8" s="249"/>
      <c r="K8" s="265" t="s">
        <v>262</v>
      </c>
      <c r="L8" s="266"/>
      <c r="M8" s="67"/>
      <c r="N8" s="67"/>
      <c r="O8" s="67"/>
      <c r="P8" s="67"/>
      <c r="Q8" s="67"/>
      <c r="R8" s="116"/>
      <c r="S8" s="69"/>
      <c r="T8" s="257"/>
      <c r="U8" s="246"/>
      <c r="V8" s="74" t="s">
        <v>249</v>
      </c>
      <c r="W8" s="41"/>
      <c r="X8" s="77" t="s">
        <v>12</v>
      </c>
      <c r="Y8" s="78">
        <v>75</v>
      </c>
      <c r="Z8" s="79" t="s">
        <v>13</v>
      </c>
      <c r="AA8" s="77">
        <v>0.85</v>
      </c>
      <c r="AB8" s="80" t="s">
        <v>14</v>
      </c>
      <c r="AC8" s="77">
        <f>VLOOKUP($D$9,Concrete_parameters,10,FALSE)</f>
        <v>0.44</v>
      </c>
      <c r="AD8" s="77"/>
      <c r="AE8" s="80" t="s">
        <v>15</v>
      </c>
      <c r="AF8" s="81">
        <f>VLOOKUP($D$9,Concrete_parameters,11,FALSE)</f>
        <v>1.25</v>
      </c>
      <c r="AG8" s="82"/>
      <c r="AH8" s="83"/>
      <c r="AI8" s="83"/>
      <c r="AJ8" s="84">
        <f>IF(Y18="Cấu tạo",BJ18,5)</f>
        <v>783.83671769061687</v>
      </c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8"/>
      <c r="CW8" s="28"/>
      <c r="CX8" s="28"/>
      <c r="CY8" s="28"/>
      <c r="CZ8" s="28"/>
      <c r="DA8" s="28"/>
      <c r="DB8" s="28"/>
      <c r="DC8" s="28"/>
      <c r="DD8" s="28"/>
      <c r="DE8" s="28"/>
      <c r="DF8" s="28"/>
      <c r="DG8" s="28"/>
      <c r="DH8" s="28"/>
      <c r="DI8" s="24"/>
      <c r="DJ8" s="24"/>
      <c r="DK8" s="24"/>
      <c r="DL8" s="24"/>
      <c r="DM8" s="24"/>
      <c r="DN8" s="24"/>
    </row>
    <row r="9" spans="1:118" ht="15.95" customHeight="1" x14ac:dyDescent="0.35">
      <c r="A9" s="14">
        <v>1</v>
      </c>
      <c r="C9" s="85"/>
      <c r="D9" s="260" t="s">
        <v>9</v>
      </c>
      <c r="E9" s="86" t="s">
        <v>16</v>
      </c>
      <c r="F9" s="87">
        <f>VLOOKUP(D9,Concrete_parameters,2,FALSE)</f>
        <v>24</v>
      </c>
      <c r="G9" s="260" t="s">
        <v>10</v>
      </c>
      <c r="H9" s="43"/>
      <c r="I9" s="88" t="s">
        <v>17</v>
      </c>
      <c r="J9" s="93">
        <f>VLOOKUP($G$9,Rebar_parameters,2,FALSE)</f>
        <v>500</v>
      </c>
      <c r="K9" s="278" t="s">
        <v>228</v>
      </c>
      <c r="L9" s="41"/>
      <c r="M9" s="75"/>
      <c r="N9" s="75"/>
      <c r="O9" s="75"/>
      <c r="P9" s="279" t="s">
        <v>18</v>
      </c>
      <c r="Q9" s="81">
        <f>VLOOKUP(K9,Rebar_parameters,2,FALSE)</f>
        <v>295</v>
      </c>
      <c r="T9" s="252"/>
      <c r="U9" s="247"/>
      <c r="V9" s="255" t="s">
        <v>248</v>
      </c>
      <c r="W9" s="43"/>
      <c r="X9" s="91" t="s">
        <v>19</v>
      </c>
      <c r="Y9" s="52">
        <v>75</v>
      </c>
      <c r="Z9" s="92" t="s">
        <v>20</v>
      </c>
      <c r="AA9" s="91">
        <v>1</v>
      </c>
      <c r="AB9" s="93" t="s">
        <v>21</v>
      </c>
      <c r="AC9" s="91">
        <f>VLOOKUP($D$9,Concrete_parameters,12,FALSE)</f>
        <v>0.54</v>
      </c>
      <c r="AD9" s="91"/>
      <c r="AE9" s="93" t="s">
        <v>22</v>
      </c>
      <c r="AF9" s="90">
        <f>VLOOKUP($D$9,Concrete_parameters,13,FALSE)</f>
        <v>1.25</v>
      </c>
      <c r="AG9" s="82"/>
      <c r="AH9" s="94"/>
      <c r="AI9" s="94"/>
      <c r="AJ9" s="84"/>
      <c r="AL9" s="94"/>
      <c r="AM9" s="72"/>
      <c r="AN9" s="73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8"/>
      <c r="CW9" s="28"/>
      <c r="CX9" s="28"/>
      <c r="CY9" s="28"/>
      <c r="CZ9" s="28"/>
      <c r="DA9" s="28"/>
      <c r="DB9" s="28"/>
      <c r="DC9" s="28"/>
      <c r="DD9" s="28"/>
      <c r="DE9" s="28"/>
      <c r="DF9" s="28"/>
      <c r="DG9" s="28"/>
      <c r="DH9" s="28"/>
      <c r="DI9" s="24"/>
      <c r="DJ9" s="24"/>
      <c r="DK9" s="24"/>
      <c r="DL9" s="24"/>
      <c r="DM9" s="24"/>
      <c r="DN9" s="24"/>
    </row>
    <row r="10" spans="1:118" ht="15.95" customHeight="1" x14ac:dyDescent="0.35">
      <c r="A10" s="14">
        <v>1</v>
      </c>
      <c r="C10" s="89"/>
      <c r="D10" s="42"/>
      <c r="E10" s="88" t="s">
        <v>23</v>
      </c>
      <c r="F10" s="95">
        <f>F9*AA8/Y11</f>
        <v>13.6</v>
      </c>
      <c r="G10" s="42"/>
      <c r="H10" s="43"/>
      <c r="I10" s="88" t="s">
        <v>24</v>
      </c>
      <c r="J10" s="254">
        <f>J9/$Y$12</f>
        <v>434.78260869565219</v>
      </c>
      <c r="K10" s="96"/>
      <c r="L10" s="53"/>
      <c r="M10" s="55"/>
      <c r="N10" s="55"/>
      <c r="O10" s="55"/>
      <c r="P10" s="259" t="s">
        <v>25</v>
      </c>
      <c r="Q10" s="258">
        <f>Q9/$Y$12</f>
        <v>256.52173913043481</v>
      </c>
      <c r="T10" s="252"/>
      <c r="U10" s="247"/>
      <c r="V10" s="96"/>
      <c r="W10" s="53"/>
      <c r="X10" s="53"/>
      <c r="Y10" s="256"/>
      <c r="Z10" s="92" t="s">
        <v>26</v>
      </c>
      <c r="AA10" s="91">
        <f>VLOOKUP($D$9,Concrete_parameters,7,FALSE)</f>
        <v>0.8</v>
      </c>
      <c r="AB10" s="43"/>
      <c r="AC10" s="43"/>
      <c r="AD10" s="43"/>
      <c r="AE10" s="93" t="s">
        <v>27</v>
      </c>
      <c r="AF10" s="90">
        <v>0.04</v>
      </c>
      <c r="AG10" s="82"/>
      <c r="AH10" s="26"/>
      <c r="AI10" s="26"/>
      <c r="AJ10" s="84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8"/>
      <c r="CW10" s="28"/>
      <c r="CX10" s="28"/>
      <c r="CY10" s="28"/>
      <c r="CZ10" s="28"/>
      <c r="DA10" s="28"/>
      <c r="DB10" s="28"/>
      <c r="DC10" s="28"/>
      <c r="DD10" s="28"/>
      <c r="DE10" s="28"/>
      <c r="DF10" s="28"/>
      <c r="DG10" s="28"/>
      <c r="DH10" s="28"/>
      <c r="DI10" s="24"/>
      <c r="DJ10" s="24"/>
      <c r="DK10" s="24"/>
      <c r="DL10" s="24"/>
      <c r="DM10" s="24"/>
      <c r="DN10" s="24"/>
    </row>
    <row r="11" spans="1:118" ht="15.95" customHeight="1" x14ac:dyDescent="0.2">
      <c r="A11" s="14">
        <v>1</v>
      </c>
      <c r="C11" s="85"/>
      <c r="D11" s="42"/>
      <c r="E11" s="91" t="s">
        <v>28</v>
      </c>
      <c r="F11" s="90">
        <f>VLOOKUP($D$9,Concrete_parameters,6,FALSE)</f>
        <v>32500</v>
      </c>
      <c r="G11" s="42"/>
      <c r="H11" s="43"/>
      <c r="I11" s="91" t="s">
        <v>29</v>
      </c>
      <c r="J11" s="91">
        <f>VLOOKUP($G$9,Rebar_parameters,4,FALSE)</f>
        <v>200000</v>
      </c>
      <c r="K11" s="277" t="s">
        <v>252</v>
      </c>
      <c r="L11" s="42"/>
      <c r="M11" s="42"/>
      <c r="N11" s="42"/>
      <c r="O11" s="42"/>
      <c r="P11" s="51" t="s">
        <v>30</v>
      </c>
      <c r="Q11" s="52">
        <v>0.8</v>
      </c>
      <c r="T11" s="252"/>
      <c r="U11" s="246"/>
      <c r="V11" s="97" t="s">
        <v>250</v>
      </c>
      <c r="W11" s="41"/>
      <c r="X11" s="77" t="s">
        <v>31</v>
      </c>
      <c r="Y11" s="81">
        <v>1.5</v>
      </c>
      <c r="Z11" s="98" t="s">
        <v>32</v>
      </c>
      <c r="AA11" s="91">
        <f>VLOOKUP($D$9,Concrete_parameters,8,FALSE)</f>
        <v>1</v>
      </c>
      <c r="AB11" s="43"/>
      <c r="AC11" s="43"/>
      <c r="AD11" s="43"/>
      <c r="AE11" s="93" t="s">
        <v>33</v>
      </c>
      <c r="AF11" s="91">
        <f>IF(AF5="Có tính toán tác động động đất",AH12,AH11)</f>
        <v>1.2999999999999999E-3</v>
      </c>
      <c r="AG11" s="82"/>
      <c r="AH11" s="26">
        <f>MAX(0.26*$AH$8/$J$9,0.0013)</f>
        <v>1.2999999999999999E-3</v>
      </c>
      <c r="AI11" s="99" t="s">
        <v>34</v>
      </c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4"/>
      <c r="DJ11" s="24"/>
      <c r="DK11" s="24"/>
      <c r="DL11" s="24"/>
      <c r="DM11" s="24"/>
      <c r="DN11" s="24"/>
    </row>
    <row r="12" spans="1:118" ht="15.95" customHeight="1" x14ac:dyDescent="0.35">
      <c r="A12" s="14">
        <v>1</v>
      </c>
      <c r="C12" s="96"/>
      <c r="D12" s="55"/>
      <c r="E12" s="100" t="s">
        <v>35</v>
      </c>
      <c r="F12" s="101">
        <f>VLOOKUP($D$9,Concrete_parameters,9,FALSE)</f>
        <v>3.5000000000000001E-3</v>
      </c>
      <c r="G12" s="55"/>
      <c r="H12" s="53"/>
      <c r="I12" s="102" t="s">
        <v>36</v>
      </c>
      <c r="J12" s="261">
        <f>VLOOKUP($G$9,Rebar_parameters,3,FALSE)</f>
        <v>2.1749999999999999E-3</v>
      </c>
      <c r="K12" s="103" t="s">
        <v>37</v>
      </c>
      <c r="L12" s="55"/>
      <c r="M12" s="55"/>
      <c r="N12" s="55"/>
      <c r="O12" s="55"/>
      <c r="P12" s="55"/>
      <c r="Q12" s="55"/>
      <c r="R12" s="55"/>
      <c r="S12" s="263"/>
      <c r="T12" s="262"/>
      <c r="U12" s="248"/>
      <c r="V12" s="103" t="s">
        <v>38</v>
      </c>
      <c r="W12" s="53"/>
      <c r="X12" s="104" t="s">
        <v>39</v>
      </c>
      <c r="Y12" s="105">
        <v>1.1499999999999999</v>
      </c>
      <c r="Z12" s="96"/>
      <c r="AA12" s="53"/>
      <c r="AB12" s="53"/>
      <c r="AC12" s="53"/>
      <c r="AD12" s="53"/>
      <c r="AE12" s="106" t="s">
        <v>40</v>
      </c>
      <c r="AF12" s="107">
        <f>0.08*SQRT($F$9)/$J$9</f>
        <v>7.8383671769061689E-4</v>
      </c>
      <c r="AG12" s="108"/>
      <c r="AH12" s="94">
        <f>MAX(0.5*VLOOKUP($D$9,Concrete_parameters,5,FALSE)/$J$9,0.0013)</f>
        <v>2.4961005876622871E-3</v>
      </c>
      <c r="AI12" s="109" t="s">
        <v>41</v>
      </c>
      <c r="AL12" s="94"/>
      <c r="AM12" s="72"/>
      <c r="AN12" s="73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4"/>
      <c r="DJ12" s="24"/>
      <c r="DK12" s="24"/>
      <c r="DL12" s="24"/>
      <c r="DM12" s="24"/>
      <c r="DN12" s="24"/>
    </row>
    <row r="13" spans="1:118" ht="15.95" customHeight="1" x14ac:dyDescent="0.2">
      <c r="A13" s="14">
        <v>1</v>
      </c>
      <c r="C13" s="110" t="s">
        <v>259</v>
      </c>
      <c r="D13" s="111"/>
      <c r="E13" s="111"/>
      <c r="F13" s="112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6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6"/>
      <c r="AG13" s="14"/>
      <c r="AH13" s="113"/>
      <c r="AI13" s="113"/>
      <c r="AJ13" s="113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4"/>
      <c r="DJ13" s="24"/>
      <c r="DK13" s="24"/>
      <c r="DL13" s="24"/>
      <c r="DM13" s="24"/>
      <c r="DN13" s="24"/>
    </row>
    <row r="14" spans="1:118" ht="15.95" customHeight="1" x14ac:dyDescent="0.2">
      <c r="A14" s="14">
        <v>1</v>
      </c>
      <c r="C14" s="114" t="s">
        <v>42</v>
      </c>
      <c r="D14" s="115"/>
      <c r="E14" s="115"/>
      <c r="F14" s="115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116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9"/>
      <c r="AG14" s="70"/>
      <c r="AH14" s="71"/>
      <c r="AI14" s="71"/>
      <c r="AJ14" s="71"/>
      <c r="AK14" s="94"/>
      <c r="AL14" s="94"/>
      <c r="AM14" s="72"/>
      <c r="AN14" s="73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4"/>
      <c r="DJ14" s="24"/>
      <c r="DK14" s="24"/>
      <c r="DL14" s="24"/>
      <c r="DM14" s="24"/>
      <c r="DN14" s="24"/>
    </row>
    <row r="15" spans="1:118" ht="15.95" customHeight="1" x14ac:dyDescent="0.25">
      <c r="A15" s="14">
        <v>1</v>
      </c>
      <c r="C15" s="241" t="s">
        <v>246</v>
      </c>
      <c r="D15" s="117"/>
      <c r="E15" s="117"/>
      <c r="F15" s="117"/>
      <c r="G15" s="117"/>
      <c r="H15" s="118"/>
      <c r="I15" s="118"/>
      <c r="J15" s="118"/>
      <c r="K15" s="118"/>
      <c r="L15" s="119" t="s">
        <v>244</v>
      </c>
      <c r="M15" s="120"/>
      <c r="N15" s="67"/>
      <c r="O15" s="116"/>
      <c r="P15" s="116"/>
      <c r="Q15" s="116"/>
      <c r="R15" s="67"/>
      <c r="S15" s="69"/>
      <c r="T15" s="245"/>
      <c r="U15" s="67"/>
      <c r="V15" s="240" t="s">
        <v>245</v>
      </c>
      <c r="W15" s="67"/>
      <c r="X15" s="67"/>
      <c r="Y15" s="67"/>
      <c r="Z15" s="67"/>
      <c r="AA15" s="67"/>
      <c r="AB15" s="67"/>
      <c r="AC15" s="67"/>
      <c r="AD15" s="67"/>
      <c r="AE15" s="121"/>
      <c r="AF15" s="69"/>
      <c r="AG15" s="122"/>
      <c r="AH15" s="123"/>
      <c r="AI15" s="123"/>
      <c r="AJ15" s="123"/>
      <c r="AK15" s="94"/>
      <c r="AL15" s="94"/>
      <c r="AM15" s="72"/>
      <c r="AN15" s="73"/>
      <c r="AO15" s="26"/>
      <c r="AP15" s="26"/>
      <c r="AQ15" s="26" t="s">
        <v>43</v>
      </c>
      <c r="AR15" s="26" t="s">
        <v>44</v>
      </c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4"/>
      <c r="DJ15" s="24"/>
      <c r="DK15" s="24"/>
      <c r="DL15" s="24"/>
      <c r="DM15" s="24"/>
      <c r="DN15" s="24"/>
    </row>
    <row r="16" spans="1:118" ht="15.95" customHeight="1" x14ac:dyDescent="0.25">
      <c r="A16" s="14">
        <v>1</v>
      </c>
      <c r="C16" s="124" t="s">
        <v>46</v>
      </c>
      <c r="D16" s="298" t="s">
        <v>265</v>
      </c>
      <c r="E16" s="124" t="s">
        <v>45</v>
      </c>
      <c r="F16" s="124" t="s">
        <v>46</v>
      </c>
      <c r="G16" s="124" t="s">
        <v>47</v>
      </c>
      <c r="H16" s="124" t="s">
        <v>48</v>
      </c>
      <c r="I16" s="124" t="s">
        <v>49</v>
      </c>
      <c r="J16" s="124" t="s">
        <v>50</v>
      </c>
      <c r="K16" s="124" t="s">
        <v>51</v>
      </c>
      <c r="L16" s="124" t="s">
        <v>52</v>
      </c>
      <c r="M16" s="124" t="s">
        <v>53</v>
      </c>
      <c r="N16" s="124" t="s">
        <v>54</v>
      </c>
      <c r="O16" s="124" t="s">
        <v>55</v>
      </c>
      <c r="P16" s="124" t="s">
        <v>280</v>
      </c>
      <c r="Q16" s="124" t="s">
        <v>60</v>
      </c>
      <c r="R16" s="124" t="s">
        <v>54</v>
      </c>
      <c r="S16" s="124" t="s">
        <v>55</v>
      </c>
      <c r="T16" s="124" t="s">
        <v>56</v>
      </c>
      <c r="U16" s="124" t="s">
        <v>57</v>
      </c>
      <c r="V16" s="124" t="s">
        <v>58</v>
      </c>
      <c r="W16" s="300" t="s">
        <v>59</v>
      </c>
      <c r="X16" s="301"/>
      <c r="Y16" s="124" t="s">
        <v>60</v>
      </c>
      <c r="Z16" s="124" t="s">
        <v>61</v>
      </c>
      <c r="AA16" s="124" t="s">
        <v>247</v>
      </c>
      <c r="AB16" s="302" t="s">
        <v>62</v>
      </c>
      <c r="AC16" s="303"/>
      <c r="AD16" s="304"/>
      <c r="AE16" s="125" t="s">
        <v>63</v>
      </c>
      <c r="AF16" s="124" t="s">
        <v>60</v>
      </c>
      <c r="AH16" s="305" t="s">
        <v>64</v>
      </c>
      <c r="AI16" s="306"/>
      <c r="AK16" s="126" t="s">
        <v>65</v>
      </c>
      <c r="AL16" s="127" t="s">
        <v>66</v>
      </c>
      <c r="AM16" s="287" t="s">
        <v>67</v>
      </c>
      <c r="AN16" s="288"/>
      <c r="AO16" s="128" t="s">
        <v>68</v>
      </c>
      <c r="AP16" s="129" t="s">
        <v>69</v>
      </c>
      <c r="AQ16" s="129" t="s">
        <v>70</v>
      </c>
      <c r="AR16" s="129" t="s">
        <v>71</v>
      </c>
      <c r="AS16" s="129" t="s">
        <v>72</v>
      </c>
      <c r="AT16" s="129" t="s">
        <v>73</v>
      </c>
      <c r="AU16" s="129" t="s">
        <v>74</v>
      </c>
      <c r="AV16" s="129" t="s">
        <v>75</v>
      </c>
      <c r="AW16" s="129" t="s">
        <v>76</v>
      </c>
      <c r="AX16" s="129" t="s">
        <v>77</v>
      </c>
      <c r="AY16" s="129" t="s">
        <v>78</v>
      </c>
      <c r="AZ16" s="129"/>
      <c r="BA16" s="129"/>
      <c r="BB16" s="127" t="s">
        <v>79</v>
      </c>
      <c r="BC16" s="130" t="s">
        <v>80</v>
      </c>
      <c r="BD16" s="131" t="s">
        <v>81</v>
      </c>
      <c r="BE16" s="127" t="s">
        <v>82</v>
      </c>
      <c r="BF16" s="127" t="s">
        <v>83</v>
      </c>
      <c r="BG16" s="127" t="s">
        <v>84</v>
      </c>
      <c r="BH16" s="131" t="s">
        <v>85</v>
      </c>
      <c r="BI16" s="131" t="s">
        <v>86</v>
      </c>
      <c r="BJ16" s="132" t="s">
        <v>87</v>
      </c>
      <c r="BK16" s="132" t="s">
        <v>88</v>
      </c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4"/>
      <c r="DJ16" s="24"/>
      <c r="DK16" s="24"/>
      <c r="DL16" s="24"/>
      <c r="DM16" s="24"/>
      <c r="DN16" s="24"/>
    </row>
    <row r="17" spans="1:118" ht="15.95" customHeight="1" x14ac:dyDescent="0.25">
      <c r="A17" s="14">
        <v>1</v>
      </c>
      <c r="C17" s="133" t="s">
        <v>264</v>
      </c>
      <c r="D17" s="299"/>
      <c r="E17" s="133" t="s">
        <v>91</v>
      </c>
      <c r="F17" s="133" t="s">
        <v>92</v>
      </c>
      <c r="G17" s="133" t="s">
        <v>93</v>
      </c>
      <c r="H17" s="133" t="s">
        <v>93</v>
      </c>
      <c r="I17" s="133" t="s">
        <v>94</v>
      </c>
      <c r="J17" s="133" t="s">
        <v>95</v>
      </c>
      <c r="K17" s="133" t="s">
        <v>95</v>
      </c>
      <c r="L17" s="133" t="s">
        <v>95</v>
      </c>
      <c r="M17" s="133" t="s">
        <v>95</v>
      </c>
      <c r="N17" s="133" t="s">
        <v>96</v>
      </c>
      <c r="O17" s="133" t="s">
        <v>96</v>
      </c>
      <c r="P17" s="133" t="s">
        <v>96</v>
      </c>
      <c r="Q17" s="139" t="s">
        <v>67</v>
      </c>
      <c r="R17" s="133" t="s">
        <v>96</v>
      </c>
      <c r="S17" s="133" t="s">
        <v>96</v>
      </c>
      <c r="T17" s="133" t="s">
        <v>93</v>
      </c>
      <c r="U17" s="133" t="s">
        <v>97</v>
      </c>
      <c r="V17" s="133" t="s">
        <v>93</v>
      </c>
      <c r="W17" s="134" t="s">
        <v>98</v>
      </c>
      <c r="X17" s="134" t="s">
        <v>99</v>
      </c>
      <c r="Y17" s="135" t="s">
        <v>67</v>
      </c>
      <c r="Z17" s="136"/>
      <c r="AA17" s="133" t="s">
        <v>100</v>
      </c>
      <c r="AB17" s="137" t="s">
        <v>101</v>
      </c>
      <c r="AC17" s="138" t="s">
        <v>53</v>
      </c>
      <c r="AD17" s="138" t="s">
        <v>279</v>
      </c>
      <c r="AE17" s="133" t="s">
        <v>100</v>
      </c>
      <c r="AF17" s="139" t="s">
        <v>67</v>
      </c>
      <c r="AG17" s="122"/>
      <c r="AH17" s="140" t="s">
        <v>101</v>
      </c>
      <c r="AI17" s="141" t="s">
        <v>53</v>
      </c>
      <c r="AJ17" s="123"/>
      <c r="AK17" s="142"/>
      <c r="AL17" s="143"/>
      <c r="AM17" s="144" t="s">
        <v>102</v>
      </c>
      <c r="AN17" s="145" t="s">
        <v>103</v>
      </c>
      <c r="AO17" s="146" t="s">
        <v>104</v>
      </c>
      <c r="AP17" s="143" t="s">
        <v>105</v>
      </c>
      <c r="AQ17" s="143" t="s">
        <v>106</v>
      </c>
      <c r="AR17" s="143" t="s">
        <v>106</v>
      </c>
      <c r="AS17" s="143"/>
      <c r="AT17" s="143"/>
      <c r="AU17" s="143"/>
      <c r="AV17" s="146" t="s">
        <v>104</v>
      </c>
      <c r="AW17" s="146" t="s">
        <v>104</v>
      </c>
      <c r="AX17" s="146" t="s">
        <v>104</v>
      </c>
      <c r="AY17" s="146" t="s">
        <v>104</v>
      </c>
      <c r="AZ17" s="147" t="s">
        <v>107</v>
      </c>
      <c r="BA17" s="147" t="s">
        <v>108</v>
      </c>
      <c r="BB17" s="148"/>
      <c r="BC17" s="148"/>
      <c r="BD17" s="148"/>
      <c r="BE17" s="148"/>
      <c r="BF17" s="148"/>
      <c r="BG17" s="149" t="s">
        <v>95</v>
      </c>
      <c r="BH17" s="149" t="s">
        <v>93</v>
      </c>
      <c r="BI17" s="149" t="s">
        <v>93</v>
      </c>
      <c r="BJ17" s="148" t="s">
        <v>109</v>
      </c>
      <c r="BK17" s="148" t="s">
        <v>109</v>
      </c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4"/>
      <c r="DJ17" s="24"/>
      <c r="DK17" s="24"/>
      <c r="DL17" s="24"/>
      <c r="DM17" s="24"/>
      <c r="DN17" s="24"/>
    </row>
    <row r="18" spans="1:118" ht="15.95" customHeight="1" x14ac:dyDescent="0.2">
      <c r="A18" s="14">
        <f>IF(C18="","",1)</f>
        <v>1</v>
      </c>
      <c r="B18" s="150">
        <f>IF(C18="","",A18/2-INT(A18/2))</f>
        <v>0.5</v>
      </c>
      <c r="C18" s="151" t="s">
        <v>283</v>
      </c>
      <c r="D18" s="269" t="s">
        <v>266</v>
      </c>
      <c r="E18" s="270" t="s">
        <v>281</v>
      </c>
      <c r="F18" s="269" t="s">
        <v>267</v>
      </c>
      <c r="G18" s="271">
        <v>9.6</v>
      </c>
      <c r="H18" s="271">
        <v>217</v>
      </c>
      <c r="I18" s="271">
        <v>172</v>
      </c>
      <c r="J18" s="271">
        <v>1000</v>
      </c>
      <c r="K18" s="271">
        <v>1000</v>
      </c>
      <c r="L18" s="151">
        <f t="shared" ref="L18:L81" si="0">IF(C18="","",IF($F$9&lt;50,AK18*($Q$11-$AC$8)/$AF$8,AK18*($Q$11-$AC$9)/$AF$9))</f>
        <v>266.40000000000003</v>
      </c>
      <c r="M18" s="151">
        <f t="shared" ref="M18:M81" si="1">IF(C18="","",AK18-SQRT(AK18^2-2*ABS(I18)*10^6/($AA$11*$F$10*J18)))</f>
        <v>13.775064897288303</v>
      </c>
      <c r="N18" s="151">
        <f t="shared" ref="N18:N81" si="2">IF($C18="","",MAX($AF$11*J18*K18,IF(I18&lt;=0,AO18*$AM18+AY18*$AN18,AV18)))</f>
        <v>1300</v>
      </c>
      <c r="O18" s="151">
        <f t="shared" ref="O18:O81" si="3">IF(C18="","",MAX($AF$11*J18*K18,IF(I18&lt;=0,AV18,AO18*AM18+AY18*AN18)))</f>
        <v>1300</v>
      </c>
      <c r="P18" s="282">
        <v>1570</v>
      </c>
      <c r="Q18" s="281" t="str">
        <f>IF(C18="","",IF(P18&gt;O18,"OK","NOT OK"))</f>
        <v>OK</v>
      </c>
      <c r="R18" s="154">
        <f>IF(C18="","",MAX(N18:N19))</f>
        <v>1300</v>
      </c>
      <c r="S18" s="154">
        <f>IF(D18="","",MAX(O18:O19))</f>
        <v>1300</v>
      </c>
      <c r="T18" s="155">
        <f>IF(C18="","",MAX(ABS(H18),ABS(H19)))</f>
        <v>217</v>
      </c>
      <c r="U18" s="156">
        <f>+IF(C18="","",MIN(MAX(ABS(G18),ABS(G19))*1000/(J18*K18),0.2*$F$10))</f>
        <v>9.5999999999999992E-3</v>
      </c>
      <c r="V18" s="155">
        <f>IF(C18="","",MAX(BH18:BI18))</f>
        <v>253.15200000000002</v>
      </c>
      <c r="W18" s="155">
        <f>IF(C18="","",$AA$9*$J18*$BG18*$BF18*$F$10/2.9/1000)</f>
        <v>2117.6044137931035</v>
      </c>
      <c r="X18" s="155">
        <f>IF(C18="","",$AA$9*$J18*$BG18*$BF18*$F$10/2/1000)</f>
        <v>3070.5263999999997</v>
      </c>
      <c r="Y18" s="157" t="str">
        <f>IF(C18="","",IF(MAX(ABS(H18),ABS(H19))&lt;V18,"Cấu tạo",IF(MAX(ABS(H18),ABS(H19))&gt;X18,"O/S","Tínhthép")))</f>
        <v>Cấu tạo</v>
      </c>
      <c r="Z18" s="158" t="str">
        <f>IF(C18="","",IF(Y18="Tínhthép",IF(T18&lt;W18,2.5,_xlfn.COT(0.5*ASIN(2*T18*1000/($AA$9*J18*BG18*BF18*$F$10)))),""))</f>
        <v/>
      </c>
      <c r="AA18" s="159">
        <f>IF(Y18="Cấu tạo",BJ18,MAX(BJ18:BK18))</f>
        <v>783.83671769061687</v>
      </c>
      <c r="AB18" s="160">
        <v>12</v>
      </c>
      <c r="AC18" s="160">
        <f>IF($C18="","",AI18)</f>
        <v>200</v>
      </c>
      <c r="AD18" s="160">
        <v>3</v>
      </c>
      <c r="AE18" s="159">
        <f>IF(C18="","",AD18*3.14*AB18^2/4/AC18*1000)</f>
        <v>1695.6</v>
      </c>
      <c r="AF18" s="161" t="str">
        <f>IF(C18="","",IF(AE18&gt;AA18,"OK","NOT OK"))</f>
        <v>OK</v>
      </c>
      <c r="AG18" s="17">
        <v>1</v>
      </c>
      <c r="AH18" s="162">
        <v>12</v>
      </c>
      <c r="AI18" s="163">
        <v>200</v>
      </c>
      <c r="AJ18" s="16">
        <f>P18/O18</f>
        <v>1.2076923076923076</v>
      </c>
      <c r="AK18" s="164">
        <f t="shared" ref="AK18:AK81" si="4">+IF(C18="","",IF(I18&gt;=0,K18-$Y$9,K18-$Y$8))</f>
        <v>925</v>
      </c>
      <c r="AL18" s="165">
        <f t="shared" ref="AL18:AL81" si="5">IF(C18="","",$AA$10*L18)</f>
        <v>213.12000000000003</v>
      </c>
      <c r="AM18" s="164">
        <f t="shared" ref="AM18:AM81" si="6">IF(C18="","",IF(M18&lt;$AA$10*L18,1,0))</f>
        <v>1</v>
      </c>
      <c r="AN18" s="164">
        <f t="shared" ref="AN18:AN81" si="7">IF(C18="","",IF(M18&lt;$AA$10*L18,0,1))</f>
        <v>0</v>
      </c>
      <c r="AO18" s="166">
        <f t="shared" ref="AO18:AO81" si="8">+IF(C18="","",ABS(I18)*1000/($J$10*(AK18-M18/2))*1000)</f>
        <v>430.88402998717748</v>
      </c>
      <c r="AP18" s="167">
        <f t="shared" ref="AP18:AP81" si="9">IF(C18="","",$AA$11*$F$10*$AA$10*$L18*$J18/1000)</f>
        <v>2898.4320000000012</v>
      </c>
      <c r="AQ18" s="167">
        <f t="shared" ref="AQ18:AQ81" si="10">IF(C18="","",AP18*(AK18-$AA$10*L18)/10^3)</f>
        <v>2063.3357721600009</v>
      </c>
      <c r="AR18" s="167">
        <f t="shared" ref="AR18:AR81" si="11">IF(C18="","",IF(ABS(I18)-AQ18&lt;=0,0,ABS(I18)-AQ18))</f>
        <v>0</v>
      </c>
      <c r="AS18" s="164">
        <f t="shared" ref="AS18:AS81" si="12">IF(C18="","",$F$12*(L18-$Y$8)/L18)</f>
        <v>2.5146396396396398E-3</v>
      </c>
      <c r="AT18" s="168">
        <f t="shared" ref="AT18:AT81" si="13">+IF(C18="","",AR18/(K18-$Y$8-$Y$9)*1000)</f>
        <v>0</v>
      </c>
      <c r="AU18" s="168">
        <f t="shared" ref="AU18:AU81" si="14">IF(C18="","",MIN(+AS18*$J$11,$J$10))</f>
        <v>434.78260869565219</v>
      </c>
      <c r="AV18" s="168">
        <f t="shared" ref="AV18:AV81" si="15">+IF(C18="","",AT18/(AU18-$AA$11*$F$10)*1000)</f>
        <v>0</v>
      </c>
      <c r="AW18" s="168">
        <f t="shared" ref="AW18:AW81" si="16">+IF(C18="","",AQ18*10^6/($J$10*(AK18-$AA$10*L18/2)))</f>
        <v>5798.4363862567843</v>
      </c>
      <c r="AX18" s="168">
        <f t="shared" ref="AX18:AX81" si="17">+IF(C18="","",AR18*10^6/($J$10*(K18-$Y$8-$Y$9)))</f>
        <v>0</v>
      </c>
      <c r="AY18" s="168">
        <f t="shared" ref="AY18:AY81" si="18">+IF(C18="","",AW18+AX18)</f>
        <v>5798.4363862567843</v>
      </c>
      <c r="AZ18" s="169">
        <f>IF(C18="","",MAX(N18:N19))</f>
        <v>1300</v>
      </c>
      <c r="BA18" s="169">
        <f>IF(C18="","",MAX(O18:O19))</f>
        <v>1300</v>
      </c>
      <c r="BB18" s="170">
        <f>IF(C18="","",MIN(2,1+SQRT(200/(0.8*K18))))</f>
        <v>1.5</v>
      </c>
      <c r="BC18" s="170">
        <f>IF(C18="","",MIN(0.02,MAX(N18:O18)/(J18*0.8*K18)))</f>
        <v>1.6249999999999999E-3</v>
      </c>
      <c r="BD18" s="171">
        <f>IF(C18="","",0.18/$Y$11)</f>
        <v>0.12</v>
      </c>
      <c r="BE18" s="172">
        <f>IF(C18="","",0.035*BB18^(3/2)*$F$9^(1/2))</f>
        <v>0.315</v>
      </c>
      <c r="BF18" s="172">
        <f>IF(C18="","",0.6*(1-$F$9/250))</f>
        <v>0.54239999999999999</v>
      </c>
      <c r="BG18" s="171">
        <f>IF(C18="","",0.9*AK18)</f>
        <v>832.5</v>
      </c>
      <c r="BH18" s="172">
        <f>+IF(C18="","",(BD18*BB18*(100*BC18*$F$9)^(1/3)+0.15*U18)*J18*0.8*K18/1000)</f>
        <v>227.81677199492785</v>
      </c>
      <c r="BI18" s="172">
        <f>IF(C18="","",(BE18+0.15*U18)*J18*0.8*K18/1000)</f>
        <v>253.15200000000002</v>
      </c>
      <c r="BJ18" s="172">
        <f>IF(C18="","",$AF$12*J18*1000)</f>
        <v>783.83671769061687</v>
      </c>
      <c r="BK18" s="172" t="e">
        <f>+IF(C18="","",T18*1000/(BG18*$Q$10*Z18)*1000)</f>
        <v>#VALUE!</v>
      </c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4"/>
      <c r="DJ18" s="24"/>
      <c r="DK18" s="24"/>
      <c r="DL18" s="24"/>
      <c r="DM18" s="24"/>
      <c r="DN18" s="24"/>
    </row>
    <row r="19" spans="1:118" ht="15.95" customHeight="1" x14ac:dyDescent="0.25">
      <c r="A19" s="14">
        <f>IF(C19="","",IF(C19=C18,A18,A18+1))</f>
        <v>1</v>
      </c>
      <c r="B19" s="150">
        <f t="shared" ref="B19:B82" si="19">IF(C19="","",A19/2-INT(A19/2))</f>
        <v>0.5</v>
      </c>
      <c r="C19" s="151" t="s">
        <v>283</v>
      </c>
      <c r="D19" s="269" t="s">
        <v>266</v>
      </c>
      <c r="E19" s="270" t="s">
        <v>281</v>
      </c>
      <c r="F19" s="269" t="s">
        <v>268</v>
      </c>
      <c r="G19" s="271">
        <v>9.6</v>
      </c>
      <c r="H19" s="271">
        <v>217</v>
      </c>
      <c r="I19" s="271">
        <v>151</v>
      </c>
      <c r="J19" s="271">
        <v>1000</v>
      </c>
      <c r="K19" s="269">
        <v>1000</v>
      </c>
      <c r="L19" s="151">
        <f t="shared" si="0"/>
        <v>266.40000000000003</v>
      </c>
      <c r="M19" s="151">
        <f t="shared" si="1"/>
        <v>12.082086030152027</v>
      </c>
      <c r="N19" s="151">
        <f t="shared" si="2"/>
        <v>1300</v>
      </c>
      <c r="O19" s="151">
        <f t="shared" si="3"/>
        <v>1300</v>
      </c>
      <c r="P19" s="282">
        <v>1570</v>
      </c>
      <c r="Q19" s="281" t="str">
        <f t="shared" ref="Q19:Q29" si="20">IF(C19="","",IF(P19&gt;O19,"OK","NOT OK"))</f>
        <v>OK</v>
      </c>
      <c r="R19" s="173"/>
      <c r="S19" s="173"/>
      <c r="T19" s="174"/>
      <c r="U19" s="174"/>
      <c r="V19" s="174"/>
      <c r="W19" s="174"/>
      <c r="X19" s="174"/>
      <c r="Y19" s="174"/>
      <c r="Z19" s="174"/>
      <c r="AA19" s="175"/>
      <c r="AB19" s="175"/>
      <c r="AC19" s="175"/>
      <c r="AD19" s="175"/>
      <c r="AE19" s="176"/>
      <c r="AF19" s="175"/>
      <c r="AG19" s="122"/>
      <c r="AH19" s="177"/>
      <c r="AI19" s="177"/>
      <c r="AJ19" s="16">
        <f t="shared" ref="AJ19:AJ29" si="21">P19/O19</f>
        <v>1.2076923076923076</v>
      </c>
      <c r="AK19" s="164">
        <f t="shared" si="4"/>
        <v>925</v>
      </c>
      <c r="AL19" s="165">
        <f t="shared" si="5"/>
        <v>213.12000000000003</v>
      </c>
      <c r="AM19" s="164">
        <f t="shared" si="6"/>
        <v>1</v>
      </c>
      <c r="AN19" s="164">
        <f t="shared" si="7"/>
        <v>0</v>
      </c>
      <c r="AO19" s="166">
        <f t="shared" si="8"/>
        <v>377.92765102315406</v>
      </c>
      <c r="AP19" s="167">
        <f t="shared" si="9"/>
        <v>2898.4320000000012</v>
      </c>
      <c r="AQ19" s="167">
        <f t="shared" si="10"/>
        <v>2063.3357721600009</v>
      </c>
      <c r="AR19" s="167">
        <f t="shared" si="11"/>
        <v>0</v>
      </c>
      <c r="AS19" s="164">
        <f t="shared" si="12"/>
        <v>2.5146396396396398E-3</v>
      </c>
      <c r="AT19" s="168">
        <f t="shared" si="13"/>
        <v>0</v>
      </c>
      <c r="AU19" s="168">
        <f t="shared" si="14"/>
        <v>434.78260869565219</v>
      </c>
      <c r="AV19" s="168">
        <f t="shared" si="15"/>
        <v>0</v>
      </c>
      <c r="AW19" s="168">
        <f t="shared" si="16"/>
        <v>5798.4363862567843</v>
      </c>
      <c r="AX19" s="168">
        <f t="shared" si="17"/>
        <v>0</v>
      </c>
      <c r="AY19" s="168">
        <f t="shared" si="18"/>
        <v>5798.4363862567843</v>
      </c>
      <c r="AZ19" s="178"/>
      <c r="BA19" s="178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4"/>
      <c r="DJ19" s="24"/>
      <c r="DK19" s="24"/>
      <c r="DL19" s="24"/>
      <c r="DM19" s="24"/>
      <c r="DN19" s="24"/>
    </row>
    <row r="20" spans="1:118" ht="15.95" customHeight="1" x14ac:dyDescent="0.2">
      <c r="A20" s="14">
        <f t="shared" ref="A20:A83" si="22">IF(C20="","",IF(C20=C19,A19,A19+1))</f>
        <v>2</v>
      </c>
      <c r="B20" s="150">
        <f t="shared" si="19"/>
        <v>0</v>
      </c>
      <c r="C20" s="267" t="s">
        <v>284</v>
      </c>
      <c r="D20" s="269" t="s">
        <v>270</v>
      </c>
      <c r="E20" s="270" t="s">
        <v>281</v>
      </c>
      <c r="F20" s="269" t="s">
        <v>267</v>
      </c>
      <c r="G20" s="271">
        <v>38</v>
      </c>
      <c r="H20" s="271">
        <v>227</v>
      </c>
      <c r="I20" s="271">
        <v>531</v>
      </c>
      <c r="J20" s="271">
        <v>1000</v>
      </c>
      <c r="K20" s="269">
        <v>1000</v>
      </c>
      <c r="L20" s="151">
        <f t="shared" si="0"/>
        <v>266.40000000000003</v>
      </c>
      <c r="M20" s="151">
        <f t="shared" si="1"/>
        <v>43.21954846692006</v>
      </c>
      <c r="N20" s="151">
        <f t="shared" si="2"/>
        <v>1300</v>
      </c>
      <c r="O20" s="151">
        <f t="shared" si="3"/>
        <v>1351.9074760452593</v>
      </c>
      <c r="P20" s="282">
        <v>8040</v>
      </c>
      <c r="Q20" s="281" t="str">
        <f t="shared" si="20"/>
        <v>OK</v>
      </c>
      <c r="R20" s="154">
        <f>IF(C20="","",MAX(N20:N21))</f>
        <v>1300</v>
      </c>
      <c r="S20" s="154">
        <f>IF(D20="","",MAX(O20:O21))</f>
        <v>1401.5109007558126</v>
      </c>
      <c r="T20" s="155">
        <f>IF(C20="","",MAX(ABS(H20),ABS(H21)))</f>
        <v>227</v>
      </c>
      <c r="U20" s="156">
        <f>+IF(C20="","",MIN(MAX(ABS(G20),ABS(G21))*1000/(J20*K20),0.2*$F$10))</f>
        <v>3.7999999999999999E-2</v>
      </c>
      <c r="V20" s="155">
        <f>IF(C20="","",MAX(BH20:BI20))</f>
        <v>256.56</v>
      </c>
      <c r="W20" s="155">
        <f>IF(C20="","",$AA$9*$J20*$BG20*$BF20*$F$10/2.9/1000)</f>
        <v>2117.6044137931035</v>
      </c>
      <c r="X20" s="155">
        <f>IF(C20="","",$AA$9*$J20*$BG20*$BF20*$F$10/2/1000)</f>
        <v>3070.5263999999997</v>
      </c>
      <c r="Y20" s="157" t="str">
        <f>IF(C20="","",IF(MAX(ABS(H20),ABS(H21))&lt;V20,"Cấu tạo",IF(MAX(ABS(H20),ABS(H21))&gt;X20,"O/S","Tínhthép")))</f>
        <v>Cấu tạo</v>
      </c>
      <c r="Z20" s="158" t="str">
        <f>IF(C20="","",IF(Y20="Tínhthép",IF(T20&lt;W20,2.5,_xlfn.COT(0.5*ASIN(2*T20*1000/($AA$9*J20*BG20*BF20*$F$10)))),""))</f>
        <v/>
      </c>
      <c r="AA20" s="159">
        <f>IF(Y20="Cấu tạo",BJ20,MAX(BJ20:BK20))</f>
        <v>783.83671769061687</v>
      </c>
      <c r="AB20" s="160">
        <v>12</v>
      </c>
      <c r="AC20" s="160">
        <f>IF($C20="","",AI20)</f>
        <v>200</v>
      </c>
      <c r="AD20" s="160">
        <v>3</v>
      </c>
      <c r="AE20" s="159">
        <f>IF(C20="","",AD20*3.14*AB20^2/4/AC20*1000)</f>
        <v>1695.6</v>
      </c>
      <c r="AF20" s="161" t="str">
        <f>IF(C20="","",IF(AE20&gt;AA20,"OK","NOT OK"))</f>
        <v>OK</v>
      </c>
      <c r="AH20" s="162">
        <v>12</v>
      </c>
      <c r="AI20" s="163">
        <v>200</v>
      </c>
      <c r="AJ20" s="16">
        <f t="shared" si="21"/>
        <v>5.9471525547883246</v>
      </c>
      <c r="AK20" s="164">
        <f t="shared" si="4"/>
        <v>925</v>
      </c>
      <c r="AL20" s="165">
        <f t="shared" si="5"/>
        <v>213.12000000000003</v>
      </c>
      <c r="AM20" s="164">
        <f t="shared" si="6"/>
        <v>1</v>
      </c>
      <c r="AN20" s="164">
        <f t="shared" si="7"/>
        <v>0</v>
      </c>
      <c r="AO20" s="166">
        <f t="shared" si="8"/>
        <v>1351.9074760452593</v>
      </c>
      <c r="AP20" s="167">
        <f t="shared" si="9"/>
        <v>2898.4320000000012</v>
      </c>
      <c r="AQ20" s="167">
        <f t="shared" si="10"/>
        <v>2063.3357721600009</v>
      </c>
      <c r="AR20" s="167">
        <f t="shared" si="11"/>
        <v>0</v>
      </c>
      <c r="AS20" s="164">
        <f t="shared" si="12"/>
        <v>2.5146396396396398E-3</v>
      </c>
      <c r="AT20" s="168">
        <f t="shared" si="13"/>
        <v>0</v>
      </c>
      <c r="AU20" s="168">
        <f t="shared" si="14"/>
        <v>434.78260869565219</v>
      </c>
      <c r="AV20" s="168">
        <f t="shared" si="15"/>
        <v>0</v>
      </c>
      <c r="AW20" s="168">
        <f t="shared" si="16"/>
        <v>5798.4363862567843</v>
      </c>
      <c r="AX20" s="168">
        <f t="shared" si="17"/>
        <v>0</v>
      </c>
      <c r="AY20" s="168">
        <f t="shared" si="18"/>
        <v>5798.4363862567843</v>
      </c>
      <c r="AZ20" s="169">
        <f>IF(C20="","",MAX(N20:N21))</f>
        <v>1300</v>
      </c>
      <c r="BA20" s="169">
        <f>IF(C20="","",MAX(O20:O21))</f>
        <v>1401.5109007558126</v>
      </c>
      <c r="BB20" s="170">
        <f>IF(C20="","",MIN(2,1+SQRT(200/(0.8*K20))))</f>
        <v>1.5</v>
      </c>
      <c r="BC20" s="170">
        <f>IF(C20="","",MIN(0.02,MAX(N20:O20)/(J20*0.8*K20)))</f>
        <v>1.689884345056574E-3</v>
      </c>
      <c r="BD20" s="171">
        <f>IF(C20="","",0.18/$Y$11)</f>
        <v>0.12</v>
      </c>
      <c r="BE20" s="172">
        <f>IF(C20="","",0.035*BB20^(3/2)*$F$9^(1/2))</f>
        <v>0.315</v>
      </c>
      <c r="BF20" s="172">
        <f>IF(C20="","",0.6*(1-$F$9/250))</f>
        <v>0.54239999999999999</v>
      </c>
      <c r="BG20" s="171">
        <f>IF(C20="","",0.9*AK20)</f>
        <v>832.5</v>
      </c>
      <c r="BH20" s="172">
        <f>+IF(C20="","",(BD20*BB20*(100*BC20*$F$9)^(1/3)+0.15*U20)*J20*0.8*K20/1000)</f>
        <v>234.20230650801474</v>
      </c>
      <c r="BI20" s="172">
        <f>IF(C20="","",(BE20+0.15*U20)*J20*0.8*K20/1000)</f>
        <v>256.56</v>
      </c>
      <c r="BJ20" s="172">
        <f>IF(C20="","",$AF$12*J20*1000)</f>
        <v>783.83671769061687</v>
      </c>
      <c r="BK20" s="172" t="e">
        <f>+IF(C20="","",T20*1000/(BG20*$Q$10*Z20)*1000)</f>
        <v>#VALUE!</v>
      </c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4"/>
      <c r="DJ20" s="24"/>
      <c r="DK20" s="24"/>
      <c r="DL20" s="24"/>
      <c r="DM20" s="24"/>
      <c r="DN20" s="24"/>
    </row>
    <row r="21" spans="1:118" ht="15.95" customHeight="1" x14ac:dyDescent="0.25">
      <c r="A21" s="14">
        <f t="shared" si="22"/>
        <v>2</v>
      </c>
      <c r="B21" s="150">
        <f t="shared" si="19"/>
        <v>0</v>
      </c>
      <c r="C21" s="151" t="str">
        <f>C20</f>
        <v>-1-&gt;-3</v>
      </c>
      <c r="D21" s="269" t="s">
        <v>270</v>
      </c>
      <c r="E21" s="270" t="s">
        <v>281</v>
      </c>
      <c r="F21" s="269" t="s">
        <v>268</v>
      </c>
      <c r="G21" s="271">
        <v>38</v>
      </c>
      <c r="H21" s="271">
        <v>227</v>
      </c>
      <c r="I21" s="271">
        <v>550</v>
      </c>
      <c r="J21" s="271">
        <v>1000</v>
      </c>
      <c r="K21" s="269">
        <v>1000</v>
      </c>
      <c r="L21" s="151">
        <f t="shared" si="0"/>
        <v>266.40000000000003</v>
      </c>
      <c r="M21" s="151">
        <f t="shared" si="1"/>
        <v>44.805335701912213</v>
      </c>
      <c r="N21" s="151">
        <f t="shared" si="2"/>
        <v>1300</v>
      </c>
      <c r="O21" s="151">
        <f t="shared" si="3"/>
        <v>1401.5109007558126</v>
      </c>
      <c r="P21" s="282">
        <v>14510</v>
      </c>
      <c r="Q21" s="281" t="str">
        <f t="shared" si="20"/>
        <v>OK</v>
      </c>
      <c r="R21" s="173"/>
      <c r="S21" s="173"/>
      <c r="T21" s="174"/>
      <c r="U21" s="174"/>
      <c r="V21" s="174"/>
      <c r="W21" s="174"/>
      <c r="X21" s="174"/>
      <c r="Y21" s="174"/>
      <c r="Z21" s="174"/>
      <c r="AA21" s="175"/>
      <c r="AB21" s="175"/>
      <c r="AC21" s="175"/>
      <c r="AD21" s="175"/>
      <c r="AE21" s="176"/>
      <c r="AF21" s="175"/>
      <c r="AG21" s="122"/>
      <c r="AH21" s="177"/>
      <c r="AI21" s="177"/>
      <c r="AJ21" s="16">
        <f t="shared" si="21"/>
        <v>10.35311248180445</v>
      </c>
      <c r="AK21" s="164">
        <f t="shared" si="4"/>
        <v>925</v>
      </c>
      <c r="AL21" s="165">
        <f t="shared" si="5"/>
        <v>213.12000000000003</v>
      </c>
      <c r="AM21" s="164">
        <f t="shared" si="6"/>
        <v>1</v>
      </c>
      <c r="AN21" s="164">
        <f t="shared" si="7"/>
        <v>0</v>
      </c>
      <c r="AO21" s="166">
        <f t="shared" si="8"/>
        <v>1401.5109007558126</v>
      </c>
      <c r="AP21" s="167">
        <f t="shared" si="9"/>
        <v>2898.4320000000012</v>
      </c>
      <c r="AQ21" s="167">
        <f t="shared" si="10"/>
        <v>2063.3357721600009</v>
      </c>
      <c r="AR21" s="167">
        <f t="shared" si="11"/>
        <v>0</v>
      </c>
      <c r="AS21" s="164">
        <f t="shared" si="12"/>
        <v>2.5146396396396398E-3</v>
      </c>
      <c r="AT21" s="168">
        <f t="shared" si="13"/>
        <v>0</v>
      </c>
      <c r="AU21" s="168">
        <f t="shared" si="14"/>
        <v>434.78260869565219</v>
      </c>
      <c r="AV21" s="168">
        <f t="shared" si="15"/>
        <v>0</v>
      </c>
      <c r="AW21" s="168">
        <f t="shared" si="16"/>
        <v>5798.4363862567843</v>
      </c>
      <c r="AX21" s="168">
        <f t="shared" si="17"/>
        <v>0</v>
      </c>
      <c r="AY21" s="168">
        <f t="shared" si="18"/>
        <v>5798.4363862567843</v>
      </c>
      <c r="AZ21" s="178"/>
      <c r="BA21" s="178"/>
      <c r="BB21" s="179"/>
      <c r="BC21" s="179"/>
      <c r="BD21" s="179"/>
      <c r="BE21" s="179"/>
      <c r="BF21" s="179"/>
      <c r="BG21" s="179"/>
      <c r="BH21" s="179"/>
      <c r="BI21" s="179"/>
      <c r="BJ21" s="179"/>
      <c r="BK21" s="179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4"/>
      <c r="DJ21" s="24"/>
      <c r="DK21" s="24"/>
      <c r="DL21" s="24"/>
      <c r="DM21" s="24"/>
      <c r="DN21" s="24"/>
    </row>
    <row r="22" spans="1:118" ht="15.95" customHeight="1" x14ac:dyDescent="0.2">
      <c r="A22" s="14">
        <f t="shared" si="22"/>
        <v>3</v>
      </c>
      <c r="B22" s="150">
        <f t="shared" si="19"/>
        <v>0.5</v>
      </c>
      <c r="C22" s="267" t="s">
        <v>285</v>
      </c>
      <c r="D22" s="269" t="s">
        <v>271</v>
      </c>
      <c r="E22" s="270" t="s">
        <v>281</v>
      </c>
      <c r="F22" s="269" t="s">
        <v>267</v>
      </c>
      <c r="G22" s="271">
        <v>244</v>
      </c>
      <c r="H22" s="271">
        <v>868</v>
      </c>
      <c r="I22" s="271">
        <v>935</v>
      </c>
      <c r="J22" s="271">
        <v>1000</v>
      </c>
      <c r="K22" s="271">
        <v>1000</v>
      </c>
      <c r="L22" s="151">
        <f t="shared" si="0"/>
        <v>266.40000000000003</v>
      </c>
      <c r="M22" s="151">
        <f t="shared" si="1"/>
        <v>77.57743716608536</v>
      </c>
      <c r="N22" s="151">
        <f t="shared" si="2"/>
        <v>1300</v>
      </c>
      <c r="O22" s="151">
        <f t="shared" si="3"/>
        <v>2426.6222345551505</v>
      </c>
      <c r="P22" s="282">
        <v>12055</v>
      </c>
      <c r="Q22" s="281" t="str">
        <f t="shared" si="20"/>
        <v>OK</v>
      </c>
      <c r="R22" s="154">
        <f>IF(C22="","",MAX(N22:N23))</f>
        <v>1300</v>
      </c>
      <c r="S22" s="154">
        <f>IF(D22="","",MAX(O22:O23))</f>
        <v>5296.0416279239544</v>
      </c>
      <c r="T22" s="155">
        <f>IF(C22="","",MAX(ABS(H22),ABS(H23)))</f>
        <v>868</v>
      </c>
      <c r="U22" s="156">
        <f>+IF(C22="","",MIN(MAX(ABS(G22),ABS(G23))*1000/(J22*K22),0.2*$F$10))</f>
        <v>0.24399999999999999</v>
      </c>
      <c r="V22" s="155">
        <f>IF(C22="","",MAX(BH22:BI22))</f>
        <v>391.28956064038806</v>
      </c>
      <c r="W22" s="155">
        <f>IF(C22="","",$AA$9*$J22*$BG22*$BF22*$F$10/2.9/1000)</f>
        <v>2117.6044137931035</v>
      </c>
      <c r="X22" s="155">
        <f>IF(C22="","",$AA$9*$J22*$BG22*$BF22*$F$10/2/1000)</f>
        <v>3070.5263999999997</v>
      </c>
      <c r="Y22" s="157" t="str">
        <f>IF(C22="","",IF(MAX(ABS(H22),ABS(H23))&lt;V22,"Cấu tạo",IF(MAX(ABS(H22),ABS(H23))&gt;X22,"O/S","Tínhthép")))</f>
        <v>Tínhthép</v>
      </c>
      <c r="Z22" s="158">
        <f>IF(C22="","",IF(Y22="Tínhthép",IF(T22&lt;W22,2.5,_xlfn.COT(0.5*ASIN(2*T22*1000/($AA$9*J22*BG22*BF22*$F$10)))),""))</f>
        <v>2.5</v>
      </c>
      <c r="AA22" s="159">
        <f>IF(Y22="Cấu tạo",BJ22,MAX(BJ22:BK22))</f>
        <v>1625.8156461546291</v>
      </c>
      <c r="AB22" s="160">
        <v>12</v>
      </c>
      <c r="AC22" s="160">
        <f>IF($C22="","",AI22)</f>
        <v>200</v>
      </c>
      <c r="AD22" s="160">
        <v>3</v>
      </c>
      <c r="AE22" s="159">
        <f>IF(C22="","",AD22*3.14*AB22^2/4/AC22*1000)</f>
        <v>1695.6</v>
      </c>
      <c r="AF22" s="161" t="str">
        <f>IF(C22="","",IF(AE22&gt;AA22,"OK","NOT OK"))</f>
        <v>OK</v>
      </c>
      <c r="AG22" s="17">
        <v>2</v>
      </c>
      <c r="AH22" s="162">
        <v>12</v>
      </c>
      <c r="AI22" s="163">
        <v>200</v>
      </c>
      <c r="AJ22" s="16">
        <f t="shared" si="21"/>
        <v>4.9678107405168186</v>
      </c>
      <c r="AK22" s="164">
        <f t="shared" si="4"/>
        <v>925</v>
      </c>
      <c r="AL22" s="165">
        <f t="shared" si="5"/>
        <v>213.12000000000003</v>
      </c>
      <c r="AM22" s="164">
        <f t="shared" si="6"/>
        <v>1</v>
      </c>
      <c r="AN22" s="164">
        <f t="shared" si="7"/>
        <v>0</v>
      </c>
      <c r="AO22" s="166">
        <f t="shared" si="8"/>
        <v>2426.6222345551505</v>
      </c>
      <c r="AP22" s="167">
        <f t="shared" si="9"/>
        <v>2898.4320000000012</v>
      </c>
      <c r="AQ22" s="167">
        <f t="shared" si="10"/>
        <v>2063.3357721600009</v>
      </c>
      <c r="AR22" s="167">
        <f t="shared" si="11"/>
        <v>0</v>
      </c>
      <c r="AS22" s="164">
        <f t="shared" si="12"/>
        <v>2.5146396396396398E-3</v>
      </c>
      <c r="AT22" s="168">
        <f t="shared" si="13"/>
        <v>0</v>
      </c>
      <c r="AU22" s="168">
        <f t="shared" si="14"/>
        <v>434.78260869565219</v>
      </c>
      <c r="AV22" s="168">
        <f t="shared" si="15"/>
        <v>0</v>
      </c>
      <c r="AW22" s="168">
        <f t="shared" si="16"/>
        <v>5798.4363862567843</v>
      </c>
      <c r="AX22" s="168">
        <f t="shared" si="17"/>
        <v>0</v>
      </c>
      <c r="AY22" s="168">
        <f t="shared" si="18"/>
        <v>5798.4363862567843</v>
      </c>
      <c r="AZ22" s="169">
        <f>IF(C22="","",MAX(R22:R23))</f>
        <v>1300</v>
      </c>
      <c r="BA22" s="169">
        <f>IF(C22="","",MAX(S22:S23))</f>
        <v>5296.0416279239544</v>
      </c>
      <c r="BB22" s="170">
        <f>IF(C22="","",MIN(2,1+SQRT(200/(0.8*K22))))</f>
        <v>1.5</v>
      </c>
      <c r="BC22" s="170">
        <f>IF(C22="","",MIN(0.02,MAX(R22:S22)/(J22*0.8*K22)))</f>
        <v>6.6200520349049431E-3</v>
      </c>
      <c r="BD22" s="171">
        <f>IF(C22="","",0.18/$Y$11)</f>
        <v>0.12</v>
      </c>
      <c r="BE22" s="172">
        <f>IF(C22="","",0.035*BB22^(3/2)*$F$9^(1/2))</f>
        <v>0.315</v>
      </c>
      <c r="BF22" s="172">
        <f>IF(C22="","",0.6*(1-$F$9/250))</f>
        <v>0.54239999999999999</v>
      </c>
      <c r="BG22" s="171">
        <f>IF(C22="","",0.9*AK22)</f>
        <v>832.5</v>
      </c>
      <c r="BH22" s="172">
        <f>+IF(C22="","",(BD22*BB22*(100*BC22*$F$9)^(1/3)+0.15*U22)*J22*0.8*K22/1000)</f>
        <v>391.28956064038806</v>
      </c>
      <c r="BI22" s="172">
        <f>IF(C22="","",(BE22+0.15*U22)*J22*0.8*K22/1000)</f>
        <v>281.28000000000009</v>
      </c>
      <c r="BJ22" s="172">
        <f>IF(C22="","",$AF$12*J22*1000)</f>
        <v>783.83671769061687</v>
      </c>
      <c r="BK22" s="172">
        <f>+IF(C22="","",T22*1000/(BG22*$Q$10*Z22)*1000)</f>
        <v>1625.8156461546291</v>
      </c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4"/>
      <c r="DJ22" s="24"/>
      <c r="DK22" s="24"/>
      <c r="DL22" s="24"/>
      <c r="DM22" s="24"/>
      <c r="DN22" s="24"/>
    </row>
    <row r="23" spans="1:118" ht="15.95" customHeight="1" x14ac:dyDescent="0.25">
      <c r="A23" s="14">
        <f t="shared" si="22"/>
        <v>3</v>
      </c>
      <c r="B23" s="150">
        <f t="shared" si="19"/>
        <v>0.5</v>
      </c>
      <c r="C23" s="151" t="str">
        <f>C22</f>
        <v>-3-&gt;-10,8</v>
      </c>
      <c r="D23" s="269" t="s">
        <v>271</v>
      </c>
      <c r="E23" s="270" t="s">
        <v>281</v>
      </c>
      <c r="F23" s="269" t="s">
        <v>268</v>
      </c>
      <c r="G23" s="271">
        <v>244</v>
      </c>
      <c r="H23" s="271">
        <v>868</v>
      </c>
      <c r="I23" s="271">
        <v>1935</v>
      </c>
      <c r="J23" s="271">
        <v>1000</v>
      </c>
      <c r="K23" s="269">
        <v>1000</v>
      </c>
      <c r="L23" s="151">
        <f t="shared" si="0"/>
        <v>266.40000000000003</v>
      </c>
      <c r="M23" s="151">
        <f t="shared" si="1"/>
        <v>169.31079373158423</v>
      </c>
      <c r="N23" s="151">
        <f t="shared" si="2"/>
        <v>1300</v>
      </c>
      <c r="O23" s="151">
        <f t="shared" si="3"/>
        <v>5296.0416279239544</v>
      </c>
      <c r="P23" s="282">
        <v>14510</v>
      </c>
      <c r="Q23" s="281" t="str">
        <f t="shared" si="20"/>
        <v>OK</v>
      </c>
      <c r="R23" s="180"/>
      <c r="S23" s="180"/>
      <c r="T23" s="174"/>
      <c r="U23" s="174"/>
      <c r="V23" s="174"/>
      <c r="W23" s="174"/>
      <c r="X23" s="174"/>
      <c r="Y23" s="174"/>
      <c r="Z23" s="174"/>
      <c r="AA23" s="175"/>
      <c r="AB23" s="175"/>
      <c r="AC23" s="175"/>
      <c r="AD23" s="175"/>
      <c r="AE23" s="176"/>
      <c r="AF23" s="175"/>
      <c r="AG23" s="122"/>
      <c r="AH23" s="177"/>
      <c r="AI23" s="177"/>
      <c r="AJ23" s="16">
        <f t="shared" si="21"/>
        <v>2.7397820899848009</v>
      </c>
      <c r="AK23" s="164">
        <f t="shared" si="4"/>
        <v>925</v>
      </c>
      <c r="AL23" s="165">
        <f t="shared" si="5"/>
        <v>213.12000000000003</v>
      </c>
      <c r="AM23" s="164">
        <f t="shared" si="6"/>
        <v>1</v>
      </c>
      <c r="AN23" s="164">
        <f t="shared" si="7"/>
        <v>0</v>
      </c>
      <c r="AO23" s="166">
        <f t="shared" si="8"/>
        <v>5296.0416279239544</v>
      </c>
      <c r="AP23" s="167">
        <f t="shared" si="9"/>
        <v>2898.4320000000012</v>
      </c>
      <c r="AQ23" s="167">
        <f t="shared" si="10"/>
        <v>2063.3357721600009</v>
      </c>
      <c r="AR23" s="167">
        <f t="shared" si="11"/>
        <v>0</v>
      </c>
      <c r="AS23" s="164">
        <f t="shared" si="12"/>
        <v>2.5146396396396398E-3</v>
      </c>
      <c r="AT23" s="168">
        <f t="shared" si="13"/>
        <v>0</v>
      </c>
      <c r="AU23" s="168">
        <f t="shared" si="14"/>
        <v>434.78260869565219</v>
      </c>
      <c r="AV23" s="168">
        <f t="shared" si="15"/>
        <v>0</v>
      </c>
      <c r="AW23" s="168">
        <f t="shared" si="16"/>
        <v>5798.4363862567843</v>
      </c>
      <c r="AX23" s="168">
        <f t="shared" si="17"/>
        <v>0</v>
      </c>
      <c r="AY23" s="168">
        <f t="shared" si="18"/>
        <v>5798.4363862567843</v>
      </c>
      <c r="AZ23" s="178"/>
      <c r="BA23" s="178"/>
      <c r="BB23" s="179"/>
      <c r="BC23" s="179"/>
      <c r="BD23" s="179"/>
      <c r="BE23" s="179"/>
      <c r="BF23" s="179"/>
      <c r="BG23" s="179"/>
      <c r="BH23" s="179"/>
      <c r="BI23" s="179"/>
      <c r="BJ23" s="179"/>
      <c r="BK23" s="179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4"/>
      <c r="DJ23" s="24"/>
      <c r="DK23" s="24"/>
      <c r="DL23" s="24"/>
      <c r="DM23" s="24"/>
      <c r="DN23" s="24"/>
    </row>
    <row r="24" spans="1:118" ht="15.95" customHeight="1" x14ac:dyDescent="0.2">
      <c r="A24" s="14">
        <f t="shared" si="22"/>
        <v>4</v>
      </c>
      <c r="B24" s="150">
        <f t="shared" si="19"/>
        <v>0</v>
      </c>
      <c r="C24" s="267" t="s">
        <v>286</v>
      </c>
      <c r="D24" s="269" t="s">
        <v>272</v>
      </c>
      <c r="E24" s="270" t="s">
        <v>281</v>
      </c>
      <c r="F24" s="269" t="s">
        <v>267</v>
      </c>
      <c r="G24" s="271">
        <v>438</v>
      </c>
      <c r="H24" s="271">
        <v>555</v>
      </c>
      <c r="I24" s="271">
        <v>2050</v>
      </c>
      <c r="J24" s="271">
        <v>1000</v>
      </c>
      <c r="K24" s="269">
        <v>1000</v>
      </c>
      <c r="L24" s="151">
        <f t="shared" si="0"/>
        <v>266.40000000000003</v>
      </c>
      <c r="M24" s="151">
        <f t="shared" si="1"/>
        <v>180.58451670810484</v>
      </c>
      <c r="N24" s="151">
        <f t="shared" si="2"/>
        <v>1300</v>
      </c>
      <c r="O24" s="151">
        <f t="shared" si="3"/>
        <v>5648.6836826295184</v>
      </c>
      <c r="P24" s="282">
        <v>12055</v>
      </c>
      <c r="Q24" s="281" t="str">
        <f t="shared" si="20"/>
        <v>OK</v>
      </c>
      <c r="R24" s="154">
        <f>IF(C24="","",MAX(N24:N25))</f>
        <v>1300</v>
      </c>
      <c r="S24" s="154">
        <f>IF(D24="","",MAX(O24:O25))</f>
        <v>5648.6836826295184</v>
      </c>
      <c r="T24" s="155">
        <f>IF(C24="","",MAX(ABS(H24),ABS(H25)))</f>
        <v>555</v>
      </c>
      <c r="U24" s="156">
        <f>+IF(C24="","",MIN(MAX(ABS(G24),ABS(G25))*1000/(J24*K24),0.2*$F$10))</f>
        <v>0.438</v>
      </c>
      <c r="V24" s="155">
        <f>IF(C24="","",MAX(BH24:BI24))</f>
        <v>422.43245979652841</v>
      </c>
      <c r="W24" s="155">
        <f>IF(C24="","",$AA$9*$J24*$BG24*$BF24*$F$10/2.9/1000)</f>
        <v>2117.6044137931035</v>
      </c>
      <c r="X24" s="155">
        <f>IF(C24="","",$AA$9*$J24*$BG24*$BF24*$F$10/2/1000)</f>
        <v>3070.5263999999997</v>
      </c>
      <c r="Y24" s="157" t="str">
        <f>IF(C24="","",IF(MAX(ABS(H24),ABS(H25))&lt;V24,"Cấu tạo",IF(MAX(ABS(H24),ABS(H25))&gt;X24,"O/S","Tínhthép")))</f>
        <v>Tínhthép</v>
      </c>
      <c r="Z24" s="158">
        <f>IF(C24="","",IF(Y24="Tínhthép",IF(T24&lt;W24,2.5,_xlfn.COT(0.5*ASIN(2*T24*1000/($AA$9*J24*BG24*BF24*$F$10)))),""))</f>
        <v>2.5</v>
      </c>
      <c r="AA24" s="159">
        <f>IF(Y24="Cấu tao",BJ24,MAX(BJ24:BK24))</f>
        <v>1039.5480225988699</v>
      </c>
      <c r="AB24" s="160">
        <v>12</v>
      </c>
      <c r="AC24" s="160">
        <f>IF($C24="","",AI24)</f>
        <v>200</v>
      </c>
      <c r="AD24" s="160">
        <v>3</v>
      </c>
      <c r="AE24" s="159">
        <f>IF(C24="","",AD24*3.14*AB24^2/4/AC24*1000)</f>
        <v>1695.6</v>
      </c>
      <c r="AF24" s="161" t="str">
        <f>IF(C24="","",IF(AE24&gt;AA24,"OK","NOT OK"))</f>
        <v>OK</v>
      </c>
      <c r="AH24" s="162">
        <v>12</v>
      </c>
      <c r="AI24" s="163">
        <v>200</v>
      </c>
      <c r="AJ24" s="16">
        <f t="shared" si="21"/>
        <v>2.1341255197331703</v>
      </c>
      <c r="AK24" s="164">
        <f t="shared" si="4"/>
        <v>925</v>
      </c>
      <c r="AL24" s="165">
        <f t="shared" si="5"/>
        <v>213.12000000000003</v>
      </c>
      <c r="AM24" s="164">
        <f t="shared" si="6"/>
        <v>1</v>
      </c>
      <c r="AN24" s="164">
        <f t="shared" si="7"/>
        <v>0</v>
      </c>
      <c r="AO24" s="166">
        <f t="shared" si="8"/>
        <v>5648.6836826295184</v>
      </c>
      <c r="AP24" s="167">
        <f t="shared" si="9"/>
        <v>2898.4320000000012</v>
      </c>
      <c r="AQ24" s="167">
        <f t="shared" si="10"/>
        <v>2063.3357721600009</v>
      </c>
      <c r="AR24" s="167">
        <f t="shared" si="11"/>
        <v>0</v>
      </c>
      <c r="AS24" s="164">
        <f t="shared" si="12"/>
        <v>2.5146396396396398E-3</v>
      </c>
      <c r="AT24" s="168">
        <f t="shared" si="13"/>
        <v>0</v>
      </c>
      <c r="AU24" s="168">
        <f t="shared" si="14"/>
        <v>434.78260869565219</v>
      </c>
      <c r="AV24" s="168">
        <f t="shared" si="15"/>
        <v>0</v>
      </c>
      <c r="AW24" s="168">
        <f t="shared" si="16"/>
        <v>5798.4363862567843</v>
      </c>
      <c r="AX24" s="168">
        <f t="shared" si="17"/>
        <v>0</v>
      </c>
      <c r="AY24" s="168">
        <f t="shared" si="18"/>
        <v>5798.4363862567843</v>
      </c>
      <c r="AZ24" s="169">
        <f>IF(C24="","",MAX(R24:R25))</f>
        <v>1300</v>
      </c>
      <c r="BA24" s="169">
        <f>IF(C24="","",MAX(S24:S25))</f>
        <v>5648.6836826295184</v>
      </c>
      <c r="BB24" s="170">
        <f>IF(C24="","",MIN(2,1+SQRT(200/(0.8*K24))))</f>
        <v>1.5</v>
      </c>
      <c r="BC24" s="170">
        <f>IF(C24="","",MIN(0.02,MAX(R24:S24)/(J24*0.8*K24)))</f>
        <v>7.060854603286898E-3</v>
      </c>
      <c r="BD24" s="171">
        <f>IF(C24="","",0.18/$Y$11)</f>
        <v>0.12</v>
      </c>
      <c r="BE24" s="172">
        <f>IF(C24="","",0.035*BB24^(3/2)*$F$9^(1/2))</f>
        <v>0.315</v>
      </c>
      <c r="BF24" s="172">
        <f>IF(C24="","",0.6*(1-$F$9/250))</f>
        <v>0.54239999999999999</v>
      </c>
      <c r="BG24" s="171">
        <f>IF(C24="","",0.9*AK24)</f>
        <v>832.5</v>
      </c>
      <c r="BH24" s="172">
        <f>+IF(C24="","",(BD24*BB24*(100*BC24*$F$9)^(1/3)+0.15*U24)*J24*0.8*K24/1000)</f>
        <v>422.43245979652841</v>
      </c>
      <c r="BI24" s="172">
        <f>IF(C24="","",(BE24+0.15*U24)*J24*0.8*K24/1000)</f>
        <v>304.56</v>
      </c>
      <c r="BJ24" s="172">
        <f>IF(C24="","",$AF$12*J24*1000)</f>
        <v>783.83671769061687</v>
      </c>
      <c r="BK24" s="172">
        <f>+IF(C24="","",T24*1000/(BG24*$Q$10*Z24)*1000)</f>
        <v>1039.5480225988699</v>
      </c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4"/>
      <c r="DJ24" s="24"/>
      <c r="DK24" s="24"/>
      <c r="DL24" s="24"/>
      <c r="DM24" s="24"/>
      <c r="DN24" s="24"/>
    </row>
    <row r="25" spans="1:118" ht="15.95" customHeight="1" x14ac:dyDescent="0.25">
      <c r="A25" s="14">
        <f t="shared" si="22"/>
        <v>4</v>
      </c>
      <c r="B25" s="150">
        <f t="shared" si="19"/>
        <v>0</v>
      </c>
      <c r="C25" s="151" t="str">
        <f>C24</f>
        <v>-10,8-&gt;-22,5</v>
      </c>
      <c r="D25" s="269" t="s">
        <v>272</v>
      </c>
      <c r="E25" s="270" t="s">
        <v>281</v>
      </c>
      <c r="F25" s="269" t="s">
        <v>268</v>
      </c>
      <c r="G25" s="271">
        <v>438</v>
      </c>
      <c r="H25" s="271">
        <v>555</v>
      </c>
      <c r="I25" s="271">
        <v>172</v>
      </c>
      <c r="J25" s="271">
        <v>1000</v>
      </c>
      <c r="K25" s="269">
        <v>1000</v>
      </c>
      <c r="L25" s="151">
        <f t="shared" si="0"/>
        <v>266.40000000000003</v>
      </c>
      <c r="M25" s="151">
        <f t="shared" si="1"/>
        <v>13.775064897288303</v>
      </c>
      <c r="N25" s="151">
        <f t="shared" si="2"/>
        <v>1300</v>
      </c>
      <c r="O25" s="151">
        <f t="shared" si="3"/>
        <v>1300</v>
      </c>
      <c r="P25" s="282">
        <v>4025</v>
      </c>
      <c r="Q25" s="281" t="str">
        <f t="shared" si="20"/>
        <v>OK</v>
      </c>
      <c r="R25" s="180"/>
      <c r="S25" s="180"/>
      <c r="T25" s="174"/>
      <c r="U25" s="174"/>
      <c r="V25" s="174"/>
      <c r="W25" s="174"/>
      <c r="X25" s="174"/>
      <c r="Y25" s="174"/>
      <c r="Z25" s="174"/>
      <c r="AA25" s="175"/>
      <c r="AB25" s="175"/>
      <c r="AC25" s="175"/>
      <c r="AD25" s="175"/>
      <c r="AE25" s="176"/>
      <c r="AF25" s="175"/>
      <c r="AG25" s="122"/>
      <c r="AH25" s="177"/>
      <c r="AI25" s="177"/>
      <c r="AJ25" s="16">
        <f t="shared" si="21"/>
        <v>3.0961538461538463</v>
      </c>
      <c r="AK25" s="164">
        <f t="shared" si="4"/>
        <v>925</v>
      </c>
      <c r="AL25" s="165">
        <f t="shared" si="5"/>
        <v>213.12000000000003</v>
      </c>
      <c r="AM25" s="164">
        <f t="shared" si="6"/>
        <v>1</v>
      </c>
      <c r="AN25" s="164">
        <f t="shared" si="7"/>
        <v>0</v>
      </c>
      <c r="AO25" s="166">
        <f t="shared" si="8"/>
        <v>430.88402998717748</v>
      </c>
      <c r="AP25" s="167">
        <f t="shared" si="9"/>
        <v>2898.4320000000012</v>
      </c>
      <c r="AQ25" s="167">
        <f t="shared" si="10"/>
        <v>2063.3357721600009</v>
      </c>
      <c r="AR25" s="167">
        <f t="shared" si="11"/>
        <v>0</v>
      </c>
      <c r="AS25" s="164">
        <f t="shared" si="12"/>
        <v>2.5146396396396398E-3</v>
      </c>
      <c r="AT25" s="168">
        <f t="shared" si="13"/>
        <v>0</v>
      </c>
      <c r="AU25" s="168">
        <f t="shared" si="14"/>
        <v>434.78260869565219</v>
      </c>
      <c r="AV25" s="168">
        <f t="shared" si="15"/>
        <v>0</v>
      </c>
      <c r="AW25" s="168">
        <f t="shared" si="16"/>
        <v>5798.4363862567843</v>
      </c>
      <c r="AX25" s="168">
        <f t="shared" si="17"/>
        <v>0</v>
      </c>
      <c r="AY25" s="168">
        <f t="shared" si="18"/>
        <v>5798.4363862567843</v>
      </c>
      <c r="AZ25" s="178"/>
      <c r="BA25" s="178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8"/>
      <c r="CW25" s="28"/>
      <c r="CX25" s="28"/>
      <c r="CY25" s="28"/>
      <c r="CZ25" s="28"/>
      <c r="DA25" s="28"/>
      <c r="DB25" s="28"/>
      <c r="DC25" s="28"/>
      <c r="DD25" s="28"/>
      <c r="DE25" s="28"/>
      <c r="DF25" s="28"/>
      <c r="DG25" s="28"/>
      <c r="DH25" s="28"/>
      <c r="DI25" s="24"/>
      <c r="DJ25" s="24"/>
      <c r="DK25" s="24"/>
      <c r="DL25" s="24"/>
      <c r="DM25" s="24"/>
      <c r="DN25" s="24"/>
    </row>
    <row r="26" spans="1:118" ht="15.95" customHeight="1" x14ac:dyDescent="0.2">
      <c r="A26" s="14">
        <f t="shared" si="22"/>
        <v>5</v>
      </c>
      <c r="B26" s="150">
        <f t="shared" si="19"/>
        <v>0.5</v>
      </c>
      <c r="C26" s="267" t="s">
        <v>287</v>
      </c>
      <c r="D26" s="269" t="s">
        <v>273</v>
      </c>
      <c r="E26" s="270" t="s">
        <v>281</v>
      </c>
      <c r="F26" s="269" t="s">
        <v>267</v>
      </c>
      <c r="G26" s="271">
        <v>213</v>
      </c>
      <c r="H26" s="271">
        <v>392</v>
      </c>
      <c r="I26" s="271">
        <v>1434</v>
      </c>
      <c r="J26" s="271">
        <v>1000</v>
      </c>
      <c r="K26" s="271">
        <v>1000</v>
      </c>
      <c r="L26" s="151">
        <f t="shared" si="0"/>
        <v>266.40000000000003</v>
      </c>
      <c r="M26" s="151">
        <f t="shared" si="1"/>
        <v>122.04131671746427</v>
      </c>
      <c r="N26" s="151">
        <f t="shared" si="2"/>
        <v>1300</v>
      </c>
      <c r="O26" s="151">
        <f t="shared" si="3"/>
        <v>3817.4523869222821</v>
      </c>
      <c r="P26" s="282">
        <v>5595</v>
      </c>
      <c r="Q26" s="281" t="str">
        <f t="shared" si="20"/>
        <v>OK</v>
      </c>
      <c r="R26" s="154">
        <f>IF(C26="","",MAX(N26:N27))</f>
        <v>1300</v>
      </c>
      <c r="S26" s="154">
        <f>IF(D26="","",MAX(O26:O27))</f>
        <v>3817.4523869222821</v>
      </c>
      <c r="T26" s="155">
        <f>IF(C26="","",MAX(ABS(H26),ABS(H27)))</f>
        <v>392</v>
      </c>
      <c r="U26" s="156">
        <f>+IF(C26="","",MIN(MAX(ABS(G26),ABS(G27))*1000/(J26*K26),0.2*$F$10))</f>
        <v>0.21299999999999999</v>
      </c>
      <c r="V26" s="155">
        <f>IF(C26="","",MAX(BH26:BI26))</f>
        <v>350.1442581330972</v>
      </c>
      <c r="W26" s="155">
        <f>IF(C26="","",$AA$9*$J26*$BG26*$BF26*$F$10/2.9/1000)</f>
        <v>2117.6044137931035</v>
      </c>
      <c r="X26" s="155">
        <f>IF(C26="","",$AA$9*$J26*$BG26*$BF26*$F$10/2/1000)</f>
        <v>3070.5263999999997</v>
      </c>
      <c r="Y26" s="157" t="str">
        <f>IF(C26="","",IF(MAX(ABS(H26),ABS(H27))&lt;V26,"Cấu tạo",IF(MAX(ABS(H26),ABS(H27))&gt;X26,"O/S","Tínhthép")))</f>
        <v>Tínhthép</v>
      </c>
      <c r="Z26" s="158">
        <f>IF(C26="","",IF(Y26="Tínhthép",IF(T26&lt;W26,2.5,_xlfn.COT(0.5*ASIN(2*T26*1000/($AA$9*J26*BG26*BF26*$F$10)))),""))</f>
        <v>2.5</v>
      </c>
      <c r="AA26" s="159">
        <f>IF(Y26="Cấu tạo",BJ26,MAX(BJ26:BK26))</f>
        <v>783.83671769061687</v>
      </c>
      <c r="AB26" s="160">
        <v>12</v>
      </c>
      <c r="AC26" s="160">
        <f>IF($C26="","",AI26)</f>
        <v>200</v>
      </c>
      <c r="AD26" s="160">
        <v>3</v>
      </c>
      <c r="AE26" s="159">
        <f>IF(C26="","",AD26*3.14*AB26^2/4/AC26*1000)</f>
        <v>1695.6</v>
      </c>
      <c r="AF26" s="161" t="str">
        <f>IF(C26="","",IF(AE26&gt;AA26,"OK","NOT OK"))</f>
        <v>OK</v>
      </c>
      <c r="AG26" s="17">
        <v>3</v>
      </c>
      <c r="AH26" s="162">
        <v>12</v>
      </c>
      <c r="AI26" s="163">
        <v>200</v>
      </c>
      <c r="AJ26" s="16">
        <f t="shared" si="21"/>
        <v>1.4656371404047341</v>
      </c>
      <c r="AK26" s="164">
        <f t="shared" si="4"/>
        <v>925</v>
      </c>
      <c r="AL26" s="165">
        <f t="shared" si="5"/>
        <v>213.12000000000003</v>
      </c>
      <c r="AM26" s="164">
        <f t="shared" si="6"/>
        <v>1</v>
      </c>
      <c r="AN26" s="164">
        <f t="shared" si="7"/>
        <v>0</v>
      </c>
      <c r="AO26" s="166">
        <f t="shared" si="8"/>
        <v>3817.4523869222821</v>
      </c>
      <c r="AP26" s="167">
        <f t="shared" si="9"/>
        <v>2898.4320000000012</v>
      </c>
      <c r="AQ26" s="167">
        <f t="shared" si="10"/>
        <v>2063.3357721600009</v>
      </c>
      <c r="AR26" s="167">
        <f t="shared" si="11"/>
        <v>0</v>
      </c>
      <c r="AS26" s="164">
        <f t="shared" si="12"/>
        <v>2.5146396396396398E-3</v>
      </c>
      <c r="AT26" s="168">
        <f t="shared" si="13"/>
        <v>0</v>
      </c>
      <c r="AU26" s="168">
        <f t="shared" si="14"/>
        <v>434.78260869565219</v>
      </c>
      <c r="AV26" s="168">
        <f t="shared" si="15"/>
        <v>0</v>
      </c>
      <c r="AW26" s="168">
        <f t="shared" si="16"/>
        <v>5798.4363862567843</v>
      </c>
      <c r="AX26" s="168">
        <f t="shared" si="17"/>
        <v>0</v>
      </c>
      <c r="AY26" s="168">
        <f t="shared" si="18"/>
        <v>5798.4363862567843</v>
      </c>
      <c r="AZ26" s="169">
        <f>IF(C26="","",MAX(R26:R27))</f>
        <v>1300</v>
      </c>
      <c r="BA26" s="169">
        <f>IF(C26="","",MAX(S26:S27))</f>
        <v>3817.4523869222821</v>
      </c>
      <c r="BB26" s="170">
        <f>IF(C26="","",MIN(2,1+SQRT(200/(0.8*K26))))</f>
        <v>1.5</v>
      </c>
      <c r="BC26" s="170">
        <f>IF(C26="","",MIN(0.02,MAX(R26:S26)/(J26*0.8*K26)))</f>
        <v>4.7718154836528526E-3</v>
      </c>
      <c r="BD26" s="171">
        <f>IF(C26="","",0.18/$Y$11)</f>
        <v>0.12</v>
      </c>
      <c r="BE26" s="172">
        <f>IF(C26="","",0.035*BB26^(3/2)*$F$9^(1/2))</f>
        <v>0.315</v>
      </c>
      <c r="BF26" s="172">
        <f>IF(C26="","",0.6*(1-$F$9/250))</f>
        <v>0.54239999999999999</v>
      </c>
      <c r="BG26" s="171">
        <f>IF(C26="","",0.9*AK26)</f>
        <v>832.5</v>
      </c>
      <c r="BH26" s="172">
        <f>+IF(C26="","",(BD26*BB26*(100*BC26*$F$9)^(1/3)+0.15*U26)*J26*0.8*K26/1000)</f>
        <v>350.1442581330972</v>
      </c>
      <c r="BI26" s="172">
        <f>IF(C26="","",(BE26+0.15*U26)*J26*0.8*K26/1000)</f>
        <v>277.56</v>
      </c>
      <c r="BJ26" s="172">
        <f>IF(C26="","",$AF$12*J26*1000)</f>
        <v>783.83671769061687</v>
      </c>
      <c r="BK26" s="172">
        <f>+IF(C26="","",T26*1000/(BG26*$Q$10*Z26)*1000)</f>
        <v>734.23932406983249</v>
      </c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8"/>
      <c r="CW26" s="28"/>
      <c r="CX26" s="28"/>
      <c r="CY26" s="28"/>
      <c r="CZ26" s="28"/>
      <c r="DA26" s="28"/>
      <c r="DB26" s="28"/>
      <c r="DC26" s="28"/>
      <c r="DD26" s="28"/>
      <c r="DE26" s="28"/>
      <c r="DF26" s="28"/>
      <c r="DG26" s="28"/>
      <c r="DH26" s="28"/>
      <c r="DI26" s="24"/>
      <c r="DJ26" s="24"/>
      <c r="DK26" s="24"/>
      <c r="DL26" s="24"/>
      <c r="DM26" s="24"/>
      <c r="DN26" s="24"/>
    </row>
    <row r="27" spans="1:118" ht="15.95" customHeight="1" x14ac:dyDescent="0.25">
      <c r="A27" s="14">
        <f t="shared" si="22"/>
        <v>5</v>
      </c>
      <c r="B27" s="150">
        <f t="shared" si="19"/>
        <v>0.5</v>
      </c>
      <c r="C27" s="267" t="str">
        <f>C26</f>
        <v>-22,5-&gt;-30,3</v>
      </c>
      <c r="D27" s="269" t="s">
        <v>273</v>
      </c>
      <c r="E27" s="270" t="s">
        <v>281</v>
      </c>
      <c r="F27" s="269" t="s">
        <v>268</v>
      </c>
      <c r="G27" s="271">
        <v>213</v>
      </c>
      <c r="H27" s="271">
        <v>392</v>
      </c>
      <c r="I27" s="271">
        <v>1016</v>
      </c>
      <c r="J27" s="271">
        <v>1000</v>
      </c>
      <c r="K27" s="269">
        <v>1000</v>
      </c>
      <c r="L27" s="151">
        <f t="shared" si="0"/>
        <v>266.40000000000003</v>
      </c>
      <c r="M27" s="151">
        <f t="shared" si="1"/>
        <v>84.635058266875603</v>
      </c>
      <c r="N27" s="151">
        <f t="shared" si="2"/>
        <v>1300</v>
      </c>
      <c r="O27" s="151">
        <f t="shared" si="3"/>
        <v>2647.3846225878674</v>
      </c>
      <c r="P27" s="282">
        <v>4025</v>
      </c>
      <c r="Q27" s="281" t="str">
        <f t="shared" si="20"/>
        <v>OK</v>
      </c>
      <c r="R27" s="173"/>
      <c r="S27" s="173"/>
      <c r="T27" s="174"/>
      <c r="U27" s="174"/>
      <c r="V27" s="174"/>
      <c r="W27" s="174"/>
      <c r="X27" s="174"/>
      <c r="Y27" s="174"/>
      <c r="Z27" s="174"/>
      <c r="AA27" s="175"/>
      <c r="AB27" s="175"/>
      <c r="AC27" s="175"/>
      <c r="AD27" s="175"/>
      <c r="AE27" s="176"/>
      <c r="AF27" s="175"/>
      <c r="AG27" s="122"/>
      <c r="AH27" s="177"/>
      <c r="AI27" s="177"/>
      <c r="AJ27" s="16">
        <f t="shared" si="21"/>
        <v>1.5203684291500825</v>
      </c>
      <c r="AK27" s="164">
        <f t="shared" si="4"/>
        <v>925</v>
      </c>
      <c r="AL27" s="165">
        <f t="shared" si="5"/>
        <v>213.12000000000003</v>
      </c>
      <c r="AM27" s="164">
        <f t="shared" si="6"/>
        <v>1</v>
      </c>
      <c r="AN27" s="164">
        <f t="shared" si="7"/>
        <v>0</v>
      </c>
      <c r="AO27" s="166">
        <f t="shared" si="8"/>
        <v>2647.3846225878674</v>
      </c>
      <c r="AP27" s="167">
        <f t="shared" si="9"/>
        <v>2898.4320000000012</v>
      </c>
      <c r="AQ27" s="167">
        <f t="shared" si="10"/>
        <v>2063.3357721600009</v>
      </c>
      <c r="AR27" s="167">
        <f t="shared" si="11"/>
        <v>0</v>
      </c>
      <c r="AS27" s="164">
        <f t="shared" si="12"/>
        <v>2.5146396396396398E-3</v>
      </c>
      <c r="AT27" s="168">
        <f t="shared" si="13"/>
        <v>0</v>
      </c>
      <c r="AU27" s="168">
        <f t="shared" si="14"/>
        <v>434.78260869565219</v>
      </c>
      <c r="AV27" s="168">
        <f t="shared" si="15"/>
        <v>0</v>
      </c>
      <c r="AW27" s="168">
        <f t="shared" si="16"/>
        <v>5798.4363862567843</v>
      </c>
      <c r="AX27" s="168">
        <f t="shared" si="17"/>
        <v>0</v>
      </c>
      <c r="AY27" s="168">
        <f t="shared" si="18"/>
        <v>5798.4363862567843</v>
      </c>
      <c r="AZ27" s="178"/>
      <c r="BA27" s="178"/>
      <c r="BB27" s="179"/>
      <c r="BC27" s="179"/>
      <c r="BD27" s="179"/>
      <c r="BE27" s="179"/>
      <c r="BF27" s="179"/>
      <c r="BG27" s="179"/>
      <c r="BH27" s="179"/>
      <c r="BI27" s="179"/>
      <c r="BJ27" s="179"/>
      <c r="BK27" s="179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8"/>
      <c r="CW27" s="28"/>
      <c r="CX27" s="28"/>
      <c r="CY27" s="28"/>
      <c r="CZ27" s="28"/>
      <c r="DA27" s="28"/>
      <c r="DB27" s="28"/>
      <c r="DC27" s="28"/>
      <c r="DD27" s="28"/>
      <c r="DE27" s="28"/>
      <c r="DF27" s="28"/>
      <c r="DG27" s="28"/>
      <c r="DH27" s="28"/>
      <c r="DI27" s="24"/>
      <c r="DJ27" s="24"/>
      <c r="DK27" s="24"/>
      <c r="DL27" s="24"/>
      <c r="DM27" s="24"/>
      <c r="DN27" s="24"/>
    </row>
    <row r="28" spans="1:118" ht="15.95" customHeight="1" x14ac:dyDescent="0.2">
      <c r="A28" s="14">
        <f t="shared" si="22"/>
        <v>6</v>
      </c>
      <c r="B28" s="150">
        <f t="shared" si="19"/>
        <v>0</v>
      </c>
      <c r="C28" s="267" t="s">
        <v>288</v>
      </c>
      <c r="D28" s="269" t="s">
        <v>274</v>
      </c>
      <c r="E28" s="270" t="s">
        <v>281</v>
      </c>
      <c r="F28" s="269" t="s">
        <v>267</v>
      </c>
      <c r="G28" s="271">
        <v>111</v>
      </c>
      <c r="H28" s="271">
        <v>266</v>
      </c>
      <c r="I28" s="271">
        <v>0</v>
      </c>
      <c r="J28" s="271">
        <v>1000</v>
      </c>
      <c r="K28" s="269">
        <v>1000</v>
      </c>
      <c r="L28" s="151">
        <f t="shared" si="0"/>
        <v>266.40000000000003</v>
      </c>
      <c r="M28" s="151">
        <f t="shared" si="1"/>
        <v>0</v>
      </c>
      <c r="N28" s="151">
        <f t="shared" si="2"/>
        <v>1300</v>
      </c>
      <c r="O28" s="151">
        <f t="shared" si="3"/>
        <v>1300</v>
      </c>
      <c r="P28" s="282">
        <v>1570</v>
      </c>
      <c r="Q28" s="281" t="str">
        <f t="shared" si="20"/>
        <v>OK</v>
      </c>
      <c r="R28" s="154">
        <f>IF(C28="","",MAX(N28:N29))</f>
        <v>1300</v>
      </c>
      <c r="S28" s="154">
        <f>IF(D28="","",MAX(O28:O29))</f>
        <v>1401.5109007558126</v>
      </c>
      <c r="T28" s="155">
        <f>IF(C28="","",MAX(ABS(H28),ABS(H29)))</f>
        <v>266</v>
      </c>
      <c r="U28" s="156">
        <f>+IF(C28="","",MIN(MAX(ABS(G28),ABS(G29))*1000/(J28*K28),0.2*$F$10))</f>
        <v>0.111</v>
      </c>
      <c r="V28" s="155">
        <f>IF(C28="","",MAX(BH28:BI28))</f>
        <v>265.32</v>
      </c>
      <c r="W28" s="155">
        <f>IF(C28="","",$AA$9*$J28*$BG28*$BF28*$F$10/2.9/1000)</f>
        <v>2117.6044137931035</v>
      </c>
      <c r="X28" s="155">
        <f>IF(C28="","",$AA$9*$J28*$BG28*$BF28*$F$10/2/1000)</f>
        <v>3070.5263999999997</v>
      </c>
      <c r="Y28" s="157" t="str">
        <f>IF(C28="","",IF(MAX(ABS(H28),ABS(H29))&lt;V28,"Cấu tạo",IF(MAX(ABS(H28),ABS(H29))&gt;X28,"O/S","Tínhthép")))</f>
        <v>Tínhthép</v>
      </c>
      <c r="Z28" s="158">
        <f>IF(C28="","",IF(Y28="Tínhthép",IF(T28&lt;W28,2.5,_xlfn.COT(0.5*ASIN(2*T28*1000/($AA$9*J28*BG28*BF28*$F$10)))),""))</f>
        <v>2.5</v>
      </c>
      <c r="AA28" s="159">
        <f>IF(Y28="Cấu tạo",BJ28,MAX(BJ28:BK28))</f>
        <v>783.83671769061687</v>
      </c>
      <c r="AB28" s="160">
        <v>12</v>
      </c>
      <c r="AC28" s="160">
        <f>IF($C28="","",AI28)</f>
        <v>200</v>
      </c>
      <c r="AD28" s="160">
        <v>3</v>
      </c>
      <c r="AE28" s="159">
        <f>IF(C28="","",AD28*3.14*AB28^2/4/AC28*1000)</f>
        <v>1695.6</v>
      </c>
      <c r="AF28" s="161" t="str">
        <f>IF(C28="","",IF(AE28&gt;AA28,"OK","NOT OK"))</f>
        <v>OK</v>
      </c>
      <c r="AH28" s="162">
        <v>12</v>
      </c>
      <c r="AI28" s="163">
        <v>200</v>
      </c>
      <c r="AJ28" s="16">
        <f t="shared" si="21"/>
        <v>1.2076923076923076</v>
      </c>
      <c r="AK28" s="164">
        <f t="shared" si="4"/>
        <v>925</v>
      </c>
      <c r="AL28" s="165">
        <f t="shared" si="5"/>
        <v>213.12000000000003</v>
      </c>
      <c r="AM28" s="164">
        <f t="shared" si="6"/>
        <v>1</v>
      </c>
      <c r="AN28" s="164">
        <f t="shared" si="7"/>
        <v>0</v>
      </c>
      <c r="AO28" s="166">
        <f t="shared" si="8"/>
        <v>0</v>
      </c>
      <c r="AP28" s="167">
        <f t="shared" si="9"/>
        <v>2898.4320000000012</v>
      </c>
      <c r="AQ28" s="167">
        <f t="shared" si="10"/>
        <v>2063.3357721600009</v>
      </c>
      <c r="AR28" s="167">
        <f t="shared" si="11"/>
        <v>0</v>
      </c>
      <c r="AS28" s="164">
        <f t="shared" si="12"/>
        <v>2.5146396396396398E-3</v>
      </c>
      <c r="AT28" s="168">
        <f t="shared" si="13"/>
        <v>0</v>
      </c>
      <c r="AU28" s="168">
        <f t="shared" si="14"/>
        <v>434.78260869565219</v>
      </c>
      <c r="AV28" s="168">
        <f t="shared" si="15"/>
        <v>0</v>
      </c>
      <c r="AW28" s="168">
        <f t="shared" si="16"/>
        <v>5798.4363862567843</v>
      </c>
      <c r="AX28" s="168">
        <f t="shared" si="17"/>
        <v>0</v>
      </c>
      <c r="AY28" s="168">
        <f t="shared" si="18"/>
        <v>5798.4363862567843</v>
      </c>
      <c r="AZ28" s="169">
        <f>IF(C28="","",MAX(R28:R29))</f>
        <v>1300</v>
      </c>
      <c r="BA28" s="169">
        <f>IF(C28="","",MAX(S28:S29))</f>
        <v>1401.5109007558126</v>
      </c>
      <c r="BB28" s="170">
        <f>IF(C28="","",MIN(2,1+SQRT(200/(0.8*K28))))</f>
        <v>1.5</v>
      </c>
      <c r="BC28" s="170">
        <f>IF(C28="","",MIN(0.02,MAX(R28:S28)/(J28*0.8*K28)))</f>
        <v>1.7518886259447657E-3</v>
      </c>
      <c r="BD28" s="171">
        <f>IF(C28="","",0.18/$Y$11)</f>
        <v>0.12</v>
      </c>
      <c r="BE28" s="172">
        <f>IF(C28="","",0.035*BB28^(3/2)*$F$9^(1/2))</f>
        <v>0.315</v>
      </c>
      <c r="BF28" s="172">
        <f>IF(C28="","",0.6*(1-$F$9/250))</f>
        <v>0.54239999999999999</v>
      </c>
      <c r="BG28" s="171">
        <f>IF(C28="","",0.9*AK28)</f>
        <v>832.5</v>
      </c>
      <c r="BH28" s="172">
        <f>+IF(C28="","",(BD28*BB28*(100*BC28*$F$9)^(1/3)+0.15*U28)*J28*0.8*K28/1000)</f>
        <v>245.73727431237364</v>
      </c>
      <c r="BI28" s="172">
        <f>IF(C28="","",(BE28+0.15*U28)*J28*0.8*K28/1000)</f>
        <v>265.32</v>
      </c>
      <c r="BJ28" s="172">
        <f>IF(C28="","",$AF$12*J28*1000)</f>
        <v>783.83671769061687</v>
      </c>
      <c r="BK28" s="172">
        <f>+IF(C28="","",T28*1000/(BG28*$Q$10*Z28)*1000)</f>
        <v>498.23382704738634</v>
      </c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8"/>
      <c r="CW28" s="28"/>
      <c r="CX28" s="28"/>
      <c r="CY28" s="28"/>
      <c r="CZ28" s="28"/>
      <c r="DA28" s="28"/>
      <c r="DB28" s="28"/>
      <c r="DC28" s="28"/>
      <c r="DD28" s="28"/>
      <c r="DE28" s="28"/>
      <c r="DF28" s="28"/>
      <c r="DG28" s="28"/>
      <c r="DH28" s="28"/>
      <c r="DI28" s="24"/>
      <c r="DJ28" s="24"/>
      <c r="DK28" s="24"/>
      <c r="DL28" s="24"/>
      <c r="DM28" s="24"/>
      <c r="DN28" s="24"/>
    </row>
    <row r="29" spans="1:118" ht="15.95" customHeight="1" x14ac:dyDescent="0.25">
      <c r="A29" s="14">
        <f t="shared" si="22"/>
        <v>6</v>
      </c>
      <c r="B29" s="150">
        <f t="shared" si="19"/>
        <v>0</v>
      </c>
      <c r="C29" s="151" t="str">
        <f>C28</f>
        <v>-30,3-&gt;-36</v>
      </c>
      <c r="D29" s="269" t="s">
        <v>274</v>
      </c>
      <c r="E29" s="270" t="s">
        <v>281</v>
      </c>
      <c r="F29" s="269" t="s">
        <v>268</v>
      </c>
      <c r="G29" s="271">
        <v>111</v>
      </c>
      <c r="H29" s="271">
        <v>266</v>
      </c>
      <c r="I29" s="271">
        <v>550</v>
      </c>
      <c r="J29" s="271">
        <v>1000</v>
      </c>
      <c r="K29" s="269">
        <v>1000</v>
      </c>
      <c r="L29" s="151">
        <f t="shared" si="0"/>
        <v>266.40000000000003</v>
      </c>
      <c r="M29" s="151">
        <f t="shared" si="1"/>
        <v>44.805335701912213</v>
      </c>
      <c r="N29" s="151">
        <f t="shared" si="2"/>
        <v>1300</v>
      </c>
      <c r="O29" s="151">
        <f t="shared" si="3"/>
        <v>1401.5109007558126</v>
      </c>
      <c r="P29" s="282">
        <v>2570</v>
      </c>
      <c r="Q29" s="281" t="str">
        <f t="shared" si="20"/>
        <v>OK</v>
      </c>
      <c r="R29" s="173"/>
      <c r="S29" s="173"/>
      <c r="T29" s="174"/>
      <c r="U29" s="174"/>
      <c r="V29" s="174"/>
      <c r="W29" s="174"/>
      <c r="X29" s="174"/>
      <c r="Y29" s="174"/>
      <c r="Z29" s="174"/>
      <c r="AA29" s="175"/>
      <c r="AB29" s="175"/>
      <c r="AC29" s="175"/>
      <c r="AD29" s="175"/>
      <c r="AE29" s="176"/>
      <c r="AF29" s="175"/>
      <c r="AG29" s="122"/>
      <c r="AH29" s="177"/>
      <c r="AI29" s="177"/>
      <c r="AJ29" s="16">
        <f t="shared" si="21"/>
        <v>1.833735291401615</v>
      </c>
      <c r="AK29" s="164">
        <f t="shared" si="4"/>
        <v>925</v>
      </c>
      <c r="AL29" s="165">
        <f t="shared" si="5"/>
        <v>213.12000000000003</v>
      </c>
      <c r="AM29" s="164">
        <f t="shared" si="6"/>
        <v>1</v>
      </c>
      <c r="AN29" s="164">
        <f t="shared" si="7"/>
        <v>0</v>
      </c>
      <c r="AO29" s="166">
        <f t="shared" si="8"/>
        <v>1401.5109007558126</v>
      </c>
      <c r="AP29" s="167">
        <f t="shared" si="9"/>
        <v>2898.4320000000012</v>
      </c>
      <c r="AQ29" s="167">
        <f t="shared" si="10"/>
        <v>2063.3357721600009</v>
      </c>
      <c r="AR29" s="167">
        <f t="shared" si="11"/>
        <v>0</v>
      </c>
      <c r="AS29" s="164">
        <f t="shared" si="12"/>
        <v>2.5146396396396398E-3</v>
      </c>
      <c r="AT29" s="168">
        <f t="shared" si="13"/>
        <v>0</v>
      </c>
      <c r="AU29" s="168">
        <f t="shared" si="14"/>
        <v>434.78260869565219</v>
      </c>
      <c r="AV29" s="168">
        <f t="shared" si="15"/>
        <v>0</v>
      </c>
      <c r="AW29" s="168">
        <f t="shared" si="16"/>
        <v>5798.4363862567843</v>
      </c>
      <c r="AX29" s="168">
        <f t="shared" si="17"/>
        <v>0</v>
      </c>
      <c r="AY29" s="168">
        <f t="shared" si="18"/>
        <v>5798.4363862567843</v>
      </c>
      <c r="AZ29" s="178"/>
      <c r="BA29" s="178"/>
      <c r="BB29" s="179"/>
      <c r="BC29" s="179"/>
      <c r="BD29" s="179"/>
      <c r="BE29" s="179"/>
      <c r="BF29" s="179"/>
      <c r="BG29" s="179"/>
      <c r="BH29" s="179"/>
      <c r="BI29" s="179"/>
      <c r="BJ29" s="179"/>
      <c r="BK29" s="179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8"/>
      <c r="CW29" s="28"/>
      <c r="CX29" s="28"/>
      <c r="CY29" s="28"/>
      <c r="CZ29" s="28"/>
      <c r="DA29" s="28"/>
      <c r="DB29" s="28"/>
      <c r="DC29" s="28"/>
      <c r="DD29" s="28"/>
      <c r="DE29" s="28"/>
      <c r="DF29" s="28"/>
      <c r="DG29" s="28"/>
      <c r="DH29" s="28"/>
      <c r="DI29" s="24"/>
      <c r="DJ29" s="24"/>
      <c r="DK29" s="24"/>
      <c r="DL29" s="24"/>
      <c r="DM29" s="24"/>
      <c r="DN29" s="24"/>
    </row>
    <row r="30" spans="1:118" ht="15.95" customHeight="1" x14ac:dyDescent="0.2">
      <c r="A30" s="14">
        <f t="shared" si="22"/>
        <v>7</v>
      </c>
      <c r="B30" s="150">
        <f t="shared" si="19"/>
        <v>0.5</v>
      </c>
      <c r="C30" s="151" t="s">
        <v>117</v>
      </c>
      <c r="D30" s="152" t="s">
        <v>6</v>
      </c>
      <c r="E30" s="153" t="s">
        <v>111</v>
      </c>
      <c r="F30" s="152" t="s">
        <v>112</v>
      </c>
      <c r="G30" s="151">
        <v>194.12</v>
      </c>
      <c r="H30" s="151">
        <v>328.79</v>
      </c>
      <c r="I30" s="151">
        <v>118.913</v>
      </c>
      <c r="J30" s="151">
        <v>300</v>
      </c>
      <c r="K30" s="151">
        <v>1200</v>
      </c>
      <c r="L30" s="151">
        <f t="shared" si="0"/>
        <v>324.00000000000006</v>
      </c>
      <c r="M30" s="151">
        <f t="shared" si="1"/>
        <v>26.212343659845146</v>
      </c>
      <c r="N30" s="151">
        <f t="shared" si="2"/>
        <v>467.99999999999994</v>
      </c>
      <c r="O30" s="151">
        <f t="shared" si="3"/>
        <v>467.99999999999994</v>
      </c>
      <c r="P30" s="155"/>
      <c r="Q30" s="155"/>
      <c r="R30" s="154">
        <f>IF(C30="","",MAX(N30:N31))</f>
        <v>467.99999999999994</v>
      </c>
      <c r="S30" s="154">
        <f>IF(D30="","",MAX(O30:O31))</f>
        <v>467.99999999999994</v>
      </c>
      <c r="T30" s="155">
        <f>IF(C30="","",MAX(ABS(H30),ABS(H31)))</f>
        <v>607.02</v>
      </c>
      <c r="U30" s="156">
        <f>+IF(C30="","",MIN(MAX(ABS(G30),ABS(G31))*1000/(J30*K30),0.2*$F$10))</f>
        <v>0.53922222222222227</v>
      </c>
      <c r="V30" s="155">
        <f>IF(C30="","",MAX(BH30:BI30))</f>
        <v>110.09106155998722</v>
      </c>
      <c r="W30" s="155">
        <f>IF(C30="","",$AA$9*$J30*$BG30*$BF30*$F$10/2.9/1000)</f>
        <v>772.63944827586204</v>
      </c>
      <c r="X30" s="155">
        <f>IF(C30="","",$AA$9*$J30*$BG30*$BF30*$F$10/2/1000)</f>
        <v>1120.3271999999999</v>
      </c>
      <c r="Y30" s="157" t="str">
        <f>IF(C30="","",IF(MAX(ABS(H30),ABS(H31))&lt;V30,"Cấu tạo",IF(MAX(ABS(H30),ABS(H31))&gt;X30,"O/S","Tínhthép")))</f>
        <v>Tínhthép</v>
      </c>
      <c r="Z30" s="158">
        <f>IF(C30="","",IF(Y30="Tínhthép",IF(T30&lt;W30,2.5,_xlfn.COT(0.5*ASIN(2*T30*1000/($AA$9*J30*BG30*BF30*$F$10)))),""))</f>
        <v>2.5</v>
      </c>
      <c r="AA30" s="159">
        <f>IF(C30="","",MAX(BJ30:BK30))</f>
        <v>934.85398618957936</v>
      </c>
      <c r="AB30" s="160">
        <f>IF($C30="","",AH30)</f>
        <v>10</v>
      </c>
      <c r="AC30" s="160">
        <f>IF($C30="","",AI30)</f>
        <v>200</v>
      </c>
      <c r="AD30" s="160"/>
      <c r="AE30" s="159">
        <f>IF(C30="","",2*3.14*AB30^2/4/AC30*1000)</f>
        <v>785</v>
      </c>
      <c r="AF30" s="161" t="str">
        <f>IF(C30="","",IF(AE30&gt;AA30,"OK","NOT OK"))</f>
        <v>NOT OK</v>
      </c>
      <c r="AG30" s="17">
        <v>4</v>
      </c>
      <c r="AH30" s="162">
        <v>10</v>
      </c>
      <c r="AI30" s="163">
        <v>200</v>
      </c>
      <c r="AK30" s="164">
        <f t="shared" si="4"/>
        <v>1125</v>
      </c>
      <c r="AL30" s="165">
        <f t="shared" si="5"/>
        <v>259.20000000000005</v>
      </c>
      <c r="AM30" s="164">
        <f t="shared" si="6"/>
        <v>1</v>
      </c>
      <c r="AN30" s="164">
        <f t="shared" si="7"/>
        <v>0</v>
      </c>
      <c r="AO30" s="166">
        <f t="shared" si="8"/>
        <v>245.97663290398702</v>
      </c>
      <c r="AP30" s="167">
        <f t="shared" si="9"/>
        <v>1057.5360000000003</v>
      </c>
      <c r="AQ30" s="167">
        <f t="shared" si="10"/>
        <v>915.61466880000023</v>
      </c>
      <c r="AR30" s="167">
        <f t="shared" si="11"/>
        <v>0</v>
      </c>
      <c r="AS30" s="164">
        <f t="shared" si="12"/>
        <v>2.689814814814815E-3</v>
      </c>
      <c r="AT30" s="168">
        <f t="shared" si="13"/>
        <v>0</v>
      </c>
      <c r="AU30" s="168">
        <f t="shared" si="14"/>
        <v>434.78260869565219</v>
      </c>
      <c r="AV30" s="168">
        <f t="shared" si="15"/>
        <v>0</v>
      </c>
      <c r="AW30" s="168">
        <f t="shared" si="16"/>
        <v>2115.6457084990961</v>
      </c>
      <c r="AX30" s="168">
        <f t="shared" si="17"/>
        <v>0</v>
      </c>
      <c r="AY30" s="168">
        <f t="shared" si="18"/>
        <v>2115.6457084990961</v>
      </c>
      <c r="AZ30" s="169">
        <f>IF(C30="","",MAX(R30:R31))</f>
        <v>467.99999999999994</v>
      </c>
      <c r="BA30" s="169">
        <f>IF(C30="","",MAX(S30:S31))</f>
        <v>467.99999999999994</v>
      </c>
      <c r="BB30" s="170">
        <f>IF(C30="","",MIN(2,1+SQRT(200/(0.8*K30))))</f>
        <v>1.4564354645876385</v>
      </c>
      <c r="BC30" s="170">
        <f>IF(C30="","",MIN(0.02,MAX(R30:S30)/(J30*0.8*K30)))</f>
        <v>1.6249999999999997E-3</v>
      </c>
      <c r="BD30" s="171">
        <f>IF(C30="","",0.18/$Y$11)</f>
        <v>0.12</v>
      </c>
      <c r="BE30" s="172">
        <f>IF(C30="","",0.035*BB30^(3/2)*$F$9^(1/2))</f>
        <v>0.30137729708328892</v>
      </c>
      <c r="BF30" s="172">
        <f>IF(C30="","",0.6*(1-$F$9/250))</f>
        <v>0.54239999999999999</v>
      </c>
      <c r="BG30" s="171">
        <f>IF(C30="","",0.9*AK30)</f>
        <v>1012.5</v>
      </c>
      <c r="BH30" s="172">
        <f>+IF(C30="","",(BD30*BB30*(100*BC30*$F$9)^(1/3)+0.15*U30)*J30*0.8*K30/1000)</f>
        <v>102.52382700146013</v>
      </c>
      <c r="BI30" s="172">
        <f>IF(C30="","",(BE30+0.15*U30)*J30*0.8*K30/1000)</f>
        <v>110.09106155998722</v>
      </c>
      <c r="BJ30" s="172">
        <f>IF(C30="","",$AF$12*J30*1000)</f>
        <v>235.15101530718508</v>
      </c>
      <c r="BK30" s="172">
        <f>+IF(C30="","",T30*1000/(BG30*$Q$10*Z30)*1000)</f>
        <v>934.85398618957936</v>
      </c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8"/>
      <c r="CW30" s="28"/>
      <c r="CX30" s="28"/>
      <c r="CY30" s="28"/>
      <c r="CZ30" s="28"/>
      <c r="DA30" s="28"/>
      <c r="DB30" s="28"/>
      <c r="DC30" s="28"/>
      <c r="DD30" s="28"/>
      <c r="DE30" s="28"/>
      <c r="DF30" s="28"/>
      <c r="DG30" s="28"/>
      <c r="DH30" s="28"/>
      <c r="DI30" s="24"/>
      <c r="DJ30" s="24"/>
      <c r="DK30" s="24"/>
      <c r="DL30" s="24"/>
      <c r="DM30" s="24"/>
      <c r="DN30" s="24"/>
    </row>
    <row r="31" spans="1:118" ht="15.95" customHeight="1" x14ac:dyDescent="0.25">
      <c r="A31" s="14">
        <f t="shared" si="22"/>
        <v>7</v>
      </c>
      <c r="B31" s="150">
        <f t="shared" si="19"/>
        <v>0.5</v>
      </c>
      <c r="C31" s="151" t="s">
        <v>117</v>
      </c>
      <c r="D31" s="152" t="s">
        <v>6</v>
      </c>
      <c r="E31" s="153" t="s">
        <v>113</v>
      </c>
      <c r="F31" s="152" t="s">
        <v>112</v>
      </c>
      <c r="G31" s="151">
        <v>-186.84</v>
      </c>
      <c r="H31" s="151">
        <v>-607.02</v>
      </c>
      <c r="I31" s="151">
        <v>-114.325</v>
      </c>
      <c r="J31" s="151">
        <v>300</v>
      </c>
      <c r="K31" s="152">
        <v>1200</v>
      </c>
      <c r="L31" s="151">
        <f t="shared" si="0"/>
        <v>324.00000000000006</v>
      </c>
      <c r="M31" s="151">
        <f t="shared" si="1"/>
        <v>25.189410246776561</v>
      </c>
      <c r="N31" s="151">
        <f t="shared" si="2"/>
        <v>467.99999999999994</v>
      </c>
      <c r="O31" s="151">
        <f t="shared" si="3"/>
        <v>467.99999999999994</v>
      </c>
      <c r="P31" s="272"/>
      <c r="Q31" s="272"/>
      <c r="R31" s="180"/>
      <c r="S31" s="180"/>
      <c r="T31" s="174"/>
      <c r="U31" s="174"/>
      <c r="V31" s="174"/>
      <c r="W31" s="174"/>
      <c r="X31" s="174"/>
      <c r="Y31" s="174"/>
      <c r="Z31" s="174"/>
      <c r="AA31" s="175"/>
      <c r="AB31" s="175"/>
      <c r="AC31" s="175"/>
      <c r="AD31" s="175"/>
      <c r="AE31" s="176"/>
      <c r="AF31" s="175"/>
      <c r="AG31" s="122"/>
      <c r="AH31" s="177"/>
      <c r="AI31" s="177"/>
      <c r="AJ31" s="123"/>
      <c r="AK31" s="164">
        <f t="shared" si="4"/>
        <v>1125</v>
      </c>
      <c r="AL31" s="165">
        <f t="shared" si="5"/>
        <v>259.20000000000005</v>
      </c>
      <c r="AM31" s="164">
        <f t="shared" si="6"/>
        <v>1</v>
      </c>
      <c r="AN31" s="164">
        <f t="shared" si="7"/>
        <v>0</v>
      </c>
      <c r="AO31" s="166">
        <f t="shared" si="8"/>
        <v>236.37742575575049</v>
      </c>
      <c r="AP31" s="167">
        <f t="shared" si="9"/>
        <v>1057.5360000000003</v>
      </c>
      <c r="AQ31" s="167">
        <f t="shared" si="10"/>
        <v>915.61466880000023</v>
      </c>
      <c r="AR31" s="167">
        <f t="shared" si="11"/>
        <v>0</v>
      </c>
      <c r="AS31" s="164">
        <f t="shared" si="12"/>
        <v>2.689814814814815E-3</v>
      </c>
      <c r="AT31" s="168">
        <f t="shared" si="13"/>
        <v>0</v>
      </c>
      <c r="AU31" s="168">
        <f t="shared" si="14"/>
        <v>434.78260869565219</v>
      </c>
      <c r="AV31" s="168">
        <f t="shared" si="15"/>
        <v>0</v>
      </c>
      <c r="AW31" s="168">
        <f t="shared" si="16"/>
        <v>2115.6457084990961</v>
      </c>
      <c r="AX31" s="168">
        <f t="shared" si="17"/>
        <v>0</v>
      </c>
      <c r="AY31" s="168">
        <f t="shared" si="18"/>
        <v>2115.6457084990961</v>
      </c>
      <c r="AZ31" s="178"/>
      <c r="BA31" s="178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8"/>
      <c r="CW31" s="28"/>
      <c r="CX31" s="28"/>
      <c r="CY31" s="28"/>
      <c r="CZ31" s="28"/>
      <c r="DA31" s="28"/>
      <c r="DB31" s="28"/>
      <c r="DC31" s="28"/>
      <c r="DD31" s="28"/>
      <c r="DE31" s="28"/>
      <c r="DF31" s="28"/>
      <c r="DG31" s="28"/>
      <c r="DH31" s="28"/>
      <c r="DI31" s="24"/>
      <c r="DJ31" s="24"/>
      <c r="DK31" s="24"/>
      <c r="DL31" s="24"/>
      <c r="DM31" s="24"/>
      <c r="DN31" s="24"/>
    </row>
    <row r="32" spans="1:118" ht="15.95" customHeight="1" x14ac:dyDescent="0.2">
      <c r="A32" s="14">
        <f t="shared" si="22"/>
        <v>7</v>
      </c>
      <c r="B32" s="150">
        <f t="shared" si="19"/>
        <v>0.5</v>
      </c>
      <c r="C32" s="151" t="s">
        <v>117</v>
      </c>
      <c r="D32" s="152" t="s">
        <v>6</v>
      </c>
      <c r="E32" s="153" t="s">
        <v>111</v>
      </c>
      <c r="F32" s="152" t="s">
        <v>114</v>
      </c>
      <c r="G32" s="151">
        <v>128.38999999999999</v>
      </c>
      <c r="H32" s="151">
        <v>554.72</v>
      </c>
      <c r="I32" s="151">
        <v>90.644999999999996</v>
      </c>
      <c r="J32" s="151">
        <v>300</v>
      </c>
      <c r="K32" s="152">
        <v>1200</v>
      </c>
      <c r="L32" s="151">
        <f t="shared" si="0"/>
        <v>324.00000000000006</v>
      </c>
      <c r="M32" s="151">
        <f t="shared" si="1"/>
        <v>19.92480958507258</v>
      </c>
      <c r="N32" s="151">
        <f t="shared" si="2"/>
        <v>467.99999999999994</v>
      </c>
      <c r="O32" s="151">
        <f t="shared" si="3"/>
        <v>467.99999999999994</v>
      </c>
      <c r="P32" s="155"/>
      <c r="Q32" s="155"/>
      <c r="R32" s="154">
        <f>IF(C32="","",MAX(N32:N33))</f>
        <v>467.99999999999994</v>
      </c>
      <c r="S32" s="154">
        <f>IF(D32="","",MAX(O32:O33))</f>
        <v>467.99999999999994</v>
      </c>
      <c r="T32" s="155">
        <f>IF(C32="","",MAX(ABS(H32),ABS(H33)))</f>
        <v>554.72</v>
      </c>
      <c r="U32" s="156">
        <f>+IF(C32="","",MIN(MAX(ABS(G32),ABS(G33))*1000/(J32*K32),0.2*$F$10))</f>
        <v>0.55283333333333329</v>
      </c>
      <c r="V32" s="155">
        <f>IF(C32="","",MAX(BH32:BI32))</f>
        <v>110.6790615599872</v>
      </c>
      <c r="W32" s="155">
        <f>IF(C32="","",$AA$9*$J32*$BG32*$BF32*$F$10/2.9/1000)</f>
        <v>772.63944827586204</v>
      </c>
      <c r="X32" s="155">
        <f>IF(C32="","",$AA$9*$J32*$BG32*$BF32*$F$10/2/1000)</f>
        <v>1120.3271999999999</v>
      </c>
      <c r="Y32" s="157" t="str">
        <f>IF(C32="","",IF(MAX(ABS(H32),ABS(H33))&lt;V32,"Cấu tạo",IF(MAX(ABS(H32),ABS(H33))&gt;X32,"O/S","Tínhthép")))</f>
        <v>Tínhthép</v>
      </c>
      <c r="Z32" s="158">
        <f>IF(C32="","",IF(Y32="Tínhthép",IF(T32&lt;W32,2.5,_xlfn.COT(0.5*ASIN(2*T32*1000/($AA$9*J32*BG32*BF32*$F$10)))),""))</f>
        <v>2.5</v>
      </c>
      <c r="AA32" s="159">
        <f>IF(C32="","",MAX(BJ32:BK32))</f>
        <v>854.30826532747426</v>
      </c>
      <c r="AB32" s="160">
        <f>IF($C32="","",AH32)</f>
        <v>10</v>
      </c>
      <c r="AC32" s="160">
        <f>IF($C32="","",AI32)</f>
        <v>200</v>
      </c>
      <c r="AD32" s="160"/>
      <c r="AE32" s="159">
        <f>IF(C32="","",2*3.14*AB32^2/4/AC32*1000)</f>
        <v>785</v>
      </c>
      <c r="AF32" s="161" t="str">
        <f>IF(C32="","",IF(AE32&gt;AA32,"OK","NOT OK"))</f>
        <v>NOT OK</v>
      </c>
      <c r="AH32" s="162">
        <v>10</v>
      </c>
      <c r="AI32" s="163">
        <v>200</v>
      </c>
      <c r="AK32" s="164">
        <f t="shared" si="4"/>
        <v>1125</v>
      </c>
      <c r="AL32" s="165">
        <f t="shared" si="5"/>
        <v>259.20000000000005</v>
      </c>
      <c r="AM32" s="164">
        <f t="shared" si="6"/>
        <v>1</v>
      </c>
      <c r="AN32" s="164">
        <f t="shared" si="7"/>
        <v>0</v>
      </c>
      <c r="AO32" s="166">
        <f t="shared" si="8"/>
        <v>186.97441314632053</v>
      </c>
      <c r="AP32" s="167">
        <f t="shared" si="9"/>
        <v>1057.5360000000003</v>
      </c>
      <c r="AQ32" s="167">
        <f t="shared" si="10"/>
        <v>915.61466880000023</v>
      </c>
      <c r="AR32" s="167">
        <f t="shared" si="11"/>
        <v>0</v>
      </c>
      <c r="AS32" s="164">
        <f t="shared" si="12"/>
        <v>2.689814814814815E-3</v>
      </c>
      <c r="AT32" s="168">
        <f t="shared" si="13"/>
        <v>0</v>
      </c>
      <c r="AU32" s="168">
        <f t="shared" si="14"/>
        <v>434.78260869565219</v>
      </c>
      <c r="AV32" s="168">
        <f t="shared" si="15"/>
        <v>0</v>
      </c>
      <c r="AW32" s="168">
        <f t="shared" si="16"/>
        <v>2115.6457084990961</v>
      </c>
      <c r="AX32" s="168">
        <f t="shared" si="17"/>
        <v>0</v>
      </c>
      <c r="AY32" s="168">
        <f t="shared" si="18"/>
        <v>2115.6457084990961</v>
      </c>
      <c r="AZ32" s="169">
        <f>IF(C32="","",MAX(R32:R33))</f>
        <v>467.99999999999994</v>
      </c>
      <c r="BA32" s="169">
        <f>IF(C32="","",MAX(S32:S33))</f>
        <v>467.99999999999994</v>
      </c>
      <c r="BB32" s="170">
        <f>IF(C32="","",MIN(2,1+SQRT(200/(0.8*K32))))</f>
        <v>1.4564354645876385</v>
      </c>
      <c r="BC32" s="170">
        <f>IF(C32="","",MIN(0.02,MAX(R32:S32)/(J32*0.8*K32)))</f>
        <v>1.6249999999999997E-3</v>
      </c>
      <c r="BD32" s="171">
        <f>IF(C32="","",0.18/$Y$11)</f>
        <v>0.12</v>
      </c>
      <c r="BE32" s="172">
        <f>IF(C32="","",0.035*BB32^(3/2)*$F$9^(1/2))</f>
        <v>0.30137729708328892</v>
      </c>
      <c r="BF32" s="172">
        <f>IF(C32="","",0.6*(1-$F$9/250))</f>
        <v>0.54239999999999999</v>
      </c>
      <c r="BG32" s="171">
        <f>IF(C32="","",0.9*AK32)</f>
        <v>1012.5</v>
      </c>
      <c r="BH32" s="172">
        <f>+IF(C32="","",(BD32*BB32*(100*BC32*$F$9)^(1/3)+0.15*U32)*J32*0.8*K32/1000)</f>
        <v>103.11182700146011</v>
      </c>
      <c r="BI32" s="172">
        <f>IF(C32="","",(BE32+0.15*U32)*J32*0.8*K32/1000)</f>
        <v>110.6790615599872</v>
      </c>
      <c r="BJ32" s="172">
        <f>IF(C32="","",$AF$12*J32*1000)</f>
        <v>235.15101530718508</v>
      </c>
      <c r="BK32" s="172">
        <f>+IF(C32="","",T32*1000/(BG32*$Q$10*Z32)*1000)</f>
        <v>854.30826532747426</v>
      </c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4"/>
      <c r="DJ32" s="24"/>
      <c r="DK32" s="24"/>
      <c r="DL32" s="24"/>
      <c r="DM32" s="24"/>
      <c r="DN32" s="24"/>
    </row>
    <row r="33" spans="1:118" ht="15.95" customHeight="1" x14ac:dyDescent="0.25">
      <c r="A33" s="14">
        <f t="shared" si="22"/>
        <v>7</v>
      </c>
      <c r="B33" s="150">
        <f t="shared" si="19"/>
        <v>0.5</v>
      </c>
      <c r="C33" s="151" t="s">
        <v>117</v>
      </c>
      <c r="D33" s="152" t="s">
        <v>6</v>
      </c>
      <c r="E33" s="153" t="s">
        <v>113</v>
      </c>
      <c r="F33" s="152" t="s">
        <v>114</v>
      </c>
      <c r="G33" s="151">
        <v>-199.02</v>
      </c>
      <c r="H33" s="151">
        <v>-186.14</v>
      </c>
      <c r="I33" s="151">
        <v>-133.38999999999999</v>
      </c>
      <c r="J33" s="151">
        <v>300</v>
      </c>
      <c r="K33" s="152">
        <v>1200</v>
      </c>
      <c r="L33" s="151">
        <f t="shared" si="0"/>
        <v>324.00000000000006</v>
      </c>
      <c r="M33" s="151">
        <f t="shared" si="1"/>
        <v>29.446375069645683</v>
      </c>
      <c r="N33" s="151">
        <f t="shared" si="2"/>
        <v>467.99999999999994</v>
      </c>
      <c r="O33" s="151">
        <f t="shared" si="3"/>
        <v>467.99999999999994</v>
      </c>
      <c r="P33" s="272"/>
      <c r="Q33" s="272"/>
      <c r="R33" s="180"/>
      <c r="S33" s="180"/>
      <c r="T33" s="174"/>
      <c r="U33" s="174"/>
      <c r="V33" s="174"/>
      <c r="W33" s="174"/>
      <c r="X33" s="174"/>
      <c r="Y33" s="174"/>
      <c r="Z33" s="174"/>
      <c r="AA33" s="175"/>
      <c r="AB33" s="175"/>
      <c r="AC33" s="175"/>
      <c r="AD33" s="175"/>
      <c r="AE33" s="176"/>
      <c r="AF33" s="175"/>
      <c r="AG33" s="122"/>
      <c r="AH33" s="177"/>
      <c r="AI33" s="177"/>
      <c r="AJ33" s="123"/>
      <c r="AK33" s="164">
        <f t="shared" si="4"/>
        <v>1125</v>
      </c>
      <c r="AL33" s="165">
        <f t="shared" si="5"/>
        <v>259.20000000000005</v>
      </c>
      <c r="AM33" s="164">
        <f t="shared" si="6"/>
        <v>1</v>
      </c>
      <c r="AN33" s="164">
        <f t="shared" si="7"/>
        <v>0</v>
      </c>
      <c r="AO33" s="166">
        <f t="shared" si="8"/>
        <v>276.32478365355615</v>
      </c>
      <c r="AP33" s="167">
        <f t="shared" si="9"/>
        <v>1057.5360000000003</v>
      </c>
      <c r="AQ33" s="167">
        <f t="shared" si="10"/>
        <v>915.61466880000023</v>
      </c>
      <c r="AR33" s="167">
        <f t="shared" si="11"/>
        <v>0</v>
      </c>
      <c r="AS33" s="164">
        <f t="shared" si="12"/>
        <v>2.689814814814815E-3</v>
      </c>
      <c r="AT33" s="168">
        <f t="shared" si="13"/>
        <v>0</v>
      </c>
      <c r="AU33" s="168">
        <f t="shared" si="14"/>
        <v>434.78260869565219</v>
      </c>
      <c r="AV33" s="168">
        <f t="shared" si="15"/>
        <v>0</v>
      </c>
      <c r="AW33" s="168">
        <f t="shared" si="16"/>
        <v>2115.6457084990961</v>
      </c>
      <c r="AX33" s="168">
        <f t="shared" si="17"/>
        <v>0</v>
      </c>
      <c r="AY33" s="168">
        <f t="shared" si="18"/>
        <v>2115.6457084990961</v>
      </c>
      <c r="AZ33" s="178"/>
      <c r="BA33" s="178"/>
      <c r="BB33" s="179"/>
      <c r="BC33" s="179"/>
      <c r="BD33" s="179"/>
      <c r="BE33" s="179"/>
      <c r="BF33" s="179"/>
      <c r="BG33" s="179"/>
      <c r="BH33" s="179"/>
      <c r="BI33" s="179"/>
      <c r="BJ33" s="179"/>
      <c r="BK33" s="179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4"/>
      <c r="DJ33" s="24"/>
      <c r="DK33" s="24"/>
      <c r="DL33" s="24"/>
      <c r="DM33" s="24"/>
      <c r="DN33" s="24"/>
    </row>
    <row r="34" spans="1:118" ht="15.95" customHeight="1" x14ac:dyDescent="0.2">
      <c r="A34" s="14">
        <f t="shared" si="22"/>
        <v>8</v>
      </c>
      <c r="B34" s="150">
        <f t="shared" si="19"/>
        <v>0</v>
      </c>
      <c r="C34" s="151" t="s">
        <v>118</v>
      </c>
      <c r="D34" s="152" t="s">
        <v>6</v>
      </c>
      <c r="E34" s="153" t="s">
        <v>111</v>
      </c>
      <c r="F34" s="152" t="s">
        <v>112</v>
      </c>
      <c r="G34" s="151">
        <v>166.67</v>
      </c>
      <c r="H34" s="151">
        <v>319.98</v>
      </c>
      <c r="I34" s="151">
        <v>128.34700000000001</v>
      </c>
      <c r="J34" s="151">
        <v>300</v>
      </c>
      <c r="K34" s="151">
        <v>1200</v>
      </c>
      <c r="L34" s="151">
        <f t="shared" si="0"/>
        <v>324.00000000000006</v>
      </c>
      <c r="M34" s="151">
        <f t="shared" si="1"/>
        <v>28.31873184522351</v>
      </c>
      <c r="N34" s="151">
        <f t="shared" si="2"/>
        <v>467.99999999999994</v>
      </c>
      <c r="O34" s="151">
        <f t="shared" si="3"/>
        <v>467.99999999999994</v>
      </c>
      <c r="P34" s="155"/>
      <c r="Q34" s="155"/>
      <c r="R34" s="154">
        <f>IF(C34="","",MAX(N34:N35))</f>
        <v>467.99999999999994</v>
      </c>
      <c r="S34" s="154">
        <f>IF(D34="","",MAX(O34:O35))</f>
        <v>467.99999999999994</v>
      </c>
      <c r="T34" s="155">
        <f>IF(C34="","",MAX(ABS(H34),ABS(H35)))</f>
        <v>498.35</v>
      </c>
      <c r="U34" s="156">
        <f>+IF(C34="","",MIN(MAX(ABS(G34),ABS(G35))*1000/(J34*K34),0.2*$F$10))</f>
        <v>0.57852777777777775</v>
      </c>
      <c r="V34" s="155">
        <f>IF(C34="","",MAX(BH34:BI34))</f>
        <v>111.78906155998723</v>
      </c>
      <c r="W34" s="155">
        <f>IF(C34="","",$AA$9*$J34*$BG34*$BF34*$F$10/2.9/1000)</f>
        <v>772.63944827586204</v>
      </c>
      <c r="X34" s="155">
        <f>IF(C34="","",$AA$9*$J34*$BG34*$BF34*$F$10/2/1000)</f>
        <v>1120.3271999999999</v>
      </c>
      <c r="Y34" s="157" t="str">
        <f>IF(C34="","",IF(MAX(ABS(H34),ABS(H35))&lt;V34,"Cấu tạo",IF(MAX(ABS(H34),ABS(H35))&gt;X34,"O/S","Tínhthép")))</f>
        <v>Tínhthép</v>
      </c>
      <c r="Z34" s="158">
        <f>IF(C34="","",IF(Y34="Tínhthép",IF(T34&lt;W34,2.5,_xlfn.COT(0.5*ASIN(2*T34*1000/($AA$9*J34*BG34*BF34*$F$10)))),""))</f>
        <v>2.5</v>
      </c>
      <c r="AA34" s="159">
        <f>IF(C34="","",MAX(BJ34:BK34))</f>
        <v>767.49445490688424</v>
      </c>
      <c r="AB34" s="160">
        <f>IF($C34="","",AH34)</f>
        <v>10</v>
      </c>
      <c r="AC34" s="160">
        <f>IF($C34="","",AI34)</f>
        <v>200</v>
      </c>
      <c r="AD34" s="160"/>
      <c r="AE34" s="159">
        <f>IF(C34="","",2*3.14*AB34^2/4/AC34*1000)</f>
        <v>785</v>
      </c>
      <c r="AF34" s="161" t="str">
        <f>IF(C34="","",IF(AE34&gt;AA34,"OK","NOT OK"))</f>
        <v>OK</v>
      </c>
      <c r="AG34" s="17">
        <v>5</v>
      </c>
      <c r="AH34" s="162">
        <v>10</v>
      </c>
      <c r="AI34" s="163">
        <v>200</v>
      </c>
      <c r="AK34" s="164">
        <f t="shared" si="4"/>
        <v>1125</v>
      </c>
      <c r="AL34" s="165">
        <f t="shared" si="5"/>
        <v>259.20000000000005</v>
      </c>
      <c r="AM34" s="164">
        <f t="shared" si="6"/>
        <v>1</v>
      </c>
      <c r="AN34" s="164">
        <f t="shared" si="7"/>
        <v>0</v>
      </c>
      <c r="AO34" s="166">
        <f t="shared" si="8"/>
        <v>265.74297963557814</v>
      </c>
      <c r="AP34" s="167">
        <f t="shared" si="9"/>
        <v>1057.5360000000003</v>
      </c>
      <c r="AQ34" s="167">
        <f t="shared" si="10"/>
        <v>915.61466880000023</v>
      </c>
      <c r="AR34" s="167">
        <f t="shared" si="11"/>
        <v>0</v>
      </c>
      <c r="AS34" s="164">
        <f t="shared" si="12"/>
        <v>2.689814814814815E-3</v>
      </c>
      <c r="AT34" s="168">
        <f t="shared" si="13"/>
        <v>0</v>
      </c>
      <c r="AU34" s="168">
        <f t="shared" si="14"/>
        <v>434.78260869565219</v>
      </c>
      <c r="AV34" s="168">
        <f t="shared" si="15"/>
        <v>0</v>
      </c>
      <c r="AW34" s="168">
        <f t="shared" si="16"/>
        <v>2115.6457084990961</v>
      </c>
      <c r="AX34" s="168">
        <f t="shared" si="17"/>
        <v>0</v>
      </c>
      <c r="AY34" s="168">
        <f t="shared" si="18"/>
        <v>2115.6457084990961</v>
      </c>
      <c r="AZ34" s="169">
        <f>IF(C34="","",MAX(R34:R35))</f>
        <v>467.99999999999994</v>
      </c>
      <c r="BA34" s="169">
        <f>IF(C34="","",MAX(S34:S35))</f>
        <v>467.99999999999994</v>
      </c>
      <c r="BB34" s="170">
        <f>IF(C34="","",MIN(2,1+SQRT(200/(0.8*K34))))</f>
        <v>1.4564354645876385</v>
      </c>
      <c r="BC34" s="170">
        <f>IF(C34="","",MIN(0.02,MAX(R34:S34)/(J34*0.8*K34)))</f>
        <v>1.6249999999999997E-3</v>
      </c>
      <c r="BD34" s="171">
        <f>IF(C34="","",0.18/$Y$11)</f>
        <v>0.12</v>
      </c>
      <c r="BE34" s="172">
        <f>IF(C34="","",0.035*BB34^(3/2)*$F$9^(1/2))</f>
        <v>0.30137729708328892</v>
      </c>
      <c r="BF34" s="172">
        <f>IF(C34="","",0.6*(1-$F$9/250))</f>
        <v>0.54239999999999999</v>
      </c>
      <c r="BG34" s="171">
        <f>IF(C34="","",0.9*AK34)</f>
        <v>1012.5</v>
      </c>
      <c r="BH34" s="172">
        <f>+IF(C34="","",(BD34*BB34*(100*BC34*$F$9)^(1/3)+0.15*U34)*J34*0.8*K34/1000)</f>
        <v>104.22182700146013</v>
      </c>
      <c r="BI34" s="172">
        <f>IF(C34="","",(BE34+0.15*U34)*J34*0.8*K34/1000)</f>
        <v>111.78906155998723</v>
      </c>
      <c r="BJ34" s="172">
        <f>IF(C34="","",$AF$12*J34*1000)</f>
        <v>235.15101530718508</v>
      </c>
      <c r="BK34" s="172">
        <f>+IF(C34="","",T34*1000/(BG34*$Q$10*Z34)*1000)</f>
        <v>767.49445490688424</v>
      </c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4"/>
      <c r="DJ34" s="24"/>
      <c r="DK34" s="24"/>
      <c r="DL34" s="24"/>
      <c r="DM34" s="24"/>
      <c r="DN34" s="24"/>
    </row>
    <row r="35" spans="1:118" ht="15.95" customHeight="1" x14ac:dyDescent="0.25">
      <c r="A35" s="14">
        <f t="shared" si="22"/>
        <v>8</v>
      </c>
      <c r="B35" s="150">
        <f t="shared" si="19"/>
        <v>0</v>
      </c>
      <c r="C35" s="151" t="s">
        <v>118</v>
      </c>
      <c r="D35" s="152" t="s">
        <v>6</v>
      </c>
      <c r="E35" s="153" t="s">
        <v>113</v>
      </c>
      <c r="F35" s="152" t="s">
        <v>112</v>
      </c>
      <c r="G35" s="151">
        <v>-208.27</v>
      </c>
      <c r="H35" s="151">
        <v>-498.35</v>
      </c>
      <c r="I35" s="151">
        <v>-122.77800000000001</v>
      </c>
      <c r="J35" s="151">
        <v>300</v>
      </c>
      <c r="K35" s="152">
        <v>1200</v>
      </c>
      <c r="L35" s="151">
        <f t="shared" si="0"/>
        <v>324.00000000000006</v>
      </c>
      <c r="M35" s="151">
        <f t="shared" si="1"/>
        <v>27.074817721010277</v>
      </c>
      <c r="N35" s="151">
        <f t="shared" si="2"/>
        <v>467.99999999999994</v>
      </c>
      <c r="O35" s="151">
        <f t="shared" si="3"/>
        <v>467.99999999999994</v>
      </c>
      <c r="P35" s="272"/>
      <c r="Q35" s="272"/>
      <c r="R35" s="173"/>
      <c r="S35" s="173"/>
      <c r="T35" s="174"/>
      <c r="U35" s="174"/>
      <c r="V35" s="174"/>
      <c r="W35" s="174"/>
      <c r="X35" s="174"/>
      <c r="Y35" s="174"/>
      <c r="Z35" s="174"/>
      <c r="AA35" s="175"/>
      <c r="AB35" s="175"/>
      <c r="AC35" s="175"/>
      <c r="AD35" s="175"/>
      <c r="AE35" s="176"/>
      <c r="AF35" s="175"/>
      <c r="AG35" s="122"/>
      <c r="AH35" s="177"/>
      <c r="AI35" s="177"/>
      <c r="AJ35" s="123"/>
      <c r="AK35" s="164">
        <f t="shared" si="4"/>
        <v>1125</v>
      </c>
      <c r="AL35" s="165">
        <f t="shared" si="5"/>
        <v>259.20000000000005</v>
      </c>
      <c r="AM35" s="164">
        <f t="shared" si="6"/>
        <v>1</v>
      </c>
      <c r="AN35" s="164">
        <f t="shared" si="7"/>
        <v>0</v>
      </c>
      <c r="AO35" s="166">
        <f t="shared" si="8"/>
        <v>254.07008949395987</v>
      </c>
      <c r="AP35" s="167">
        <f t="shared" si="9"/>
        <v>1057.5360000000003</v>
      </c>
      <c r="AQ35" s="167">
        <f t="shared" si="10"/>
        <v>915.61466880000023</v>
      </c>
      <c r="AR35" s="167">
        <f t="shared" si="11"/>
        <v>0</v>
      </c>
      <c r="AS35" s="164">
        <f t="shared" si="12"/>
        <v>2.689814814814815E-3</v>
      </c>
      <c r="AT35" s="168">
        <f t="shared" si="13"/>
        <v>0</v>
      </c>
      <c r="AU35" s="168">
        <f t="shared" si="14"/>
        <v>434.78260869565219</v>
      </c>
      <c r="AV35" s="168">
        <f t="shared" si="15"/>
        <v>0</v>
      </c>
      <c r="AW35" s="168">
        <f t="shared" si="16"/>
        <v>2115.6457084990961</v>
      </c>
      <c r="AX35" s="168">
        <f t="shared" si="17"/>
        <v>0</v>
      </c>
      <c r="AY35" s="168">
        <f t="shared" si="18"/>
        <v>2115.6457084990961</v>
      </c>
      <c r="AZ35" s="178"/>
      <c r="BA35" s="178"/>
      <c r="BB35" s="179"/>
      <c r="BC35" s="179"/>
      <c r="BD35" s="179"/>
      <c r="BE35" s="179"/>
      <c r="BF35" s="179"/>
      <c r="BG35" s="179"/>
      <c r="BH35" s="179"/>
      <c r="BI35" s="179"/>
      <c r="BJ35" s="179"/>
      <c r="BK35" s="179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4"/>
      <c r="DJ35" s="24"/>
      <c r="DK35" s="24"/>
      <c r="DL35" s="24"/>
      <c r="DM35" s="24"/>
      <c r="DN35" s="24"/>
    </row>
    <row r="36" spans="1:118" ht="15.95" customHeight="1" x14ac:dyDescent="0.2">
      <c r="A36" s="14">
        <f t="shared" si="22"/>
        <v>8</v>
      </c>
      <c r="B36" s="150">
        <f t="shared" si="19"/>
        <v>0</v>
      </c>
      <c r="C36" s="151" t="s">
        <v>118</v>
      </c>
      <c r="D36" s="152" t="s">
        <v>6</v>
      </c>
      <c r="E36" s="153" t="s">
        <v>111</v>
      </c>
      <c r="F36" s="152" t="s">
        <v>114</v>
      </c>
      <c r="G36" s="151">
        <v>75.2</v>
      </c>
      <c r="H36" s="151">
        <v>434.81</v>
      </c>
      <c r="I36" s="151">
        <v>71.106999999999999</v>
      </c>
      <c r="J36" s="151">
        <v>300</v>
      </c>
      <c r="K36" s="152">
        <v>1200</v>
      </c>
      <c r="L36" s="151">
        <f t="shared" si="0"/>
        <v>324.00000000000006</v>
      </c>
      <c r="M36" s="151">
        <f t="shared" si="1"/>
        <v>15.599879461435876</v>
      </c>
      <c r="N36" s="151">
        <f t="shared" si="2"/>
        <v>467.99999999999994</v>
      </c>
      <c r="O36" s="151">
        <f t="shared" si="3"/>
        <v>467.99999999999994</v>
      </c>
      <c r="P36" s="155"/>
      <c r="Q36" s="155"/>
      <c r="R36" s="154">
        <f>IF(C36="","",MAX(N36:N37))</f>
        <v>467.99999999999994</v>
      </c>
      <c r="S36" s="154">
        <f>IF(D36="","",MAX(O36:O37))</f>
        <v>467.99999999999994</v>
      </c>
      <c r="T36" s="155">
        <f>IF(C36="","",MAX(ABS(H36),ABS(H37)))</f>
        <v>434.81</v>
      </c>
      <c r="U36" s="156">
        <f>+IF(C36="","",MIN(MAX(ABS(G36),ABS(G37))*1000/(J36*K36),0.2*$F$10))</f>
        <v>0.4597222222222222</v>
      </c>
      <c r="V36" s="155">
        <f>IF(C36="","",MAX(BH36:BI36))</f>
        <v>106.65666155998721</v>
      </c>
      <c r="W36" s="155">
        <f>IF(C36="","",$AA$9*$J36*$BG36*$BF36*$F$10/2.9/1000)</f>
        <v>772.63944827586204</v>
      </c>
      <c r="X36" s="155">
        <f>IF(C36="","",$AA$9*$J36*$BG36*$BF36*$F$10/2/1000)</f>
        <v>1120.3271999999999</v>
      </c>
      <c r="Y36" s="157" t="str">
        <f>IF(C36="","",IF(MAX(ABS(H36),ABS(H37))&lt;V36,"Cấu tạo",IF(MAX(ABS(H36),ABS(H37))&gt;X36,"O/S","Tínhthép")))</f>
        <v>Tínhthép</v>
      </c>
      <c r="Z36" s="158">
        <f>IF(C36="","",IF(Y36="Tínhthép",IF(T36&lt;W36,2.5,_xlfn.COT(0.5*ASIN(2*T36*1000/($AA$9*J36*BG36*BF36*$F$10)))),""))</f>
        <v>2.5</v>
      </c>
      <c r="AA36" s="159">
        <f>IF(C36="","",MAX(BJ36:BK36))</f>
        <v>669.63833437957737</v>
      </c>
      <c r="AB36" s="160">
        <f>IF($C36="","",AH36)</f>
        <v>10</v>
      </c>
      <c r="AC36" s="160">
        <f>IF($C36="","",AI36)</f>
        <v>200</v>
      </c>
      <c r="AD36" s="160"/>
      <c r="AE36" s="159">
        <f>IF(C36="","",2*3.14*AB36^2/4/AC36*1000)</f>
        <v>785</v>
      </c>
      <c r="AF36" s="161" t="str">
        <f>IF(C36="","",IF(AE36&gt;AA36,"OK","NOT OK"))</f>
        <v>OK</v>
      </c>
      <c r="AH36" s="162">
        <v>10</v>
      </c>
      <c r="AI36" s="163">
        <v>200</v>
      </c>
      <c r="AK36" s="164">
        <f t="shared" si="4"/>
        <v>1125</v>
      </c>
      <c r="AL36" s="165">
        <f t="shared" si="5"/>
        <v>259.20000000000005</v>
      </c>
      <c r="AM36" s="164">
        <f t="shared" si="6"/>
        <v>1</v>
      </c>
      <c r="AN36" s="164">
        <f t="shared" si="7"/>
        <v>0</v>
      </c>
      <c r="AO36" s="166">
        <f t="shared" si="8"/>
        <v>146.38926886611517</v>
      </c>
      <c r="AP36" s="167">
        <f t="shared" si="9"/>
        <v>1057.5360000000003</v>
      </c>
      <c r="AQ36" s="167">
        <f t="shared" si="10"/>
        <v>915.61466880000023</v>
      </c>
      <c r="AR36" s="167">
        <f t="shared" si="11"/>
        <v>0</v>
      </c>
      <c r="AS36" s="164">
        <f t="shared" si="12"/>
        <v>2.689814814814815E-3</v>
      </c>
      <c r="AT36" s="168">
        <f t="shared" si="13"/>
        <v>0</v>
      </c>
      <c r="AU36" s="168">
        <f t="shared" si="14"/>
        <v>434.78260869565219</v>
      </c>
      <c r="AV36" s="168">
        <f t="shared" si="15"/>
        <v>0</v>
      </c>
      <c r="AW36" s="168">
        <f t="shared" si="16"/>
        <v>2115.6457084990961</v>
      </c>
      <c r="AX36" s="168">
        <f t="shared" si="17"/>
        <v>0</v>
      </c>
      <c r="AY36" s="168">
        <f t="shared" si="18"/>
        <v>2115.6457084990961</v>
      </c>
      <c r="AZ36" s="169">
        <f>IF(C36="","",MAX(R36:R37))</f>
        <v>467.99999999999994</v>
      </c>
      <c r="BA36" s="169">
        <f>IF(C36="","",MAX(S36:S37))</f>
        <v>467.99999999999994</v>
      </c>
      <c r="BB36" s="170">
        <f>IF(C36="","",MIN(2,1+SQRT(200/(0.8*K36))))</f>
        <v>1.4564354645876385</v>
      </c>
      <c r="BC36" s="170">
        <f>IF(C36="","",MIN(0.02,MAX(R36:S36)/(J36*0.8*K36)))</f>
        <v>1.6249999999999997E-3</v>
      </c>
      <c r="BD36" s="171">
        <f>IF(C36="","",0.18/$Y$11)</f>
        <v>0.12</v>
      </c>
      <c r="BE36" s="172">
        <f>IF(C36="","",0.035*BB36^(3/2)*$F$9^(1/2))</f>
        <v>0.30137729708328892</v>
      </c>
      <c r="BF36" s="172">
        <f>IF(C36="","",0.6*(1-$F$9/250))</f>
        <v>0.54239999999999999</v>
      </c>
      <c r="BG36" s="171">
        <f>IF(C36="","",0.9*AK36)</f>
        <v>1012.5</v>
      </c>
      <c r="BH36" s="172">
        <f>+IF(C36="","",(BD36*BB36*(100*BC36*$F$9)^(1/3)+0.15*U36)*J36*0.8*K36/1000)</f>
        <v>99.089427001460152</v>
      </c>
      <c r="BI36" s="172">
        <f>IF(C36="","",(BE36+0.15*U36)*J36*0.8*K36/1000)</f>
        <v>106.65666155998721</v>
      </c>
      <c r="BJ36" s="172">
        <f>IF(C36="","",$AF$12*J36*1000)</f>
        <v>235.15101530718508</v>
      </c>
      <c r="BK36" s="172">
        <f>+IF(C36="","",T36*1000/(BG36*$Q$10*Z36)*1000)</f>
        <v>669.63833437957737</v>
      </c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4"/>
      <c r="DJ36" s="24"/>
      <c r="DK36" s="24"/>
      <c r="DL36" s="24"/>
      <c r="DM36" s="24"/>
      <c r="DN36" s="24"/>
    </row>
    <row r="37" spans="1:118" ht="15.95" customHeight="1" x14ac:dyDescent="0.25">
      <c r="A37" s="14">
        <f t="shared" si="22"/>
        <v>8</v>
      </c>
      <c r="B37" s="150">
        <f t="shared" si="19"/>
        <v>0</v>
      </c>
      <c r="C37" s="151" t="s">
        <v>118</v>
      </c>
      <c r="D37" s="152" t="s">
        <v>6</v>
      </c>
      <c r="E37" s="153" t="s">
        <v>113</v>
      </c>
      <c r="F37" s="152" t="s">
        <v>114</v>
      </c>
      <c r="G37" s="151">
        <v>-165.5</v>
      </c>
      <c r="H37" s="151">
        <v>-76.28</v>
      </c>
      <c r="I37" s="151">
        <v>-122.03</v>
      </c>
      <c r="J37" s="151">
        <v>300</v>
      </c>
      <c r="K37" s="152">
        <v>1200</v>
      </c>
      <c r="L37" s="151">
        <f t="shared" si="0"/>
        <v>324.00000000000006</v>
      </c>
      <c r="M37" s="151">
        <f t="shared" si="1"/>
        <v>26.907848789993523</v>
      </c>
      <c r="N37" s="151">
        <f t="shared" si="2"/>
        <v>467.99999999999994</v>
      </c>
      <c r="O37" s="151">
        <f t="shared" si="3"/>
        <v>467.99999999999994</v>
      </c>
      <c r="P37" s="272"/>
      <c r="Q37" s="272"/>
      <c r="R37" s="173"/>
      <c r="S37" s="173"/>
      <c r="T37" s="174"/>
      <c r="U37" s="174"/>
      <c r="V37" s="174"/>
      <c r="W37" s="174"/>
      <c r="X37" s="174"/>
      <c r="Y37" s="174"/>
      <c r="Z37" s="174"/>
      <c r="AA37" s="175"/>
      <c r="AB37" s="175"/>
      <c r="AC37" s="175"/>
      <c r="AD37" s="175"/>
      <c r="AE37" s="176"/>
      <c r="AF37" s="175"/>
      <c r="AG37" s="122"/>
      <c r="AH37" s="177"/>
      <c r="AI37" s="177"/>
      <c r="AJ37" s="123"/>
      <c r="AK37" s="164">
        <f t="shared" si="4"/>
        <v>1125</v>
      </c>
      <c r="AL37" s="165">
        <f t="shared" si="5"/>
        <v>259.20000000000005</v>
      </c>
      <c r="AM37" s="164">
        <f t="shared" si="6"/>
        <v>1</v>
      </c>
      <c r="AN37" s="164">
        <f t="shared" si="7"/>
        <v>0</v>
      </c>
      <c r="AO37" s="166">
        <f t="shared" si="8"/>
        <v>252.50325304529969</v>
      </c>
      <c r="AP37" s="167">
        <f t="shared" si="9"/>
        <v>1057.5360000000003</v>
      </c>
      <c r="AQ37" s="167">
        <f t="shared" si="10"/>
        <v>915.61466880000023</v>
      </c>
      <c r="AR37" s="167">
        <f t="shared" si="11"/>
        <v>0</v>
      </c>
      <c r="AS37" s="164">
        <f t="shared" si="12"/>
        <v>2.689814814814815E-3</v>
      </c>
      <c r="AT37" s="168">
        <f t="shared" si="13"/>
        <v>0</v>
      </c>
      <c r="AU37" s="168">
        <f t="shared" si="14"/>
        <v>434.78260869565219</v>
      </c>
      <c r="AV37" s="168">
        <f t="shared" si="15"/>
        <v>0</v>
      </c>
      <c r="AW37" s="168">
        <f t="shared" si="16"/>
        <v>2115.6457084990961</v>
      </c>
      <c r="AX37" s="168">
        <f t="shared" si="17"/>
        <v>0</v>
      </c>
      <c r="AY37" s="168">
        <f t="shared" si="18"/>
        <v>2115.6457084990961</v>
      </c>
      <c r="AZ37" s="178"/>
      <c r="BA37" s="178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4"/>
      <c r="DJ37" s="24"/>
      <c r="DK37" s="24"/>
      <c r="DL37" s="24"/>
      <c r="DM37" s="24"/>
      <c r="DN37" s="24"/>
    </row>
    <row r="38" spans="1:118" ht="15.95" customHeight="1" x14ac:dyDescent="0.2">
      <c r="A38" s="14">
        <f t="shared" si="22"/>
        <v>9</v>
      </c>
      <c r="B38" s="150">
        <f t="shared" si="19"/>
        <v>0.5</v>
      </c>
      <c r="C38" s="151" t="s">
        <v>119</v>
      </c>
      <c r="D38" s="152" t="s">
        <v>6</v>
      </c>
      <c r="E38" s="153" t="s">
        <v>111</v>
      </c>
      <c r="F38" s="152" t="s">
        <v>112</v>
      </c>
      <c r="G38" s="151">
        <v>110.21</v>
      </c>
      <c r="H38" s="151">
        <v>212.43</v>
      </c>
      <c r="I38" s="151">
        <v>93.588999999999999</v>
      </c>
      <c r="J38" s="151">
        <v>300</v>
      </c>
      <c r="K38" s="151">
        <v>1200</v>
      </c>
      <c r="L38" s="151">
        <f t="shared" si="0"/>
        <v>324.00000000000006</v>
      </c>
      <c r="M38" s="151">
        <f t="shared" si="1"/>
        <v>20.577961458715663</v>
      </c>
      <c r="N38" s="151">
        <f t="shared" si="2"/>
        <v>467.99999999999994</v>
      </c>
      <c r="O38" s="151">
        <f t="shared" si="3"/>
        <v>467.99999999999994</v>
      </c>
      <c r="P38" s="155"/>
      <c r="Q38" s="155"/>
      <c r="R38" s="154">
        <f>IF(C38="","",MAX(N38:N39))</f>
        <v>467.99999999999994</v>
      </c>
      <c r="S38" s="154">
        <f>IF(D38="","",MAX(O38:O39))</f>
        <v>467.99999999999994</v>
      </c>
      <c r="T38" s="155">
        <f>IF(C38="","",MAX(ABS(H38),ABS(H39)))</f>
        <v>306.12</v>
      </c>
      <c r="U38" s="156">
        <f>+IF(C38="","",MIN(MAX(ABS(G38),ABS(G39))*1000/(J38*K38),0.2*$F$10))</f>
        <v>0.37358333333333332</v>
      </c>
      <c r="V38" s="155">
        <f>IF(C38="","",MAX(BH38:BI38))</f>
        <v>102.93546155998722</v>
      </c>
      <c r="W38" s="155">
        <f>IF(C38="","",$AA$9*$J38*$BG38*$BF38*$F$10/2.9/1000)</f>
        <v>772.63944827586204</v>
      </c>
      <c r="X38" s="155">
        <f>IF(C38="","",$AA$9*$J38*$BG38*$BF38*$F$10/2/1000)</f>
        <v>1120.3271999999999</v>
      </c>
      <c r="Y38" s="157" t="str">
        <f>IF(C38="","",IF(MAX(ABS(H38),ABS(H39))&lt;V38,"Cấu tạo",IF(MAX(ABS(H38),ABS(H39))&gt;X38,"O/S","Tínhthép")))</f>
        <v>Tínhthép</v>
      </c>
      <c r="Z38" s="158">
        <f>IF(C38="","",IF(Y38="Tínhthép",IF(T38&lt;W38,2.5,_xlfn.COT(0.5*ASIN(2*T38*1000/($AA$9*J38*BG38*BF38*$F$10)))),""))</f>
        <v>2.5</v>
      </c>
      <c r="AA38" s="159">
        <f>IF(C38="","",MAX(BJ38:BK38))</f>
        <v>471.44657878217203</v>
      </c>
      <c r="AB38" s="160">
        <f>IF($C38="","",AH38)</f>
        <v>10</v>
      </c>
      <c r="AC38" s="160">
        <f>IF($C38="","",AI38)</f>
        <v>200</v>
      </c>
      <c r="AD38" s="160"/>
      <c r="AE38" s="159">
        <f>IF(C38="","",2*3.14*AB38^2/4/AC38*1000)</f>
        <v>785</v>
      </c>
      <c r="AF38" s="161" t="str">
        <f>IF(C38="","",IF(AE38&gt;AA38,"OK","NOT OK"))</f>
        <v>OK</v>
      </c>
      <c r="AG38" s="17">
        <v>6</v>
      </c>
      <c r="AH38" s="162">
        <v>10</v>
      </c>
      <c r="AI38" s="163">
        <v>200</v>
      </c>
      <c r="AK38" s="164">
        <f t="shared" si="4"/>
        <v>1125</v>
      </c>
      <c r="AL38" s="165">
        <f t="shared" si="5"/>
        <v>259.20000000000005</v>
      </c>
      <c r="AM38" s="164">
        <f t="shared" si="6"/>
        <v>1</v>
      </c>
      <c r="AN38" s="164">
        <f t="shared" si="7"/>
        <v>0</v>
      </c>
      <c r="AO38" s="166">
        <f t="shared" si="8"/>
        <v>193.10359032858725</v>
      </c>
      <c r="AP38" s="167">
        <f t="shared" si="9"/>
        <v>1057.5360000000003</v>
      </c>
      <c r="AQ38" s="167">
        <f t="shared" si="10"/>
        <v>915.61466880000023</v>
      </c>
      <c r="AR38" s="167">
        <f t="shared" si="11"/>
        <v>0</v>
      </c>
      <c r="AS38" s="164">
        <f t="shared" si="12"/>
        <v>2.689814814814815E-3</v>
      </c>
      <c r="AT38" s="168">
        <f t="shared" si="13"/>
        <v>0</v>
      </c>
      <c r="AU38" s="168">
        <f t="shared" si="14"/>
        <v>434.78260869565219</v>
      </c>
      <c r="AV38" s="168">
        <f t="shared" si="15"/>
        <v>0</v>
      </c>
      <c r="AW38" s="168">
        <f t="shared" si="16"/>
        <v>2115.6457084990961</v>
      </c>
      <c r="AX38" s="168">
        <f t="shared" si="17"/>
        <v>0</v>
      </c>
      <c r="AY38" s="168">
        <f t="shared" si="18"/>
        <v>2115.6457084990961</v>
      </c>
      <c r="AZ38" s="169">
        <f>IF(C38="","",MAX(R38:R39))</f>
        <v>467.99999999999994</v>
      </c>
      <c r="BA38" s="169">
        <f>IF(C38="","",MAX(S38:S39))</f>
        <v>467.99999999999994</v>
      </c>
      <c r="BB38" s="170">
        <f>IF(C38="","",MIN(2,1+SQRT(200/(0.8*K38))))</f>
        <v>1.4564354645876385</v>
      </c>
      <c r="BC38" s="170">
        <f>IF(C38="","",MIN(0.02,MAX(R38:S38)/(J38*0.8*K38)))</f>
        <v>1.6249999999999997E-3</v>
      </c>
      <c r="BD38" s="171">
        <f>IF(C38="","",0.18/$Y$11)</f>
        <v>0.12</v>
      </c>
      <c r="BE38" s="172">
        <f>IF(C38="","",0.035*BB38^(3/2)*$F$9^(1/2))</f>
        <v>0.30137729708328892</v>
      </c>
      <c r="BF38" s="172">
        <f>IF(C38="","",0.6*(1-$F$9/250))</f>
        <v>0.54239999999999999</v>
      </c>
      <c r="BG38" s="171">
        <f>IF(C38="","",0.9*AK38)</f>
        <v>1012.5</v>
      </c>
      <c r="BH38" s="172">
        <f>+IF(C38="","",(BD38*BB38*(100*BC38*$F$9)^(1/3)+0.15*U38)*J38*0.8*K38/1000)</f>
        <v>95.368227001460156</v>
      </c>
      <c r="BI38" s="172">
        <f>IF(C38="","",(BE38+0.15*U38)*J38*0.8*K38/1000)</f>
        <v>102.93546155998722</v>
      </c>
      <c r="BJ38" s="172">
        <f>IF(C38="","",$AF$12*J38*1000)</f>
        <v>235.15101530718508</v>
      </c>
      <c r="BK38" s="172">
        <f>+IF(C38="","",T38*1000/(BG38*$Q$10*Z38)*1000)</f>
        <v>471.44657878217203</v>
      </c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4"/>
      <c r="DJ38" s="24"/>
      <c r="DK38" s="24"/>
      <c r="DL38" s="24"/>
      <c r="DM38" s="24"/>
      <c r="DN38" s="24"/>
    </row>
    <row r="39" spans="1:118" ht="15.95" customHeight="1" x14ac:dyDescent="0.25">
      <c r="A39" s="14">
        <f t="shared" si="22"/>
        <v>9</v>
      </c>
      <c r="B39" s="150">
        <f t="shared" si="19"/>
        <v>0.5</v>
      </c>
      <c r="C39" s="151" t="s">
        <v>119</v>
      </c>
      <c r="D39" s="152" t="s">
        <v>6</v>
      </c>
      <c r="E39" s="153" t="s">
        <v>113</v>
      </c>
      <c r="F39" s="152" t="s">
        <v>112</v>
      </c>
      <c r="G39" s="151">
        <v>-134.49</v>
      </c>
      <c r="H39" s="151">
        <v>-306.12</v>
      </c>
      <c r="I39" s="151">
        <v>-71.105999999999995</v>
      </c>
      <c r="J39" s="151">
        <v>300</v>
      </c>
      <c r="K39" s="152">
        <v>1200</v>
      </c>
      <c r="L39" s="151">
        <f t="shared" si="0"/>
        <v>324.00000000000006</v>
      </c>
      <c r="M39" s="151">
        <f t="shared" si="1"/>
        <v>15.599658533016964</v>
      </c>
      <c r="N39" s="151">
        <f t="shared" si="2"/>
        <v>467.99999999999994</v>
      </c>
      <c r="O39" s="151">
        <f t="shared" si="3"/>
        <v>467.99999999999994</v>
      </c>
      <c r="P39" s="272"/>
      <c r="Q39" s="272"/>
      <c r="R39" s="180"/>
      <c r="S39" s="180"/>
      <c r="T39" s="174"/>
      <c r="U39" s="174"/>
      <c r="V39" s="174"/>
      <c r="W39" s="174"/>
      <c r="X39" s="174"/>
      <c r="Y39" s="174"/>
      <c r="Z39" s="174"/>
      <c r="AA39" s="175"/>
      <c r="AB39" s="175"/>
      <c r="AC39" s="175"/>
      <c r="AD39" s="175"/>
      <c r="AE39" s="176"/>
      <c r="AF39" s="175"/>
      <c r="AG39" s="122"/>
      <c r="AH39" s="177"/>
      <c r="AI39" s="177"/>
      <c r="AJ39" s="123"/>
      <c r="AK39" s="164">
        <f t="shared" si="4"/>
        <v>1125</v>
      </c>
      <c r="AL39" s="165">
        <f t="shared" si="5"/>
        <v>259.20000000000005</v>
      </c>
      <c r="AM39" s="164">
        <f t="shared" si="6"/>
        <v>1</v>
      </c>
      <c r="AN39" s="164">
        <f t="shared" si="7"/>
        <v>0</v>
      </c>
      <c r="AO39" s="166">
        <f t="shared" si="8"/>
        <v>146.38719567383006</v>
      </c>
      <c r="AP39" s="167">
        <f t="shared" si="9"/>
        <v>1057.5360000000003</v>
      </c>
      <c r="AQ39" s="167">
        <f t="shared" si="10"/>
        <v>915.61466880000023</v>
      </c>
      <c r="AR39" s="167">
        <f t="shared" si="11"/>
        <v>0</v>
      </c>
      <c r="AS39" s="164">
        <f t="shared" si="12"/>
        <v>2.689814814814815E-3</v>
      </c>
      <c r="AT39" s="168">
        <f t="shared" si="13"/>
        <v>0</v>
      </c>
      <c r="AU39" s="168">
        <f t="shared" si="14"/>
        <v>434.78260869565219</v>
      </c>
      <c r="AV39" s="168">
        <f t="shared" si="15"/>
        <v>0</v>
      </c>
      <c r="AW39" s="168">
        <f t="shared" si="16"/>
        <v>2115.6457084990961</v>
      </c>
      <c r="AX39" s="168">
        <f t="shared" si="17"/>
        <v>0</v>
      </c>
      <c r="AY39" s="168">
        <f t="shared" si="18"/>
        <v>2115.6457084990961</v>
      </c>
      <c r="AZ39" s="178"/>
      <c r="BA39" s="178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4"/>
      <c r="DJ39" s="24"/>
      <c r="DK39" s="24"/>
      <c r="DL39" s="24"/>
      <c r="DM39" s="24"/>
      <c r="DN39" s="24"/>
    </row>
    <row r="40" spans="1:118" ht="15.95" customHeight="1" x14ac:dyDescent="0.2">
      <c r="A40" s="14">
        <f t="shared" si="22"/>
        <v>9</v>
      </c>
      <c r="B40" s="150">
        <f t="shared" si="19"/>
        <v>0.5</v>
      </c>
      <c r="C40" s="151" t="s">
        <v>119</v>
      </c>
      <c r="D40" s="152" t="s">
        <v>6</v>
      </c>
      <c r="E40" s="153" t="s">
        <v>111</v>
      </c>
      <c r="F40" s="152" t="s">
        <v>114</v>
      </c>
      <c r="G40" s="151">
        <v>33.11</v>
      </c>
      <c r="H40" s="151">
        <v>386.13</v>
      </c>
      <c r="I40" s="151">
        <v>42.11</v>
      </c>
      <c r="J40" s="151">
        <v>300</v>
      </c>
      <c r="K40" s="152">
        <v>1200</v>
      </c>
      <c r="L40" s="151">
        <f t="shared" si="0"/>
        <v>324.00000000000006</v>
      </c>
      <c r="M40" s="151">
        <f t="shared" si="1"/>
        <v>9.2120079794481171</v>
      </c>
      <c r="N40" s="151">
        <f t="shared" si="2"/>
        <v>467.99999999999994</v>
      </c>
      <c r="O40" s="151">
        <f t="shared" si="3"/>
        <v>467.99999999999994</v>
      </c>
      <c r="P40" s="155"/>
      <c r="Q40" s="155"/>
      <c r="R40" s="154">
        <f>IF(C40="","",MAX(N40:N41))</f>
        <v>467.99999999999994</v>
      </c>
      <c r="S40" s="154">
        <f>IF(D40="","",MAX(O40:O41))</f>
        <v>467.99999999999994</v>
      </c>
      <c r="T40" s="155">
        <f>IF(C40="","",MAX(ABS(H40),ABS(H41)))</f>
        <v>386.13</v>
      </c>
      <c r="U40" s="156">
        <f>+IF(C40="","",MIN(MAX(ABS(G40),ABS(G41))*1000/(J40*K40),0.2*$F$10))</f>
        <v>0.41288888888888892</v>
      </c>
      <c r="V40" s="155">
        <f>IF(C40="","",MAX(BH40:BI40))</f>
        <v>104.63346155998724</v>
      </c>
      <c r="W40" s="155">
        <f>IF(C40="","",$AA$9*$J40*$BG40*$BF40*$F$10/2.9/1000)</f>
        <v>772.63944827586204</v>
      </c>
      <c r="X40" s="155">
        <f>IF(C40="","",$AA$9*$J40*$BG40*$BF40*$F$10/2/1000)</f>
        <v>1120.3271999999999</v>
      </c>
      <c r="Y40" s="157" t="str">
        <f>IF(C40="","",IF(MAX(ABS(H40),ABS(H41))&lt;V40,"Cấu tạo",IF(MAX(ABS(H40),ABS(H41))&gt;X40,"O/S","Tínhthép")))</f>
        <v>Tínhthép</v>
      </c>
      <c r="Z40" s="158">
        <f>IF(C40="","",IF(Y40="Tínhthép",IF(T40&lt;W40,2.5,_xlfn.COT(0.5*ASIN(2*T40*1000/($AA$9*J40*BG40*BF40*$F$10)))),""))</f>
        <v>2.5</v>
      </c>
      <c r="AA40" s="159">
        <f>IF(C40="","",MAX(BJ40:BK40))</f>
        <v>594.66767106089139</v>
      </c>
      <c r="AB40" s="160">
        <f>IF($C40="","",AH40)</f>
        <v>10</v>
      </c>
      <c r="AC40" s="160">
        <f>IF($C40="","",AI40)</f>
        <v>200</v>
      </c>
      <c r="AD40" s="160"/>
      <c r="AE40" s="159">
        <f>IF(C40="","",2*3.14*AB40^2/4/AC40*1000)</f>
        <v>785</v>
      </c>
      <c r="AF40" s="161" t="str">
        <f>IF(C40="","",IF(AE40&gt;AA40,"OK","NOT OK"))</f>
        <v>OK</v>
      </c>
      <c r="AH40" s="162">
        <v>10</v>
      </c>
      <c r="AI40" s="163">
        <v>200</v>
      </c>
      <c r="AK40" s="164">
        <f t="shared" si="4"/>
        <v>1125</v>
      </c>
      <c r="AL40" s="165">
        <f t="shared" si="5"/>
        <v>259.20000000000005</v>
      </c>
      <c r="AM40" s="164">
        <f t="shared" si="6"/>
        <v>1</v>
      </c>
      <c r="AN40" s="164">
        <f t="shared" si="7"/>
        <v>0</v>
      </c>
      <c r="AO40" s="166">
        <f t="shared" si="8"/>
        <v>86.445482879142176</v>
      </c>
      <c r="AP40" s="167">
        <f t="shared" si="9"/>
        <v>1057.5360000000003</v>
      </c>
      <c r="AQ40" s="167">
        <f t="shared" si="10"/>
        <v>915.61466880000023</v>
      </c>
      <c r="AR40" s="167">
        <f t="shared" si="11"/>
        <v>0</v>
      </c>
      <c r="AS40" s="164">
        <f t="shared" si="12"/>
        <v>2.689814814814815E-3</v>
      </c>
      <c r="AT40" s="168">
        <f t="shared" si="13"/>
        <v>0</v>
      </c>
      <c r="AU40" s="168">
        <f t="shared" si="14"/>
        <v>434.78260869565219</v>
      </c>
      <c r="AV40" s="168">
        <f t="shared" si="15"/>
        <v>0</v>
      </c>
      <c r="AW40" s="168">
        <f t="shared" si="16"/>
        <v>2115.6457084990961</v>
      </c>
      <c r="AX40" s="168">
        <f t="shared" si="17"/>
        <v>0</v>
      </c>
      <c r="AY40" s="168">
        <f t="shared" si="18"/>
        <v>2115.6457084990961</v>
      </c>
      <c r="AZ40" s="169">
        <f>IF(C40="","",MAX(R40:R41))</f>
        <v>467.99999999999994</v>
      </c>
      <c r="BA40" s="169">
        <f>IF(C40="","",MAX(S40:S41))</f>
        <v>467.99999999999994</v>
      </c>
      <c r="BB40" s="170">
        <f>IF(C40="","",MIN(2,1+SQRT(200/(0.8*K40))))</f>
        <v>1.4564354645876385</v>
      </c>
      <c r="BC40" s="170">
        <f>IF(C40="","",MIN(0.02,MAX(R40:S40)/(J40*0.8*K40)))</f>
        <v>1.6249999999999997E-3</v>
      </c>
      <c r="BD40" s="171">
        <f>IF(C40="","",0.18/$Y$11)</f>
        <v>0.12</v>
      </c>
      <c r="BE40" s="172">
        <f>IF(C40="","",0.035*BB40^(3/2)*$F$9^(1/2))</f>
        <v>0.30137729708328892</v>
      </c>
      <c r="BF40" s="172">
        <f>IF(C40="","",0.6*(1-$F$9/250))</f>
        <v>0.54239999999999999</v>
      </c>
      <c r="BG40" s="171">
        <f>IF(C40="","",0.9*AK40)</f>
        <v>1012.5</v>
      </c>
      <c r="BH40" s="172">
        <f>+IF(C40="","",(BD40*BB40*(100*BC40*$F$9)^(1/3)+0.15*U40)*J40*0.8*K40/1000)</f>
        <v>97.066227001460135</v>
      </c>
      <c r="BI40" s="172">
        <f>IF(C40="","",(BE40+0.15*U40)*J40*0.8*K40/1000)</f>
        <v>104.63346155998724</v>
      </c>
      <c r="BJ40" s="172">
        <f>IF(C40="","",$AF$12*J40*1000)</f>
        <v>235.15101530718508</v>
      </c>
      <c r="BK40" s="172">
        <f>+IF(C40="","",T40*1000/(BG40*$Q$10*Z40)*1000)</f>
        <v>594.66767106089139</v>
      </c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4"/>
      <c r="DJ40" s="24"/>
      <c r="DK40" s="24"/>
      <c r="DL40" s="24"/>
      <c r="DM40" s="24"/>
      <c r="DN40" s="24"/>
    </row>
    <row r="41" spans="1:118" ht="15.95" customHeight="1" x14ac:dyDescent="0.25">
      <c r="A41" s="14">
        <f t="shared" si="22"/>
        <v>9</v>
      </c>
      <c r="B41" s="150">
        <f t="shared" si="19"/>
        <v>0.5</v>
      </c>
      <c r="C41" s="151" t="s">
        <v>119</v>
      </c>
      <c r="D41" s="152" t="s">
        <v>6</v>
      </c>
      <c r="E41" s="153" t="s">
        <v>113</v>
      </c>
      <c r="F41" s="152" t="s">
        <v>114</v>
      </c>
      <c r="G41" s="151">
        <v>-148.63999999999999</v>
      </c>
      <c r="H41" s="151">
        <v>-34.99</v>
      </c>
      <c r="I41" s="151">
        <v>-101.724</v>
      </c>
      <c r="J41" s="151">
        <v>300</v>
      </c>
      <c r="K41" s="152">
        <v>1200</v>
      </c>
      <c r="L41" s="151">
        <f t="shared" si="0"/>
        <v>324.00000000000006</v>
      </c>
      <c r="M41" s="151">
        <f t="shared" si="1"/>
        <v>22.384793267548503</v>
      </c>
      <c r="N41" s="151">
        <f t="shared" si="2"/>
        <v>467.99999999999994</v>
      </c>
      <c r="O41" s="151">
        <f t="shared" si="3"/>
        <v>467.99999999999994</v>
      </c>
      <c r="P41" s="272"/>
      <c r="Q41" s="272"/>
      <c r="R41" s="180"/>
      <c r="S41" s="180"/>
      <c r="T41" s="174"/>
      <c r="U41" s="174"/>
      <c r="V41" s="174"/>
      <c r="W41" s="174"/>
      <c r="X41" s="174"/>
      <c r="Y41" s="174"/>
      <c r="Z41" s="174"/>
      <c r="AA41" s="175"/>
      <c r="AB41" s="175"/>
      <c r="AC41" s="175"/>
      <c r="AD41" s="175"/>
      <c r="AE41" s="176"/>
      <c r="AF41" s="175"/>
      <c r="AG41" s="122"/>
      <c r="AH41" s="177"/>
      <c r="AI41" s="177"/>
      <c r="AJ41" s="123"/>
      <c r="AK41" s="164">
        <f t="shared" si="4"/>
        <v>1125</v>
      </c>
      <c r="AL41" s="165">
        <f t="shared" si="5"/>
        <v>259.20000000000005</v>
      </c>
      <c r="AM41" s="164">
        <f t="shared" si="6"/>
        <v>1</v>
      </c>
      <c r="AN41" s="164">
        <f t="shared" si="7"/>
        <v>0</v>
      </c>
      <c r="AO41" s="166">
        <f t="shared" si="8"/>
        <v>210.05890002267387</v>
      </c>
      <c r="AP41" s="167">
        <f t="shared" si="9"/>
        <v>1057.5360000000003</v>
      </c>
      <c r="AQ41" s="167">
        <f t="shared" si="10"/>
        <v>915.61466880000023</v>
      </c>
      <c r="AR41" s="167">
        <f t="shared" si="11"/>
        <v>0</v>
      </c>
      <c r="AS41" s="164">
        <f t="shared" si="12"/>
        <v>2.689814814814815E-3</v>
      </c>
      <c r="AT41" s="168">
        <f t="shared" si="13"/>
        <v>0</v>
      </c>
      <c r="AU41" s="168">
        <f t="shared" si="14"/>
        <v>434.78260869565219</v>
      </c>
      <c r="AV41" s="168">
        <f t="shared" si="15"/>
        <v>0</v>
      </c>
      <c r="AW41" s="168">
        <f t="shared" si="16"/>
        <v>2115.6457084990961</v>
      </c>
      <c r="AX41" s="168">
        <f t="shared" si="17"/>
        <v>0</v>
      </c>
      <c r="AY41" s="168">
        <f t="shared" si="18"/>
        <v>2115.6457084990961</v>
      </c>
      <c r="AZ41" s="178"/>
      <c r="BA41" s="178"/>
      <c r="BB41" s="179"/>
      <c r="BC41" s="179"/>
      <c r="BD41" s="179"/>
      <c r="BE41" s="179"/>
      <c r="BF41" s="179"/>
      <c r="BG41" s="179"/>
      <c r="BH41" s="179"/>
      <c r="BI41" s="179"/>
      <c r="BJ41" s="179"/>
      <c r="BK41" s="179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4"/>
      <c r="DJ41" s="24"/>
      <c r="DK41" s="24"/>
      <c r="DL41" s="24"/>
      <c r="DM41" s="24"/>
      <c r="DN41" s="24"/>
    </row>
    <row r="42" spans="1:118" ht="15.95" customHeight="1" x14ac:dyDescent="0.2">
      <c r="A42" s="14">
        <f t="shared" si="22"/>
        <v>10</v>
      </c>
      <c r="B42" s="150">
        <f t="shared" si="19"/>
        <v>0</v>
      </c>
      <c r="C42" s="151" t="s">
        <v>120</v>
      </c>
      <c r="D42" s="152" t="s">
        <v>6</v>
      </c>
      <c r="E42" s="153" t="s">
        <v>111</v>
      </c>
      <c r="F42" s="152" t="s">
        <v>112</v>
      </c>
      <c r="G42" s="151">
        <v>102.81</v>
      </c>
      <c r="H42" s="151">
        <v>166.66</v>
      </c>
      <c r="I42" s="151">
        <v>84.185000000000002</v>
      </c>
      <c r="J42" s="151">
        <v>300</v>
      </c>
      <c r="K42" s="151">
        <v>1200</v>
      </c>
      <c r="L42" s="151">
        <f t="shared" si="0"/>
        <v>324.00000000000006</v>
      </c>
      <c r="M42" s="151">
        <f t="shared" si="1"/>
        <v>18.492953869133771</v>
      </c>
      <c r="N42" s="151">
        <f t="shared" si="2"/>
        <v>467.99999999999994</v>
      </c>
      <c r="O42" s="151">
        <f t="shared" si="3"/>
        <v>467.99999999999994</v>
      </c>
      <c r="P42" s="155"/>
      <c r="Q42" s="155"/>
      <c r="R42" s="154">
        <f>IF(C42="","",MAX(N42:N43))</f>
        <v>467.99999999999994</v>
      </c>
      <c r="S42" s="154">
        <f>IF(D42="","",MAX(O42:O43))</f>
        <v>467.99999999999994</v>
      </c>
      <c r="T42" s="155">
        <f>IF(C42="","",MAX(ABS(H42),ABS(H43)))</f>
        <v>308.44</v>
      </c>
      <c r="U42" s="156">
        <f>+IF(C42="","",MIN(MAX(ABS(G42),ABS(G43))*1000/(J42*K42),0.2*$F$10))</f>
        <v>0.38855555555555554</v>
      </c>
      <c r="V42" s="155">
        <f>IF(C42="","",MAX(BH42:BI42))</f>
        <v>103.5822615599872</v>
      </c>
      <c r="W42" s="155">
        <f>IF(C42="","",$AA$9*$J42*$BG42*$BF42*$F$10/2.9/1000)</f>
        <v>772.63944827586204</v>
      </c>
      <c r="X42" s="155">
        <f>IF(C42="","",$AA$9*$J42*$BG42*$BF42*$F$10/2/1000)</f>
        <v>1120.3271999999999</v>
      </c>
      <c r="Y42" s="157" t="str">
        <f>IF(C42="","",IF(MAX(ABS(H42),ABS(H43))&lt;V42,"Cấu tạo",IF(MAX(ABS(H42),ABS(H43))&gt;X42,"O/S","Tínhthép")))</f>
        <v>Tínhthép</v>
      </c>
      <c r="Z42" s="158">
        <f>IF(C42="","",IF(Y42="Tínhthép",IF(T42&lt;W42,2.5,_xlfn.COT(0.5*ASIN(2*T42*1000/($AA$9*J42*BG42*BF42*$F$10)))),""))</f>
        <v>2.5</v>
      </c>
      <c r="AA42" s="159">
        <f>IF(C42="","",MAX(BJ42:BK42))</f>
        <v>475.0195438376229</v>
      </c>
      <c r="AB42" s="160">
        <f>IF($C42="","",AH42)</f>
        <v>10</v>
      </c>
      <c r="AC42" s="160">
        <f>IF($C42="","",AI42)</f>
        <v>200</v>
      </c>
      <c r="AD42" s="160"/>
      <c r="AE42" s="159">
        <f>IF(C42="","",2*3.14*AB42^2/4/AC42*1000)</f>
        <v>785</v>
      </c>
      <c r="AF42" s="161" t="str">
        <f>IF(C42="","",IF(AE42&gt;AA42,"OK","NOT OK"))</f>
        <v>OK</v>
      </c>
      <c r="AG42" s="17">
        <v>7</v>
      </c>
      <c r="AH42" s="162">
        <v>10</v>
      </c>
      <c r="AI42" s="163">
        <v>200</v>
      </c>
      <c r="AK42" s="164">
        <f t="shared" si="4"/>
        <v>1125</v>
      </c>
      <c r="AL42" s="165">
        <f t="shared" si="5"/>
        <v>259.20000000000005</v>
      </c>
      <c r="AM42" s="164">
        <f t="shared" si="6"/>
        <v>1</v>
      </c>
      <c r="AN42" s="164">
        <f t="shared" si="7"/>
        <v>0</v>
      </c>
      <c r="AO42" s="166">
        <f t="shared" si="8"/>
        <v>173.5378791079514</v>
      </c>
      <c r="AP42" s="167">
        <f t="shared" si="9"/>
        <v>1057.5360000000003</v>
      </c>
      <c r="AQ42" s="167">
        <f t="shared" si="10"/>
        <v>915.61466880000023</v>
      </c>
      <c r="AR42" s="167">
        <f t="shared" si="11"/>
        <v>0</v>
      </c>
      <c r="AS42" s="164">
        <f t="shared" si="12"/>
        <v>2.689814814814815E-3</v>
      </c>
      <c r="AT42" s="168">
        <f t="shared" si="13"/>
        <v>0</v>
      </c>
      <c r="AU42" s="168">
        <f t="shared" si="14"/>
        <v>434.78260869565219</v>
      </c>
      <c r="AV42" s="168">
        <f t="shared" si="15"/>
        <v>0</v>
      </c>
      <c r="AW42" s="168">
        <f t="shared" si="16"/>
        <v>2115.6457084990961</v>
      </c>
      <c r="AX42" s="168">
        <f t="shared" si="17"/>
        <v>0</v>
      </c>
      <c r="AY42" s="168">
        <f t="shared" si="18"/>
        <v>2115.6457084990961</v>
      </c>
      <c r="AZ42" s="169">
        <f>IF(C42="","",MAX(R42:R43))</f>
        <v>467.99999999999994</v>
      </c>
      <c r="BA42" s="169">
        <f>IF(C42="","",MAX(S42:S43))</f>
        <v>467.99999999999994</v>
      </c>
      <c r="BB42" s="170">
        <f>IF(C42="","",MIN(2,1+SQRT(200/(0.8*K42))))</f>
        <v>1.4564354645876385</v>
      </c>
      <c r="BC42" s="170">
        <f>IF(C42="","",MIN(0.02,MAX(R42:S42)/(J42*0.8*K42)))</f>
        <v>1.6249999999999997E-3</v>
      </c>
      <c r="BD42" s="171">
        <f>IF(C42="","",0.18/$Y$11)</f>
        <v>0.12</v>
      </c>
      <c r="BE42" s="172">
        <f>IF(C42="","",0.035*BB42^(3/2)*$F$9^(1/2))</f>
        <v>0.30137729708328892</v>
      </c>
      <c r="BF42" s="172">
        <f>IF(C42="","",0.6*(1-$F$9/250))</f>
        <v>0.54239999999999999</v>
      </c>
      <c r="BG42" s="171">
        <f>IF(C42="","",0.9*AK42)</f>
        <v>1012.5</v>
      </c>
      <c r="BH42" s="172">
        <f>+IF(C42="","",(BD42*BB42*(100*BC42*$F$9)^(1/3)+0.15*U42)*J42*0.8*K42/1000)</f>
        <v>96.01502700146014</v>
      </c>
      <c r="BI42" s="172">
        <f>IF(C42="","",(BE42+0.15*U42)*J42*0.8*K42/1000)</f>
        <v>103.5822615599872</v>
      </c>
      <c r="BJ42" s="172">
        <f>IF(C42="","",$AF$12*J42*1000)</f>
        <v>235.15101530718508</v>
      </c>
      <c r="BK42" s="172">
        <f>+IF(C42="","",T42*1000/(BG42*$Q$10*Z42)*1000)</f>
        <v>475.0195438376229</v>
      </c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4"/>
      <c r="DJ42" s="24"/>
      <c r="DK42" s="24"/>
      <c r="DL42" s="24"/>
      <c r="DM42" s="24"/>
      <c r="DN42" s="24"/>
    </row>
    <row r="43" spans="1:118" ht="15.95" customHeight="1" x14ac:dyDescent="0.25">
      <c r="A43" s="14">
        <f t="shared" si="22"/>
        <v>10</v>
      </c>
      <c r="B43" s="150">
        <f t="shared" si="19"/>
        <v>0</v>
      </c>
      <c r="C43" s="151" t="s">
        <v>120</v>
      </c>
      <c r="D43" s="152" t="s">
        <v>6</v>
      </c>
      <c r="E43" s="153" t="s">
        <v>113</v>
      </c>
      <c r="F43" s="152" t="s">
        <v>112</v>
      </c>
      <c r="G43" s="151">
        <v>-139.88</v>
      </c>
      <c r="H43" s="151">
        <v>-308.44</v>
      </c>
      <c r="I43" s="151">
        <v>-73.174000000000007</v>
      </c>
      <c r="J43" s="151">
        <v>300</v>
      </c>
      <c r="K43" s="152">
        <v>1200</v>
      </c>
      <c r="L43" s="151">
        <f t="shared" si="0"/>
        <v>324.00000000000006</v>
      </c>
      <c r="M43" s="151">
        <f t="shared" si="1"/>
        <v>16.056632574565356</v>
      </c>
      <c r="N43" s="151">
        <f t="shared" si="2"/>
        <v>467.99999999999994</v>
      </c>
      <c r="O43" s="151">
        <f t="shared" si="3"/>
        <v>467.99999999999994</v>
      </c>
      <c r="P43" s="272"/>
      <c r="Q43" s="272"/>
      <c r="R43" s="173"/>
      <c r="S43" s="173"/>
      <c r="T43" s="174"/>
      <c r="U43" s="174"/>
      <c r="V43" s="174"/>
      <c r="W43" s="174"/>
      <c r="X43" s="174"/>
      <c r="Y43" s="174"/>
      <c r="Z43" s="174"/>
      <c r="AA43" s="175"/>
      <c r="AB43" s="175"/>
      <c r="AC43" s="175"/>
      <c r="AD43" s="175"/>
      <c r="AE43" s="176"/>
      <c r="AF43" s="175"/>
      <c r="AG43" s="122"/>
      <c r="AH43" s="177"/>
      <c r="AI43" s="177"/>
      <c r="AJ43" s="123"/>
      <c r="AK43" s="164">
        <f t="shared" si="4"/>
        <v>1125</v>
      </c>
      <c r="AL43" s="165">
        <f t="shared" si="5"/>
        <v>259.20000000000005</v>
      </c>
      <c r="AM43" s="164">
        <f t="shared" si="6"/>
        <v>1</v>
      </c>
      <c r="AN43" s="164">
        <f t="shared" si="7"/>
        <v>0</v>
      </c>
      <c r="AO43" s="166">
        <f t="shared" si="8"/>
        <v>150.67544007972046</v>
      </c>
      <c r="AP43" s="167">
        <f t="shared" si="9"/>
        <v>1057.5360000000003</v>
      </c>
      <c r="AQ43" s="167">
        <f t="shared" si="10"/>
        <v>915.61466880000023</v>
      </c>
      <c r="AR43" s="167">
        <f t="shared" si="11"/>
        <v>0</v>
      </c>
      <c r="AS43" s="164">
        <f t="shared" si="12"/>
        <v>2.689814814814815E-3</v>
      </c>
      <c r="AT43" s="168">
        <f t="shared" si="13"/>
        <v>0</v>
      </c>
      <c r="AU43" s="168">
        <f t="shared" si="14"/>
        <v>434.78260869565219</v>
      </c>
      <c r="AV43" s="168">
        <f t="shared" si="15"/>
        <v>0</v>
      </c>
      <c r="AW43" s="168">
        <f t="shared" si="16"/>
        <v>2115.6457084990961</v>
      </c>
      <c r="AX43" s="168">
        <f t="shared" si="17"/>
        <v>0</v>
      </c>
      <c r="AY43" s="168">
        <f t="shared" si="18"/>
        <v>2115.6457084990961</v>
      </c>
      <c r="AZ43" s="178"/>
      <c r="BA43" s="178"/>
      <c r="BB43" s="179"/>
      <c r="BC43" s="179"/>
      <c r="BD43" s="179"/>
      <c r="BE43" s="179"/>
      <c r="BF43" s="179"/>
      <c r="BG43" s="179"/>
      <c r="BH43" s="179"/>
      <c r="BI43" s="179"/>
      <c r="BJ43" s="179"/>
      <c r="BK43" s="179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4"/>
      <c r="DJ43" s="24"/>
      <c r="DK43" s="24"/>
      <c r="DL43" s="24"/>
      <c r="DM43" s="24"/>
      <c r="DN43" s="24"/>
    </row>
    <row r="44" spans="1:118" ht="15.95" customHeight="1" x14ac:dyDescent="0.2">
      <c r="A44" s="14">
        <f t="shared" si="22"/>
        <v>10</v>
      </c>
      <c r="B44" s="150">
        <f t="shared" si="19"/>
        <v>0</v>
      </c>
      <c r="C44" s="151" t="s">
        <v>120</v>
      </c>
      <c r="D44" s="152" t="s">
        <v>6</v>
      </c>
      <c r="E44" s="153" t="s">
        <v>111</v>
      </c>
      <c r="F44" s="152" t="s">
        <v>114</v>
      </c>
      <c r="G44" s="151">
        <v>34.909999999999997</v>
      </c>
      <c r="H44" s="151">
        <v>369.17</v>
      </c>
      <c r="I44" s="151">
        <v>50.515000000000001</v>
      </c>
      <c r="J44" s="151">
        <v>300</v>
      </c>
      <c r="K44" s="152">
        <v>1200</v>
      </c>
      <c r="L44" s="151">
        <f t="shared" si="0"/>
        <v>324.00000000000006</v>
      </c>
      <c r="M44" s="151">
        <f t="shared" si="1"/>
        <v>11.05981080758238</v>
      </c>
      <c r="N44" s="151">
        <f t="shared" si="2"/>
        <v>467.99999999999994</v>
      </c>
      <c r="O44" s="151">
        <f t="shared" si="3"/>
        <v>467.99999999999994</v>
      </c>
      <c r="P44" s="155"/>
      <c r="Q44" s="155"/>
      <c r="R44" s="154">
        <f>IF(C44="","",MAX(N44:N45))</f>
        <v>467.99999999999994</v>
      </c>
      <c r="S44" s="154">
        <f>IF(D44="","",MAX(O44:O45))</f>
        <v>467.99999999999994</v>
      </c>
      <c r="T44" s="155">
        <f>IF(C44="","",MAX(ABS(H44),ABS(H45)))</f>
        <v>369.17</v>
      </c>
      <c r="U44" s="156">
        <f>+IF(C44="","",MIN(MAX(ABS(G44),ABS(G45))*1000/(J44*K44),0.2*$F$10))</f>
        <v>0.41397222222222224</v>
      </c>
      <c r="V44" s="155">
        <f>IF(C44="","",MAX(BH44:BI44))</f>
        <v>104.68026155998724</v>
      </c>
      <c r="W44" s="155">
        <f>IF(C44="","",$AA$9*$J44*$BG44*$BF44*$F$10/2.9/1000)</f>
        <v>772.63944827586204</v>
      </c>
      <c r="X44" s="155">
        <f>IF(C44="","",$AA$9*$J44*$BG44*$BF44*$F$10/2/1000)</f>
        <v>1120.3271999999999</v>
      </c>
      <c r="Y44" s="157" t="str">
        <f>IF(C44="","",IF(MAX(ABS(H44),ABS(H45))&lt;V44,"Cấu tạo",IF(MAX(ABS(H44),ABS(H45))&gt;X44,"O/S","Tínhthép")))</f>
        <v>Tínhthép</v>
      </c>
      <c r="Z44" s="158">
        <f>IF(C44="","",IF(Y44="Tínhthép",IF(T44&lt;W44,2.5,_xlfn.COT(0.5*ASIN(2*T44*1000/($AA$9*J44*BG44*BF44*$F$10)))),""))</f>
        <v>2.5</v>
      </c>
      <c r="AA44" s="159">
        <f>IF(C44="","",MAX(BJ44:BK44))</f>
        <v>568.54806444862936</v>
      </c>
      <c r="AB44" s="160">
        <f>IF($C44="","",AH44)</f>
        <v>10</v>
      </c>
      <c r="AC44" s="160">
        <f>IF($C44="","",AI44)</f>
        <v>200</v>
      </c>
      <c r="AD44" s="160"/>
      <c r="AE44" s="159">
        <f>IF(C44="","",2*3.14*AB44^2/4/AC44*1000)</f>
        <v>785</v>
      </c>
      <c r="AF44" s="161" t="str">
        <f>IF(C44="","",IF(AE44&gt;AA44,"OK","NOT OK"))</f>
        <v>OK</v>
      </c>
      <c r="AH44" s="162">
        <v>10</v>
      </c>
      <c r="AI44" s="163">
        <v>200</v>
      </c>
      <c r="AK44" s="164">
        <f t="shared" si="4"/>
        <v>1125</v>
      </c>
      <c r="AL44" s="165">
        <f t="shared" si="5"/>
        <v>259.20000000000005</v>
      </c>
      <c r="AM44" s="164">
        <f t="shared" si="6"/>
        <v>1</v>
      </c>
      <c r="AN44" s="164">
        <f t="shared" si="7"/>
        <v>0</v>
      </c>
      <c r="AO44" s="166">
        <f t="shared" si="8"/>
        <v>103.78526461835283</v>
      </c>
      <c r="AP44" s="167">
        <f t="shared" si="9"/>
        <v>1057.5360000000003</v>
      </c>
      <c r="AQ44" s="167">
        <f t="shared" si="10"/>
        <v>915.61466880000023</v>
      </c>
      <c r="AR44" s="167">
        <f t="shared" si="11"/>
        <v>0</v>
      </c>
      <c r="AS44" s="164">
        <f t="shared" si="12"/>
        <v>2.689814814814815E-3</v>
      </c>
      <c r="AT44" s="168">
        <f t="shared" si="13"/>
        <v>0</v>
      </c>
      <c r="AU44" s="168">
        <f t="shared" si="14"/>
        <v>434.78260869565219</v>
      </c>
      <c r="AV44" s="168">
        <f t="shared" si="15"/>
        <v>0</v>
      </c>
      <c r="AW44" s="168">
        <f t="shared" si="16"/>
        <v>2115.6457084990961</v>
      </c>
      <c r="AX44" s="168">
        <f t="shared" si="17"/>
        <v>0</v>
      </c>
      <c r="AY44" s="168">
        <f t="shared" si="18"/>
        <v>2115.6457084990961</v>
      </c>
      <c r="AZ44" s="169">
        <f>IF(C44="","",MAX(R44:R45))</f>
        <v>467.99999999999994</v>
      </c>
      <c r="BA44" s="169">
        <f>IF(C44="","",MAX(S44:S45))</f>
        <v>467.99999999999994</v>
      </c>
      <c r="BB44" s="170">
        <f>IF(C44="","",MIN(2,1+SQRT(200/(0.8*K44))))</f>
        <v>1.4564354645876385</v>
      </c>
      <c r="BC44" s="170">
        <f>IF(C44="","",MIN(0.02,MAX(R44:S44)/(J44*0.8*K44)))</f>
        <v>1.6249999999999997E-3</v>
      </c>
      <c r="BD44" s="171">
        <f>IF(C44="","",0.18/$Y$11)</f>
        <v>0.12</v>
      </c>
      <c r="BE44" s="172">
        <f>IF(C44="","",0.035*BB44^(3/2)*$F$9^(1/2))</f>
        <v>0.30137729708328892</v>
      </c>
      <c r="BF44" s="172">
        <f>IF(C44="","",0.6*(1-$F$9/250))</f>
        <v>0.54239999999999999</v>
      </c>
      <c r="BG44" s="171">
        <f>IF(C44="","",0.9*AK44)</f>
        <v>1012.5</v>
      </c>
      <c r="BH44" s="172">
        <f>+IF(C44="","",(BD44*BB44*(100*BC44*$F$9)^(1/3)+0.15*U44)*J44*0.8*K44/1000)</f>
        <v>97.113027001460139</v>
      </c>
      <c r="BI44" s="172">
        <f>IF(C44="","",(BE44+0.15*U44)*J44*0.8*K44/1000)</f>
        <v>104.68026155998724</v>
      </c>
      <c r="BJ44" s="172">
        <f>IF(C44="","",$AF$12*J44*1000)</f>
        <v>235.15101530718508</v>
      </c>
      <c r="BK44" s="172">
        <f>+IF(C44="","",T44*1000/(BG44*$Q$10*Z44)*1000)</f>
        <v>568.54806444862936</v>
      </c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4"/>
      <c r="DJ44" s="24"/>
      <c r="DK44" s="24"/>
      <c r="DL44" s="24"/>
      <c r="DM44" s="24"/>
      <c r="DN44" s="24"/>
    </row>
    <row r="45" spans="1:118" ht="15.95" customHeight="1" x14ac:dyDescent="0.25">
      <c r="A45" s="14">
        <f t="shared" si="22"/>
        <v>10</v>
      </c>
      <c r="B45" s="150">
        <f t="shared" si="19"/>
        <v>0</v>
      </c>
      <c r="C45" s="151" t="s">
        <v>120</v>
      </c>
      <c r="D45" s="152" t="s">
        <v>6</v>
      </c>
      <c r="E45" s="153" t="s">
        <v>113</v>
      </c>
      <c r="F45" s="152" t="s">
        <v>114</v>
      </c>
      <c r="G45" s="151">
        <v>-149.03</v>
      </c>
      <c r="H45" s="151">
        <v>-96.23</v>
      </c>
      <c r="I45" s="151">
        <v>-97.909000000000006</v>
      </c>
      <c r="J45" s="151">
        <v>300</v>
      </c>
      <c r="K45" s="152">
        <v>1200</v>
      </c>
      <c r="L45" s="151">
        <f t="shared" si="0"/>
        <v>324.00000000000006</v>
      </c>
      <c r="M45" s="151">
        <f t="shared" si="1"/>
        <v>21.537090719917842</v>
      </c>
      <c r="N45" s="151">
        <f t="shared" si="2"/>
        <v>467.99999999999994</v>
      </c>
      <c r="O45" s="151">
        <f t="shared" si="3"/>
        <v>467.99999999999994</v>
      </c>
      <c r="P45" s="272"/>
      <c r="Q45" s="272"/>
      <c r="R45" s="173"/>
      <c r="S45" s="173"/>
      <c r="T45" s="174"/>
      <c r="U45" s="174"/>
      <c r="V45" s="174"/>
      <c r="W45" s="174"/>
      <c r="X45" s="174"/>
      <c r="Y45" s="174"/>
      <c r="Z45" s="174"/>
      <c r="AA45" s="175"/>
      <c r="AB45" s="175"/>
      <c r="AC45" s="175"/>
      <c r="AD45" s="175"/>
      <c r="AE45" s="176"/>
      <c r="AF45" s="175"/>
      <c r="AG45" s="122"/>
      <c r="AH45" s="177"/>
      <c r="AI45" s="177"/>
      <c r="AJ45" s="123"/>
      <c r="AK45" s="164">
        <f t="shared" si="4"/>
        <v>1125</v>
      </c>
      <c r="AL45" s="165">
        <f t="shared" si="5"/>
        <v>259.20000000000005</v>
      </c>
      <c r="AM45" s="164">
        <f t="shared" si="6"/>
        <v>1</v>
      </c>
      <c r="AN45" s="164">
        <f t="shared" si="7"/>
        <v>0</v>
      </c>
      <c r="AO45" s="166">
        <f t="shared" si="8"/>
        <v>202.10405931570932</v>
      </c>
      <c r="AP45" s="167">
        <f t="shared" si="9"/>
        <v>1057.5360000000003</v>
      </c>
      <c r="AQ45" s="167">
        <f t="shared" si="10"/>
        <v>915.61466880000023</v>
      </c>
      <c r="AR45" s="167">
        <f t="shared" si="11"/>
        <v>0</v>
      </c>
      <c r="AS45" s="164">
        <f t="shared" si="12"/>
        <v>2.689814814814815E-3</v>
      </c>
      <c r="AT45" s="168">
        <f t="shared" si="13"/>
        <v>0</v>
      </c>
      <c r="AU45" s="168">
        <f t="shared" si="14"/>
        <v>434.78260869565219</v>
      </c>
      <c r="AV45" s="168">
        <f t="shared" si="15"/>
        <v>0</v>
      </c>
      <c r="AW45" s="168">
        <f t="shared" si="16"/>
        <v>2115.6457084990961</v>
      </c>
      <c r="AX45" s="168">
        <f t="shared" si="17"/>
        <v>0</v>
      </c>
      <c r="AY45" s="168">
        <f t="shared" si="18"/>
        <v>2115.6457084990961</v>
      </c>
      <c r="AZ45" s="178"/>
      <c r="BA45" s="178"/>
      <c r="BB45" s="179"/>
      <c r="BC45" s="179"/>
      <c r="BD45" s="179"/>
      <c r="BE45" s="179"/>
      <c r="BF45" s="179"/>
      <c r="BG45" s="179"/>
      <c r="BH45" s="179"/>
      <c r="BI45" s="179"/>
      <c r="BJ45" s="179"/>
      <c r="BK45" s="179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4"/>
      <c r="DJ45" s="24"/>
      <c r="DK45" s="24"/>
      <c r="DL45" s="24"/>
      <c r="DM45" s="24"/>
      <c r="DN45" s="24"/>
    </row>
    <row r="46" spans="1:118" ht="15.95" customHeight="1" x14ac:dyDescent="0.2">
      <c r="A46" s="14">
        <f t="shared" si="22"/>
        <v>11</v>
      </c>
      <c r="B46" s="150">
        <f t="shared" si="19"/>
        <v>0.5</v>
      </c>
      <c r="C46" s="151" t="s">
        <v>121</v>
      </c>
      <c r="D46" s="152" t="s">
        <v>6</v>
      </c>
      <c r="E46" s="153" t="s">
        <v>111</v>
      </c>
      <c r="F46" s="152" t="s">
        <v>112</v>
      </c>
      <c r="G46" s="151">
        <v>106.54</v>
      </c>
      <c r="H46" s="151">
        <v>183.39</v>
      </c>
      <c r="I46" s="151">
        <v>84.108999999999995</v>
      </c>
      <c r="J46" s="151">
        <v>300</v>
      </c>
      <c r="K46" s="151">
        <v>1200</v>
      </c>
      <c r="L46" s="151">
        <f t="shared" si="0"/>
        <v>324.00000000000006</v>
      </c>
      <c r="M46" s="151">
        <f t="shared" si="1"/>
        <v>18.476119535047928</v>
      </c>
      <c r="N46" s="151">
        <f t="shared" si="2"/>
        <v>467.99999999999994</v>
      </c>
      <c r="O46" s="151">
        <f t="shared" si="3"/>
        <v>467.99999999999994</v>
      </c>
      <c r="P46" s="155"/>
      <c r="Q46" s="155"/>
      <c r="R46" s="154">
        <f>IF(C46="","",MAX(N46:N47))</f>
        <v>467.99999999999994</v>
      </c>
      <c r="S46" s="154">
        <f>IF(D46="","",MAX(O46:O47))</f>
        <v>467.99999999999994</v>
      </c>
      <c r="T46" s="155">
        <f>IF(C46="","",MAX(ABS(H46),ABS(H47)))</f>
        <v>274.85000000000002</v>
      </c>
      <c r="U46" s="156">
        <f>+IF(C46="","",MIN(MAX(ABS(G46),ABS(G47))*1000/(J46*K46),0.2*$F$10))</f>
        <v>0.34675</v>
      </c>
      <c r="V46" s="155">
        <f>IF(C46="","",MAX(BH46:BI46))</f>
        <v>101.7762615599872</v>
      </c>
      <c r="W46" s="155">
        <f>IF(C46="","",$AA$9*$J46*$BG46*$BF46*$F$10/2.9/1000)</f>
        <v>772.63944827586204</v>
      </c>
      <c r="X46" s="155">
        <f>IF(C46="","",$AA$9*$J46*$BG46*$BF46*$F$10/2/1000)</f>
        <v>1120.3271999999999</v>
      </c>
      <c r="Y46" s="157" t="str">
        <f>IF(C46="","",IF(MAX(ABS(H46),ABS(H47))&lt;V46,"Cấu tạo",IF(MAX(ABS(H46),ABS(H47))&gt;X46,"O/S","Tínhthép")))</f>
        <v>Tínhthép</v>
      </c>
      <c r="Z46" s="158">
        <f>IF(C46="","",IF(Y46="Tínhthép",IF(T46&lt;W46,2.5,_xlfn.COT(0.5*ASIN(2*T46*1000/($AA$9*J46*BG46*BF46*$F$10)))),""))</f>
        <v>2.5</v>
      </c>
      <c r="AA46" s="159">
        <f>IF(C46="","",MAX(BJ46:BK46))</f>
        <v>423.28855409081393</v>
      </c>
      <c r="AB46" s="160">
        <f>IF($C46="","",AH46)</f>
        <v>10</v>
      </c>
      <c r="AC46" s="160">
        <f>IF($C46="","",AI46)</f>
        <v>200</v>
      </c>
      <c r="AD46" s="160"/>
      <c r="AE46" s="159">
        <f>IF(C46="","",2*3.14*AB46^2/4/AC46*1000)</f>
        <v>785</v>
      </c>
      <c r="AF46" s="161" t="str">
        <f>IF(C46="","",IF(AE46&gt;AA46,"OK","NOT OK"))</f>
        <v>OK</v>
      </c>
      <c r="AG46" s="17">
        <v>8</v>
      </c>
      <c r="AH46" s="162">
        <v>10</v>
      </c>
      <c r="AI46" s="163">
        <v>200</v>
      </c>
      <c r="AK46" s="164">
        <f t="shared" si="4"/>
        <v>1125</v>
      </c>
      <c r="AL46" s="165">
        <f t="shared" si="5"/>
        <v>259.20000000000005</v>
      </c>
      <c r="AM46" s="164">
        <f t="shared" si="6"/>
        <v>1</v>
      </c>
      <c r="AN46" s="164">
        <f t="shared" si="7"/>
        <v>0</v>
      </c>
      <c r="AO46" s="166">
        <f t="shared" si="8"/>
        <v>173.37990571688917</v>
      </c>
      <c r="AP46" s="167">
        <f t="shared" si="9"/>
        <v>1057.5360000000003</v>
      </c>
      <c r="AQ46" s="167">
        <f t="shared" si="10"/>
        <v>915.61466880000023</v>
      </c>
      <c r="AR46" s="167">
        <f t="shared" si="11"/>
        <v>0</v>
      </c>
      <c r="AS46" s="164">
        <f t="shared" si="12"/>
        <v>2.689814814814815E-3</v>
      </c>
      <c r="AT46" s="168">
        <f t="shared" si="13"/>
        <v>0</v>
      </c>
      <c r="AU46" s="168">
        <f t="shared" si="14"/>
        <v>434.78260869565219</v>
      </c>
      <c r="AV46" s="168">
        <f t="shared" si="15"/>
        <v>0</v>
      </c>
      <c r="AW46" s="168">
        <f t="shared" si="16"/>
        <v>2115.6457084990961</v>
      </c>
      <c r="AX46" s="168">
        <f t="shared" si="17"/>
        <v>0</v>
      </c>
      <c r="AY46" s="168">
        <f t="shared" si="18"/>
        <v>2115.6457084990961</v>
      </c>
      <c r="AZ46" s="169">
        <f>IF(C46="","",MAX(R46:R47))</f>
        <v>467.99999999999994</v>
      </c>
      <c r="BA46" s="169">
        <f>IF(C46="","",MAX(S46:S47))</f>
        <v>467.99999999999994</v>
      </c>
      <c r="BB46" s="170">
        <f>IF(C46="","",MIN(2,1+SQRT(200/(0.8*K46))))</f>
        <v>1.4564354645876385</v>
      </c>
      <c r="BC46" s="170">
        <f>IF(C46="","",MIN(0.02,MAX(R46:S46)/(J46*0.8*K46)))</f>
        <v>1.6249999999999997E-3</v>
      </c>
      <c r="BD46" s="171">
        <f>IF(C46="","",0.18/$Y$11)</f>
        <v>0.12</v>
      </c>
      <c r="BE46" s="172">
        <f>IF(C46="","",0.035*BB46^(3/2)*$F$9^(1/2))</f>
        <v>0.30137729708328892</v>
      </c>
      <c r="BF46" s="172">
        <f>IF(C46="","",0.6*(1-$F$9/250))</f>
        <v>0.54239999999999999</v>
      </c>
      <c r="BG46" s="171">
        <f>IF(C46="","",0.9*AK46)</f>
        <v>1012.5</v>
      </c>
      <c r="BH46" s="172">
        <f>+IF(C46="","",(BD46*BB46*(100*BC46*$F$9)^(1/3)+0.15*U46)*J46*0.8*K46/1000)</f>
        <v>94.209027001460143</v>
      </c>
      <c r="BI46" s="172">
        <f>IF(C46="","",(BE46+0.15*U46)*J46*0.8*K46/1000)</f>
        <v>101.7762615599872</v>
      </c>
      <c r="BJ46" s="172">
        <f>IF(C46="","",$AF$12*J46*1000)</f>
        <v>235.15101530718508</v>
      </c>
      <c r="BK46" s="172">
        <f>+IF(C46="","",T46*1000/(BG46*$Q$10*Z46)*1000)</f>
        <v>423.28855409081393</v>
      </c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4"/>
      <c r="DJ46" s="24"/>
      <c r="DK46" s="24"/>
      <c r="DL46" s="24"/>
      <c r="DM46" s="24"/>
      <c r="DN46" s="24"/>
    </row>
    <row r="47" spans="1:118" ht="15.95" customHeight="1" x14ac:dyDescent="0.25">
      <c r="A47" s="14">
        <f t="shared" si="22"/>
        <v>11</v>
      </c>
      <c r="B47" s="150">
        <f t="shared" si="19"/>
        <v>0.5</v>
      </c>
      <c r="C47" s="151" t="s">
        <v>121</v>
      </c>
      <c r="D47" s="152" t="s">
        <v>6</v>
      </c>
      <c r="E47" s="153" t="s">
        <v>113</v>
      </c>
      <c r="F47" s="152" t="s">
        <v>112</v>
      </c>
      <c r="G47" s="151">
        <v>-124.83</v>
      </c>
      <c r="H47" s="151">
        <v>-274.85000000000002</v>
      </c>
      <c r="I47" s="151">
        <v>-66.546000000000006</v>
      </c>
      <c r="J47" s="151">
        <v>300</v>
      </c>
      <c r="K47" s="152">
        <v>1200</v>
      </c>
      <c r="L47" s="151">
        <f t="shared" si="0"/>
        <v>324.00000000000006</v>
      </c>
      <c r="M47" s="151">
        <f t="shared" si="1"/>
        <v>14.592682046490836</v>
      </c>
      <c r="N47" s="151">
        <f t="shared" si="2"/>
        <v>467.99999999999994</v>
      </c>
      <c r="O47" s="151">
        <f t="shared" si="3"/>
        <v>467.99999999999994</v>
      </c>
      <c r="P47" s="272"/>
      <c r="Q47" s="272"/>
      <c r="R47" s="180"/>
      <c r="S47" s="180"/>
      <c r="T47" s="174"/>
      <c r="U47" s="174"/>
      <c r="V47" s="174"/>
      <c r="W47" s="174"/>
      <c r="X47" s="174"/>
      <c r="Y47" s="174"/>
      <c r="Z47" s="174"/>
      <c r="AA47" s="175"/>
      <c r="AB47" s="175"/>
      <c r="AC47" s="175"/>
      <c r="AD47" s="175"/>
      <c r="AE47" s="176"/>
      <c r="AF47" s="175"/>
      <c r="AG47" s="122"/>
      <c r="AH47" s="177"/>
      <c r="AI47" s="177"/>
      <c r="AJ47" s="123"/>
      <c r="AK47" s="164">
        <f t="shared" si="4"/>
        <v>1125</v>
      </c>
      <c r="AL47" s="165">
        <f t="shared" si="5"/>
        <v>259.20000000000005</v>
      </c>
      <c r="AM47" s="164">
        <f t="shared" si="6"/>
        <v>1</v>
      </c>
      <c r="AN47" s="164">
        <f t="shared" si="7"/>
        <v>0</v>
      </c>
      <c r="AO47" s="166">
        <f t="shared" si="8"/>
        <v>136.93772832426882</v>
      </c>
      <c r="AP47" s="167">
        <f t="shared" si="9"/>
        <v>1057.5360000000003</v>
      </c>
      <c r="AQ47" s="167">
        <f t="shared" si="10"/>
        <v>915.61466880000023</v>
      </c>
      <c r="AR47" s="167">
        <f t="shared" si="11"/>
        <v>0</v>
      </c>
      <c r="AS47" s="164">
        <f t="shared" si="12"/>
        <v>2.689814814814815E-3</v>
      </c>
      <c r="AT47" s="168">
        <f t="shared" si="13"/>
        <v>0</v>
      </c>
      <c r="AU47" s="168">
        <f t="shared" si="14"/>
        <v>434.78260869565219</v>
      </c>
      <c r="AV47" s="168">
        <f t="shared" si="15"/>
        <v>0</v>
      </c>
      <c r="AW47" s="168">
        <f t="shared" si="16"/>
        <v>2115.6457084990961</v>
      </c>
      <c r="AX47" s="168">
        <f t="shared" si="17"/>
        <v>0</v>
      </c>
      <c r="AY47" s="168">
        <f t="shared" si="18"/>
        <v>2115.6457084990961</v>
      </c>
      <c r="AZ47" s="178"/>
      <c r="BA47" s="178"/>
      <c r="BB47" s="179"/>
      <c r="BC47" s="179"/>
      <c r="BD47" s="179"/>
      <c r="BE47" s="179"/>
      <c r="BF47" s="179"/>
      <c r="BG47" s="179"/>
      <c r="BH47" s="179"/>
      <c r="BI47" s="179"/>
      <c r="BJ47" s="179"/>
      <c r="BK47" s="179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4"/>
      <c r="DJ47" s="24"/>
      <c r="DK47" s="24"/>
      <c r="DL47" s="24"/>
      <c r="DM47" s="24"/>
      <c r="DN47" s="24"/>
    </row>
    <row r="48" spans="1:118" ht="15.95" customHeight="1" x14ac:dyDescent="0.2">
      <c r="A48" s="14">
        <f t="shared" si="22"/>
        <v>11</v>
      </c>
      <c r="B48" s="150">
        <f t="shared" si="19"/>
        <v>0.5</v>
      </c>
      <c r="C48" s="151" t="s">
        <v>121</v>
      </c>
      <c r="D48" s="152" t="s">
        <v>6</v>
      </c>
      <c r="E48" s="153" t="s">
        <v>111</v>
      </c>
      <c r="F48" s="152" t="s">
        <v>114</v>
      </c>
      <c r="G48" s="151">
        <v>32.01</v>
      </c>
      <c r="H48" s="151">
        <v>334.27</v>
      </c>
      <c r="I48" s="151">
        <v>46.768999999999998</v>
      </c>
      <c r="J48" s="151">
        <v>300</v>
      </c>
      <c r="K48" s="152">
        <v>1200</v>
      </c>
      <c r="L48" s="151">
        <f t="shared" si="0"/>
        <v>324.00000000000006</v>
      </c>
      <c r="M48" s="151">
        <f t="shared" si="1"/>
        <v>10.235890599341474</v>
      </c>
      <c r="N48" s="151">
        <f t="shared" si="2"/>
        <v>467.99999999999994</v>
      </c>
      <c r="O48" s="151">
        <f t="shared" si="3"/>
        <v>467.99999999999994</v>
      </c>
      <c r="P48" s="155"/>
      <c r="Q48" s="155"/>
      <c r="R48" s="154">
        <f>IF(C48="","",MAX(N48:N49))</f>
        <v>467.99999999999994</v>
      </c>
      <c r="S48" s="154">
        <f>IF(D48="","",MAX(O48:O49))</f>
        <v>467.99999999999994</v>
      </c>
      <c r="T48" s="155">
        <f>IF(C48="","",MAX(ABS(H48),ABS(H49)))</f>
        <v>334.27</v>
      </c>
      <c r="U48" s="156">
        <f>+IF(C48="","",MIN(MAX(ABS(G48),ABS(G49))*1000/(J48*K48),0.2*$F$10))</f>
        <v>0.36925000000000002</v>
      </c>
      <c r="V48" s="155">
        <f>IF(C48="","",MAX(BH48:BI48))</f>
        <v>102.74826155998721</v>
      </c>
      <c r="W48" s="155">
        <f>IF(C48="","",$AA$9*$J48*$BG48*$BF48*$F$10/2.9/1000)</f>
        <v>772.63944827586204</v>
      </c>
      <c r="X48" s="155">
        <f>IF(C48="","",$AA$9*$J48*$BG48*$BF48*$F$10/2/1000)</f>
        <v>1120.3271999999999</v>
      </c>
      <c r="Y48" s="157" t="str">
        <f>IF(C48="","",IF(MAX(ABS(H48),ABS(H49))&lt;V48,"Cấu tạo",IF(MAX(ABS(H48),ABS(H49))&gt;X48,"O/S","Tínhthép")))</f>
        <v>Tínhthép</v>
      </c>
      <c r="Z48" s="158">
        <f>IF(C48="","",IF(Y48="Tínhthép",IF(T48&lt;W48,2.5,_xlfn.COT(0.5*ASIN(2*T48*1000/($AA$9*J48*BG48*BF48*$F$10)))),""))</f>
        <v>2.5</v>
      </c>
      <c r="AA48" s="159">
        <f>IF(C48="","",MAX(BJ48:BK48))</f>
        <v>514.79958150240634</v>
      </c>
      <c r="AB48" s="160">
        <f>IF($C48="","",AH48)</f>
        <v>10</v>
      </c>
      <c r="AC48" s="160">
        <f>IF($C48="","",AI48)</f>
        <v>200</v>
      </c>
      <c r="AD48" s="160"/>
      <c r="AE48" s="159">
        <f>IF(C48="","",2*3.14*AB48^2/4/AC48*1000)</f>
        <v>785</v>
      </c>
      <c r="AF48" s="161" t="str">
        <f>IF(C48="","",IF(AE48&gt;AA48,"OK","NOT OK"))</f>
        <v>OK</v>
      </c>
      <c r="AH48" s="162">
        <v>10</v>
      </c>
      <c r="AI48" s="163">
        <v>200</v>
      </c>
      <c r="AK48" s="164">
        <f t="shared" si="4"/>
        <v>1125</v>
      </c>
      <c r="AL48" s="165">
        <f t="shared" si="5"/>
        <v>259.20000000000005</v>
      </c>
      <c r="AM48" s="164">
        <f t="shared" si="6"/>
        <v>1</v>
      </c>
      <c r="AN48" s="164">
        <f t="shared" si="7"/>
        <v>0</v>
      </c>
      <c r="AO48" s="166">
        <f t="shared" si="8"/>
        <v>96.053597384221362</v>
      </c>
      <c r="AP48" s="167">
        <f t="shared" si="9"/>
        <v>1057.5360000000003</v>
      </c>
      <c r="AQ48" s="167">
        <f t="shared" si="10"/>
        <v>915.61466880000023</v>
      </c>
      <c r="AR48" s="167">
        <f t="shared" si="11"/>
        <v>0</v>
      </c>
      <c r="AS48" s="164">
        <f t="shared" si="12"/>
        <v>2.689814814814815E-3</v>
      </c>
      <c r="AT48" s="168">
        <f t="shared" si="13"/>
        <v>0</v>
      </c>
      <c r="AU48" s="168">
        <f t="shared" si="14"/>
        <v>434.78260869565219</v>
      </c>
      <c r="AV48" s="168">
        <f t="shared" si="15"/>
        <v>0</v>
      </c>
      <c r="AW48" s="168">
        <f t="shared" si="16"/>
        <v>2115.6457084990961</v>
      </c>
      <c r="AX48" s="168">
        <f t="shared" si="17"/>
        <v>0</v>
      </c>
      <c r="AY48" s="168">
        <f t="shared" si="18"/>
        <v>2115.6457084990961</v>
      </c>
      <c r="AZ48" s="169">
        <f>IF(C48="","",MAX(R48:R49))</f>
        <v>467.99999999999994</v>
      </c>
      <c r="BA48" s="169">
        <f>IF(C48="","",MAX(S48:S49))</f>
        <v>467.99999999999994</v>
      </c>
      <c r="BB48" s="170">
        <f>IF(C48="","",MIN(2,1+SQRT(200/(0.8*K48))))</f>
        <v>1.4564354645876385</v>
      </c>
      <c r="BC48" s="170">
        <f>IF(C48="","",MIN(0.02,MAX(R48:S48)/(J48*0.8*K48)))</f>
        <v>1.6249999999999997E-3</v>
      </c>
      <c r="BD48" s="171">
        <f>IF(C48="","",0.18/$Y$11)</f>
        <v>0.12</v>
      </c>
      <c r="BE48" s="172">
        <f>IF(C48="","",0.035*BB48^(3/2)*$F$9^(1/2))</f>
        <v>0.30137729708328892</v>
      </c>
      <c r="BF48" s="172">
        <f>IF(C48="","",0.6*(1-$F$9/250))</f>
        <v>0.54239999999999999</v>
      </c>
      <c r="BG48" s="171">
        <f>IF(C48="","",0.9*AK48)</f>
        <v>1012.5</v>
      </c>
      <c r="BH48" s="172">
        <f>+IF(C48="","",(BD48*BB48*(100*BC48*$F$9)^(1/3)+0.15*U48)*J48*0.8*K48/1000)</f>
        <v>95.181027001460137</v>
      </c>
      <c r="BI48" s="172">
        <f>IF(C48="","",(BE48+0.15*U48)*J48*0.8*K48/1000)</f>
        <v>102.74826155998721</v>
      </c>
      <c r="BJ48" s="172">
        <f>IF(C48="","",$AF$12*J48*1000)</f>
        <v>235.15101530718508</v>
      </c>
      <c r="BK48" s="172">
        <f>+IF(C48="","",T48*1000/(BG48*$Q$10*Z48)*1000)</f>
        <v>514.79958150240634</v>
      </c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4"/>
      <c r="DJ48" s="24"/>
      <c r="DK48" s="24"/>
      <c r="DL48" s="24"/>
      <c r="DM48" s="24"/>
      <c r="DN48" s="24"/>
    </row>
    <row r="49" spans="1:118" ht="15.95" customHeight="1" x14ac:dyDescent="0.25">
      <c r="A49" s="14">
        <f t="shared" si="22"/>
        <v>11</v>
      </c>
      <c r="B49" s="150">
        <f t="shared" si="19"/>
        <v>0.5</v>
      </c>
      <c r="C49" s="151" t="s">
        <v>121</v>
      </c>
      <c r="D49" s="152" t="s">
        <v>6</v>
      </c>
      <c r="E49" s="153" t="s">
        <v>113</v>
      </c>
      <c r="F49" s="152" t="s">
        <v>114</v>
      </c>
      <c r="G49" s="151">
        <v>-132.93</v>
      </c>
      <c r="H49" s="151">
        <v>-93.25</v>
      </c>
      <c r="I49" s="151">
        <v>-91.989000000000004</v>
      </c>
      <c r="J49" s="151">
        <v>300</v>
      </c>
      <c r="K49" s="152">
        <v>1200</v>
      </c>
      <c r="L49" s="151">
        <f t="shared" si="0"/>
        <v>324.00000000000006</v>
      </c>
      <c r="M49" s="151">
        <f t="shared" si="1"/>
        <v>20.222939710831724</v>
      </c>
      <c r="N49" s="151">
        <f t="shared" si="2"/>
        <v>467.99999999999994</v>
      </c>
      <c r="O49" s="151">
        <f t="shared" si="3"/>
        <v>467.99999999999994</v>
      </c>
      <c r="P49" s="272"/>
      <c r="Q49" s="272"/>
      <c r="R49" s="180"/>
      <c r="S49" s="180"/>
      <c r="T49" s="174"/>
      <c r="U49" s="174"/>
      <c r="V49" s="174"/>
      <c r="W49" s="174"/>
      <c r="X49" s="174"/>
      <c r="Y49" s="174"/>
      <c r="Z49" s="174"/>
      <c r="AA49" s="175"/>
      <c r="AB49" s="175"/>
      <c r="AC49" s="175"/>
      <c r="AD49" s="175"/>
      <c r="AE49" s="176"/>
      <c r="AF49" s="175"/>
      <c r="AG49" s="122"/>
      <c r="AH49" s="177"/>
      <c r="AI49" s="177"/>
      <c r="AJ49" s="123"/>
      <c r="AK49" s="164">
        <f t="shared" si="4"/>
        <v>1125</v>
      </c>
      <c r="AL49" s="165">
        <f t="shared" si="5"/>
        <v>259.20000000000005</v>
      </c>
      <c r="AM49" s="164">
        <f t="shared" si="6"/>
        <v>1</v>
      </c>
      <c r="AN49" s="164">
        <f t="shared" si="7"/>
        <v>0</v>
      </c>
      <c r="AO49" s="166">
        <f t="shared" si="8"/>
        <v>189.77206624644523</v>
      </c>
      <c r="AP49" s="167">
        <f t="shared" si="9"/>
        <v>1057.5360000000003</v>
      </c>
      <c r="AQ49" s="167">
        <f t="shared" si="10"/>
        <v>915.61466880000023</v>
      </c>
      <c r="AR49" s="167">
        <f t="shared" si="11"/>
        <v>0</v>
      </c>
      <c r="AS49" s="164">
        <f t="shared" si="12"/>
        <v>2.689814814814815E-3</v>
      </c>
      <c r="AT49" s="168">
        <f t="shared" si="13"/>
        <v>0</v>
      </c>
      <c r="AU49" s="168">
        <f t="shared" si="14"/>
        <v>434.78260869565219</v>
      </c>
      <c r="AV49" s="168">
        <f t="shared" si="15"/>
        <v>0</v>
      </c>
      <c r="AW49" s="168">
        <f t="shared" si="16"/>
        <v>2115.6457084990961</v>
      </c>
      <c r="AX49" s="168">
        <f t="shared" si="17"/>
        <v>0</v>
      </c>
      <c r="AY49" s="168">
        <f t="shared" si="18"/>
        <v>2115.6457084990961</v>
      </c>
      <c r="AZ49" s="178"/>
      <c r="BA49" s="178"/>
      <c r="BB49" s="179"/>
      <c r="BC49" s="179"/>
      <c r="BD49" s="179"/>
      <c r="BE49" s="179"/>
      <c r="BF49" s="179"/>
      <c r="BG49" s="179"/>
      <c r="BH49" s="179"/>
      <c r="BI49" s="179"/>
      <c r="BJ49" s="179"/>
      <c r="BK49" s="179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4"/>
      <c r="DJ49" s="24"/>
      <c r="DK49" s="24"/>
      <c r="DL49" s="24"/>
      <c r="DM49" s="24"/>
      <c r="DN49" s="24"/>
    </row>
    <row r="50" spans="1:118" ht="15.95" customHeight="1" x14ac:dyDescent="0.2">
      <c r="A50" s="14">
        <f t="shared" si="22"/>
        <v>12</v>
      </c>
      <c r="B50" s="150">
        <f t="shared" si="19"/>
        <v>0</v>
      </c>
      <c r="C50" s="151" t="s">
        <v>122</v>
      </c>
      <c r="D50" s="152" t="s">
        <v>6</v>
      </c>
      <c r="E50" s="153" t="s">
        <v>111</v>
      </c>
      <c r="F50" s="152" t="s">
        <v>112</v>
      </c>
      <c r="G50" s="151">
        <v>85.56</v>
      </c>
      <c r="H50" s="151">
        <v>170.48</v>
      </c>
      <c r="I50" s="151">
        <v>70.581999999999994</v>
      </c>
      <c r="J50" s="151">
        <v>300</v>
      </c>
      <c r="K50" s="151">
        <v>1200</v>
      </c>
      <c r="L50" s="151">
        <f t="shared" si="0"/>
        <v>324.00000000000006</v>
      </c>
      <c r="M50" s="151">
        <f t="shared" si="1"/>
        <v>15.483898092435538</v>
      </c>
      <c r="N50" s="151">
        <f t="shared" si="2"/>
        <v>467.99999999999994</v>
      </c>
      <c r="O50" s="151">
        <f t="shared" si="3"/>
        <v>467.99999999999994</v>
      </c>
      <c r="P50" s="155"/>
      <c r="Q50" s="155"/>
      <c r="R50" s="154">
        <f>IF(C50="","",MAX(N50:N51))</f>
        <v>467.99999999999994</v>
      </c>
      <c r="S50" s="154">
        <f>IF(D50="","",MAX(O50:O51))</f>
        <v>467.99999999999994</v>
      </c>
      <c r="T50" s="155">
        <f>IF(C50="","",MAX(ABS(H50),ABS(H51)))</f>
        <v>236.48</v>
      </c>
      <c r="U50" s="156">
        <f>+IF(C50="","",MIN(MAX(ABS(G50),ABS(G51))*1000/(J50*K50),0.2*$F$10))</f>
        <v>0.32455555555555554</v>
      </c>
      <c r="V50" s="155">
        <f>IF(C50="","",MAX(BH50:BI50))</f>
        <v>100.81746155998722</v>
      </c>
      <c r="W50" s="155">
        <f>IF(C50="","",$AA$9*$J50*$BG50*$BF50*$F$10/2.9/1000)</f>
        <v>772.63944827586204</v>
      </c>
      <c r="X50" s="155">
        <f>IF(C50="","",$AA$9*$J50*$BG50*$BF50*$F$10/2/1000)</f>
        <v>1120.3271999999999</v>
      </c>
      <c r="Y50" s="157" t="str">
        <f>IF(C50="","",IF(MAX(ABS(H50),ABS(H51))&lt;V50,"Cấu tạo",IF(MAX(ABS(H50),ABS(H51))&gt;X50,"O/S","Tínhthép")))</f>
        <v>Tínhthép</v>
      </c>
      <c r="Z50" s="158">
        <f>IF(C50="","",IF(Y50="Tínhthép",IF(T50&lt;W50,2.5,_xlfn.COT(0.5*ASIN(2*T50*1000/($AA$9*J50*BG50*BF50*$F$10)))),""))</f>
        <v>2.5</v>
      </c>
      <c r="AA50" s="159">
        <f>IF(C50="","",MAX(BJ50:BK50))</f>
        <v>364.19602427286043</v>
      </c>
      <c r="AB50" s="160">
        <f>IF($C50="","",AH50)</f>
        <v>10</v>
      </c>
      <c r="AC50" s="160">
        <f>IF($C50="","",AI50)</f>
        <v>200</v>
      </c>
      <c r="AD50" s="160"/>
      <c r="AE50" s="159">
        <f>IF(C50="","",2*3.14*AB50^2/4/AC50*1000)</f>
        <v>785</v>
      </c>
      <c r="AF50" s="161" t="str">
        <f>IF(C50="","",IF(AE50&gt;AA50,"OK","NOT OK"))</f>
        <v>OK</v>
      </c>
      <c r="AG50" s="17">
        <v>9</v>
      </c>
      <c r="AH50" s="162">
        <v>10</v>
      </c>
      <c r="AI50" s="163">
        <v>200</v>
      </c>
      <c r="AK50" s="164">
        <f t="shared" si="4"/>
        <v>1125</v>
      </c>
      <c r="AL50" s="165">
        <f t="shared" si="5"/>
        <v>259.20000000000005</v>
      </c>
      <c r="AM50" s="164">
        <f t="shared" si="6"/>
        <v>1</v>
      </c>
      <c r="AN50" s="164">
        <f t="shared" si="7"/>
        <v>0</v>
      </c>
      <c r="AO50" s="166">
        <f t="shared" si="8"/>
        <v>145.30089969941554</v>
      </c>
      <c r="AP50" s="167">
        <f t="shared" si="9"/>
        <v>1057.5360000000003</v>
      </c>
      <c r="AQ50" s="167">
        <f t="shared" si="10"/>
        <v>915.61466880000023</v>
      </c>
      <c r="AR50" s="167">
        <f t="shared" si="11"/>
        <v>0</v>
      </c>
      <c r="AS50" s="164">
        <f t="shared" si="12"/>
        <v>2.689814814814815E-3</v>
      </c>
      <c r="AT50" s="168">
        <f t="shared" si="13"/>
        <v>0</v>
      </c>
      <c r="AU50" s="168">
        <f t="shared" si="14"/>
        <v>434.78260869565219</v>
      </c>
      <c r="AV50" s="168">
        <f t="shared" si="15"/>
        <v>0</v>
      </c>
      <c r="AW50" s="168">
        <f t="shared" si="16"/>
        <v>2115.6457084990961</v>
      </c>
      <c r="AX50" s="168">
        <f t="shared" si="17"/>
        <v>0</v>
      </c>
      <c r="AY50" s="168">
        <f t="shared" si="18"/>
        <v>2115.6457084990961</v>
      </c>
      <c r="AZ50" s="169">
        <f>IF(C50="","",MAX(R50:R51))</f>
        <v>467.99999999999994</v>
      </c>
      <c r="BA50" s="169">
        <f>IF(C50="","",MAX(S50:S51))</f>
        <v>467.99999999999994</v>
      </c>
      <c r="BB50" s="170">
        <f>IF(C50="","",MIN(2,1+SQRT(200/(0.8*K50))))</f>
        <v>1.4564354645876385</v>
      </c>
      <c r="BC50" s="170">
        <f>IF(C50="","",MIN(0.02,MAX(R50:S50)/(J50*0.8*K50)))</f>
        <v>1.6249999999999997E-3</v>
      </c>
      <c r="BD50" s="171">
        <f>IF(C50="","",0.18/$Y$11)</f>
        <v>0.12</v>
      </c>
      <c r="BE50" s="172">
        <f>IF(C50="","",0.035*BB50^(3/2)*$F$9^(1/2))</f>
        <v>0.30137729708328892</v>
      </c>
      <c r="BF50" s="172">
        <f>IF(C50="","",0.6*(1-$F$9/250))</f>
        <v>0.54239999999999999</v>
      </c>
      <c r="BG50" s="171">
        <f>IF(C50="","",0.9*AK50)</f>
        <v>1012.5</v>
      </c>
      <c r="BH50" s="172">
        <f>+IF(C50="","",(BD50*BB50*(100*BC50*$F$9)^(1/3)+0.15*U50)*J50*0.8*K50/1000)</f>
        <v>93.250227001460132</v>
      </c>
      <c r="BI50" s="172">
        <f>IF(C50="","",(BE50+0.15*U50)*J50*0.8*K50/1000)</f>
        <v>100.81746155998722</v>
      </c>
      <c r="BJ50" s="172">
        <f>IF(C50="","",$AF$12*J50*1000)</f>
        <v>235.15101530718508</v>
      </c>
      <c r="BK50" s="172">
        <f>+IF(C50="","",T50*1000/(BG50*$Q$10*Z50)*1000)</f>
        <v>364.19602427286043</v>
      </c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4"/>
      <c r="DJ50" s="24"/>
      <c r="DK50" s="24"/>
      <c r="DL50" s="24"/>
      <c r="DM50" s="24"/>
      <c r="DN50" s="24"/>
    </row>
    <row r="51" spans="1:118" ht="15.95" customHeight="1" x14ac:dyDescent="0.25">
      <c r="A51" s="14">
        <f t="shared" si="22"/>
        <v>12</v>
      </c>
      <c r="B51" s="150">
        <f t="shared" si="19"/>
        <v>0</v>
      </c>
      <c r="C51" s="151" t="s">
        <v>122</v>
      </c>
      <c r="D51" s="152" t="s">
        <v>6</v>
      </c>
      <c r="E51" s="153" t="s">
        <v>113</v>
      </c>
      <c r="F51" s="152" t="s">
        <v>112</v>
      </c>
      <c r="G51" s="151">
        <v>-116.84</v>
      </c>
      <c r="H51" s="151">
        <v>-236.48</v>
      </c>
      <c r="I51" s="151">
        <v>-55.237000000000002</v>
      </c>
      <c r="J51" s="151">
        <v>300</v>
      </c>
      <c r="K51" s="152">
        <v>1200</v>
      </c>
      <c r="L51" s="151">
        <f t="shared" si="0"/>
        <v>324.00000000000006</v>
      </c>
      <c r="M51" s="151">
        <f t="shared" si="1"/>
        <v>12.099268031651263</v>
      </c>
      <c r="N51" s="151">
        <f t="shared" si="2"/>
        <v>467.99999999999994</v>
      </c>
      <c r="O51" s="151">
        <f t="shared" si="3"/>
        <v>467.99999999999994</v>
      </c>
      <c r="P51" s="272"/>
      <c r="Q51" s="272"/>
      <c r="R51" s="173"/>
      <c r="S51" s="173"/>
      <c r="T51" s="174"/>
      <c r="U51" s="174"/>
      <c r="V51" s="174"/>
      <c r="W51" s="174"/>
      <c r="X51" s="174"/>
      <c r="Y51" s="174"/>
      <c r="Z51" s="174"/>
      <c r="AA51" s="175"/>
      <c r="AB51" s="175"/>
      <c r="AC51" s="175"/>
      <c r="AD51" s="175"/>
      <c r="AE51" s="176"/>
      <c r="AF51" s="175"/>
      <c r="AG51" s="122"/>
      <c r="AH51" s="177"/>
      <c r="AI51" s="177"/>
      <c r="AJ51" s="123"/>
      <c r="AK51" s="164">
        <f t="shared" si="4"/>
        <v>1125</v>
      </c>
      <c r="AL51" s="165">
        <f t="shared" si="5"/>
        <v>259.20000000000005</v>
      </c>
      <c r="AM51" s="164">
        <f t="shared" si="6"/>
        <v>1</v>
      </c>
      <c r="AN51" s="164">
        <f t="shared" si="7"/>
        <v>0</v>
      </c>
      <c r="AO51" s="166">
        <f t="shared" si="8"/>
        <v>113.53953120901598</v>
      </c>
      <c r="AP51" s="167">
        <f t="shared" si="9"/>
        <v>1057.5360000000003</v>
      </c>
      <c r="AQ51" s="167">
        <f t="shared" si="10"/>
        <v>915.61466880000023</v>
      </c>
      <c r="AR51" s="167">
        <f t="shared" si="11"/>
        <v>0</v>
      </c>
      <c r="AS51" s="164">
        <f t="shared" si="12"/>
        <v>2.689814814814815E-3</v>
      </c>
      <c r="AT51" s="168">
        <f t="shared" si="13"/>
        <v>0</v>
      </c>
      <c r="AU51" s="168">
        <f t="shared" si="14"/>
        <v>434.78260869565219</v>
      </c>
      <c r="AV51" s="168">
        <f t="shared" si="15"/>
        <v>0</v>
      </c>
      <c r="AW51" s="168">
        <f t="shared" si="16"/>
        <v>2115.6457084990961</v>
      </c>
      <c r="AX51" s="168">
        <f t="shared" si="17"/>
        <v>0</v>
      </c>
      <c r="AY51" s="168">
        <f t="shared" si="18"/>
        <v>2115.6457084990961</v>
      </c>
      <c r="AZ51" s="178"/>
      <c r="BA51" s="178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4"/>
      <c r="DJ51" s="24"/>
      <c r="DK51" s="24"/>
      <c r="DL51" s="24"/>
      <c r="DM51" s="24"/>
      <c r="DN51" s="24"/>
    </row>
    <row r="52" spans="1:118" ht="15.95" customHeight="1" x14ac:dyDescent="0.2">
      <c r="A52" s="14">
        <f t="shared" si="22"/>
        <v>12</v>
      </c>
      <c r="B52" s="150">
        <f t="shared" si="19"/>
        <v>0</v>
      </c>
      <c r="C52" s="151" t="s">
        <v>122</v>
      </c>
      <c r="D52" s="152" t="s">
        <v>6</v>
      </c>
      <c r="E52" s="153" t="s">
        <v>111</v>
      </c>
      <c r="F52" s="152" t="s">
        <v>114</v>
      </c>
      <c r="G52" s="151">
        <v>19.809999999999999</v>
      </c>
      <c r="H52" s="151">
        <v>268.2</v>
      </c>
      <c r="I52" s="151">
        <v>36.79</v>
      </c>
      <c r="J52" s="151">
        <v>300</v>
      </c>
      <c r="K52" s="152">
        <v>1200</v>
      </c>
      <c r="L52" s="151">
        <f t="shared" si="0"/>
        <v>324.00000000000006</v>
      </c>
      <c r="M52" s="151">
        <f t="shared" si="1"/>
        <v>8.0440088013717741</v>
      </c>
      <c r="N52" s="151">
        <f t="shared" si="2"/>
        <v>467.99999999999994</v>
      </c>
      <c r="O52" s="151">
        <f t="shared" si="3"/>
        <v>467.99999999999994</v>
      </c>
      <c r="P52" s="155"/>
      <c r="Q52" s="155"/>
      <c r="R52" s="154">
        <f>IF(C52="","",MAX(N52:N53))</f>
        <v>467.99999999999994</v>
      </c>
      <c r="S52" s="154">
        <f>IF(D52="","",MAX(O52:O53))</f>
        <v>467.99999999999994</v>
      </c>
      <c r="T52" s="155">
        <f>IF(C52="","",MAX(ABS(H52),ABS(H53)))</f>
        <v>268.2</v>
      </c>
      <c r="U52" s="156">
        <f>+IF(C52="","",MIN(MAX(ABS(G52),ABS(G53))*1000/(J52*K52),0.2*$F$10))</f>
        <v>0.32519444444444445</v>
      </c>
      <c r="V52" s="155">
        <f>IF(C52="","",MAX(BH52:BI52))</f>
        <v>100.8450615599872</v>
      </c>
      <c r="W52" s="155">
        <f>IF(C52="","",$AA$9*$J52*$BG52*$BF52*$F$10/2.9/1000)</f>
        <v>772.63944827586204</v>
      </c>
      <c r="X52" s="155">
        <f>IF(C52="","",$AA$9*$J52*$BG52*$BF52*$F$10/2/1000)</f>
        <v>1120.3271999999999</v>
      </c>
      <c r="Y52" s="157" t="str">
        <f>IF(C52="","",IF(MAX(ABS(H52),ABS(H53))&lt;V52,"Cấu tạo",IF(MAX(ABS(H52),ABS(H53))&gt;X52,"O/S","Tínhthép")))</f>
        <v>Tínhthép</v>
      </c>
      <c r="Z52" s="158">
        <f>IF(C52="","",IF(Y52="Tínhthép",IF(T52&lt;W52,2.5,_xlfn.COT(0.5*ASIN(2*T52*1000/($AA$9*J52*BG52*BF52*$F$10)))),""))</f>
        <v>2.5</v>
      </c>
      <c r="AA52" s="159">
        <f>IF(C52="","",MAX(BJ52:BK52))</f>
        <v>413.04708097928432</v>
      </c>
      <c r="AB52" s="160">
        <f>IF($C52="","",AH52)</f>
        <v>10</v>
      </c>
      <c r="AC52" s="160">
        <f>IF($C52="","",AI52)</f>
        <v>200</v>
      </c>
      <c r="AD52" s="160"/>
      <c r="AE52" s="159">
        <f>IF(C52="","",2*3.14*AB52^2/4/AC52*1000)</f>
        <v>785</v>
      </c>
      <c r="AF52" s="161" t="str">
        <f>IF(C52="","",IF(AE52&gt;AA52,"OK","NOT OK"))</f>
        <v>OK</v>
      </c>
      <c r="AH52" s="162">
        <v>10</v>
      </c>
      <c r="AI52" s="163">
        <v>200</v>
      </c>
      <c r="AK52" s="164">
        <f t="shared" si="4"/>
        <v>1125</v>
      </c>
      <c r="AL52" s="165">
        <f t="shared" si="5"/>
        <v>259.20000000000005</v>
      </c>
      <c r="AM52" s="164">
        <f t="shared" si="6"/>
        <v>1</v>
      </c>
      <c r="AN52" s="164">
        <f t="shared" si="7"/>
        <v>0</v>
      </c>
      <c r="AO52" s="166">
        <f t="shared" si="8"/>
        <v>75.484978592073787</v>
      </c>
      <c r="AP52" s="167">
        <f t="shared" si="9"/>
        <v>1057.5360000000003</v>
      </c>
      <c r="AQ52" s="167">
        <f t="shared" si="10"/>
        <v>915.61466880000023</v>
      </c>
      <c r="AR52" s="167">
        <f t="shared" si="11"/>
        <v>0</v>
      </c>
      <c r="AS52" s="164">
        <f t="shared" si="12"/>
        <v>2.689814814814815E-3</v>
      </c>
      <c r="AT52" s="168">
        <f t="shared" si="13"/>
        <v>0</v>
      </c>
      <c r="AU52" s="168">
        <f t="shared" si="14"/>
        <v>434.78260869565219</v>
      </c>
      <c r="AV52" s="168">
        <f t="shared" si="15"/>
        <v>0</v>
      </c>
      <c r="AW52" s="168">
        <f t="shared" si="16"/>
        <v>2115.6457084990961</v>
      </c>
      <c r="AX52" s="168">
        <f t="shared" si="17"/>
        <v>0</v>
      </c>
      <c r="AY52" s="168">
        <f t="shared" si="18"/>
        <v>2115.6457084990961</v>
      </c>
      <c r="AZ52" s="169">
        <f>IF(C52="","",MAX(R52:R53))</f>
        <v>467.99999999999994</v>
      </c>
      <c r="BA52" s="169">
        <f>IF(C52="","",MAX(S52:S53))</f>
        <v>467.99999999999994</v>
      </c>
      <c r="BB52" s="170">
        <f>IF(C52="","",MIN(2,1+SQRT(200/(0.8*K52))))</f>
        <v>1.4564354645876385</v>
      </c>
      <c r="BC52" s="170">
        <f>IF(C52="","",MIN(0.02,MAX(R52:S52)/(J52*0.8*K52)))</f>
        <v>1.6249999999999997E-3</v>
      </c>
      <c r="BD52" s="171">
        <f>IF(C52="","",0.18/$Y$11)</f>
        <v>0.12</v>
      </c>
      <c r="BE52" s="172">
        <f>IF(C52="","",0.035*BB52^(3/2)*$F$9^(1/2))</f>
        <v>0.30137729708328892</v>
      </c>
      <c r="BF52" s="172">
        <f>IF(C52="","",0.6*(1-$F$9/250))</f>
        <v>0.54239999999999999</v>
      </c>
      <c r="BG52" s="171">
        <f>IF(C52="","",0.9*AK52)</f>
        <v>1012.5</v>
      </c>
      <c r="BH52" s="172">
        <f>+IF(C52="","",(BD52*BB52*(100*BC52*$F$9)^(1/3)+0.15*U52)*J52*0.8*K52/1000)</f>
        <v>93.277827001460125</v>
      </c>
      <c r="BI52" s="172">
        <f>IF(C52="","",(BE52+0.15*U52)*J52*0.8*K52/1000)</f>
        <v>100.8450615599872</v>
      </c>
      <c r="BJ52" s="172">
        <f>IF(C52="","",$AF$12*J52*1000)</f>
        <v>235.15101530718508</v>
      </c>
      <c r="BK52" s="172">
        <f>+IF(C52="","",T52*1000/(BG52*$Q$10*Z52)*1000)</f>
        <v>413.04708097928432</v>
      </c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4"/>
      <c r="DJ52" s="24"/>
      <c r="DK52" s="24"/>
      <c r="DL52" s="24"/>
      <c r="DM52" s="24"/>
      <c r="DN52" s="24"/>
    </row>
    <row r="53" spans="1:118" ht="15.95" customHeight="1" x14ac:dyDescent="0.25">
      <c r="A53" s="14">
        <f t="shared" si="22"/>
        <v>12</v>
      </c>
      <c r="B53" s="150">
        <f t="shared" si="19"/>
        <v>0</v>
      </c>
      <c r="C53" s="151" t="s">
        <v>122</v>
      </c>
      <c r="D53" s="152" t="s">
        <v>6</v>
      </c>
      <c r="E53" s="153" t="s">
        <v>113</v>
      </c>
      <c r="F53" s="152" t="s">
        <v>114</v>
      </c>
      <c r="G53" s="151">
        <v>-117.07</v>
      </c>
      <c r="H53" s="151">
        <v>-80.63</v>
      </c>
      <c r="I53" s="151">
        <v>-76.406000000000006</v>
      </c>
      <c r="J53" s="151">
        <v>300</v>
      </c>
      <c r="K53" s="152">
        <v>1200</v>
      </c>
      <c r="L53" s="151">
        <f t="shared" si="0"/>
        <v>324.00000000000006</v>
      </c>
      <c r="M53" s="151">
        <f t="shared" si="1"/>
        <v>16.771197616948484</v>
      </c>
      <c r="N53" s="151">
        <f t="shared" si="2"/>
        <v>467.99999999999994</v>
      </c>
      <c r="O53" s="151">
        <f t="shared" si="3"/>
        <v>467.99999999999994</v>
      </c>
      <c r="P53" s="272"/>
      <c r="Q53" s="272"/>
      <c r="R53" s="173"/>
      <c r="S53" s="173"/>
      <c r="T53" s="174"/>
      <c r="U53" s="174"/>
      <c r="V53" s="174"/>
      <c r="W53" s="174"/>
      <c r="X53" s="174"/>
      <c r="Y53" s="174"/>
      <c r="Z53" s="174"/>
      <c r="AA53" s="175"/>
      <c r="AB53" s="175"/>
      <c r="AC53" s="175"/>
      <c r="AD53" s="175"/>
      <c r="AE53" s="176"/>
      <c r="AF53" s="175"/>
      <c r="AG53" s="122"/>
      <c r="AH53" s="177"/>
      <c r="AI53" s="177"/>
      <c r="AJ53" s="123"/>
      <c r="AK53" s="164">
        <f t="shared" si="4"/>
        <v>1125</v>
      </c>
      <c r="AL53" s="165">
        <f t="shared" si="5"/>
        <v>259.20000000000005</v>
      </c>
      <c r="AM53" s="164">
        <f t="shared" si="6"/>
        <v>1</v>
      </c>
      <c r="AN53" s="164">
        <f t="shared" si="7"/>
        <v>0</v>
      </c>
      <c r="AO53" s="166">
        <f t="shared" si="8"/>
        <v>157.38091843744499</v>
      </c>
      <c r="AP53" s="167">
        <f t="shared" si="9"/>
        <v>1057.5360000000003</v>
      </c>
      <c r="AQ53" s="167">
        <f t="shared" si="10"/>
        <v>915.61466880000023</v>
      </c>
      <c r="AR53" s="167">
        <f t="shared" si="11"/>
        <v>0</v>
      </c>
      <c r="AS53" s="164">
        <f t="shared" si="12"/>
        <v>2.689814814814815E-3</v>
      </c>
      <c r="AT53" s="168">
        <f t="shared" si="13"/>
        <v>0</v>
      </c>
      <c r="AU53" s="168">
        <f t="shared" si="14"/>
        <v>434.78260869565219</v>
      </c>
      <c r="AV53" s="168">
        <f t="shared" si="15"/>
        <v>0</v>
      </c>
      <c r="AW53" s="168">
        <f t="shared" si="16"/>
        <v>2115.6457084990961</v>
      </c>
      <c r="AX53" s="168">
        <f t="shared" si="17"/>
        <v>0</v>
      </c>
      <c r="AY53" s="168">
        <f t="shared" si="18"/>
        <v>2115.6457084990961</v>
      </c>
      <c r="AZ53" s="178"/>
      <c r="BA53" s="178"/>
      <c r="BB53" s="179"/>
      <c r="BC53" s="179"/>
      <c r="BD53" s="179"/>
      <c r="BE53" s="179"/>
      <c r="BF53" s="179"/>
      <c r="BG53" s="179"/>
      <c r="BH53" s="179"/>
      <c r="BI53" s="179"/>
      <c r="BJ53" s="179"/>
      <c r="BK53" s="179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4"/>
      <c r="DJ53" s="24"/>
      <c r="DK53" s="24"/>
      <c r="DL53" s="24"/>
      <c r="DM53" s="24"/>
      <c r="DN53" s="24"/>
    </row>
    <row r="54" spans="1:118" ht="15.95" customHeight="1" x14ac:dyDescent="0.2">
      <c r="A54" s="14">
        <f t="shared" si="22"/>
        <v>13</v>
      </c>
      <c r="B54" s="150">
        <f t="shared" si="19"/>
        <v>0.5</v>
      </c>
      <c r="C54" s="151" t="s">
        <v>123</v>
      </c>
      <c r="D54" s="152" t="s">
        <v>6</v>
      </c>
      <c r="E54" s="153" t="s">
        <v>111</v>
      </c>
      <c r="F54" s="152" t="s">
        <v>112</v>
      </c>
      <c r="G54" s="151">
        <v>108.96</v>
      </c>
      <c r="H54" s="151">
        <v>193.91</v>
      </c>
      <c r="I54" s="151">
        <v>72.980999999999995</v>
      </c>
      <c r="J54" s="151">
        <v>300</v>
      </c>
      <c r="K54" s="151">
        <v>1200</v>
      </c>
      <c r="L54" s="151">
        <f t="shared" si="0"/>
        <v>324.00000000000006</v>
      </c>
      <c r="M54" s="151">
        <f t="shared" si="1"/>
        <v>16.013976643528622</v>
      </c>
      <c r="N54" s="151">
        <f t="shared" si="2"/>
        <v>467.99999999999994</v>
      </c>
      <c r="O54" s="151">
        <f t="shared" si="3"/>
        <v>467.99999999999994</v>
      </c>
      <c r="P54" s="155"/>
      <c r="Q54" s="155"/>
      <c r="R54" s="154">
        <f>IF(C54="","",MAX(N54:N55))</f>
        <v>467.99999999999994</v>
      </c>
      <c r="S54" s="154">
        <f>IF(D54="","",MAX(O54:O55))</f>
        <v>467.99999999999994</v>
      </c>
      <c r="T54" s="155">
        <f>IF(C54="","",MAX(ABS(H54),ABS(H55)))</f>
        <v>197.74</v>
      </c>
      <c r="U54" s="156">
        <f>+IF(C54="","",MIN(MAX(ABS(G54),ABS(G55))*1000/(J54*K54),0.2*$F$10))</f>
        <v>0.30266666666666664</v>
      </c>
      <c r="V54" s="155">
        <f>IF(C54="","",MAX(BH54:BI54))</f>
        <v>99.871861559987224</v>
      </c>
      <c r="W54" s="155">
        <f>IF(C54="","",$AA$9*$J54*$BG54*$BF54*$F$10/2.9/1000)</f>
        <v>772.63944827586204</v>
      </c>
      <c r="X54" s="155">
        <f>IF(C54="","",$AA$9*$J54*$BG54*$BF54*$F$10/2/1000)</f>
        <v>1120.3271999999999</v>
      </c>
      <c r="Y54" s="157" t="str">
        <f>IF(C54="","",IF(MAX(ABS(H54),ABS(H55))&lt;V54,"Cấu tạo",IF(MAX(ABS(H54),ABS(H55))&gt;X54,"O/S","Tínhthép")))</f>
        <v>Tínhthép</v>
      </c>
      <c r="Z54" s="158">
        <f>IF(C54="","",IF(Y54="Tínhthép",IF(T54&lt;W54,2.5,_xlfn.COT(0.5*ASIN(2*T54*1000/($AA$9*J54*BG54*BF54*$F$10)))),""))</f>
        <v>2.5</v>
      </c>
      <c r="AA54" s="159">
        <f>IF(C54="","",MAX(BJ54:BK54))</f>
        <v>304.53366813140826</v>
      </c>
      <c r="AB54" s="160">
        <f>IF($C54="","",AH54)</f>
        <v>10</v>
      </c>
      <c r="AC54" s="160">
        <f>IF($C54="","",AI54)</f>
        <v>200</v>
      </c>
      <c r="AD54" s="160"/>
      <c r="AE54" s="159">
        <f>IF(C54="","",2*3.14*AB54^2/4/AC54*1000)</f>
        <v>785</v>
      </c>
      <c r="AF54" s="161" t="str">
        <f>IF(C54="","",IF(AE54&gt;AA54,"OK","NOT OK"))</f>
        <v>OK</v>
      </c>
      <c r="AG54" s="17">
        <v>10</v>
      </c>
      <c r="AH54" s="162">
        <v>10</v>
      </c>
      <c r="AI54" s="163">
        <v>200</v>
      </c>
      <c r="AK54" s="164">
        <f t="shared" si="4"/>
        <v>1125</v>
      </c>
      <c r="AL54" s="165">
        <f t="shared" si="5"/>
        <v>259.20000000000005</v>
      </c>
      <c r="AM54" s="164">
        <f t="shared" si="6"/>
        <v>1</v>
      </c>
      <c r="AN54" s="164">
        <f t="shared" si="7"/>
        <v>0</v>
      </c>
      <c r="AO54" s="166">
        <f t="shared" si="8"/>
        <v>150.27515682287293</v>
      </c>
      <c r="AP54" s="167">
        <f t="shared" si="9"/>
        <v>1057.5360000000003</v>
      </c>
      <c r="AQ54" s="167">
        <f t="shared" si="10"/>
        <v>915.61466880000023</v>
      </c>
      <c r="AR54" s="167">
        <f t="shared" si="11"/>
        <v>0</v>
      </c>
      <c r="AS54" s="164">
        <f t="shared" si="12"/>
        <v>2.689814814814815E-3</v>
      </c>
      <c r="AT54" s="168">
        <f t="shared" si="13"/>
        <v>0</v>
      </c>
      <c r="AU54" s="168">
        <f t="shared" si="14"/>
        <v>434.78260869565219</v>
      </c>
      <c r="AV54" s="168">
        <f t="shared" si="15"/>
        <v>0</v>
      </c>
      <c r="AW54" s="168">
        <f t="shared" si="16"/>
        <v>2115.6457084990961</v>
      </c>
      <c r="AX54" s="168">
        <f t="shared" si="17"/>
        <v>0</v>
      </c>
      <c r="AY54" s="168">
        <f t="shared" si="18"/>
        <v>2115.6457084990961</v>
      </c>
      <c r="AZ54" s="169">
        <f>IF(C54="","",MAX(R54:R55))</f>
        <v>467.99999999999994</v>
      </c>
      <c r="BA54" s="169">
        <f>IF(C54="","",MAX(S54:S55))</f>
        <v>467.99999999999994</v>
      </c>
      <c r="BB54" s="170">
        <f>IF(C54="","",MIN(2,1+SQRT(200/(0.8*K54))))</f>
        <v>1.4564354645876385</v>
      </c>
      <c r="BC54" s="170">
        <f>IF(C54="","",MIN(0.02,MAX(R54:S54)/(J54*0.8*K54)))</f>
        <v>1.6249999999999997E-3</v>
      </c>
      <c r="BD54" s="171">
        <f>IF(C54="","",0.18/$Y$11)</f>
        <v>0.12</v>
      </c>
      <c r="BE54" s="172">
        <f>IF(C54="","",0.035*BB54^(3/2)*$F$9^(1/2))</f>
        <v>0.30137729708328892</v>
      </c>
      <c r="BF54" s="172">
        <f>IF(C54="","",0.6*(1-$F$9/250))</f>
        <v>0.54239999999999999</v>
      </c>
      <c r="BG54" s="171">
        <f>IF(C54="","",0.9*AK54)</f>
        <v>1012.5</v>
      </c>
      <c r="BH54" s="172">
        <f>+IF(C54="","",(BD54*BB54*(100*BC54*$F$9)^(1/3)+0.15*U54)*J54*0.8*K54/1000)</f>
        <v>92.304627001460133</v>
      </c>
      <c r="BI54" s="172">
        <f>IF(C54="","",(BE54+0.15*U54)*J54*0.8*K54/1000)</f>
        <v>99.871861559987224</v>
      </c>
      <c r="BJ54" s="172">
        <f>IF(C54="","",$AF$12*J54*1000)</f>
        <v>235.15101530718508</v>
      </c>
      <c r="BK54" s="172">
        <f>+IF(C54="","",T54*1000/(BG54*$Q$10*Z54)*1000)</f>
        <v>304.53366813140826</v>
      </c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4"/>
      <c r="DJ54" s="24"/>
      <c r="DK54" s="24"/>
      <c r="DL54" s="24"/>
      <c r="DM54" s="24"/>
      <c r="DN54" s="24"/>
    </row>
    <row r="55" spans="1:118" ht="15.95" customHeight="1" x14ac:dyDescent="0.25">
      <c r="A55" s="14">
        <f t="shared" si="22"/>
        <v>13</v>
      </c>
      <c r="B55" s="150">
        <f t="shared" si="19"/>
        <v>0.5</v>
      </c>
      <c r="C55" s="151" t="s">
        <v>123</v>
      </c>
      <c r="D55" s="152" t="s">
        <v>6</v>
      </c>
      <c r="E55" s="153" t="s">
        <v>113</v>
      </c>
      <c r="F55" s="152" t="s">
        <v>112</v>
      </c>
      <c r="G55" s="151">
        <v>-92.54</v>
      </c>
      <c r="H55" s="151">
        <v>-197.74</v>
      </c>
      <c r="I55" s="151">
        <v>-42.976999999999997</v>
      </c>
      <c r="J55" s="151">
        <v>300</v>
      </c>
      <c r="K55" s="152">
        <v>1200</v>
      </c>
      <c r="L55" s="151">
        <f t="shared" si="0"/>
        <v>324.00000000000006</v>
      </c>
      <c r="M55" s="151">
        <f t="shared" si="1"/>
        <v>9.402472601675754</v>
      </c>
      <c r="N55" s="151">
        <f t="shared" si="2"/>
        <v>467.99999999999994</v>
      </c>
      <c r="O55" s="151">
        <f t="shared" si="3"/>
        <v>467.99999999999994</v>
      </c>
      <c r="P55" s="272"/>
      <c r="Q55" s="272"/>
      <c r="R55" s="180"/>
      <c r="S55" s="180"/>
      <c r="T55" s="174"/>
      <c r="U55" s="174"/>
      <c r="V55" s="174"/>
      <c r="W55" s="174"/>
      <c r="X55" s="174"/>
      <c r="Y55" s="174"/>
      <c r="Z55" s="174"/>
      <c r="AA55" s="175"/>
      <c r="AB55" s="175"/>
      <c r="AC55" s="175"/>
      <c r="AD55" s="175"/>
      <c r="AE55" s="176"/>
      <c r="AF55" s="175"/>
      <c r="AG55" s="122"/>
      <c r="AH55" s="177"/>
      <c r="AI55" s="177"/>
      <c r="AJ55" s="123"/>
      <c r="AK55" s="164">
        <f t="shared" si="4"/>
        <v>1125</v>
      </c>
      <c r="AL55" s="165">
        <f t="shared" si="5"/>
        <v>259.20000000000005</v>
      </c>
      <c r="AM55" s="164">
        <f t="shared" si="6"/>
        <v>1</v>
      </c>
      <c r="AN55" s="164">
        <f t="shared" si="7"/>
        <v>0</v>
      </c>
      <c r="AO55" s="166">
        <f t="shared" si="8"/>
        <v>88.23280289412493</v>
      </c>
      <c r="AP55" s="167">
        <f t="shared" si="9"/>
        <v>1057.5360000000003</v>
      </c>
      <c r="AQ55" s="167">
        <f t="shared" si="10"/>
        <v>915.61466880000023</v>
      </c>
      <c r="AR55" s="167">
        <f t="shared" si="11"/>
        <v>0</v>
      </c>
      <c r="AS55" s="164">
        <f t="shared" si="12"/>
        <v>2.689814814814815E-3</v>
      </c>
      <c r="AT55" s="168">
        <f t="shared" si="13"/>
        <v>0</v>
      </c>
      <c r="AU55" s="168">
        <f t="shared" si="14"/>
        <v>434.78260869565219</v>
      </c>
      <c r="AV55" s="168">
        <f t="shared" si="15"/>
        <v>0</v>
      </c>
      <c r="AW55" s="168">
        <f t="shared" si="16"/>
        <v>2115.6457084990961</v>
      </c>
      <c r="AX55" s="168">
        <f t="shared" si="17"/>
        <v>0</v>
      </c>
      <c r="AY55" s="168">
        <f t="shared" si="18"/>
        <v>2115.6457084990961</v>
      </c>
      <c r="AZ55" s="178"/>
      <c r="BA55" s="178"/>
      <c r="BB55" s="179"/>
      <c r="BC55" s="179"/>
      <c r="BD55" s="179"/>
      <c r="BE55" s="179"/>
      <c r="BF55" s="179"/>
      <c r="BG55" s="179"/>
      <c r="BH55" s="179"/>
      <c r="BI55" s="179"/>
      <c r="BJ55" s="179"/>
      <c r="BK55" s="179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4"/>
      <c r="DJ55" s="24"/>
      <c r="DK55" s="24"/>
      <c r="DL55" s="24"/>
      <c r="DM55" s="24"/>
      <c r="DN55" s="24"/>
    </row>
    <row r="56" spans="1:118" ht="15.95" customHeight="1" x14ac:dyDescent="0.2">
      <c r="A56" s="14">
        <f t="shared" si="22"/>
        <v>13</v>
      </c>
      <c r="B56" s="150">
        <f t="shared" si="19"/>
        <v>0.5</v>
      </c>
      <c r="C56" s="151" t="s">
        <v>123</v>
      </c>
      <c r="D56" s="152" t="s">
        <v>6</v>
      </c>
      <c r="E56" s="153" t="s">
        <v>111</v>
      </c>
      <c r="F56" s="152" t="s">
        <v>114</v>
      </c>
      <c r="G56" s="151">
        <v>15.18</v>
      </c>
      <c r="H56" s="151">
        <v>268.06</v>
      </c>
      <c r="I56" s="151">
        <v>27.556000000000001</v>
      </c>
      <c r="J56" s="151">
        <v>300</v>
      </c>
      <c r="K56" s="152">
        <v>1200</v>
      </c>
      <c r="L56" s="151">
        <f t="shared" si="0"/>
        <v>324.00000000000006</v>
      </c>
      <c r="M56" s="151">
        <f t="shared" si="1"/>
        <v>6.0195904919760324</v>
      </c>
      <c r="N56" s="151">
        <f t="shared" si="2"/>
        <v>467.99999999999994</v>
      </c>
      <c r="O56" s="151">
        <f t="shared" si="3"/>
        <v>467.99999999999994</v>
      </c>
      <c r="P56" s="155"/>
      <c r="Q56" s="155"/>
      <c r="R56" s="154">
        <f>IF(C56="","",MAX(N56:N57))</f>
        <v>467.99999999999994</v>
      </c>
      <c r="S56" s="154">
        <f>IF(D56="","",MAX(O56:O57))</f>
        <v>467.99999999999994</v>
      </c>
      <c r="T56" s="155">
        <f>IF(C56="","",MAX(ABS(H56),ABS(H57)))</f>
        <v>268.06</v>
      </c>
      <c r="U56" s="156">
        <f>+IF(C56="","",MIN(MAX(ABS(G56),ABS(G57))*1000/(J56*K56),0.2*$F$10))</f>
        <v>0.29525000000000001</v>
      </c>
      <c r="V56" s="155">
        <f>IF(C56="","",MAX(BH56:BI56))</f>
        <v>99.551461559987203</v>
      </c>
      <c r="W56" s="155">
        <f>IF(C56="","",$AA$9*$J56*$BG56*$BF56*$F$10/2.9/1000)</f>
        <v>772.63944827586204</v>
      </c>
      <c r="X56" s="155">
        <f>IF(C56="","",$AA$9*$J56*$BG56*$BF56*$F$10/2/1000)</f>
        <v>1120.3271999999999</v>
      </c>
      <c r="Y56" s="157" t="str">
        <f>IF(C56="","",IF(MAX(ABS(H56),ABS(H57))&lt;V56,"Cấu tạo",IF(MAX(ABS(H56),ABS(H57))&gt;X56,"O/S","Tínhthép")))</f>
        <v>Tínhthép</v>
      </c>
      <c r="Z56" s="158">
        <f>IF(C56="","",IF(Y56="Tínhthép",IF(T56&lt;W56,2.5,_xlfn.COT(0.5*ASIN(2*T56*1000/($AA$9*J56*BG56*BF56*$F$10)))),""))</f>
        <v>2.5</v>
      </c>
      <c r="AA56" s="159">
        <f>IF(C56="","",MAX(BJ56:BK56))</f>
        <v>412.8314710190416</v>
      </c>
      <c r="AB56" s="160">
        <f>IF($C56="","",AH56)</f>
        <v>10</v>
      </c>
      <c r="AC56" s="160">
        <f>IF($C56="","",AI56)</f>
        <v>200</v>
      </c>
      <c r="AD56" s="160"/>
      <c r="AE56" s="159">
        <f>IF(C56="","",2*3.14*AB56^2/4/AC56*1000)</f>
        <v>785</v>
      </c>
      <c r="AF56" s="161" t="str">
        <f>IF(C56="","",IF(AE56&gt;AA56,"OK","NOT OK"))</f>
        <v>OK</v>
      </c>
      <c r="AH56" s="162">
        <v>10</v>
      </c>
      <c r="AI56" s="163">
        <v>200</v>
      </c>
      <c r="AK56" s="164">
        <f t="shared" si="4"/>
        <v>1125</v>
      </c>
      <c r="AL56" s="165">
        <f t="shared" si="5"/>
        <v>259.20000000000005</v>
      </c>
      <c r="AM56" s="164">
        <f t="shared" si="6"/>
        <v>1</v>
      </c>
      <c r="AN56" s="164">
        <f t="shared" si="7"/>
        <v>0</v>
      </c>
      <c r="AO56" s="166">
        <f t="shared" si="8"/>
        <v>56.48783717670274</v>
      </c>
      <c r="AP56" s="167">
        <f t="shared" si="9"/>
        <v>1057.5360000000003</v>
      </c>
      <c r="AQ56" s="167">
        <f t="shared" si="10"/>
        <v>915.61466880000023</v>
      </c>
      <c r="AR56" s="167">
        <f t="shared" si="11"/>
        <v>0</v>
      </c>
      <c r="AS56" s="164">
        <f t="shared" si="12"/>
        <v>2.689814814814815E-3</v>
      </c>
      <c r="AT56" s="168">
        <f t="shared" si="13"/>
        <v>0</v>
      </c>
      <c r="AU56" s="168">
        <f t="shared" si="14"/>
        <v>434.78260869565219</v>
      </c>
      <c r="AV56" s="168">
        <f t="shared" si="15"/>
        <v>0</v>
      </c>
      <c r="AW56" s="168">
        <f t="shared" si="16"/>
        <v>2115.6457084990961</v>
      </c>
      <c r="AX56" s="168">
        <f t="shared" si="17"/>
        <v>0</v>
      </c>
      <c r="AY56" s="168">
        <f t="shared" si="18"/>
        <v>2115.6457084990961</v>
      </c>
      <c r="AZ56" s="169">
        <f>IF(C56="","",MAX(R56:R57))</f>
        <v>467.99999999999994</v>
      </c>
      <c r="BA56" s="169">
        <f>IF(C56="","",MAX(S56:S57))</f>
        <v>467.99999999999994</v>
      </c>
      <c r="BB56" s="170">
        <f>IF(C56="","",MIN(2,1+SQRT(200/(0.8*K56))))</f>
        <v>1.4564354645876385</v>
      </c>
      <c r="BC56" s="170">
        <f>IF(C56="","",MIN(0.02,MAX(R56:S56)/(J56*0.8*K56)))</f>
        <v>1.6249999999999997E-3</v>
      </c>
      <c r="BD56" s="171">
        <f>IF(C56="","",0.18/$Y$11)</f>
        <v>0.12</v>
      </c>
      <c r="BE56" s="172">
        <f>IF(C56="","",0.035*BB56^(3/2)*$F$9^(1/2))</f>
        <v>0.30137729708328892</v>
      </c>
      <c r="BF56" s="172">
        <f>IF(C56="","",0.6*(1-$F$9/250))</f>
        <v>0.54239999999999999</v>
      </c>
      <c r="BG56" s="171">
        <f>IF(C56="","",0.9*AK56)</f>
        <v>1012.5</v>
      </c>
      <c r="BH56" s="172">
        <f>+IF(C56="","",(BD56*BB56*(100*BC56*$F$9)^(1/3)+0.15*U56)*J56*0.8*K56/1000)</f>
        <v>91.984227001460141</v>
      </c>
      <c r="BI56" s="172">
        <f>IF(C56="","",(BE56+0.15*U56)*J56*0.8*K56/1000)</f>
        <v>99.551461559987203</v>
      </c>
      <c r="BJ56" s="172">
        <f>IF(C56="","",$AF$12*J56*1000)</f>
        <v>235.15101530718508</v>
      </c>
      <c r="BK56" s="172">
        <f>+IF(C56="","",T56*1000/(BG56*$Q$10*Z56)*1000)</f>
        <v>412.8314710190416</v>
      </c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4"/>
      <c r="DJ56" s="24"/>
      <c r="DK56" s="24"/>
      <c r="DL56" s="24"/>
      <c r="DM56" s="24"/>
      <c r="DN56" s="24"/>
    </row>
    <row r="57" spans="1:118" ht="15.95" customHeight="1" x14ac:dyDescent="0.25">
      <c r="A57" s="14">
        <f t="shared" si="22"/>
        <v>13</v>
      </c>
      <c r="B57" s="150">
        <f t="shared" si="19"/>
        <v>0.5</v>
      </c>
      <c r="C57" s="151" t="s">
        <v>123</v>
      </c>
      <c r="D57" s="152" t="s">
        <v>6</v>
      </c>
      <c r="E57" s="153" t="s">
        <v>113</v>
      </c>
      <c r="F57" s="152" t="s">
        <v>114</v>
      </c>
      <c r="G57" s="151">
        <v>-106.29</v>
      </c>
      <c r="H57" s="151">
        <v>-58.06</v>
      </c>
      <c r="I57" s="151">
        <v>-75.826999999999998</v>
      </c>
      <c r="J57" s="151">
        <v>300</v>
      </c>
      <c r="K57" s="152">
        <v>1200</v>
      </c>
      <c r="L57" s="151">
        <f t="shared" si="0"/>
        <v>324.00000000000006</v>
      </c>
      <c r="M57" s="151">
        <f t="shared" si="1"/>
        <v>16.643152247082298</v>
      </c>
      <c r="N57" s="151">
        <f t="shared" si="2"/>
        <v>467.99999999999994</v>
      </c>
      <c r="O57" s="151">
        <f t="shared" si="3"/>
        <v>467.99999999999994</v>
      </c>
      <c r="P57" s="272"/>
      <c r="Q57" s="272"/>
      <c r="R57" s="180"/>
      <c r="S57" s="180"/>
      <c r="T57" s="174"/>
      <c r="U57" s="174"/>
      <c r="V57" s="174"/>
      <c r="W57" s="174"/>
      <c r="X57" s="174"/>
      <c r="Y57" s="174"/>
      <c r="Z57" s="174"/>
      <c r="AA57" s="175"/>
      <c r="AB57" s="175"/>
      <c r="AC57" s="175"/>
      <c r="AD57" s="175"/>
      <c r="AE57" s="176"/>
      <c r="AF57" s="175"/>
      <c r="AG57" s="122"/>
      <c r="AH57" s="177"/>
      <c r="AI57" s="177"/>
      <c r="AJ57" s="123"/>
      <c r="AK57" s="164">
        <f t="shared" si="4"/>
        <v>1125</v>
      </c>
      <c r="AL57" s="165">
        <f t="shared" si="5"/>
        <v>259.20000000000005</v>
      </c>
      <c r="AM57" s="164">
        <f t="shared" si="6"/>
        <v>1</v>
      </c>
      <c r="AN57" s="164">
        <f t="shared" si="7"/>
        <v>0</v>
      </c>
      <c r="AO57" s="166">
        <f t="shared" si="8"/>
        <v>156.17934068662061</v>
      </c>
      <c r="AP57" s="167">
        <f t="shared" si="9"/>
        <v>1057.5360000000003</v>
      </c>
      <c r="AQ57" s="167">
        <f t="shared" si="10"/>
        <v>915.61466880000023</v>
      </c>
      <c r="AR57" s="167">
        <f t="shared" si="11"/>
        <v>0</v>
      </c>
      <c r="AS57" s="164">
        <f t="shared" si="12"/>
        <v>2.689814814814815E-3</v>
      </c>
      <c r="AT57" s="168">
        <f t="shared" si="13"/>
        <v>0</v>
      </c>
      <c r="AU57" s="168">
        <f t="shared" si="14"/>
        <v>434.78260869565219</v>
      </c>
      <c r="AV57" s="168">
        <f t="shared" si="15"/>
        <v>0</v>
      </c>
      <c r="AW57" s="168">
        <f t="shared" si="16"/>
        <v>2115.6457084990961</v>
      </c>
      <c r="AX57" s="168">
        <f t="shared" si="17"/>
        <v>0</v>
      </c>
      <c r="AY57" s="168">
        <f t="shared" si="18"/>
        <v>2115.6457084990961</v>
      </c>
      <c r="AZ57" s="178"/>
      <c r="BA57" s="178"/>
      <c r="BB57" s="179"/>
      <c r="BC57" s="179"/>
      <c r="BD57" s="179"/>
      <c r="BE57" s="179"/>
      <c r="BF57" s="179"/>
      <c r="BG57" s="179"/>
      <c r="BH57" s="179"/>
      <c r="BI57" s="179"/>
      <c r="BJ57" s="179"/>
      <c r="BK57" s="179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4"/>
      <c r="DJ57" s="24"/>
      <c r="DK57" s="24"/>
      <c r="DL57" s="24"/>
      <c r="DM57" s="24"/>
      <c r="DN57" s="24"/>
    </row>
    <row r="58" spans="1:118" ht="15.95" customHeight="1" x14ac:dyDescent="0.2">
      <c r="A58" s="14">
        <f t="shared" si="22"/>
        <v>14</v>
      </c>
      <c r="B58" s="150">
        <f t="shared" si="19"/>
        <v>0</v>
      </c>
      <c r="C58" s="151" t="s">
        <v>124</v>
      </c>
      <c r="D58" s="152" t="s">
        <v>6</v>
      </c>
      <c r="E58" s="153" t="s">
        <v>111</v>
      </c>
      <c r="F58" s="152" t="s">
        <v>112</v>
      </c>
      <c r="G58" s="151">
        <v>60.08</v>
      </c>
      <c r="H58" s="151">
        <v>157.96</v>
      </c>
      <c r="I58" s="151">
        <v>54.77</v>
      </c>
      <c r="J58" s="151">
        <v>300</v>
      </c>
      <c r="K58" s="151">
        <v>1200</v>
      </c>
      <c r="L58" s="151">
        <f t="shared" si="0"/>
        <v>324.00000000000006</v>
      </c>
      <c r="M58" s="151">
        <f t="shared" si="1"/>
        <v>11.996423732468884</v>
      </c>
      <c r="N58" s="151">
        <f t="shared" si="2"/>
        <v>467.99999999999994</v>
      </c>
      <c r="O58" s="151">
        <f t="shared" si="3"/>
        <v>467.99999999999994</v>
      </c>
      <c r="P58" s="155"/>
      <c r="Q58" s="155"/>
      <c r="R58" s="154">
        <f>IF(C58="","",MAX(N58:N59))</f>
        <v>467.99999999999994</v>
      </c>
      <c r="S58" s="154">
        <f>IF(D58="","",MAX(O58:O59))</f>
        <v>467.99999999999994</v>
      </c>
      <c r="T58" s="155">
        <f>IF(C58="","",MAX(ABS(H58),ABS(H59)))</f>
        <v>157.96</v>
      </c>
      <c r="U58" s="156">
        <f>+IF(C58="","",MIN(MAX(ABS(G58),ABS(G59))*1000/(J58*K58),0.2*$F$10))</f>
        <v>0.36038888888888893</v>
      </c>
      <c r="V58" s="155">
        <f>IF(C58="","",MAX(BH58:BI58))</f>
        <v>102.36546155998721</v>
      </c>
      <c r="W58" s="155">
        <f>IF(C58="","",$AA$9*$J58*$BG58*$BF58*$F$10/2.9/1000)</f>
        <v>772.63944827586204</v>
      </c>
      <c r="X58" s="155">
        <f>IF(C58="","",$AA$9*$J58*$BG58*$BF58*$F$10/2/1000)</f>
        <v>1120.3271999999999</v>
      </c>
      <c r="Y58" s="157" t="str">
        <f>IF(C58="","",IF(MAX(ABS(H58),ABS(H59))&lt;V58,"Cấu tạo",IF(MAX(ABS(H58),ABS(H59))&gt;X58,"O/S","Tínhthép")))</f>
        <v>Tínhthép</v>
      </c>
      <c r="Z58" s="158">
        <f>IF(C58="","",IF(Y58="Tínhthép",IF(T58&lt;W58,2.5,_xlfn.COT(0.5*ASIN(2*T58*1000/($AA$9*J58*BG58*BF58*$F$10)))),""))</f>
        <v>2.5</v>
      </c>
      <c r="AA58" s="159">
        <f>IF(C58="","",MAX(BJ58:BK58))</f>
        <v>243.26963799958148</v>
      </c>
      <c r="AB58" s="160">
        <f>IF($C58="","",AH58)</f>
        <v>10</v>
      </c>
      <c r="AC58" s="160">
        <f>IF($C58="","",AI58)</f>
        <v>200</v>
      </c>
      <c r="AD58" s="160"/>
      <c r="AE58" s="159">
        <f>IF(C58="","",2*3.14*AB58^2/4/AC58*1000)</f>
        <v>785</v>
      </c>
      <c r="AF58" s="161" t="str">
        <f>IF(C58="","",IF(AE58&gt;AA58,"OK","NOT OK"))</f>
        <v>OK</v>
      </c>
      <c r="AG58" s="17">
        <v>11</v>
      </c>
      <c r="AH58" s="162">
        <v>10</v>
      </c>
      <c r="AI58" s="163">
        <v>200</v>
      </c>
      <c r="AK58" s="164">
        <f t="shared" si="4"/>
        <v>1125</v>
      </c>
      <c r="AL58" s="165">
        <f t="shared" si="5"/>
        <v>259.20000000000005</v>
      </c>
      <c r="AM58" s="164">
        <f t="shared" si="6"/>
        <v>1</v>
      </c>
      <c r="AN58" s="164">
        <f t="shared" si="7"/>
        <v>0</v>
      </c>
      <c r="AO58" s="166">
        <f t="shared" si="8"/>
        <v>112.57444030548896</v>
      </c>
      <c r="AP58" s="167">
        <f t="shared" si="9"/>
        <v>1057.5360000000003</v>
      </c>
      <c r="AQ58" s="167">
        <f t="shared" si="10"/>
        <v>915.61466880000023</v>
      </c>
      <c r="AR58" s="167">
        <f t="shared" si="11"/>
        <v>0</v>
      </c>
      <c r="AS58" s="164">
        <f t="shared" si="12"/>
        <v>2.689814814814815E-3</v>
      </c>
      <c r="AT58" s="168">
        <f t="shared" si="13"/>
        <v>0</v>
      </c>
      <c r="AU58" s="168">
        <f t="shared" si="14"/>
        <v>434.78260869565219</v>
      </c>
      <c r="AV58" s="168">
        <f t="shared" si="15"/>
        <v>0</v>
      </c>
      <c r="AW58" s="168">
        <f t="shared" si="16"/>
        <v>2115.6457084990961</v>
      </c>
      <c r="AX58" s="168">
        <f t="shared" si="17"/>
        <v>0</v>
      </c>
      <c r="AY58" s="168">
        <f t="shared" si="18"/>
        <v>2115.6457084990961</v>
      </c>
      <c r="AZ58" s="169">
        <f>IF(C58="","",MAX(R58:R59))</f>
        <v>467.99999999999994</v>
      </c>
      <c r="BA58" s="169">
        <f>IF(C58="","",MAX(S58:S59))</f>
        <v>467.99999999999994</v>
      </c>
      <c r="BB58" s="170">
        <f>IF(C58="","",MIN(2,1+SQRT(200/(0.8*K58))))</f>
        <v>1.4564354645876385</v>
      </c>
      <c r="BC58" s="170">
        <f>IF(C58="","",MIN(0.02,MAX(R58:S58)/(J58*0.8*K58)))</f>
        <v>1.6249999999999997E-3</v>
      </c>
      <c r="BD58" s="171">
        <f>IF(C58="","",0.18/$Y$11)</f>
        <v>0.12</v>
      </c>
      <c r="BE58" s="172">
        <f>IF(C58="","",0.035*BB58^(3/2)*$F$9^(1/2))</f>
        <v>0.30137729708328892</v>
      </c>
      <c r="BF58" s="172">
        <f>IF(C58="","",0.6*(1-$F$9/250))</f>
        <v>0.54239999999999999</v>
      </c>
      <c r="BG58" s="171">
        <f>IF(C58="","",0.9*AK58)</f>
        <v>1012.5</v>
      </c>
      <c r="BH58" s="172">
        <f>+IF(C58="","",(BD58*BB58*(100*BC58*$F$9)^(1/3)+0.15*U58)*J58*0.8*K58/1000)</f>
        <v>94.79822700146012</v>
      </c>
      <c r="BI58" s="172">
        <f>IF(C58="","",(BE58+0.15*U58)*J58*0.8*K58/1000)</f>
        <v>102.36546155998721</v>
      </c>
      <c r="BJ58" s="172">
        <f>IF(C58="","",$AF$12*J58*1000)</f>
        <v>235.15101530718508</v>
      </c>
      <c r="BK58" s="172">
        <f>+IF(C58="","",T58*1000/(BG58*$Q$10*Z58)*1000)</f>
        <v>243.26963799958148</v>
      </c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4"/>
      <c r="DJ58" s="24"/>
      <c r="DK58" s="24"/>
      <c r="DL58" s="24"/>
      <c r="DM58" s="24"/>
      <c r="DN58" s="24"/>
    </row>
    <row r="59" spans="1:118" ht="15.95" customHeight="1" x14ac:dyDescent="0.25">
      <c r="A59" s="14">
        <f t="shared" si="22"/>
        <v>14</v>
      </c>
      <c r="B59" s="150">
        <f t="shared" si="19"/>
        <v>0</v>
      </c>
      <c r="C59" s="151" t="s">
        <v>124</v>
      </c>
      <c r="D59" s="152" t="s">
        <v>6</v>
      </c>
      <c r="E59" s="153" t="s">
        <v>113</v>
      </c>
      <c r="F59" s="152" t="s">
        <v>112</v>
      </c>
      <c r="G59" s="151">
        <v>-129.74</v>
      </c>
      <c r="H59" s="151">
        <v>-137.80000000000001</v>
      </c>
      <c r="I59" s="151">
        <v>-36.831000000000003</v>
      </c>
      <c r="J59" s="151">
        <v>300</v>
      </c>
      <c r="K59" s="152">
        <v>1200</v>
      </c>
      <c r="L59" s="151">
        <f t="shared" si="0"/>
        <v>324.00000000000006</v>
      </c>
      <c r="M59" s="151">
        <f t="shared" si="1"/>
        <v>8.0530056286045237</v>
      </c>
      <c r="N59" s="151">
        <f t="shared" si="2"/>
        <v>467.99999999999994</v>
      </c>
      <c r="O59" s="151">
        <f t="shared" si="3"/>
        <v>467.99999999999994</v>
      </c>
      <c r="P59" s="272"/>
      <c r="Q59" s="272"/>
      <c r="R59" s="173"/>
      <c r="S59" s="173"/>
      <c r="T59" s="174"/>
      <c r="U59" s="174"/>
      <c r="V59" s="174"/>
      <c r="W59" s="174"/>
      <c r="X59" s="174"/>
      <c r="Y59" s="174"/>
      <c r="Z59" s="174"/>
      <c r="AA59" s="175"/>
      <c r="AB59" s="175"/>
      <c r="AC59" s="175"/>
      <c r="AD59" s="175"/>
      <c r="AE59" s="176"/>
      <c r="AF59" s="175"/>
      <c r="AG59" s="122"/>
      <c r="AH59" s="177"/>
      <c r="AI59" s="177"/>
      <c r="AJ59" s="123"/>
      <c r="AK59" s="164">
        <f t="shared" si="4"/>
        <v>1125</v>
      </c>
      <c r="AL59" s="165">
        <f t="shared" si="5"/>
        <v>259.20000000000005</v>
      </c>
      <c r="AM59" s="164">
        <f t="shared" si="6"/>
        <v>1</v>
      </c>
      <c r="AN59" s="164">
        <f t="shared" si="7"/>
        <v>0</v>
      </c>
      <c r="AO59" s="166">
        <f t="shared" si="8"/>
        <v>75.569404818825021</v>
      </c>
      <c r="AP59" s="167">
        <f t="shared" si="9"/>
        <v>1057.5360000000003</v>
      </c>
      <c r="AQ59" s="167">
        <f t="shared" si="10"/>
        <v>915.61466880000023</v>
      </c>
      <c r="AR59" s="167">
        <f t="shared" si="11"/>
        <v>0</v>
      </c>
      <c r="AS59" s="164">
        <f t="shared" si="12"/>
        <v>2.689814814814815E-3</v>
      </c>
      <c r="AT59" s="168">
        <f t="shared" si="13"/>
        <v>0</v>
      </c>
      <c r="AU59" s="168">
        <f t="shared" si="14"/>
        <v>434.78260869565219</v>
      </c>
      <c r="AV59" s="168">
        <f t="shared" si="15"/>
        <v>0</v>
      </c>
      <c r="AW59" s="168">
        <f t="shared" si="16"/>
        <v>2115.6457084990961</v>
      </c>
      <c r="AX59" s="168">
        <f t="shared" si="17"/>
        <v>0</v>
      </c>
      <c r="AY59" s="168">
        <f t="shared" si="18"/>
        <v>2115.6457084990961</v>
      </c>
      <c r="AZ59" s="178"/>
      <c r="BA59" s="178"/>
      <c r="BB59" s="179"/>
      <c r="BC59" s="179"/>
      <c r="BD59" s="179"/>
      <c r="BE59" s="179"/>
      <c r="BF59" s="179"/>
      <c r="BG59" s="179"/>
      <c r="BH59" s="179"/>
      <c r="BI59" s="179"/>
      <c r="BJ59" s="179"/>
      <c r="BK59" s="179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4"/>
      <c r="DJ59" s="24"/>
      <c r="DK59" s="24"/>
      <c r="DL59" s="24"/>
      <c r="DM59" s="24"/>
      <c r="DN59" s="24"/>
    </row>
    <row r="60" spans="1:118" ht="15.95" customHeight="1" x14ac:dyDescent="0.2">
      <c r="A60" s="14">
        <f t="shared" si="22"/>
        <v>14</v>
      </c>
      <c r="B60" s="150">
        <f t="shared" si="19"/>
        <v>0</v>
      </c>
      <c r="C60" s="151" t="s">
        <v>124</v>
      </c>
      <c r="D60" s="152" t="s">
        <v>6</v>
      </c>
      <c r="E60" s="153" t="s">
        <v>111</v>
      </c>
      <c r="F60" s="152" t="s">
        <v>114</v>
      </c>
      <c r="G60" s="151">
        <v>-16.66</v>
      </c>
      <c r="H60" s="151">
        <v>165.85</v>
      </c>
      <c r="I60" s="151">
        <v>27.113</v>
      </c>
      <c r="J60" s="151">
        <v>300</v>
      </c>
      <c r="K60" s="152">
        <v>1200</v>
      </c>
      <c r="L60" s="151">
        <f t="shared" si="0"/>
        <v>324.00000000000006</v>
      </c>
      <c r="M60" s="151">
        <f t="shared" si="1"/>
        <v>5.9225613365756544</v>
      </c>
      <c r="N60" s="151">
        <f t="shared" si="2"/>
        <v>467.99999999999994</v>
      </c>
      <c r="O60" s="151">
        <f t="shared" si="3"/>
        <v>467.99999999999994</v>
      </c>
      <c r="P60" s="155"/>
      <c r="Q60" s="155"/>
      <c r="R60" s="154">
        <f>IF(C60="","",MAX(N60:N61))</f>
        <v>467.99999999999994</v>
      </c>
      <c r="S60" s="154">
        <f>IF(D60="","",MAX(O60:O61))</f>
        <v>467.99999999999994</v>
      </c>
      <c r="T60" s="155">
        <f>IF(C60="","",MAX(ABS(H60),ABS(H61)))</f>
        <v>165.85</v>
      </c>
      <c r="U60" s="156">
        <f>+IF(C60="","",MIN(MAX(ABS(G60),ABS(G61))*1000/(J60*K60),0.2*$F$10))</f>
        <v>0.27752777777777776</v>
      </c>
      <c r="V60" s="155">
        <f>IF(C60="","",MAX(BH60:BI60))</f>
        <v>98.785861559987197</v>
      </c>
      <c r="W60" s="155">
        <f>IF(C60="","",$AA$9*$J60*$BG60*$BF60*$F$10/2.9/1000)</f>
        <v>772.63944827586204</v>
      </c>
      <c r="X60" s="155">
        <f>IF(C60="","",$AA$9*$J60*$BG60*$BF60*$F$10/2/1000)</f>
        <v>1120.3271999999999</v>
      </c>
      <c r="Y60" s="157" t="str">
        <f>IF(C60="","",IF(MAX(ABS(H60),ABS(H61))&lt;V60,"Cấu tạo",IF(MAX(ABS(H60),ABS(H61))&gt;X60,"O/S","Tínhthép")))</f>
        <v>Tínhthép</v>
      </c>
      <c r="Z60" s="158">
        <f>IF(C60="","",IF(Y60="Tínhthép",IF(T60&lt;W60,2.5,_xlfn.COT(0.5*ASIN(2*T60*1000/($AA$9*J60*BG60*BF60*$F$10)))),""))</f>
        <v>2.5</v>
      </c>
      <c r="AA60" s="159">
        <f>IF(C60="","",MAX(BJ60:BK60))</f>
        <v>255.42079933040384</v>
      </c>
      <c r="AB60" s="160">
        <f>IF($C60="","",AH60)</f>
        <v>10</v>
      </c>
      <c r="AC60" s="160">
        <f>IF($C60="","",AI60)</f>
        <v>200</v>
      </c>
      <c r="AD60" s="160"/>
      <c r="AE60" s="159">
        <f>IF(C60="","",2*3.14*AB60^2/4/AC60*1000)</f>
        <v>785</v>
      </c>
      <c r="AF60" s="161" t="str">
        <f>IF(C60="","",IF(AE60&gt;AA60,"OK","NOT OK"))</f>
        <v>OK</v>
      </c>
      <c r="AH60" s="162">
        <v>10</v>
      </c>
      <c r="AI60" s="163">
        <v>200</v>
      </c>
      <c r="AK60" s="164">
        <f t="shared" si="4"/>
        <v>1125</v>
      </c>
      <c r="AL60" s="165">
        <f t="shared" si="5"/>
        <v>259.20000000000005</v>
      </c>
      <c r="AM60" s="164">
        <f t="shared" si="6"/>
        <v>1</v>
      </c>
      <c r="AN60" s="164">
        <f t="shared" si="7"/>
        <v>0</v>
      </c>
      <c r="AO60" s="166">
        <f t="shared" si="8"/>
        <v>55.57731558242628</v>
      </c>
      <c r="AP60" s="167">
        <f t="shared" si="9"/>
        <v>1057.5360000000003</v>
      </c>
      <c r="AQ60" s="167">
        <f t="shared" si="10"/>
        <v>915.61466880000023</v>
      </c>
      <c r="AR60" s="167">
        <f t="shared" si="11"/>
        <v>0</v>
      </c>
      <c r="AS60" s="164">
        <f t="shared" si="12"/>
        <v>2.689814814814815E-3</v>
      </c>
      <c r="AT60" s="168">
        <f t="shared" si="13"/>
        <v>0</v>
      </c>
      <c r="AU60" s="168">
        <f t="shared" si="14"/>
        <v>434.78260869565219</v>
      </c>
      <c r="AV60" s="168">
        <f t="shared" si="15"/>
        <v>0</v>
      </c>
      <c r="AW60" s="168">
        <f t="shared" si="16"/>
        <v>2115.6457084990961</v>
      </c>
      <c r="AX60" s="168">
        <f t="shared" si="17"/>
        <v>0</v>
      </c>
      <c r="AY60" s="168">
        <f t="shared" si="18"/>
        <v>2115.6457084990961</v>
      </c>
      <c r="AZ60" s="169">
        <f>IF(C60="","",MAX(R60:R61))</f>
        <v>467.99999999999994</v>
      </c>
      <c r="BA60" s="169">
        <f>IF(C60="","",MAX(S60:S61))</f>
        <v>467.99999999999994</v>
      </c>
      <c r="BB60" s="170">
        <f>IF(C60="","",MIN(2,1+SQRT(200/(0.8*K60))))</f>
        <v>1.4564354645876385</v>
      </c>
      <c r="BC60" s="170">
        <f>IF(C60="","",MIN(0.02,MAX(R60:S60)/(J60*0.8*K60)))</f>
        <v>1.6249999999999997E-3</v>
      </c>
      <c r="BD60" s="171">
        <f>IF(C60="","",0.18/$Y$11)</f>
        <v>0.12</v>
      </c>
      <c r="BE60" s="172">
        <f>IF(C60="","",0.035*BB60^(3/2)*$F$9^(1/2))</f>
        <v>0.30137729708328892</v>
      </c>
      <c r="BF60" s="172">
        <f>IF(C60="","",0.6*(1-$F$9/250))</f>
        <v>0.54239999999999999</v>
      </c>
      <c r="BG60" s="171">
        <f>IF(C60="","",0.9*AK60)</f>
        <v>1012.5</v>
      </c>
      <c r="BH60" s="172">
        <f>+IF(C60="","",(BD60*BB60*(100*BC60*$F$9)^(1/3)+0.15*U60)*J60*0.8*K60/1000)</f>
        <v>91.218627001460135</v>
      </c>
      <c r="BI60" s="172">
        <f>IF(C60="","",(BE60+0.15*U60)*J60*0.8*K60/1000)</f>
        <v>98.785861559987197</v>
      </c>
      <c r="BJ60" s="172">
        <f>IF(C60="","",$AF$12*J60*1000)</f>
        <v>235.15101530718508</v>
      </c>
      <c r="BK60" s="172">
        <f>+IF(C60="","",T60*1000/(BG60*$Q$10*Z60)*1000)</f>
        <v>255.42079933040384</v>
      </c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4"/>
      <c r="DJ60" s="24"/>
      <c r="DK60" s="24"/>
      <c r="DL60" s="24"/>
      <c r="DM60" s="24"/>
      <c r="DN60" s="24"/>
    </row>
    <row r="61" spans="1:118" ht="15.95" customHeight="1" x14ac:dyDescent="0.25">
      <c r="A61" s="14">
        <f t="shared" si="22"/>
        <v>14</v>
      </c>
      <c r="B61" s="150">
        <f t="shared" si="19"/>
        <v>0</v>
      </c>
      <c r="C61" s="151" t="s">
        <v>124</v>
      </c>
      <c r="D61" s="152" t="s">
        <v>6</v>
      </c>
      <c r="E61" s="153" t="s">
        <v>113</v>
      </c>
      <c r="F61" s="152" t="s">
        <v>114</v>
      </c>
      <c r="G61" s="151">
        <v>-99.91</v>
      </c>
      <c r="H61" s="151">
        <v>-107.58</v>
      </c>
      <c r="I61" s="151">
        <v>-56.05</v>
      </c>
      <c r="J61" s="151">
        <v>300</v>
      </c>
      <c r="K61" s="152">
        <v>1200</v>
      </c>
      <c r="L61" s="151">
        <f t="shared" si="0"/>
        <v>324.00000000000006</v>
      </c>
      <c r="M61" s="151">
        <f t="shared" si="1"/>
        <v>12.278332284339058</v>
      </c>
      <c r="N61" s="151">
        <f t="shared" si="2"/>
        <v>467.99999999999994</v>
      </c>
      <c r="O61" s="151">
        <f t="shared" si="3"/>
        <v>467.99999999999994</v>
      </c>
      <c r="P61" s="272"/>
      <c r="Q61" s="272"/>
      <c r="R61" s="173"/>
      <c r="S61" s="173"/>
      <c r="T61" s="174"/>
      <c r="U61" s="174"/>
      <c r="V61" s="174"/>
      <c r="W61" s="174"/>
      <c r="X61" s="174"/>
      <c r="Y61" s="174"/>
      <c r="Z61" s="174"/>
      <c r="AA61" s="175"/>
      <c r="AB61" s="175"/>
      <c r="AC61" s="175"/>
      <c r="AD61" s="175"/>
      <c r="AE61" s="176"/>
      <c r="AF61" s="175"/>
      <c r="AG61" s="122"/>
      <c r="AH61" s="177"/>
      <c r="AI61" s="177"/>
      <c r="AJ61" s="123"/>
      <c r="AK61" s="164">
        <f t="shared" si="4"/>
        <v>1125</v>
      </c>
      <c r="AL61" s="165">
        <f t="shared" si="5"/>
        <v>259.20000000000005</v>
      </c>
      <c r="AM61" s="164">
        <f t="shared" si="6"/>
        <v>1</v>
      </c>
      <c r="AN61" s="164">
        <f t="shared" si="7"/>
        <v>0</v>
      </c>
      <c r="AO61" s="166">
        <f t="shared" si="8"/>
        <v>115.21987015623851</v>
      </c>
      <c r="AP61" s="167">
        <f t="shared" si="9"/>
        <v>1057.5360000000003</v>
      </c>
      <c r="AQ61" s="167">
        <f t="shared" si="10"/>
        <v>915.61466880000023</v>
      </c>
      <c r="AR61" s="167">
        <f t="shared" si="11"/>
        <v>0</v>
      </c>
      <c r="AS61" s="164">
        <f t="shared" si="12"/>
        <v>2.689814814814815E-3</v>
      </c>
      <c r="AT61" s="168">
        <f t="shared" si="13"/>
        <v>0</v>
      </c>
      <c r="AU61" s="168">
        <f t="shared" si="14"/>
        <v>434.78260869565219</v>
      </c>
      <c r="AV61" s="168">
        <f t="shared" si="15"/>
        <v>0</v>
      </c>
      <c r="AW61" s="168">
        <f t="shared" si="16"/>
        <v>2115.6457084990961</v>
      </c>
      <c r="AX61" s="168">
        <f t="shared" si="17"/>
        <v>0</v>
      </c>
      <c r="AY61" s="168">
        <f t="shared" si="18"/>
        <v>2115.6457084990961</v>
      </c>
      <c r="AZ61" s="178"/>
      <c r="BA61" s="178"/>
      <c r="BB61" s="179"/>
      <c r="BC61" s="179"/>
      <c r="BD61" s="179"/>
      <c r="BE61" s="179"/>
      <c r="BF61" s="179"/>
      <c r="BG61" s="179"/>
      <c r="BH61" s="179"/>
      <c r="BI61" s="179"/>
      <c r="BJ61" s="179"/>
      <c r="BK61" s="179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4"/>
      <c r="DJ61" s="24"/>
      <c r="DK61" s="24"/>
      <c r="DL61" s="24"/>
      <c r="DM61" s="24"/>
      <c r="DN61" s="24"/>
    </row>
    <row r="62" spans="1:118" ht="15.95" customHeight="1" x14ac:dyDescent="0.2">
      <c r="A62" s="14">
        <f t="shared" si="22"/>
        <v>15</v>
      </c>
      <c r="B62" s="150">
        <f t="shared" si="19"/>
        <v>0.5</v>
      </c>
      <c r="C62" s="151" t="s">
        <v>125</v>
      </c>
      <c r="D62" s="152" t="s">
        <v>6</v>
      </c>
      <c r="E62" s="153" t="s">
        <v>111</v>
      </c>
      <c r="F62" s="152" t="s">
        <v>112</v>
      </c>
      <c r="G62" s="151">
        <v>50.76</v>
      </c>
      <c r="H62" s="151">
        <v>206.96</v>
      </c>
      <c r="I62" s="151">
        <v>90.572999999999993</v>
      </c>
      <c r="J62" s="151">
        <v>300</v>
      </c>
      <c r="K62" s="151">
        <v>1200</v>
      </c>
      <c r="L62" s="151">
        <f t="shared" si="0"/>
        <v>324.00000000000006</v>
      </c>
      <c r="M62" s="151">
        <f t="shared" si="1"/>
        <v>19.908840598100142</v>
      </c>
      <c r="N62" s="151">
        <f t="shared" si="2"/>
        <v>467.99999999999994</v>
      </c>
      <c r="O62" s="151">
        <f t="shared" si="3"/>
        <v>467.99999999999994</v>
      </c>
      <c r="P62" s="155"/>
      <c r="Q62" s="155"/>
      <c r="R62" s="154">
        <f>IF(C62="","",MAX(N62:N63))</f>
        <v>467.99999999999994</v>
      </c>
      <c r="S62" s="154">
        <f>IF(D62="","",MAX(O62:O63))</f>
        <v>467.99999999999994</v>
      </c>
      <c r="T62" s="155">
        <f>IF(C62="","",MAX(ABS(H62),ABS(H63)))</f>
        <v>206.96</v>
      </c>
      <c r="U62" s="156">
        <f>+IF(C62="","",MIN(MAX(ABS(G62),ABS(G63))*1000/(J62*K62),0.2*$F$10))</f>
        <v>0.43952777777777779</v>
      </c>
      <c r="V62" s="155">
        <f>IF(C62="","",MAX(BH62:BI62))</f>
        <v>105.78426155998721</v>
      </c>
      <c r="W62" s="155">
        <f>IF(C62="","",$AA$9*$J62*$BG62*$BF62*$F$10/2.9/1000)</f>
        <v>772.63944827586204</v>
      </c>
      <c r="X62" s="155">
        <f>IF(C62="","",$AA$9*$J62*$BG62*$BF62*$F$10/2/1000)</f>
        <v>1120.3271999999999</v>
      </c>
      <c r="Y62" s="157" t="str">
        <f>IF(C62="","",IF(MAX(ABS(H62),ABS(H63))&lt;V62,"Cấu tạo",IF(MAX(ABS(H62),ABS(H63))&gt;X62,"O/S","Tínhthép")))</f>
        <v>Tínhthép</v>
      </c>
      <c r="Z62" s="158">
        <f>IF(C62="","",IF(Y62="Tínhthép",IF(T62&lt;W62,2.5,_xlfn.COT(0.5*ASIN(2*T62*1000/($AA$9*J62*BG62*BF62*$F$10)))),""))</f>
        <v>2.5</v>
      </c>
      <c r="AA62" s="159">
        <f>IF(C62="","",MAX(BJ62:BK62))</f>
        <v>318.73312408453648</v>
      </c>
      <c r="AB62" s="160">
        <f>IF($C62="","",AH62)</f>
        <v>10</v>
      </c>
      <c r="AC62" s="160">
        <f>IF($C62="","",AI62)</f>
        <v>200</v>
      </c>
      <c r="AD62" s="160"/>
      <c r="AE62" s="159">
        <f>IF(C62="","",2*3.14*AB62^2/4/AC62*1000)</f>
        <v>785</v>
      </c>
      <c r="AF62" s="161" t="str">
        <f>IF(C62="","",IF(AE62&gt;AA62,"OK","NOT OK"))</f>
        <v>OK</v>
      </c>
      <c r="AG62" s="17">
        <v>12</v>
      </c>
      <c r="AH62" s="162">
        <v>10</v>
      </c>
      <c r="AI62" s="163">
        <v>200</v>
      </c>
      <c r="AK62" s="164">
        <f t="shared" si="4"/>
        <v>1125</v>
      </c>
      <c r="AL62" s="165">
        <f t="shared" si="5"/>
        <v>259.20000000000005</v>
      </c>
      <c r="AM62" s="164">
        <f t="shared" si="6"/>
        <v>1</v>
      </c>
      <c r="AN62" s="164">
        <f t="shared" si="7"/>
        <v>0</v>
      </c>
      <c r="AO62" s="166">
        <f t="shared" si="8"/>
        <v>186.82456017257152</v>
      </c>
      <c r="AP62" s="167">
        <f t="shared" si="9"/>
        <v>1057.5360000000003</v>
      </c>
      <c r="AQ62" s="167">
        <f t="shared" si="10"/>
        <v>915.61466880000023</v>
      </c>
      <c r="AR62" s="167">
        <f t="shared" si="11"/>
        <v>0</v>
      </c>
      <c r="AS62" s="164">
        <f t="shared" si="12"/>
        <v>2.689814814814815E-3</v>
      </c>
      <c r="AT62" s="168">
        <f t="shared" si="13"/>
        <v>0</v>
      </c>
      <c r="AU62" s="168">
        <f t="shared" si="14"/>
        <v>434.78260869565219</v>
      </c>
      <c r="AV62" s="168">
        <f t="shared" si="15"/>
        <v>0</v>
      </c>
      <c r="AW62" s="168">
        <f t="shared" si="16"/>
        <v>2115.6457084990961</v>
      </c>
      <c r="AX62" s="168">
        <f t="shared" si="17"/>
        <v>0</v>
      </c>
      <c r="AY62" s="168">
        <f t="shared" si="18"/>
        <v>2115.6457084990961</v>
      </c>
      <c r="AZ62" s="169">
        <f>IF(C62="","",MAX(R62:R63))</f>
        <v>467.99999999999994</v>
      </c>
      <c r="BA62" s="169">
        <f>IF(C62="","",MAX(S62:S63))</f>
        <v>467.99999999999994</v>
      </c>
      <c r="BB62" s="170">
        <f>IF(C62="","",MIN(2,1+SQRT(200/(0.8*K62))))</f>
        <v>1.4564354645876385</v>
      </c>
      <c r="BC62" s="170">
        <f>IF(C62="","",MIN(0.02,MAX(R62:S62)/(J62*0.8*K62)))</f>
        <v>1.6249999999999997E-3</v>
      </c>
      <c r="BD62" s="171">
        <f>IF(C62="","",0.18/$Y$11)</f>
        <v>0.12</v>
      </c>
      <c r="BE62" s="172">
        <f>IF(C62="","",0.035*BB62^(3/2)*$F$9^(1/2))</f>
        <v>0.30137729708328892</v>
      </c>
      <c r="BF62" s="172">
        <f>IF(C62="","",0.6*(1-$F$9/250))</f>
        <v>0.54239999999999999</v>
      </c>
      <c r="BG62" s="171">
        <f>IF(C62="","",0.9*AK62)</f>
        <v>1012.5</v>
      </c>
      <c r="BH62" s="172">
        <f>+IF(C62="","",(BD62*BB62*(100*BC62*$F$9)^(1/3)+0.15*U62)*J62*0.8*K62/1000)</f>
        <v>98.217027001460124</v>
      </c>
      <c r="BI62" s="172">
        <f>IF(C62="","",(BE62+0.15*U62)*J62*0.8*K62/1000)</f>
        <v>105.78426155998721</v>
      </c>
      <c r="BJ62" s="172">
        <f>IF(C62="","",$AF$12*J62*1000)</f>
        <v>235.15101530718508</v>
      </c>
      <c r="BK62" s="172">
        <f>+IF(C62="","",T62*1000/(BG62*$Q$10*Z62)*1000)</f>
        <v>318.73312408453648</v>
      </c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4"/>
      <c r="DJ62" s="24"/>
      <c r="DK62" s="24"/>
      <c r="DL62" s="24"/>
      <c r="DM62" s="24"/>
      <c r="DN62" s="24"/>
    </row>
    <row r="63" spans="1:118" ht="15.95" customHeight="1" x14ac:dyDescent="0.25">
      <c r="A63" s="14">
        <f t="shared" si="22"/>
        <v>15</v>
      </c>
      <c r="B63" s="150">
        <f t="shared" si="19"/>
        <v>0.5</v>
      </c>
      <c r="C63" s="151" t="s">
        <v>125</v>
      </c>
      <c r="D63" s="152" t="s">
        <v>6</v>
      </c>
      <c r="E63" s="153" t="s">
        <v>113</v>
      </c>
      <c r="F63" s="152" t="s">
        <v>112</v>
      </c>
      <c r="G63" s="151">
        <v>-158.22999999999999</v>
      </c>
      <c r="H63" s="151">
        <v>-185.66</v>
      </c>
      <c r="I63" s="151">
        <v>-71.153000000000006</v>
      </c>
      <c r="J63" s="151">
        <v>300</v>
      </c>
      <c r="K63" s="152">
        <v>1200</v>
      </c>
      <c r="L63" s="151">
        <f t="shared" si="0"/>
        <v>324.00000000000006</v>
      </c>
      <c r="M63" s="151">
        <f t="shared" si="1"/>
        <v>15.61004221627627</v>
      </c>
      <c r="N63" s="151">
        <f t="shared" si="2"/>
        <v>467.99999999999994</v>
      </c>
      <c r="O63" s="151">
        <f t="shared" si="3"/>
        <v>467.99999999999994</v>
      </c>
      <c r="P63" s="272"/>
      <c r="Q63" s="272"/>
      <c r="R63" s="180"/>
      <c r="S63" s="180"/>
      <c r="T63" s="174"/>
      <c r="U63" s="174"/>
      <c r="V63" s="174"/>
      <c r="W63" s="174"/>
      <c r="X63" s="174"/>
      <c r="Y63" s="174"/>
      <c r="Z63" s="174"/>
      <c r="AA63" s="175"/>
      <c r="AB63" s="175"/>
      <c r="AC63" s="175"/>
      <c r="AD63" s="175"/>
      <c r="AE63" s="176"/>
      <c r="AF63" s="175"/>
      <c r="AG63" s="122"/>
      <c r="AH63" s="177"/>
      <c r="AI63" s="177"/>
      <c r="AJ63" s="123"/>
      <c r="AK63" s="164">
        <f t="shared" si="4"/>
        <v>1125</v>
      </c>
      <c r="AL63" s="165">
        <f t="shared" si="5"/>
        <v>259.20000000000005</v>
      </c>
      <c r="AM63" s="164">
        <f t="shared" si="6"/>
        <v>1</v>
      </c>
      <c r="AN63" s="164">
        <f t="shared" si="7"/>
        <v>0</v>
      </c>
      <c r="AO63" s="166">
        <f t="shared" si="8"/>
        <v>146.48463615753556</v>
      </c>
      <c r="AP63" s="167">
        <f t="shared" si="9"/>
        <v>1057.5360000000003</v>
      </c>
      <c r="AQ63" s="167">
        <f t="shared" si="10"/>
        <v>915.61466880000023</v>
      </c>
      <c r="AR63" s="167">
        <f t="shared" si="11"/>
        <v>0</v>
      </c>
      <c r="AS63" s="164">
        <f t="shared" si="12"/>
        <v>2.689814814814815E-3</v>
      </c>
      <c r="AT63" s="168">
        <f t="shared" si="13"/>
        <v>0</v>
      </c>
      <c r="AU63" s="168">
        <f t="shared" si="14"/>
        <v>434.78260869565219</v>
      </c>
      <c r="AV63" s="168">
        <f t="shared" si="15"/>
        <v>0</v>
      </c>
      <c r="AW63" s="168">
        <f t="shared" si="16"/>
        <v>2115.6457084990961</v>
      </c>
      <c r="AX63" s="168">
        <f t="shared" si="17"/>
        <v>0</v>
      </c>
      <c r="AY63" s="168">
        <f t="shared" si="18"/>
        <v>2115.6457084990961</v>
      </c>
      <c r="AZ63" s="178"/>
      <c r="BA63" s="178"/>
      <c r="BB63" s="179"/>
      <c r="BC63" s="179"/>
      <c r="BD63" s="179"/>
      <c r="BE63" s="179"/>
      <c r="BF63" s="179"/>
      <c r="BG63" s="179"/>
      <c r="BH63" s="179"/>
      <c r="BI63" s="179"/>
      <c r="BJ63" s="179"/>
      <c r="BK63" s="179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4"/>
      <c r="DJ63" s="24"/>
      <c r="DK63" s="24"/>
      <c r="DL63" s="24"/>
      <c r="DM63" s="24"/>
      <c r="DN63" s="24"/>
    </row>
    <row r="64" spans="1:118" ht="15.95" customHeight="1" x14ac:dyDescent="0.2">
      <c r="A64" s="14">
        <f t="shared" si="22"/>
        <v>15</v>
      </c>
      <c r="B64" s="150">
        <f t="shared" si="19"/>
        <v>0.5</v>
      </c>
      <c r="C64" s="151" t="s">
        <v>125</v>
      </c>
      <c r="D64" s="152" t="s">
        <v>6</v>
      </c>
      <c r="E64" s="153" t="s">
        <v>111</v>
      </c>
      <c r="F64" s="152" t="s">
        <v>114</v>
      </c>
      <c r="G64" s="151">
        <v>-23.69</v>
      </c>
      <c r="H64" s="151">
        <v>214.77</v>
      </c>
      <c r="I64" s="151">
        <v>51.473999999999997</v>
      </c>
      <c r="J64" s="151">
        <v>300</v>
      </c>
      <c r="K64" s="152">
        <v>1200</v>
      </c>
      <c r="L64" s="151">
        <f t="shared" si="0"/>
        <v>324.00000000000006</v>
      </c>
      <c r="M64" s="151">
        <f t="shared" si="1"/>
        <v>11.270837654493562</v>
      </c>
      <c r="N64" s="151">
        <f t="shared" si="2"/>
        <v>467.99999999999994</v>
      </c>
      <c r="O64" s="151">
        <f t="shared" si="3"/>
        <v>467.99999999999994</v>
      </c>
      <c r="P64" s="155"/>
      <c r="Q64" s="155"/>
      <c r="R64" s="154">
        <f>IF(C64="","",MAX(N64:N65))</f>
        <v>467.99999999999994</v>
      </c>
      <c r="S64" s="154">
        <f>IF(D64="","",MAX(O64:O65))</f>
        <v>467.99999999999994</v>
      </c>
      <c r="T64" s="155">
        <f>IF(C64="","",MAX(ABS(H64),ABS(H65)))</f>
        <v>214.77</v>
      </c>
      <c r="U64" s="156">
        <f>+IF(C64="","",MIN(MAX(ABS(G64),ABS(G65))*1000/(J64*K64),0.2*$F$10))</f>
        <v>0.29599999999999999</v>
      </c>
      <c r="V64" s="155">
        <f>IF(C64="","",MAX(BH64:BI64))</f>
        <v>99.583861559987213</v>
      </c>
      <c r="W64" s="155">
        <f>IF(C64="","",$AA$9*$J64*$BG64*$BF64*$F$10/2.9/1000)</f>
        <v>772.63944827586204</v>
      </c>
      <c r="X64" s="155">
        <f>IF(C64="","",$AA$9*$J64*$BG64*$BF64*$F$10/2/1000)</f>
        <v>1120.3271999999999</v>
      </c>
      <c r="Y64" s="157" t="str">
        <f>IF(C64="","",IF(MAX(ABS(H64),ABS(H65))&lt;V64,"Cấu tạo",IF(MAX(ABS(H64),ABS(H65))&gt;X64,"O/S","Tínhthép")))</f>
        <v>Tínhthép</v>
      </c>
      <c r="Z64" s="158">
        <f>IF(C64="","",IF(Y64="Tínhthép",IF(T64&lt;W64,2.5,_xlfn.COT(0.5*ASIN(2*T64*1000/($AA$9*J64*BG64*BF64*$F$10)))),""))</f>
        <v>2.5</v>
      </c>
      <c r="AA64" s="159">
        <f>IF(C64="","",MAX(BJ64:BK64))</f>
        <v>330.76107972379157</v>
      </c>
      <c r="AB64" s="160">
        <f>IF($C64="","",AH64)</f>
        <v>10</v>
      </c>
      <c r="AC64" s="160">
        <f>IF($C64="","",AI64)</f>
        <v>200</v>
      </c>
      <c r="AD64" s="160"/>
      <c r="AE64" s="159">
        <f>IF(C64="","",2*3.14*AB64^2/4/AC64*1000)</f>
        <v>785</v>
      </c>
      <c r="AF64" s="161" t="str">
        <f>IF(C64="","",IF(AE64&gt;AA64,"OK","NOT OK"))</f>
        <v>OK</v>
      </c>
      <c r="AH64" s="162">
        <v>10</v>
      </c>
      <c r="AI64" s="163">
        <v>200</v>
      </c>
      <c r="AK64" s="164">
        <f t="shared" si="4"/>
        <v>1125</v>
      </c>
      <c r="AL64" s="165">
        <f t="shared" si="5"/>
        <v>259.20000000000005</v>
      </c>
      <c r="AM64" s="164">
        <f t="shared" si="6"/>
        <v>1</v>
      </c>
      <c r="AN64" s="164">
        <f t="shared" si="7"/>
        <v>0</v>
      </c>
      <c r="AO64" s="166">
        <f t="shared" si="8"/>
        <v>105.76554054976718</v>
      </c>
      <c r="AP64" s="167">
        <f t="shared" si="9"/>
        <v>1057.5360000000003</v>
      </c>
      <c r="AQ64" s="167">
        <f t="shared" si="10"/>
        <v>915.61466880000023</v>
      </c>
      <c r="AR64" s="167">
        <f t="shared" si="11"/>
        <v>0</v>
      </c>
      <c r="AS64" s="164">
        <f t="shared" si="12"/>
        <v>2.689814814814815E-3</v>
      </c>
      <c r="AT64" s="168">
        <f t="shared" si="13"/>
        <v>0</v>
      </c>
      <c r="AU64" s="168">
        <f t="shared" si="14"/>
        <v>434.78260869565219</v>
      </c>
      <c r="AV64" s="168">
        <f t="shared" si="15"/>
        <v>0</v>
      </c>
      <c r="AW64" s="168">
        <f t="shared" si="16"/>
        <v>2115.6457084990961</v>
      </c>
      <c r="AX64" s="168">
        <f t="shared" si="17"/>
        <v>0</v>
      </c>
      <c r="AY64" s="168">
        <f t="shared" si="18"/>
        <v>2115.6457084990961</v>
      </c>
      <c r="AZ64" s="169">
        <f>IF(C64="","",MAX(R64:R65))</f>
        <v>467.99999999999994</v>
      </c>
      <c r="BA64" s="169">
        <f>IF(C64="","",MAX(S64:S65))</f>
        <v>467.99999999999994</v>
      </c>
      <c r="BB64" s="170">
        <f>IF(C64="","",MIN(2,1+SQRT(200/(0.8*K64))))</f>
        <v>1.4564354645876385</v>
      </c>
      <c r="BC64" s="170">
        <f>IF(C64="","",MIN(0.02,MAX(R64:S64)/(J64*0.8*K64)))</f>
        <v>1.6249999999999997E-3</v>
      </c>
      <c r="BD64" s="171">
        <f>IF(C64="","",0.18/$Y$11)</f>
        <v>0.12</v>
      </c>
      <c r="BE64" s="172">
        <f>IF(C64="","",0.035*BB64^(3/2)*$F$9^(1/2))</f>
        <v>0.30137729708328892</v>
      </c>
      <c r="BF64" s="172">
        <f>IF(C64="","",0.6*(1-$F$9/250))</f>
        <v>0.54239999999999999</v>
      </c>
      <c r="BG64" s="171">
        <f>IF(C64="","",0.9*AK64)</f>
        <v>1012.5</v>
      </c>
      <c r="BH64" s="172">
        <f>+IF(C64="","",(BD64*BB64*(100*BC64*$F$9)^(1/3)+0.15*U64)*J64*0.8*K64/1000)</f>
        <v>92.016627001460137</v>
      </c>
      <c r="BI64" s="172">
        <f>IF(C64="","",(BE64+0.15*U64)*J64*0.8*K64/1000)</f>
        <v>99.583861559987213</v>
      </c>
      <c r="BJ64" s="172">
        <f>IF(C64="","",$AF$12*J64*1000)</f>
        <v>235.15101530718508</v>
      </c>
      <c r="BK64" s="172">
        <f>+IF(C64="","",T64*1000/(BG64*$Q$10*Z64)*1000)</f>
        <v>330.76107972379157</v>
      </c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4"/>
      <c r="DJ64" s="24"/>
      <c r="DK64" s="24"/>
      <c r="DL64" s="24"/>
      <c r="DM64" s="24"/>
      <c r="DN64" s="24"/>
    </row>
    <row r="65" spans="1:118" ht="15.95" customHeight="1" x14ac:dyDescent="0.25">
      <c r="A65" s="14">
        <f t="shared" si="22"/>
        <v>15</v>
      </c>
      <c r="B65" s="150">
        <f t="shared" si="19"/>
        <v>0.5</v>
      </c>
      <c r="C65" s="151" t="s">
        <v>125</v>
      </c>
      <c r="D65" s="152" t="s">
        <v>6</v>
      </c>
      <c r="E65" s="153" t="s">
        <v>113</v>
      </c>
      <c r="F65" s="152" t="s">
        <v>114</v>
      </c>
      <c r="G65" s="151">
        <v>-106.56</v>
      </c>
      <c r="H65" s="151">
        <v>-189.49</v>
      </c>
      <c r="I65" s="151">
        <v>-94.316999999999993</v>
      </c>
      <c r="J65" s="151">
        <v>300</v>
      </c>
      <c r="K65" s="152">
        <v>1200</v>
      </c>
      <c r="L65" s="151">
        <f t="shared" si="0"/>
        <v>324.00000000000006</v>
      </c>
      <c r="M65" s="151">
        <f t="shared" si="1"/>
        <v>20.739534135814438</v>
      </c>
      <c r="N65" s="151">
        <f t="shared" si="2"/>
        <v>467.99999999999994</v>
      </c>
      <c r="O65" s="151">
        <f t="shared" si="3"/>
        <v>467.99999999999994</v>
      </c>
      <c r="P65" s="272"/>
      <c r="Q65" s="272"/>
      <c r="R65" s="180"/>
      <c r="S65" s="180"/>
      <c r="T65" s="174"/>
      <c r="U65" s="174"/>
      <c r="V65" s="174"/>
      <c r="W65" s="174"/>
      <c r="X65" s="174"/>
      <c r="Y65" s="174"/>
      <c r="Z65" s="174"/>
      <c r="AA65" s="175"/>
      <c r="AB65" s="175"/>
      <c r="AC65" s="175"/>
      <c r="AD65" s="175"/>
      <c r="AE65" s="176"/>
      <c r="AF65" s="175"/>
      <c r="AG65" s="122"/>
      <c r="AH65" s="177"/>
      <c r="AI65" s="177"/>
      <c r="AJ65" s="123"/>
      <c r="AK65" s="164">
        <f t="shared" si="4"/>
        <v>1125</v>
      </c>
      <c r="AL65" s="165">
        <f t="shared" si="5"/>
        <v>259.20000000000005</v>
      </c>
      <c r="AM65" s="164">
        <f t="shared" si="6"/>
        <v>1</v>
      </c>
      <c r="AN65" s="164">
        <f t="shared" si="7"/>
        <v>0</v>
      </c>
      <c r="AO65" s="166">
        <f t="shared" si="8"/>
        <v>194.61978833048221</v>
      </c>
      <c r="AP65" s="167">
        <f t="shared" si="9"/>
        <v>1057.5360000000003</v>
      </c>
      <c r="AQ65" s="167">
        <f t="shared" si="10"/>
        <v>915.61466880000023</v>
      </c>
      <c r="AR65" s="167">
        <f t="shared" si="11"/>
        <v>0</v>
      </c>
      <c r="AS65" s="164">
        <f t="shared" si="12"/>
        <v>2.689814814814815E-3</v>
      </c>
      <c r="AT65" s="168">
        <f t="shared" si="13"/>
        <v>0</v>
      </c>
      <c r="AU65" s="168">
        <f t="shared" si="14"/>
        <v>434.78260869565219</v>
      </c>
      <c r="AV65" s="168">
        <f t="shared" si="15"/>
        <v>0</v>
      </c>
      <c r="AW65" s="168">
        <f t="shared" si="16"/>
        <v>2115.6457084990961</v>
      </c>
      <c r="AX65" s="168">
        <f t="shared" si="17"/>
        <v>0</v>
      </c>
      <c r="AY65" s="168">
        <f t="shared" si="18"/>
        <v>2115.6457084990961</v>
      </c>
      <c r="AZ65" s="178"/>
      <c r="BA65" s="178"/>
      <c r="BB65" s="179"/>
      <c r="BC65" s="179"/>
      <c r="BD65" s="179"/>
      <c r="BE65" s="179"/>
      <c r="BF65" s="179"/>
      <c r="BG65" s="179"/>
      <c r="BH65" s="179"/>
      <c r="BI65" s="179"/>
      <c r="BJ65" s="179"/>
      <c r="BK65" s="179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4"/>
      <c r="DJ65" s="24"/>
      <c r="DK65" s="24"/>
      <c r="DL65" s="24"/>
      <c r="DM65" s="24"/>
      <c r="DN65" s="24"/>
    </row>
    <row r="66" spans="1:118" ht="15.95" customHeight="1" x14ac:dyDescent="0.2">
      <c r="A66" s="181" t="str">
        <f t="shared" si="22"/>
        <v/>
      </c>
      <c r="B66" s="182" t="str">
        <f t="shared" si="19"/>
        <v/>
      </c>
      <c r="C66" s="151"/>
      <c r="D66" s="152"/>
      <c r="E66" s="153"/>
      <c r="F66" s="152"/>
      <c r="G66" s="151"/>
      <c r="H66" s="151"/>
      <c r="I66" s="151"/>
      <c r="J66" s="151"/>
      <c r="K66" s="151"/>
      <c r="L66" s="151" t="str">
        <f t="shared" si="0"/>
        <v/>
      </c>
      <c r="M66" s="151" t="str">
        <f t="shared" si="1"/>
        <v/>
      </c>
      <c r="N66" s="151" t="str">
        <f t="shared" si="2"/>
        <v/>
      </c>
      <c r="O66" s="151" t="str">
        <f t="shared" si="3"/>
        <v/>
      </c>
      <c r="P66" s="155"/>
      <c r="Q66" s="155"/>
      <c r="R66" s="154" t="str">
        <f>IF(C66="","",MAX(N66:N67))</f>
        <v/>
      </c>
      <c r="S66" s="154" t="str">
        <f>IF(D66="","",MAX(O66:O67))</f>
        <v/>
      </c>
      <c r="T66" s="155" t="str">
        <f>IF(C66="","",MAX(ABS(H66),ABS(H67)))</f>
        <v/>
      </c>
      <c r="U66" s="156" t="str">
        <f>+IF(C66="","",MIN(MAX(ABS(G66),ABS(G67))*1000/(J66*K66),0.2*$F$10))</f>
        <v/>
      </c>
      <c r="V66" s="155" t="str">
        <f>IF(C66="","",MAX(BH66:BI66))</f>
        <v/>
      </c>
      <c r="W66" s="155" t="str">
        <f>IF(C66="","",$AA$9*$J66*$BG66*$BF66*$F$10/2.9/1000)</f>
        <v/>
      </c>
      <c r="X66" s="155" t="str">
        <f>IF(C66="","",$AA$9*$J66*$BG66*$BF66*$F$10/2/1000)</f>
        <v/>
      </c>
      <c r="Y66" s="157" t="str">
        <f>IF(C66="","",IF(MAX(ABS(H66),ABS(H67))&lt;V66,"Cấu tạo",IF(MAX(ABS(H66),ABS(H67))&gt;X66,"O/S","Tínhthép")))</f>
        <v/>
      </c>
      <c r="Z66" s="158" t="str">
        <f>IF(C66="","",IF(Y66="Tínhthép",IF(T66&lt;W66,2.5,_xlfn.COT(0.5*ASIN(2*T66*1000/($AA$9*J66*BG66*BF66*$F$10)))),""))</f>
        <v/>
      </c>
      <c r="AA66" s="159" t="str">
        <f>IF(C66="","",MAX(BJ66:BK66))</f>
        <v/>
      </c>
      <c r="AB66" s="160" t="str">
        <f>IF($C66="","",AH66)</f>
        <v/>
      </c>
      <c r="AC66" s="160" t="str">
        <f>IF($C66="","",AI66)</f>
        <v/>
      </c>
      <c r="AD66" s="160"/>
      <c r="AE66" s="159" t="str">
        <f>IF(C66="","",2*3.14*AB66^2/4/AC66*1000)</f>
        <v/>
      </c>
      <c r="AF66" s="161" t="str">
        <f>IF(C66="","",IF(AE66&gt;AA66,"OK","NOT OK"))</f>
        <v/>
      </c>
      <c r="AG66" s="17">
        <v>13</v>
      </c>
      <c r="AH66" s="162">
        <v>10</v>
      </c>
      <c r="AI66" s="163">
        <v>200</v>
      </c>
      <c r="AK66" s="164" t="str">
        <f t="shared" si="4"/>
        <v/>
      </c>
      <c r="AL66" s="165" t="str">
        <f t="shared" si="5"/>
        <v/>
      </c>
      <c r="AM66" s="164" t="str">
        <f t="shared" si="6"/>
        <v/>
      </c>
      <c r="AN66" s="164" t="str">
        <f t="shared" si="7"/>
        <v/>
      </c>
      <c r="AO66" s="166" t="str">
        <f t="shared" si="8"/>
        <v/>
      </c>
      <c r="AP66" s="167" t="str">
        <f t="shared" si="9"/>
        <v/>
      </c>
      <c r="AQ66" s="167" t="str">
        <f t="shared" si="10"/>
        <v/>
      </c>
      <c r="AR66" s="167" t="str">
        <f t="shared" si="11"/>
        <v/>
      </c>
      <c r="AS66" s="164" t="str">
        <f t="shared" si="12"/>
        <v/>
      </c>
      <c r="AT66" s="168" t="str">
        <f t="shared" si="13"/>
        <v/>
      </c>
      <c r="AU66" s="168" t="str">
        <f t="shared" si="14"/>
        <v/>
      </c>
      <c r="AV66" s="168" t="str">
        <f t="shared" si="15"/>
        <v/>
      </c>
      <c r="AW66" s="168" t="str">
        <f t="shared" si="16"/>
        <v/>
      </c>
      <c r="AX66" s="168" t="str">
        <f t="shared" si="17"/>
        <v/>
      </c>
      <c r="AY66" s="168" t="str">
        <f t="shared" si="18"/>
        <v/>
      </c>
      <c r="AZ66" s="169" t="str">
        <f>IF(C66="","",MAX(R66:R67))</f>
        <v/>
      </c>
      <c r="BA66" s="169" t="str">
        <f>IF(C66="","",MAX(S66:S67))</f>
        <v/>
      </c>
      <c r="BB66" s="170" t="str">
        <f>IF(C66="","",MIN(2,1+SQRT(200/(0.8*K66))))</f>
        <v/>
      </c>
      <c r="BC66" s="170" t="str">
        <f>IF(C66="","",MIN(0.02,MAX(R66:S66)/(J66*0.8*K66)))</f>
        <v/>
      </c>
      <c r="BD66" s="171" t="str">
        <f>IF(C66="","",0.18/$Y$11)</f>
        <v/>
      </c>
      <c r="BE66" s="172" t="str">
        <f>IF(C66="","",0.035*BB66^(3/2)*$F$9^(1/2))</f>
        <v/>
      </c>
      <c r="BF66" s="172" t="str">
        <f>IF(C66="","",0.6*(1-$F$9/250))</f>
        <v/>
      </c>
      <c r="BG66" s="171" t="str">
        <f>IF(C66="","",0.9*AK66)</f>
        <v/>
      </c>
      <c r="BH66" s="172" t="str">
        <f>+IF(C66="","",(BD66*BB66*(100*BC66*$F$9)^(1/3)+0.15*U66)*J66*0.8*K66/1000)</f>
        <v/>
      </c>
      <c r="BI66" s="172" t="str">
        <f>IF(C66="","",(BE66+0.15*U66)*J66*0.8*K66/1000)</f>
        <v/>
      </c>
      <c r="BJ66" s="172" t="str">
        <f>IF(C66="","",$AF$12*J66*1000)</f>
        <v/>
      </c>
      <c r="BK66" s="172" t="str">
        <f>+IF(C66="","",T66*1000/(BG66*$Q$10*Z66)*1000)</f>
        <v/>
      </c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5"/>
      <c r="DJ66" s="25"/>
      <c r="DK66" s="25"/>
      <c r="DL66" s="25"/>
      <c r="DM66" s="25"/>
      <c r="DN66" s="25"/>
    </row>
    <row r="67" spans="1:118" ht="15.95" customHeight="1" x14ac:dyDescent="0.25">
      <c r="A67" s="181" t="str">
        <f t="shared" si="22"/>
        <v/>
      </c>
      <c r="B67" s="182" t="str">
        <f t="shared" si="19"/>
        <v/>
      </c>
      <c r="C67" s="151"/>
      <c r="D67" s="152"/>
      <c r="E67" s="153"/>
      <c r="F67" s="152"/>
      <c r="G67" s="151"/>
      <c r="H67" s="151"/>
      <c r="I67" s="151"/>
      <c r="J67" s="151"/>
      <c r="K67" s="152"/>
      <c r="L67" s="151" t="str">
        <f t="shared" si="0"/>
        <v/>
      </c>
      <c r="M67" s="151" t="str">
        <f t="shared" si="1"/>
        <v/>
      </c>
      <c r="N67" s="151" t="str">
        <f t="shared" si="2"/>
        <v/>
      </c>
      <c r="O67" s="151" t="str">
        <f t="shared" si="3"/>
        <v/>
      </c>
      <c r="P67" s="272"/>
      <c r="Q67" s="272"/>
      <c r="R67" s="173"/>
      <c r="S67" s="173"/>
      <c r="T67" s="174"/>
      <c r="U67" s="174"/>
      <c r="V67" s="174"/>
      <c r="W67" s="174"/>
      <c r="X67" s="174"/>
      <c r="Y67" s="174"/>
      <c r="Z67" s="174"/>
      <c r="AA67" s="175"/>
      <c r="AB67" s="175"/>
      <c r="AC67" s="175"/>
      <c r="AD67" s="175"/>
      <c r="AE67" s="176"/>
      <c r="AF67" s="175"/>
      <c r="AG67" s="122"/>
      <c r="AH67" s="177"/>
      <c r="AI67" s="177"/>
      <c r="AJ67" s="123"/>
      <c r="AK67" s="164" t="str">
        <f t="shared" si="4"/>
        <v/>
      </c>
      <c r="AL67" s="165" t="str">
        <f t="shared" si="5"/>
        <v/>
      </c>
      <c r="AM67" s="164" t="str">
        <f t="shared" si="6"/>
        <v/>
      </c>
      <c r="AN67" s="164" t="str">
        <f t="shared" si="7"/>
        <v/>
      </c>
      <c r="AO67" s="166" t="str">
        <f t="shared" si="8"/>
        <v/>
      </c>
      <c r="AP67" s="167" t="str">
        <f t="shared" si="9"/>
        <v/>
      </c>
      <c r="AQ67" s="167" t="str">
        <f t="shared" si="10"/>
        <v/>
      </c>
      <c r="AR67" s="167" t="str">
        <f t="shared" si="11"/>
        <v/>
      </c>
      <c r="AS67" s="164" t="str">
        <f t="shared" si="12"/>
        <v/>
      </c>
      <c r="AT67" s="168" t="str">
        <f t="shared" si="13"/>
        <v/>
      </c>
      <c r="AU67" s="168" t="str">
        <f t="shared" si="14"/>
        <v/>
      </c>
      <c r="AV67" s="168" t="str">
        <f t="shared" si="15"/>
        <v/>
      </c>
      <c r="AW67" s="168" t="str">
        <f t="shared" si="16"/>
        <v/>
      </c>
      <c r="AX67" s="168" t="str">
        <f t="shared" si="17"/>
        <v/>
      </c>
      <c r="AY67" s="168" t="str">
        <f t="shared" si="18"/>
        <v/>
      </c>
      <c r="AZ67" s="178"/>
      <c r="BA67" s="178"/>
      <c r="BB67" s="179"/>
      <c r="BC67" s="179"/>
      <c r="BD67" s="179"/>
      <c r="BE67" s="179"/>
      <c r="BF67" s="179"/>
      <c r="BG67" s="179"/>
      <c r="BH67" s="179"/>
      <c r="BI67" s="179"/>
      <c r="BJ67" s="179"/>
      <c r="BK67" s="179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5"/>
      <c r="DJ67" s="25"/>
      <c r="DK67" s="25"/>
      <c r="DL67" s="25"/>
      <c r="DM67" s="25"/>
      <c r="DN67" s="25"/>
    </row>
    <row r="68" spans="1:118" ht="15.95" customHeight="1" x14ac:dyDescent="0.2">
      <c r="A68" s="181" t="str">
        <f t="shared" si="22"/>
        <v/>
      </c>
      <c r="B68" s="182" t="str">
        <f t="shared" si="19"/>
        <v/>
      </c>
      <c r="C68" s="151"/>
      <c r="D68" s="152"/>
      <c r="E68" s="153"/>
      <c r="F68" s="152"/>
      <c r="G68" s="151"/>
      <c r="H68" s="151"/>
      <c r="I68" s="151"/>
      <c r="J68" s="151"/>
      <c r="K68" s="152"/>
      <c r="L68" s="151" t="str">
        <f t="shared" si="0"/>
        <v/>
      </c>
      <c r="M68" s="151" t="str">
        <f t="shared" si="1"/>
        <v/>
      </c>
      <c r="N68" s="151" t="str">
        <f t="shared" si="2"/>
        <v/>
      </c>
      <c r="O68" s="151" t="str">
        <f t="shared" si="3"/>
        <v/>
      </c>
      <c r="P68" s="155"/>
      <c r="Q68" s="155"/>
      <c r="R68" s="154" t="str">
        <f>IF(C68="","",MAX(N68:N69))</f>
        <v/>
      </c>
      <c r="S68" s="154" t="str">
        <f>IF(D68="","",MAX(O68:O69))</f>
        <v/>
      </c>
      <c r="T68" s="155" t="str">
        <f>IF(C68="","",MAX(ABS(H68),ABS(H69)))</f>
        <v/>
      </c>
      <c r="U68" s="156" t="str">
        <f>+IF(C68="","",MIN(MAX(ABS(G68),ABS(G69))*1000/(J68*K68),0.2*$F$10))</f>
        <v/>
      </c>
      <c r="V68" s="155" t="str">
        <f>IF(C68="","",MAX(BH68:BI68))</f>
        <v/>
      </c>
      <c r="W68" s="155" t="str">
        <f>IF(C68="","",$AA$9*$J68*$BG68*$BF68*$F$10/2.9/1000)</f>
        <v/>
      </c>
      <c r="X68" s="155" t="str">
        <f>IF(C68="","",$AA$9*$J68*$BG68*$BF68*$F$10/2/1000)</f>
        <v/>
      </c>
      <c r="Y68" s="157" t="str">
        <f>IF(C68="","",IF(MAX(ABS(H68),ABS(H69))&lt;V68,"Cấu tạo",IF(MAX(ABS(H68),ABS(H69))&gt;X68,"O/S","Tínhthép")))</f>
        <v/>
      </c>
      <c r="Z68" s="158" t="str">
        <f>IF(C68="","",IF(Y68="Tínhthép",IF(T68&lt;W68,2.5,_xlfn.COT(0.5*ASIN(2*T68*1000/($AA$9*J68*BG68*BF68*$F$10)))),""))</f>
        <v/>
      </c>
      <c r="AA68" s="159" t="str">
        <f>IF(C68="","",MAX(BJ68:BK68))</f>
        <v/>
      </c>
      <c r="AB68" s="160" t="str">
        <f>IF($C68="","",AH68)</f>
        <v/>
      </c>
      <c r="AC68" s="160" t="str">
        <f>IF($C68="","",AI68)</f>
        <v/>
      </c>
      <c r="AD68" s="160"/>
      <c r="AE68" s="159" t="str">
        <f>IF(C68="","",2*3.14*AB68^2/4/AC68*1000)</f>
        <v/>
      </c>
      <c r="AF68" s="161" t="str">
        <f>IF(C68="","",IF(AE68&gt;AA68,"OK","NOT OK"))</f>
        <v/>
      </c>
      <c r="AH68" s="162">
        <v>10</v>
      </c>
      <c r="AI68" s="163">
        <v>200</v>
      </c>
      <c r="AK68" s="164" t="str">
        <f t="shared" si="4"/>
        <v/>
      </c>
      <c r="AL68" s="165" t="str">
        <f t="shared" si="5"/>
        <v/>
      </c>
      <c r="AM68" s="164" t="str">
        <f t="shared" si="6"/>
        <v/>
      </c>
      <c r="AN68" s="164" t="str">
        <f t="shared" si="7"/>
        <v/>
      </c>
      <c r="AO68" s="166" t="str">
        <f t="shared" si="8"/>
        <v/>
      </c>
      <c r="AP68" s="167" t="str">
        <f t="shared" si="9"/>
        <v/>
      </c>
      <c r="AQ68" s="167" t="str">
        <f t="shared" si="10"/>
        <v/>
      </c>
      <c r="AR68" s="167" t="str">
        <f t="shared" si="11"/>
        <v/>
      </c>
      <c r="AS68" s="164" t="str">
        <f t="shared" si="12"/>
        <v/>
      </c>
      <c r="AT68" s="168" t="str">
        <f t="shared" si="13"/>
        <v/>
      </c>
      <c r="AU68" s="168" t="str">
        <f t="shared" si="14"/>
        <v/>
      </c>
      <c r="AV68" s="168" t="str">
        <f t="shared" si="15"/>
        <v/>
      </c>
      <c r="AW68" s="168" t="str">
        <f t="shared" si="16"/>
        <v/>
      </c>
      <c r="AX68" s="168" t="str">
        <f t="shared" si="17"/>
        <v/>
      </c>
      <c r="AY68" s="168" t="str">
        <f t="shared" si="18"/>
        <v/>
      </c>
      <c r="AZ68" s="169" t="str">
        <f>IF(C68="","",MAX(R68:R69))</f>
        <v/>
      </c>
      <c r="BA68" s="169" t="str">
        <f>IF(C68="","",MAX(S68:S69))</f>
        <v/>
      </c>
      <c r="BB68" s="170" t="str">
        <f>IF(C68="","",MIN(2,1+SQRT(200/(0.8*K68))))</f>
        <v/>
      </c>
      <c r="BC68" s="170" t="str">
        <f>IF(C68="","",MIN(0.02,MAX(R68:S68)/(J68*0.8*K68)))</f>
        <v/>
      </c>
      <c r="BD68" s="171" t="str">
        <f>IF(C68="","",0.18/$Y$11)</f>
        <v/>
      </c>
      <c r="BE68" s="172" t="str">
        <f>IF(C68="","",0.035*BB68^(3/2)*$F$9^(1/2))</f>
        <v/>
      </c>
      <c r="BF68" s="172" t="str">
        <f>IF(C68="","",0.6*(1-$F$9/250))</f>
        <v/>
      </c>
      <c r="BG68" s="171" t="str">
        <f>IF(C68="","",0.9*AK68)</f>
        <v/>
      </c>
      <c r="BH68" s="172" t="str">
        <f>+IF(C68="","",(BD68*BB68*(100*BC68*$F$9)^(1/3)+0.15*U68)*J68*0.8*K68/1000)</f>
        <v/>
      </c>
      <c r="BI68" s="172" t="str">
        <f>IF(C68="","",(BE68+0.15*U68)*J68*0.8*K68/1000)</f>
        <v/>
      </c>
      <c r="BJ68" s="172" t="str">
        <f>IF(C68="","",$AF$12*J68*1000)</f>
        <v/>
      </c>
      <c r="BK68" s="172" t="str">
        <f>+IF(C68="","",T68*1000/(BG68*$Q$10*Z68)*1000)</f>
        <v/>
      </c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5"/>
      <c r="DJ68" s="25"/>
      <c r="DK68" s="25"/>
      <c r="DL68" s="25"/>
      <c r="DM68" s="25"/>
      <c r="DN68" s="25"/>
    </row>
    <row r="69" spans="1:118" ht="15.95" customHeight="1" x14ac:dyDescent="0.25">
      <c r="A69" s="181" t="str">
        <f t="shared" si="22"/>
        <v/>
      </c>
      <c r="B69" s="182" t="str">
        <f t="shared" si="19"/>
        <v/>
      </c>
      <c r="C69" s="151"/>
      <c r="D69" s="152"/>
      <c r="E69" s="153"/>
      <c r="F69" s="152"/>
      <c r="G69" s="151"/>
      <c r="H69" s="151"/>
      <c r="I69" s="151"/>
      <c r="J69" s="151"/>
      <c r="K69" s="152"/>
      <c r="L69" s="151" t="str">
        <f t="shared" si="0"/>
        <v/>
      </c>
      <c r="M69" s="151" t="str">
        <f t="shared" si="1"/>
        <v/>
      </c>
      <c r="N69" s="151" t="str">
        <f t="shared" si="2"/>
        <v/>
      </c>
      <c r="O69" s="151" t="str">
        <f t="shared" si="3"/>
        <v/>
      </c>
      <c r="P69" s="272"/>
      <c r="Q69" s="272"/>
      <c r="R69" s="173"/>
      <c r="S69" s="173"/>
      <c r="T69" s="174"/>
      <c r="U69" s="174"/>
      <c r="V69" s="174"/>
      <c r="W69" s="174"/>
      <c r="X69" s="174"/>
      <c r="Y69" s="174"/>
      <c r="Z69" s="174"/>
      <c r="AA69" s="175"/>
      <c r="AB69" s="175"/>
      <c r="AC69" s="175"/>
      <c r="AD69" s="175"/>
      <c r="AE69" s="176"/>
      <c r="AF69" s="175"/>
      <c r="AG69" s="122"/>
      <c r="AH69" s="177"/>
      <c r="AI69" s="177"/>
      <c r="AJ69" s="123"/>
      <c r="AK69" s="164" t="str">
        <f t="shared" si="4"/>
        <v/>
      </c>
      <c r="AL69" s="165" t="str">
        <f t="shared" si="5"/>
        <v/>
      </c>
      <c r="AM69" s="164" t="str">
        <f t="shared" si="6"/>
        <v/>
      </c>
      <c r="AN69" s="164" t="str">
        <f t="shared" si="7"/>
        <v/>
      </c>
      <c r="AO69" s="166" t="str">
        <f t="shared" si="8"/>
        <v/>
      </c>
      <c r="AP69" s="167" t="str">
        <f t="shared" si="9"/>
        <v/>
      </c>
      <c r="AQ69" s="167" t="str">
        <f t="shared" si="10"/>
        <v/>
      </c>
      <c r="AR69" s="167" t="str">
        <f t="shared" si="11"/>
        <v/>
      </c>
      <c r="AS69" s="164" t="str">
        <f t="shared" si="12"/>
        <v/>
      </c>
      <c r="AT69" s="168" t="str">
        <f t="shared" si="13"/>
        <v/>
      </c>
      <c r="AU69" s="168" t="str">
        <f t="shared" si="14"/>
        <v/>
      </c>
      <c r="AV69" s="168" t="str">
        <f t="shared" si="15"/>
        <v/>
      </c>
      <c r="AW69" s="168" t="str">
        <f t="shared" si="16"/>
        <v/>
      </c>
      <c r="AX69" s="168" t="str">
        <f t="shared" si="17"/>
        <v/>
      </c>
      <c r="AY69" s="168" t="str">
        <f t="shared" si="18"/>
        <v/>
      </c>
      <c r="AZ69" s="178"/>
      <c r="BA69" s="178"/>
      <c r="BB69" s="179"/>
      <c r="BC69" s="179"/>
      <c r="BD69" s="179"/>
      <c r="BE69" s="179"/>
      <c r="BF69" s="179"/>
      <c r="BG69" s="179"/>
      <c r="BH69" s="179"/>
      <c r="BI69" s="179"/>
      <c r="BJ69" s="179"/>
      <c r="BK69" s="179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5"/>
      <c r="DJ69" s="25"/>
      <c r="DK69" s="25"/>
      <c r="DL69" s="25"/>
      <c r="DM69" s="25"/>
      <c r="DN69" s="25"/>
    </row>
    <row r="70" spans="1:118" ht="15.95" customHeight="1" x14ac:dyDescent="0.2">
      <c r="A70" s="181" t="str">
        <f t="shared" si="22"/>
        <v/>
      </c>
      <c r="B70" s="182" t="str">
        <f t="shared" si="19"/>
        <v/>
      </c>
      <c r="C70" s="151"/>
      <c r="D70" s="152"/>
      <c r="E70" s="153"/>
      <c r="F70" s="152"/>
      <c r="G70" s="151"/>
      <c r="H70" s="151"/>
      <c r="I70" s="151"/>
      <c r="J70" s="151"/>
      <c r="K70" s="151"/>
      <c r="L70" s="151" t="str">
        <f t="shared" si="0"/>
        <v/>
      </c>
      <c r="M70" s="151" t="str">
        <f t="shared" si="1"/>
        <v/>
      </c>
      <c r="N70" s="151" t="str">
        <f t="shared" si="2"/>
        <v/>
      </c>
      <c r="O70" s="151" t="str">
        <f t="shared" si="3"/>
        <v/>
      </c>
      <c r="P70" s="155"/>
      <c r="Q70" s="155"/>
      <c r="R70" s="154" t="str">
        <f>IF(C70="","",MAX(N70:N71))</f>
        <v/>
      </c>
      <c r="S70" s="154" t="str">
        <f>IF(D70="","",MAX(O70:O71))</f>
        <v/>
      </c>
      <c r="T70" s="155" t="str">
        <f>IF(C70="","",MAX(ABS(H70),ABS(H71)))</f>
        <v/>
      </c>
      <c r="U70" s="156" t="str">
        <f>+IF(C70="","",MIN(MAX(ABS(G70),ABS(G71))*1000/(J70*K70),0.2*$F$10))</f>
        <v/>
      </c>
      <c r="V70" s="155" t="str">
        <f>IF(C70="","",MAX(BH70:BI70))</f>
        <v/>
      </c>
      <c r="W70" s="155" t="str">
        <f>IF(C70="","",$AA$9*$J70*$BG70*$BF70*$F$10/2.9/1000)</f>
        <v/>
      </c>
      <c r="X70" s="155" t="str">
        <f>IF(C70="","",$AA$9*$J70*$BG70*$BF70*$F$10/2/1000)</f>
        <v/>
      </c>
      <c r="Y70" s="157" t="str">
        <f>IF(C70="","",IF(MAX(ABS(H70),ABS(H71))&lt;V70,"Cấu tạo",IF(MAX(ABS(H70),ABS(H71))&gt;X70,"O/S","Tínhthép")))</f>
        <v/>
      </c>
      <c r="Z70" s="158" t="str">
        <f>IF(C70="","",IF(Y70="Tínhthép",IF(T70&lt;W70,2.5,_xlfn.COT(0.5*ASIN(2*T70*1000/($AA$9*J70*BG70*BF70*$F$10)))),""))</f>
        <v/>
      </c>
      <c r="AA70" s="159" t="str">
        <f>IF(C70="","",MAX(BJ70:BK70))</f>
        <v/>
      </c>
      <c r="AB70" s="160" t="str">
        <f>IF($C70="","",AH70)</f>
        <v/>
      </c>
      <c r="AC70" s="160" t="str">
        <f>IF($C70="","",AI70)</f>
        <v/>
      </c>
      <c r="AD70" s="160"/>
      <c r="AE70" s="159" t="str">
        <f>IF(C70="","",2*3.14*AB70^2/4/AC70*1000)</f>
        <v/>
      </c>
      <c r="AF70" s="161" t="str">
        <f>IF(C70="","",IF(AE70&gt;AA70,"OK","NOT OK"))</f>
        <v/>
      </c>
      <c r="AG70" s="17">
        <v>14</v>
      </c>
      <c r="AH70" s="162">
        <v>10</v>
      </c>
      <c r="AI70" s="163">
        <v>200</v>
      </c>
      <c r="AK70" s="164" t="str">
        <f t="shared" si="4"/>
        <v/>
      </c>
      <c r="AL70" s="165" t="str">
        <f t="shared" si="5"/>
        <v/>
      </c>
      <c r="AM70" s="164" t="str">
        <f t="shared" si="6"/>
        <v/>
      </c>
      <c r="AN70" s="164" t="str">
        <f t="shared" si="7"/>
        <v/>
      </c>
      <c r="AO70" s="166" t="str">
        <f t="shared" si="8"/>
        <v/>
      </c>
      <c r="AP70" s="167" t="str">
        <f t="shared" si="9"/>
        <v/>
      </c>
      <c r="AQ70" s="167" t="str">
        <f t="shared" si="10"/>
        <v/>
      </c>
      <c r="AR70" s="167" t="str">
        <f t="shared" si="11"/>
        <v/>
      </c>
      <c r="AS70" s="164" t="str">
        <f t="shared" si="12"/>
        <v/>
      </c>
      <c r="AT70" s="168" t="str">
        <f t="shared" si="13"/>
        <v/>
      </c>
      <c r="AU70" s="168" t="str">
        <f t="shared" si="14"/>
        <v/>
      </c>
      <c r="AV70" s="168" t="str">
        <f t="shared" si="15"/>
        <v/>
      </c>
      <c r="AW70" s="168" t="str">
        <f t="shared" si="16"/>
        <v/>
      </c>
      <c r="AX70" s="168" t="str">
        <f t="shared" si="17"/>
        <v/>
      </c>
      <c r="AY70" s="168" t="str">
        <f t="shared" si="18"/>
        <v/>
      </c>
      <c r="AZ70" s="169" t="str">
        <f>IF(C70="","",MAX(R70:R71))</f>
        <v/>
      </c>
      <c r="BA70" s="169" t="str">
        <f>IF(C70="","",MAX(S70:S71))</f>
        <v/>
      </c>
      <c r="BB70" s="170" t="str">
        <f>IF(C70="","",MIN(2,1+SQRT(200/(0.8*K70))))</f>
        <v/>
      </c>
      <c r="BC70" s="170" t="str">
        <f>IF(C70="","",MIN(0.02,MAX(R70:S70)/(J70*0.8*K70)))</f>
        <v/>
      </c>
      <c r="BD70" s="171" t="str">
        <f>IF(C70="","",0.18/$Y$11)</f>
        <v/>
      </c>
      <c r="BE70" s="172" t="str">
        <f>IF(C70="","",0.035*BB70^(3/2)*$F$9^(1/2))</f>
        <v/>
      </c>
      <c r="BF70" s="172" t="str">
        <f>IF(C70="","",0.6*(1-$F$9/250))</f>
        <v/>
      </c>
      <c r="BG70" s="171" t="str">
        <f>IF(C70="","",0.9*AK70)</f>
        <v/>
      </c>
      <c r="BH70" s="172" t="str">
        <f>+IF(C70="","",(BD70*BB70*(100*BC70*$F$9)^(1/3)+0.15*U70)*J70*0.8*K70/1000)</f>
        <v/>
      </c>
      <c r="BI70" s="172" t="str">
        <f>IF(C70="","",(BE70+0.15*U70)*J70*0.8*K70/1000)</f>
        <v/>
      </c>
      <c r="BJ70" s="172" t="str">
        <f>IF(C70="","",$AF$12*J70*1000)</f>
        <v/>
      </c>
      <c r="BK70" s="172" t="str">
        <f>+IF(C70="","",T70*1000/(BG70*$Q$10*Z70)*1000)</f>
        <v/>
      </c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5"/>
      <c r="DJ70" s="25"/>
      <c r="DK70" s="25"/>
      <c r="DL70" s="25"/>
      <c r="DM70" s="25"/>
      <c r="DN70" s="25"/>
    </row>
    <row r="71" spans="1:118" ht="15.95" customHeight="1" x14ac:dyDescent="0.25">
      <c r="A71" s="181" t="str">
        <f t="shared" si="22"/>
        <v/>
      </c>
      <c r="B71" s="182" t="str">
        <f t="shared" si="19"/>
        <v/>
      </c>
      <c r="C71" s="151"/>
      <c r="D71" s="152"/>
      <c r="E71" s="153"/>
      <c r="F71" s="152"/>
      <c r="G71" s="151"/>
      <c r="H71" s="151"/>
      <c r="I71" s="151"/>
      <c r="J71" s="151"/>
      <c r="K71" s="152"/>
      <c r="L71" s="151" t="str">
        <f t="shared" si="0"/>
        <v/>
      </c>
      <c r="M71" s="151" t="str">
        <f t="shared" si="1"/>
        <v/>
      </c>
      <c r="N71" s="151" t="str">
        <f t="shared" si="2"/>
        <v/>
      </c>
      <c r="O71" s="151" t="str">
        <f t="shared" si="3"/>
        <v/>
      </c>
      <c r="P71" s="272"/>
      <c r="Q71" s="272"/>
      <c r="R71" s="180"/>
      <c r="S71" s="180"/>
      <c r="T71" s="174"/>
      <c r="U71" s="174"/>
      <c r="V71" s="174"/>
      <c r="W71" s="174"/>
      <c r="X71" s="174"/>
      <c r="Y71" s="174"/>
      <c r="Z71" s="174"/>
      <c r="AA71" s="175"/>
      <c r="AB71" s="175"/>
      <c r="AC71" s="175"/>
      <c r="AD71" s="175"/>
      <c r="AE71" s="176"/>
      <c r="AF71" s="175"/>
      <c r="AG71" s="122"/>
      <c r="AH71" s="177"/>
      <c r="AI71" s="177"/>
      <c r="AJ71" s="123"/>
      <c r="AK71" s="164" t="str">
        <f t="shared" si="4"/>
        <v/>
      </c>
      <c r="AL71" s="165" t="str">
        <f t="shared" si="5"/>
        <v/>
      </c>
      <c r="AM71" s="164" t="str">
        <f t="shared" si="6"/>
        <v/>
      </c>
      <c r="AN71" s="164" t="str">
        <f t="shared" si="7"/>
        <v/>
      </c>
      <c r="AO71" s="166" t="str">
        <f t="shared" si="8"/>
        <v/>
      </c>
      <c r="AP71" s="167" t="str">
        <f t="shared" si="9"/>
        <v/>
      </c>
      <c r="AQ71" s="167" t="str">
        <f t="shared" si="10"/>
        <v/>
      </c>
      <c r="AR71" s="167" t="str">
        <f t="shared" si="11"/>
        <v/>
      </c>
      <c r="AS71" s="164" t="str">
        <f t="shared" si="12"/>
        <v/>
      </c>
      <c r="AT71" s="168" t="str">
        <f t="shared" si="13"/>
        <v/>
      </c>
      <c r="AU71" s="168" t="str">
        <f t="shared" si="14"/>
        <v/>
      </c>
      <c r="AV71" s="168" t="str">
        <f t="shared" si="15"/>
        <v/>
      </c>
      <c r="AW71" s="168" t="str">
        <f t="shared" si="16"/>
        <v/>
      </c>
      <c r="AX71" s="168" t="str">
        <f t="shared" si="17"/>
        <v/>
      </c>
      <c r="AY71" s="168" t="str">
        <f t="shared" si="18"/>
        <v/>
      </c>
      <c r="AZ71" s="178"/>
      <c r="BA71" s="178"/>
      <c r="BB71" s="179"/>
      <c r="BC71" s="179"/>
      <c r="BD71" s="179"/>
      <c r="BE71" s="179"/>
      <c r="BF71" s="179"/>
      <c r="BG71" s="179"/>
      <c r="BH71" s="179"/>
      <c r="BI71" s="179"/>
      <c r="BJ71" s="179"/>
      <c r="BK71" s="179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5"/>
      <c r="DJ71" s="25"/>
      <c r="DK71" s="25"/>
      <c r="DL71" s="25"/>
      <c r="DM71" s="25"/>
      <c r="DN71" s="25"/>
    </row>
    <row r="72" spans="1:118" ht="15.95" customHeight="1" x14ac:dyDescent="0.2">
      <c r="A72" s="181" t="str">
        <f t="shared" si="22"/>
        <v/>
      </c>
      <c r="B72" s="182" t="str">
        <f t="shared" si="19"/>
        <v/>
      </c>
      <c r="C72" s="151"/>
      <c r="D72" s="152"/>
      <c r="E72" s="153"/>
      <c r="F72" s="152"/>
      <c r="G72" s="151"/>
      <c r="H72" s="151"/>
      <c r="I72" s="151"/>
      <c r="J72" s="151"/>
      <c r="K72" s="152"/>
      <c r="L72" s="151" t="str">
        <f t="shared" si="0"/>
        <v/>
      </c>
      <c r="M72" s="151" t="str">
        <f t="shared" si="1"/>
        <v/>
      </c>
      <c r="N72" s="151" t="str">
        <f t="shared" si="2"/>
        <v/>
      </c>
      <c r="O72" s="151" t="str">
        <f t="shared" si="3"/>
        <v/>
      </c>
      <c r="P72" s="155"/>
      <c r="Q72" s="155"/>
      <c r="R72" s="154" t="str">
        <f>IF(C72="","",MAX(N72:N73))</f>
        <v/>
      </c>
      <c r="S72" s="154" t="str">
        <f>IF(D72="","",MAX(O72:O73))</f>
        <v/>
      </c>
      <c r="T72" s="155" t="str">
        <f>IF(C72="","",MAX(ABS(H72),ABS(H73)))</f>
        <v/>
      </c>
      <c r="U72" s="156" t="str">
        <f>+IF(C72="","",MIN(MAX(ABS(G72),ABS(G73))*1000/(J72*K72),0.2*$F$10))</f>
        <v/>
      </c>
      <c r="V72" s="155" t="str">
        <f>IF(C72="","",MAX(BH72:BI72))</f>
        <v/>
      </c>
      <c r="W72" s="155" t="str">
        <f>IF(C72="","",$AA$9*$J72*$BG72*$BF72*$F$10/2.9/1000)</f>
        <v/>
      </c>
      <c r="X72" s="155" t="str">
        <f>IF(C72="","",$AA$9*$J72*$BG72*$BF72*$F$10/2/1000)</f>
        <v/>
      </c>
      <c r="Y72" s="157" t="str">
        <f>IF(C72="","",IF(MAX(ABS(H72),ABS(H73))&lt;V72,"Cấu tạo",IF(MAX(ABS(H72),ABS(H73))&gt;X72,"O/S","Tínhthép")))</f>
        <v/>
      </c>
      <c r="Z72" s="158" t="str">
        <f>IF(C72="","",IF(Y72="Tínhthép",IF(T72&lt;W72,2.5,_xlfn.COT(0.5*ASIN(2*T72*1000/($AA$9*J72*BG72*BF72*$F$10)))),""))</f>
        <v/>
      </c>
      <c r="AA72" s="159" t="str">
        <f>IF(C72="","",MAX(BJ72:BK72))</f>
        <v/>
      </c>
      <c r="AB72" s="160" t="str">
        <f>IF($C72="","",AH72)</f>
        <v/>
      </c>
      <c r="AC72" s="160" t="str">
        <f>IF($C72="","",AI72)</f>
        <v/>
      </c>
      <c r="AD72" s="160"/>
      <c r="AE72" s="159" t="str">
        <f>IF(C72="","",2*3.14*AB72^2/4/AC72*1000)</f>
        <v/>
      </c>
      <c r="AF72" s="161" t="str">
        <f>IF(C72="","",IF(AE72&gt;AA72,"OK","NOT OK"))</f>
        <v/>
      </c>
      <c r="AH72" s="162">
        <v>10</v>
      </c>
      <c r="AI72" s="163">
        <v>200</v>
      </c>
      <c r="AK72" s="164" t="str">
        <f t="shared" si="4"/>
        <v/>
      </c>
      <c r="AL72" s="165" t="str">
        <f t="shared" si="5"/>
        <v/>
      </c>
      <c r="AM72" s="164" t="str">
        <f t="shared" si="6"/>
        <v/>
      </c>
      <c r="AN72" s="164" t="str">
        <f t="shared" si="7"/>
        <v/>
      </c>
      <c r="AO72" s="166" t="str">
        <f t="shared" si="8"/>
        <v/>
      </c>
      <c r="AP72" s="167" t="str">
        <f t="shared" si="9"/>
        <v/>
      </c>
      <c r="AQ72" s="167" t="str">
        <f t="shared" si="10"/>
        <v/>
      </c>
      <c r="AR72" s="167" t="str">
        <f t="shared" si="11"/>
        <v/>
      </c>
      <c r="AS72" s="164" t="str">
        <f t="shared" si="12"/>
        <v/>
      </c>
      <c r="AT72" s="168" t="str">
        <f t="shared" si="13"/>
        <v/>
      </c>
      <c r="AU72" s="168" t="str">
        <f t="shared" si="14"/>
        <v/>
      </c>
      <c r="AV72" s="168" t="str">
        <f t="shared" si="15"/>
        <v/>
      </c>
      <c r="AW72" s="168" t="str">
        <f t="shared" si="16"/>
        <v/>
      </c>
      <c r="AX72" s="168" t="str">
        <f t="shared" si="17"/>
        <v/>
      </c>
      <c r="AY72" s="168" t="str">
        <f t="shared" si="18"/>
        <v/>
      </c>
      <c r="AZ72" s="169" t="str">
        <f>IF(C72="","",MAX(R72:R73))</f>
        <v/>
      </c>
      <c r="BA72" s="169" t="str">
        <f>IF(C72="","",MAX(S72:S73))</f>
        <v/>
      </c>
      <c r="BB72" s="170" t="str">
        <f>IF(C72="","",MIN(2,1+SQRT(200/(0.8*K72))))</f>
        <v/>
      </c>
      <c r="BC72" s="170" t="str">
        <f>IF(C72="","",MIN(0.02,MAX(R72:S72)/(J72*0.8*K72)))</f>
        <v/>
      </c>
      <c r="BD72" s="171" t="str">
        <f>IF(C72="","",0.18/$Y$11)</f>
        <v/>
      </c>
      <c r="BE72" s="172" t="str">
        <f>IF(C72="","",0.035*BB72^(3/2)*$F$9^(1/2))</f>
        <v/>
      </c>
      <c r="BF72" s="172" t="str">
        <f>IF(C72="","",0.6*(1-$F$9/250))</f>
        <v/>
      </c>
      <c r="BG72" s="171" t="str">
        <f>IF(C72="","",0.9*AK72)</f>
        <v/>
      </c>
      <c r="BH72" s="172" t="str">
        <f>+IF(C72="","",(BD72*BB72*(100*BC72*$F$9)^(1/3)+0.15*U72)*J72*0.8*K72/1000)</f>
        <v/>
      </c>
      <c r="BI72" s="172" t="str">
        <f>IF(C72="","",(BE72+0.15*U72)*J72*0.8*K72/1000)</f>
        <v/>
      </c>
      <c r="BJ72" s="172" t="str">
        <f>IF(C72="","",$AF$12*J72*1000)</f>
        <v/>
      </c>
      <c r="BK72" s="172" t="str">
        <f>+IF(C72="","",T72*1000/(BG72*$Q$10*Z72)*1000)</f>
        <v/>
      </c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5"/>
      <c r="DJ72" s="25"/>
      <c r="DK72" s="25"/>
      <c r="DL72" s="25"/>
      <c r="DM72" s="25"/>
      <c r="DN72" s="25"/>
    </row>
    <row r="73" spans="1:118" ht="15.95" customHeight="1" x14ac:dyDescent="0.25">
      <c r="A73" s="181" t="str">
        <f t="shared" si="22"/>
        <v/>
      </c>
      <c r="B73" s="182" t="str">
        <f t="shared" si="19"/>
        <v/>
      </c>
      <c r="C73" s="151"/>
      <c r="D73" s="152"/>
      <c r="E73" s="153"/>
      <c r="F73" s="152"/>
      <c r="G73" s="151"/>
      <c r="H73" s="151"/>
      <c r="I73" s="151"/>
      <c r="J73" s="151"/>
      <c r="K73" s="152"/>
      <c r="L73" s="151" t="str">
        <f t="shared" si="0"/>
        <v/>
      </c>
      <c r="M73" s="151" t="str">
        <f t="shared" si="1"/>
        <v/>
      </c>
      <c r="N73" s="151" t="str">
        <f t="shared" si="2"/>
        <v/>
      </c>
      <c r="O73" s="151" t="str">
        <f t="shared" si="3"/>
        <v/>
      </c>
      <c r="P73" s="272"/>
      <c r="Q73" s="272"/>
      <c r="R73" s="180"/>
      <c r="S73" s="180"/>
      <c r="T73" s="174"/>
      <c r="U73" s="174"/>
      <c r="V73" s="174"/>
      <c r="W73" s="174"/>
      <c r="X73" s="174"/>
      <c r="Y73" s="174"/>
      <c r="Z73" s="174"/>
      <c r="AA73" s="175"/>
      <c r="AB73" s="175"/>
      <c r="AC73" s="175"/>
      <c r="AD73" s="175"/>
      <c r="AE73" s="176"/>
      <c r="AF73" s="175"/>
      <c r="AG73" s="122"/>
      <c r="AH73" s="177"/>
      <c r="AI73" s="177"/>
      <c r="AJ73" s="123"/>
      <c r="AK73" s="164" t="str">
        <f t="shared" si="4"/>
        <v/>
      </c>
      <c r="AL73" s="165" t="str">
        <f t="shared" si="5"/>
        <v/>
      </c>
      <c r="AM73" s="164" t="str">
        <f t="shared" si="6"/>
        <v/>
      </c>
      <c r="AN73" s="164" t="str">
        <f t="shared" si="7"/>
        <v/>
      </c>
      <c r="AO73" s="166" t="str">
        <f t="shared" si="8"/>
        <v/>
      </c>
      <c r="AP73" s="167" t="str">
        <f t="shared" si="9"/>
        <v/>
      </c>
      <c r="AQ73" s="167" t="str">
        <f t="shared" si="10"/>
        <v/>
      </c>
      <c r="AR73" s="167" t="str">
        <f t="shared" si="11"/>
        <v/>
      </c>
      <c r="AS73" s="164" t="str">
        <f t="shared" si="12"/>
        <v/>
      </c>
      <c r="AT73" s="168" t="str">
        <f t="shared" si="13"/>
        <v/>
      </c>
      <c r="AU73" s="168" t="str">
        <f t="shared" si="14"/>
        <v/>
      </c>
      <c r="AV73" s="168" t="str">
        <f t="shared" si="15"/>
        <v/>
      </c>
      <c r="AW73" s="168" t="str">
        <f t="shared" si="16"/>
        <v/>
      </c>
      <c r="AX73" s="168" t="str">
        <f t="shared" si="17"/>
        <v/>
      </c>
      <c r="AY73" s="168" t="str">
        <f t="shared" si="18"/>
        <v/>
      </c>
      <c r="AZ73" s="178"/>
      <c r="BA73" s="178"/>
      <c r="BB73" s="179"/>
      <c r="BC73" s="179"/>
      <c r="BD73" s="179"/>
      <c r="BE73" s="179"/>
      <c r="BF73" s="179"/>
      <c r="BG73" s="179"/>
      <c r="BH73" s="179"/>
      <c r="BI73" s="179"/>
      <c r="BJ73" s="179"/>
      <c r="BK73" s="179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5"/>
      <c r="DJ73" s="25"/>
      <c r="DK73" s="25"/>
      <c r="DL73" s="25"/>
      <c r="DM73" s="25"/>
      <c r="DN73" s="25"/>
    </row>
    <row r="74" spans="1:118" ht="15.95" customHeight="1" x14ac:dyDescent="0.2">
      <c r="A74" s="181" t="str">
        <f t="shared" si="22"/>
        <v/>
      </c>
      <c r="B74" s="182" t="str">
        <f t="shared" si="19"/>
        <v/>
      </c>
      <c r="C74" s="151"/>
      <c r="D74" s="152"/>
      <c r="E74" s="153"/>
      <c r="F74" s="152"/>
      <c r="G74" s="151"/>
      <c r="H74" s="151"/>
      <c r="I74" s="151"/>
      <c r="J74" s="151"/>
      <c r="K74" s="151"/>
      <c r="L74" s="151" t="str">
        <f t="shared" si="0"/>
        <v/>
      </c>
      <c r="M74" s="151" t="str">
        <f t="shared" si="1"/>
        <v/>
      </c>
      <c r="N74" s="151" t="str">
        <f t="shared" si="2"/>
        <v/>
      </c>
      <c r="O74" s="151" t="str">
        <f t="shared" si="3"/>
        <v/>
      </c>
      <c r="P74" s="155"/>
      <c r="Q74" s="155"/>
      <c r="R74" s="154" t="str">
        <f>IF(C74="","",MAX(N74:N75))</f>
        <v/>
      </c>
      <c r="S74" s="154" t="str">
        <f>IF(D74="","",MAX(O74:O75))</f>
        <v/>
      </c>
      <c r="T74" s="155" t="str">
        <f>IF(C74="","",MAX(ABS(H74),ABS(H75)))</f>
        <v/>
      </c>
      <c r="U74" s="156" t="str">
        <f>+IF(C74="","",MIN(MAX(ABS(G74),ABS(G75))*1000/(J74*K74),0.2*$F$10))</f>
        <v/>
      </c>
      <c r="V74" s="155" t="str">
        <f>IF(C74="","",MAX(BH74:BI74))</f>
        <v/>
      </c>
      <c r="W74" s="155" t="str">
        <f>IF(C74="","",$AA$9*$J74*$BG74*$BF74*$F$10/2.9/1000)</f>
        <v/>
      </c>
      <c r="X74" s="155" t="str">
        <f>IF(C74="","",$AA$9*$J74*$BG74*$BF74*$F$10/2/1000)</f>
        <v/>
      </c>
      <c r="Y74" s="157" t="str">
        <f>IF(C74="","",IF(MAX(ABS(H74),ABS(H75))&lt;V74,"Cấu tạo",IF(MAX(ABS(H74),ABS(H75))&gt;X74,"O/S","Tínhthép")))</f>
        <v/>
      </c>
      <c r="Z74" s="158" t="str">
        <f>IF(C74="","",IF(Y74="Tínhthép",IF(T74&lt;W74,2.5,_xlfn.COT(0.5*ASIN(2*T74*1000/($AA$9*J74*BG74*BF74*$F$10)))),""))</f>
        <v/>
      </c>
      <c r="AA74" s="159" t="str">
        <f>IF(C74="","",MAX(BJ74:BK74))</f>
        <v/>
      </c>
      <c r="AB74" s="160" t="str">
        <f>IF($C74="","",AH74)</f>
        <v/>
      </c>
      <c r="AC74" s="160" t="str">
        <f>IF($C74="","",AI74)</f>
        <v/>
      </c>
      <c r="AD74" s="160"/>
      <c r="AE74" s="159" t="str">
        <f>IF(C74="","",2*3.14*AB74^2/4/AC74*1000)</f>
        <v/>
      </c>
      <c r="AF74" s="161" t="str">
        <f>IF(C74="","",IF(AE74&gt;AA74,"OK","NOT OK"))</f>
        <v/>
      </c>
      <c r="AG74" s="17">
        <v>15</v>
      </c>
      <c r="AH74" s="162">
        <v>10</v>
      </c>
      <c r="AI74" s="163">
        <v>200</v>
      </c>
      <c r="AK74" s="164" t="str">
        <f t="shared" si="4"/>
        <v/>
      </c>
      <c r="AL74" s="165" t="str">
        <f t="shared" si="5"/>
        <v/>
      </c>
      <c r="AM74" s="164" t="str">
        <f t="shared" si="6"/>
        <v/>
      </c>
      <c r="AN74" s="164" t="str">
        <f t="shared" si="7"/>
        <v/>
      </c>
      <c r="AO74" s="166" t="str">
        <f t="shared" si="8"/>
        <v/>
      </c>
      <c r="AP74" s="167" t="str">
        <f t="shared" si="9"/>
        <v/>
      </c>
      <c r="AQ74" s="167" t="str">
        <f t="shared" si="10"/>
        <v/>
      </c>
      <c r="AR74" s="167" t="str">
        <f t="shared" si="11"/>
        <v/>
      </c>
      <c r="AS74" s="164" t="str">
        <f t="shared" si="12"/>
        <v/>
      </c>
      <c r="AT74" s="168" t="str">
        <f t="shared" si="13"/>
        <v/>
      </c>
      <c r="AU74" s="168" t="str">
        <f t="shared" si="14"/>
        <v/>
      </c>
      <c r="AV74" s="168" t="str">
        <f t="shared" si="15"/>
        <v/>
      </c>
      <c r="AW74" s="168" t="str">
        <f t="shared" si="16"/>
        <v/>
      </c>
      <c r="AX74" s="168" t="str">
        <f t="shared" si="17"/>
        <v/>
      </c>
      <c r="AY74" s="168" t="str">
        <f t="shared" si="18"/>
        <v/>
      </c>
      <c r="AZ74" s="169" t="str">
        <f>IF(C74="","",MAX(R74:R75))</f>
        <v/>
      </c>
      <c r="BA74" s="169" t="str">
        <f>IF(C74="","",MAX(S74:S75))</f>
        <v/>
      </c>
      <c r="BB74" s="170" t="str">
        <f>IF(C74="","",MIN(2,1+SQRT(200/(0.8*K74))))</f>
        <v/>
      </c>
      <c r="BC74" s="170" t="str">
        <f>IF(C74="","",MIN(0.02,MAX(R74:S74)/(J74*0.8*K74)))</f>
        <v/>
      </c>
      <c r="BD74" s="171" t="str">
        <f>IF(C74="","",0.18/$Y$11)</f>
        <v/>
      </c>
      <c r="BE74" s="172" t="str">
        <f>IF(C74="","",0.035*BB74^(3/2)*$F$9^(1/2))</f>
        <v/>
      </c>
      <c r="BF74" s="172" t="str">
        <f>IF(C74="","",0.6*(1-$F$9/250))</f>
        <v/>
      </c>
      <c r="BG74" s="171" t="str">
        <f>IF(C74="","",0.9*AK74)</f>
        <v/>
      </c>
      <c r="BH74" s="172" t="str">
        <f>+IF(C74="","",(BD74*BB74*(100*BC74*$F$9)^(1/3)+0.15*U74)*J74*0.8*K74/1000)</f>
        <v/>
      </c>
      <c r="BI74" s="172" t="str">
        <f>IF(C74="","",(BE74+0.15*U74)*J74*0.8*K74/1000)</f>
        <v/>
      </c>
      <c r="BJ74" s="172" t="str">
        <f>IF(C74="","",$AF$12*J74*1000)</f>
        <v/>
      </c>
      <c r="BK74" s="172" t="str">
        <f>+IF(C74="","",T74*1000/(BG74*$Q$10*Z74)*1000)</f>
        <v/>
      </c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5"/>
      <c r="DJ74" s="25"/>
      <c r="DK74" s="25"/>
      <c r="DL74" s="25"/>
      <c r="DM74" s="25"/>
      <c r="DN74" s="25"/>
    </row>
    <row r="75" spans="1:118" ht="15.95" customHeight="1" x14ac:dyDescent="0.25">
      <c r="A75" s="181" t="str">
        <f t="shared" si="22"/>
        <v/>
      </c>
      <c r="B75" s="182" t="str">
        <f t="shared" si="19"/>
        <v/>
      </c>
      <c r="C75" s="151"/>
      <c r="D75" s="152"/>
      <c r="E75" s="153"/>
      <c r="F75" s="152"/>
      <c r="G75" s="151"/>
      <c r="H75" s="151"/>
      <c r="I75" s="151"/>
      <c r="J75" s="151"/>
      <c r="K75" s="152"/>
      <c r="L75" s="151" t="str">
        <f t="shared" si="0"/>
        <v/>
      </c>
      <c r="M75" s="151" t="str">
        <f t="shared" si="1"/>
        <v/>
      </c>
      <c r="N75" s="151" t="str">
        <f t="shared" si="2"/>
        <v/>
      </c>
      <c r="O75" s="151" t="str">
        <f t="shared" si="3"/>
        <v/>
      </c>
      <c r="P75" s="272"/>
      <c r="Q75" s="272"/>
      <c r="R75" s="173"/>
      <c r="S75" s="173"/>
      <c r="T75" s="174"/>
      <c r="U75" s="174"/>
      <c r="V75" s="174"/>
      <c r="W75" s="174"/>
      <c r="X75" s="174"/>
      <c r="Y75" s="174"/>
      <c r="Z75" s="174"/>
      <c r="AA75" s="175"/>
      <c r="AB75" s="175"/>
      <c r="AC75" s="175"/>
      <c r="AD75" s="175"/>
      <c r="AE75" s="176"/>
      <c r="AF75" s="175"/>
      <c r="AG75" s="122"/>
      <c r="AH75" s="177"/>
      <c r="AI75" s="177"/>
      <c r="AJ75" s="123"/>
      <c r="AK75" s="164" t="str">
        <f t="shared" si="4"/>
        <v/>
      </c>
      <c r="AL75" s="165" t="str">
        <f t="shared" si="5"/>
        <v/>
      </c>
      <c r="AM75" s="164" t="str">
        <f t="shared" si="6"/>
        <v/>
      </c>
      <c r="AN75" s="164" t="str">
        <f t="shared" si="7"/>
        <v/>
      </c>
      <c r="AO75" s="166" t="str">
        <f t="shared" si="8"/>
        <v/>
      </c>
      <c r="AP75" s="167" t="str">
        <f t="shared" si="9"/>
        <v/>
      </c>
      <c r="AQ75" s="167" t="str">
        <f t="shared" si="10"/>
        <v/>
      </c>
      <c r="AR75" s="167" t="str">
        <f t="shared" si="11"/>
        <v/>
      </c>
      <c r="AS75" s="164" t="str">
        <f t="shared" si="12"/>
        <v/>
      </c>
      <c r="AT75" s="168" t="str">
        <f t="shared" si="13"/>
        <v/>
      </c>
      <c r="AU75" s="168" t="str">
        <f t="shared" si="14"/>
        <v/>
      </c>
      <c r="AV75" s="168" t="str">
        <f t="shared" si="15"/>
        <v/>
      </c>
      <c r="AW75" s="168" t="str">
        <f t="shared" si="16"/>
        <v/>
      </c>
      <c r="AX75" s="168" t="str">
        <f t="shared" si="17"/>
        <v/>
      </c>
      <c r="AY75" s="168" t="str">
        <f t="shared" si="18"/>
        <v/>
      </c>
      <c r="AZ75" s="178"/>
      <c r="BA75" s="178"/>
      <c r="BB75" s="179"/>
      <c r="BC75" s="179"/>
      <c r="BD75" s="179"/>
      <c r="BE75" s="179"/>
      <c r="BF75" s="179"/>
      <c r="BG75" s="179"/>
      <c r="BH75" s="179"/>
      <c r="BI75" s="179"/>
      <c r="BJ75" s="179"/>
      <c r="BK75" s="179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5"/>
      <c r="DJ75" s="25"/>
      <c r="DK75" s="25"/>
      <c r="DL75" s="25"/>
      <c r="DM75" s="25"/>
      <c r="DN75" s="25"/>
    </row>
    <row r="76" spans="1:118" ht="15.95" customHeight="1" x14ac:dyDescent="0.2">
      <c r="A76" s="181" t="str">
        <f t="shared" si="22"/>
        <v/>
      </c>
      <c r="B76" s="182" t="str">
        <f t="shared" si="19"/>
        <v/>
      </c>
      <c r="C76" s="151"/>
      <c r="D76" s="152"/>
      <c r="E76" s="153"/>
      <c r="F76" s="152"/>
      <c r="G76" s="151"/>
      <c r="H76" s="151"/>
      <c r="I76" s="151"/>
      <c r="J76" s="151"/>
      <c r="K76" s="152"/>
      <c r="L76" s="151" t="str">
        <f t="shared" si="0"/>
        <v/>
      </c>
      <c r="M76" s="151" t="str">
        <f t="shared" si="1"/>
        <v/>
      </c>
      <c r="N76" s="151" t="str">
        <f t="shared" si="2"/>
        <v/>
      </c>
      <c r="O76" s="151" t="str">
        <f t="shared" si="3"/>
        <v/>
      </c>
      <c r="P76" s="155"/>
      <c r="Q76" s="155"/>
      <c r="R76" s="154" t="str">
        <f>IF(C76="","",MAX(N76:N77))</f>
        <v/>
      </c>
      <c r="S76" s="154" t="str">
        <f>IF(D76="","",MAX(O76:O77))</f>
        <v/>
      </c>
      <c r="T76" s="155" t="str">
        <f>IF(C76="","",MAX(ABS(H76),ABS(H77)))</f>
        <v/>
      </c>
      <c r="U76" s="156" t="str">
        <f>+IF(C76="","",MIN(MAX(ABS(G76),ABS(G77))*1000/(J76*K76),0.2*$F$10))</f>
        <v/>
      </c>
      <c r="V76" s="155" t="str">
        <f>IF(C76="","",MAX(BH76:BI76))</f>
        <v/>
      </c>
      <c r="W76" s="155" t="str">
        <f>IF(C76="","",$AA$9*$J76*$BG76*$BF76*$F$10/2.9/1000)</f>
        <v/>
      </c>
      <c r="X76" s="155" t="str">
        <f>IF(C76="","",$AA$9*$J76*$BG76*$BF76*$F$10/2/1000)</f>
        <v/>
      </c>
      <c r="Y76" s="157" t="str">
        <f>IF(C76="","",IF(MAX(ABS(H76),ABS(H77))&lt;V76,"Cấu tạo",IF(MAX(ABS(H76),ABS(H77))&gt;X76,"O/S","Tínhthép")))</f>
        <v/>
      </c>
      <c r="Z76" s="158" t="str">
        <f>IF(C76="","",IF(Y76="Tínhthép",IF(T76&lt;W76,2.5,_xlfn.COT(0.5*ASIN(2*T76*1000/($AA$9*J76*BG76*BF76*$F$10)))),""))</f>
        <v/>
      </c>
      <c r="AA76" s="159" t="str">
        <f>IF(C76="","",MAX(BJ76:BK76))</f>
        <v/>
      </c>
      <c r="AB76" s="160" t="str">
        <f>IF($C76="","",AH76)</f>
        <v/>
      </c>
      <c r="AC76" s="160" t="str">
        <f>IF($C76="","",AI76)</f>
        <v/>
      </c>
      <c r="AD76" s="160"/>
      <c r="AE76" s="159" t="str">
        <f>IF(C76="","",2*3.14*AB76^2/4/AC76*1000)</f>
        <v/>
      </c>
      <c r="AF76" s="161" t="str">
        <f>IF(C76="","",IF(AE76&gt;AA76,"OK","NOT OK"))</f>
        <v/>
      </c>
      <c r="AH76" s="162">
        <v>10</v>
      </c>
      <c r="AI76" s="163">
        <v>200</v>
      </c>
      <c r="AK76" s="164" t="str">
        <f t="shared" si="4"/>
        <v/>
      </c>
      <c r="AL76" s="165" t="str">
        <f t="shared" si="5"/>
        <v/>
      </c>
      <c r="AM76" s="164" t="str">
        <f t="shared" si="6"/>
        <v/>
      </c>
      <c r="AN76" s="164" t="str">
        <f t="shared" si="7"/>
        <v/>
      </c>
      <c r="AO76" s="166" t="str">
        <f t="shared" si="8"/>
        <v/>
      </c>
      <c r="AP76" s="167" t="str">
        <f t="shared" si="9"/>
        <v/>
      </c>
      <c r="AQ76" s="167" t="str">
        <f t="shared" si="10"/>
        <v/>
      </c>
      <c r="AR76" s="167" t="str">
        <f t="shared" si="11"/>
        <v/>
      </c>
      <c r="AS76" s="164" t="str">
        <f t="shared" si="12"/>
        <v/>
      </c>
      <c r="AT76" s="168" t="str">
        <f t="shared" si="13"/>
        <v/>
      </c>
      <c r="AU76" s="168" t="str">
        <f t="shared" si="14"/>
        <v/>
      </c>
      <c r="AV76" s="168" t="str">
        <f t="shared" si="15"/>
        <v/>
      </c>
      <c r="AW76" s="168" t="str">
        <f t="shared" si="16"/>
        <v/>
      </c>
      <c r="AX76" s="168" t="str">
        <f t="shared" si="17"/>
        <v/>
      </c>
      <c r="AY76" s="168" t="str">
        <f t="shared" si="18"/>
        <v/>
      </c>
      <c r="AZ76" s="169" t="str">
        <f>IF(C76="","",MAX(R76:R77))</f>
        <v/>
      </c>
      <c r="BA76" s="169" t="str">
        <f>IF(C76="","",MAX(S76:S77))</f>
        <v/>
      </c>
      <c r="BB76" s="170" t="str">
        <f>IF(C76="","",MIN(2,1+SQRT(200/(0.8*K76))))</f>
        <v/>
      </c>
      <c r="BC76" s="170" t="str">
        <f>IF(C76="","",MIN(0.02,MAX(R76:S76)/(J76*0.8*K76)))</f>
        <v/>
      </c>
      <c r="BD76" s="171" t="str">
        <f>IF(C76="","",0.18/$Y$11)</f>
        <v/>
      </c>
      <c r="BE76" s="172" t="str">
        <f>IF(C76="","",0.035*BB76^(3/2)*$F$9^(1/2))</f>
        <v/>
      </c>
      <c r="BF76" s="172" t="str">
        <f>IF(C76="","",0.6*(1-$F$9/250))</f>
        <v/>
      </c>
      <c r="BG76" s="171" t="str">
        <f>IF(C76="","",0.9*AK76)</f>
        <v/>
      </c>
      <c r="BH76" s="172" t="str">
        <f>+IF(C76="","",(BD76*BB76*(100*BC76*$F$9)^(1/3)+0.15*U76)*J76*0.8*K76/1000)</f>
        <v/>
      </c>
      <c r="BI76" s="172" t="str">
        <f>IF(C76="","",(BE76+0.15*U76)*J76*0.8*K76/1000)</f>
        <v/>
      </c>
      <c r="BJ76" s="172" t="str">
        <f>IF(C76="","",$AF$12*J76*1000)</f>
        <v/>
      </c>
      <c r="BK76" s="172" t="str">
        <f>+IF(C76="","",T76*1000/(BG76*$Q$10*Z76)*1000)</f>
        <v/>
      </c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5"/>
      <c r="DJ76" s="25"/>
      <c r="DK76" s="25"/>
      <c r="DL76" s="25"/>
      <c r="DM76" s="25"/>
      <c r="DN76" s="25"/>
    </row>
    <row r="77" spans="1:118" ht="15.95" customHeight="1" x14ac:dyDescent="0.25">
      <c r="A77" s="181" t="str">
        <f t="shared" si="22"/>
        <v/>
      </c>
      <c r="B77" s="182" t="str">
        <f t="shared" si="19"/>
        <v/>
      </c>
      <c r="C77" s="151"/>
      <c r="D77" s="152"/>
      <c r="E77" s="153"/>
      <c r="F77" s="152"/>
      <c r="G77" s="151"/>
      <c r="H77" s="151"/>
      <c r="I77" s="151"/>
      <c r="J77" s="151"/>
      <c r="K77" s="152"/>
      <c r="L77" s="151" t="str">
        <f t="shared" si="0"/>
        <v/>
      </c>
      <c r="M77" s="151" t="str">
        <f t="shared" si="1"/>
        <v/>
      </c>
      <c r="N77" s="151" t="str">
        <f t="shared" si="2"/>
        <v/>
      </c>
      <c r="O77" s="151" t="str">
        <f t="shared" si="3"/>
        <v/>
      </c>
      <c r="P77" s="272"/>
      <c r="Q77" s="272"/>
      <c r="R77" s="173"/>
      <c r="S77" s="173"/>
      <c r="T77" s="174"/>
      <c r="U77" s="174"/>
      <c r="V77" s="174"/>
      <c r="W77" s="174"/>
      <c r="X77" s="174"/>
      <c r="Y77" s="174"/>
      <c r="Z77" s="174"/>
      <c r="AA77" s="175"/>
      <c r="AB77" s="175"/>
      <c r="AC77" s="175"/>
      <c r="AD77" s="175"/>
      <c r="AE77" s="176"/>
      <c r="AF77" s="175"/>
      <c r="AG77" s="122"/>
      <c r="AH77" s="177"/>
      <c r="AI77" s="177"/>
      <c r="AJ77" s="123"/>
      <c r="AK77" s="164" t="str">
        <f t="shared" si="4"/>
        <v/>
      </c>
      <c r="AL77" s="165" t="str">
        <f t="shared" si="5"/>
        <v/>
      </c>
      <c r="AM77" s="164" t="str">
        <f t="shared" si="6"/>
        <v/>
      </c>
      <c r="AN77" s="164" t="str">
        <f t="shared" si="7"/>
        <v/>
      </c>
      <c r="AO77" s="166" t="str">
        <f t="shared" si="8"/>
        <v/>
      </c>
      <c r="AP77" s="167" t="str">
        <f t="shared" si="9"/>
        <v/>
      </c>
      <c r="AQ77" s="167" t="str">
        <f t="shared" si="10"/>
        <v/>
      </c>
      <c r="AR77" s="167" t="str">
        <f t="shared" si="11"/>
        <v/>
      </c>
      <c r="AS77" s="164" t="str">
        <f t="shared" si="12"/>
        <v/>
      </c>
      <c r="AT77" s="168" t="str">
        <f t="shared" si="13"/>
        <v/>
      </c>
      <c r="AU77" s="168" t="str">
        <f t="shared" si="14"/>
        <v/>
      </c>
      <c r="AV77" s="168" t="str">
        <f t="shared" si="15"/>
        <v/>
      </c>
      <c r="AW77" s="168" t="str">
        <f t="shared" si="16"/>
        <v/>
      </c>
      <c r="AX77" s="168" t="str">
        <f t="shared" si="17"/>
        <v/>
      </c>
      <c r="AY77" s="168" t="str">
        <f t="shared" si="18"/>
        <v/>
      </c>
      <c r="AZ77" s="178"/>
      <c r="BA77" s="178"/>
      <c r="BB77" s="179"/>
      <c r="BC77" s="179"/>
      <c r="BD77" s="179"/>
      <c r="BE77" s="179"/>
      <c r="BF77" s="179"/>
      <c r="BG77" s="179"/>
      <c r="BH77" s="179"/>
      <c r="BI77" s="179"/>
      <c r="BJ77" s="179"/>
      <c r="BK77" s="179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5"/>
      <c r="DJ77" s="25"/>
      <c r="DK77" s="25"/>
      <c r="DL77" s="25"/>
      <c r="DM77" s="25"/>
      <c r="DN77" s="25"/>
    </row>
    <row r="78" spans="1:118" ht="15.95" customHeight="1" x14ac:dyDescent="0.2">
      <c r="A78" s="181" t="str">
        <f t="shared" si="22"/>
        <v/>
      </c>
      <c r="B78" s="182" t="str">
        <f t="shared" si="19"/>
        <v/>
      </c>
      <c r="C78" s="151"/>
      <c r="D78" s="152"/>
      <c r="E78" s="153"/>
      <c r="F78" s="152"/>
      <c r="G78" s="151"/>
      <c r="H78" s="151"/>
      <c r="I78" s="151"/>
      <c r="J78" s="151"/>
      <c r="K78" s="151"/>
      <c r="L78" s="151" t="str">
        <f t="shared" si="0"/>
        <v/>
      </c>
      <c r="M78" s="151" t="str">
        <f t="shared" si="1"/>
        <v/>
      </c>
      <c r="N78" s="151" t="str">
        <f t="shared" si="2"/>
        <v/>
      </c>
      <c r="O78" s="151" t="str">
        <f t="shared" si="3"/>
        <v/>
      </c>
      <c r="P78" s="155"/>
      <c r="Q78" s="155"/>
      <c r="R78" s="154" t="str">
        <f>IF(C78="","",MAX(N78:N79))</f>
        <v/>
      </c>
      <c r="S78" s="154" t="str">
        <f>IF(D78="","",MAX(O78:O79))</f>
        <v/>
      </c>
      <c r="T78" s="155" t="str">
        <f>IF(C78="","",MAX(ABS(H78),ABS(H79)))</f>
        <v/>
      </c>
      <c r="U78" s="156" t="str">
        <f>+IF(C78="","",MIN(MAX(ABS(G78),ABS(G79))*1000/(J78*K78),0.2*$F$10))</f>
        <v/>
      </c>
      <c r="V78" s="155" t="str">
        <f>IF(C78="","",MAX(BH78:BI78))</f>
        <v/>
      </c>
      <c r="W78" s="155" t="str">
        <f>IF(C78="","",$AA$9*$J78*$BG78*$BF78*$F$10/2.9/1000)</f>
        <v/>
      </c>
      <c r="X78" s="155" t="str">
        <f>IF(C78="","",$AA$9*$J78*$BG78*$BF78*$F$10/2/1000)</f>
        <v/>
      </c>
      <c r="Y78" s="157" t="str">
        <f>IF(C78="","",IF(MAX(ABS(H78),ABS(H79))&lt;V78,"Cấu tạo",IF(MAX(ABS(H78),ABS(H79))&gt;X78,"O/S","Tínhthép")))</f>
        <v/>
      </c>
      <c r="Z78" s="158" t="str">
        <f>IF(C78="","",IF(Y78="Tínhthép",IF(T78&lt;W78,2.5,_xlfn.COT(0.5*ASIN(2*T78*1000/($AA$9*J78*BG78*BF78*$F$10)))),""))</f>
        <v/>
      </c>
      <c r="AA78" s="159" t="str">
        <f>IF(C78="","",MAX(BJ78:BK78))</f>
        <v/>
      </c>
      <c r="AB78" s="160" t="str">
        <f>IF($C78="","",AH78)</f>
        <v/>
      </c>
      <c r="AC78" s="160" t="str">
        <f>IF($C78="","",AI78)</f>
        <v/>
      </c>
      <c r="AD78" s="160"/>
      <c r="AE78" s="159" t="str">
        <f>IF(C78="","",2*3.14*AB78^2/4/AC78*1000)</f>
        <v/>
      </c>
      <c r="AF78" s="161" t="str">
        <f>IF(C78="","",IF(AE78&gt;AA78,"OK","NOT OK"))</f>
        <v/>
      </c>
      <c r="AG78" s="17">
        <v>16</v>
      </c>
      <c r="AH78" s="162">
        <v>10</v>
      </c>
      <c r="AI78" s="163">
        <v>200</v>
      </c>
      <c r="AK78" s="164" t="str">
        <f t="shared" si="4"/>
        <v/>
      </c>
      <c r="AL78" s="165" t="str">
        <f t="shared" si="5"/>
        <v/>
      </c>
      <c r="AM78" s="164" t="str">
        <f t="shared" si="6"/>
        <v/>
      </c>
      <c r="AN78" s="164" t="str">
        <f t="shared" si="7"/>
        <v/>
      </c>
      <c r="AO78" s="166" t="str">
        <f t="shared" si="8"/>
        <v/>
      </c>
      <c r="AP78" s="167" t="str">
        <f t="shared" si="9"/>
        <v/>
      </c>
      <c r="AQ78" s="167" t="str">
        <f t="shared" si="10"/>
        <v/>
      </c>
      <c r="AR78" s="167" t="str">
        <f t="shared" si="11"/>
        <v/>
      </c>
      <c r="AS78" s="164" t="str">
        <f t="shared" si="12"/>
        <v/>
      </c>
      <c r="AT78" s="168" t="str">
        <f t="shared" si="13"/>
        <v/>
      </c>
      <c r="AU78" s="168" t="str">
        <f t="shared" si="14"/>
        <v/>
      </c>
      <c r="AV78" s="168" t="str">
        <f t="shared" si="15"/>
        <v/>
      </c>
      <c r="AW78" s="168" t="str">
        <f t="shared" si="16"/>
        <v/>
      </c>
      <c r="AX78" s="168" t="str">
        <f t="shared" si="17"/>
        <v/>
      </c>
      <c r="AY78" s="168" t="str">
        <f t="shared" si="18"/>
        <v/>
      </c>
      <c r="AZ78" s="169" t="str">
        <f>IF(C78="","",MAX(R78:R79))</f>
        <v/>
      </c>
      <c r="BA78" s="169" t="str">
        <f>IF(C78="","",MAX(S78:S79))</f>
        <v/>
      </c>
      <c r="BB78" s="170" t="str">
        <f>IF(C78="","",MIN(2,1+SQRT(200/(0.8*K78))))</f>
        <v/>
      </c>
      <c r="BC78" s="170" t="str">
        <f>IF(C78="","",MIN(0.02,MAX(R78:S78)/(J78*0.8*K78)))</f>
        <v/>
      </c>
      <c r="BD78" s="171" t="str">
        <f>IF(C78="","",0.18/$Y$11)</f>
        <v/>
      </c>
      <c r="BE78" s="172" t="str">
        <f>IF(C78="","",0.035*BB78^(3/2)*$F$9^(1/2))</f>
        <v/>
      </c>
      <c r="BF78" s="172" t="str">
        <f>IF(C78="","",0.6*(1-$F$9/250))</f>
        <v/>
      </c>
      <c r="BG78" s="171" t="str">
        <f>IF(C78="","",0.9*AK78)</f>
        <v/>
      </c>
      <c r="BH78" s="172" t="str">
        <f>+IF(C78="","",(BD78*BB78*(100*BC78*$F$9)^(1/3)+0.15*U78)*J78*0.8*K78/1000)</f>
        <v/>
      </c>
      <c r="BI78" s="172" t="str">
        <f>IF(C78="","",(BE78+0.15*U78)*J78*0.8*K78/1000)</f>
        <v/>
      </c>
      <c r="BJ78" s="172" t="str">
        <f>IF(C78="","",$AF$12*J78*1000)</f>
        <v/>
      </c>
      <c r="BK78" s="172" t="str">
        <f>+IF(C78="","",T78*1000/(BG78*$Q$10*Z78)*1000)</f>
        <v/>
      </c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5"/>
      <c r="DJ78" s="25"/>
      <c r="DK78" s="25"/>
      <c r="DL78" s="25"/>
      <c r="DM78" s="25"/>
      <c r="DN78" s="25"/>
    </row>
    <row r="79" spans="1:118" ht="15.95" customHeight="1" x14ac:dyDescent="0.25">
      <c r="A79" s="181" t="str">
        <f t="shared" si="22"/>
        <v/>
      </c>
      <c r="B79" s="182" t="str">
        <f t="shared" si="19"/>
        <v/>
      </c>
      <c r="C79" s="151"/>
      <c r="D79" s="152"/>
      <c r="E79" s="153"/>
      <c r="F79" s="152"/>
      <c r="G79" s="151"/>
      <c r="H79" s="151"/>
      <c r="I79" s="151"/>
      <c r="J79" s="151"/>
      <c r="K79" s="152"/>
      <c r="L79" s="151" t="str">
        <f t="shared" si="0"/>
        <v/>
      </c>
      <c r="M79" s="151" t="str">
        <f t="shared" si="1"/>
        <v/>
      </c>
      <c r="N79" s="151" t="str">
        <f t="shared" si="2"/>
        <v/>
      </c>
      <c r="O79" s="151" t="str">
        <f t="shared" si="3"/>
        <v/>
      </c>
      <c r="P79" s="272"/>
      <c r="Q79" s="272"/>
      <c r="R79" s="180"/>
      <c r="S79" s="180"/>
      <c r="T79" s="174"/>
      <c r="U79" s="174"/>
      <c r="V79" s="174"/>
      <c r="W79" s="174"/>
      <c r="X79" s="174"/>
      <c r="Y79" s="174"/>
      <c r="Z79" s="174"/>
      <c r="AA79" s="175"/>
      <c r="AB79" s="175"/>
      <c r="AC79" s="175"/>
      <c r="AD79" s="175"/>
      <c r="AE79" s="176"/>
      <c r="AF79" s="175"/>
      <c r="AG79" s="122"/>
      <c r="AH79" s="177"/>
      <c r="AI79" s="177"/>
      <c r="AJ79" s="123"/>
      <c r="AK79" s="164" t="str">
        <f t="shared" si="4"/>
        <v/>
      </c>
      <c r="AL79" s="165" t="str">
        <f t="shared" si="5"/>
        <v/>
      </c>
      <c r="AM79" s="164" t="str">
        <f t="shared" si="6"/>
        <v/>
      </c>
      <c r="AN79" s="164" t="str">
        <f t="shared" si="7"/>
        <v/>
      </c>
      <c r="AO79" s="166" t="str">
        <f t="shared" si="8"/>
        <v/>
      </c>
      <c r="AP79" s="167" t="str">
        <f t="shared" si="9"/>
        <v/>
      </c>
      <c r="AQ79" s="167" t="str">
        <f t="shared" si="10"/>
        <v/>
      </c>
      <c r="AR79" s="167" t="str">
        <f t="shared" si="11"/>
        <v/>
      </c>
      <c r="AS79" s="164" t="str">
        <f t="shared" si="12"/>
        <v/>
      </c>
      <c r="AT79" s="168" t="str">
        <f t="shared" si="13"/>
        <v/>
      </c>
      <c r="AU79" s="168" t="str">
        <f t="shared" si="14"/>
        <v/>
      </c>
      <c r="AV79" s="168" t="str">
        <f t="shared" si="15"/>
        <v/>
      </c>
      <c r="AW79" s="168" t="str">
        <f t="shared" si="16"/>
        <v/>
      </c>
      <c r="AX79" s="168" t="str">
        <f t="shared" si="17"/>
        <v/>
      </c>
      <c r="AY79" s="168" t="str">
        <f t="shared" si="18"/>
        <v/>
      </c>
      <c r="AZ79" s="178"/>
      <c r="BA79" s="178"/>
      <c r="BB79" s="179"/>
      <c r="BC79" s="179"/>
      <c r="BD79" s="179"/>
      <c r="BE79" s="179"/>
      <c r="BF79" s="179"/>
      <c r="BG79" s="179"/>
      <c r="BH79" s="179"/>
      <c r="BI79" s="179"/>
      <c r="BJ79" s="179"/>
      <c r="BK79" s="179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5"/>
      <c r="DJ79" s="25"/>
      <c r="DK79" s="25"/>
      <c r="DL79" s="25"/>
      <c r="DM79" s="25"/>
      <c r="DN79" s="25"/>
    </row>
    <row r="80" spans="1:118" ht="15.95" customHeight="1" x14ac:dyDescent="0.2">
      <c r="A80" s="181" t="str">
        <f t="shared" si="22"/>
        <v/>
      </c>
      <c r="B80" s="182" t="str">
        <f t="shared" si="19"/>
        <v/>
      </c>
      <c r="C80" s="151"/>
      <c r="D80" s="152"/>
      <c r="E80" s="153"/>
      <c r="F80" s="152"/>
      <c r="G80" s="151"/>
      <c r="H80" s="151"/>
      <c r="I80" s="151"/>
      <c r="J80" s="151"/>
      <c r="K80" s="152"/>
      <c r="L80" s="151" t="str">
        <f t="shared" si="0"/>
        <v/>
      </c>
      <c r="M80" s="151" t="str">
        <f t="shared" si="1"/>
        <v/>
      </c>
      <c r="N80" s="151" t="str">
        <f t="shared" si="2"/>
        <v/>
      </c>
      <c r="O80" s="151" t="str">
        <f t="shared" si="3"/>
        <v/>
      </c>
      <c r="P80" s="155"/>
      <c r="Q80" s="155"/>
      <c r="R80" s="154" t="str">
        <f>IF(C80="","",MAX(N80:N81))</f>
        <v/>
      </c>
      <c r="S80" s="154" t="str">
        <f>IF(D80="","",MAX(O80:O81))</f>
        <v/>
      </c>
      <c r="T80" s="155" t="str">
        <f>IF(C80="","",MAX(ABS(H80),ABS(H81)))</f>
        <v/>
      </c>
      <c r="U80" s="156" t="str">
        <f>+IF(C80="","",MIN(MAX(ABS(G80),ABS(G81))*1000/(J80*K80),0.2*$F$10))</f>
        <v/>
      </c>
      <c r="V80" s="155" t="str">
        <f>IF(C80="","",MAX(BH80:BI80))</f>
        <v/>
      </c>
      <c r="W80" s="155" t="str">
        <f>IF(C80="","",$AA$9*$J80*$BG80*$BF80*$F$10/2.9/1000)</f>
        <v/>
      </c>
      <c r="X80" s="155" t="str">
        <f>IF(C80="","",$AA$9*$J80*$BG80*$BF80*$F$10/2/1000)</f>
        <v/>
      </c>
      <c r="Y80" s="157" t="str">
        <f>IF(C80="","",IF(MAX(ABS(H80),ABS(H81))&lt;V80,"Cấu tạo",IF(MAX(ABS(H80),ABS(H81))&gt;X80,"O/S","Tínhthép")))</f>
        <v/>
      </c>
      <c r="Z80" s="158" t="str">
        <f>IF(C80="","",IF(Y80="Tínhthép",IF(T80&lt;W80,2.5,_xlfn.COT(0.5*ASIN(2*T80*1000/($AA$9*J80*BG80*BF80*$F$10)))),""))</f>
        <v/>
      </c>
      <c r="AA80" s="159" t="str">
        <f>IF(C80="","",MAX(BJ80:BK80))</f>
        <v/>
      </c>
      <c r="AB80" s="160" t="str">
        <f>IF($C80="","",AH80)</f>
        <v/>
      </c>
      <c r="AC80" s="160" t="str">
        <f>IF($C80="","",AI80)</f>
        <v/>
      </c>
      <c r="AD80" s="160"/>
      <c r="AE80" s="159" t="str">
        <f>IF(C80="","",2*3.14*AB80^2/4/AC80*1000)</f>
        <v/>
      </c>
      <c r="AF80" s="161" t="str">
        <f>IF(C80="","",IF(AE80&gt;AA80,"OK","NOT OK"))</f>
        <v/>
      </c>
      <c r="AH80" s="162">
        <v>10</v>
      </c>
      <c r="AI80" s="163">
        <v>200</v>
      </c>
      <c r="AK80" s="164" t="str">
        <f t="shared" si="4"/>
        <v/>
      </c>
      <c r="AL80" s="165" t="str">
        <f t="shared" si="5"/>
        <v/>
      </c>
      <c r="AM80" s="164" t="str">
        <f t="shared" si="6"/>
        <v/>
      </c>
      <c r="AN80" s="164" t="str">
        <f t="shared" si="7"/>
        <v/>
      </c>
      <c r="AO80" s="166" t="str">
        <f t="shared" si="8"/>
        <v/>
      </c>
      <c r="AP80" s="167" t="str">
        <f t="shared" si="9"/>
        <v/>
      </c>
      <c r="AQ80" s="167" t="str">
        <f t="shared" si="10"/>
        <v/>
      </c>
      <c r="AR80" s="167" t="str">
        <f t="shared" si="11"/>
        <v/>
      </c>
      <c r="AS80" s="164" t="str">
        <f t="shared" si="12"/>
        <v/>
      </c>
      <c r="AT80" s="168" t="str">
        <f t="shared" si="13"/>
        <v/>
      </c>
      <c r="AU80" s="168" t="str">
        <f t="shared" si="14"/>
        <v/>
      </c>
      <c r="AV80" s="168" t="str">
        <f t="shared" si="15"/>
        <v/>
      </c>
      <c r="AW80" s="168" t="str">
        <f t="shared" si="16"/>
        <v/>
      </c>
      <c r="AX80" s="168" t="str">
        <f t="shared" si="17"/>
        <v/>
      </c>
      <c r="AY80" s="168" t="str">
        <f t="shared" si="18"/>
        <v/>
      </c>
      <c r="AZ80" s="169" t="str">
        <f>IF(C80="","",MAX(R80:R81))</f>
        <v/>
      </c>
      <c r="BA80" s="169" t="str">
        <f>IF(C80="","",MAX(S80:S81))</f>
        <v/>
      </c>
      <c r="BB80" s="170" t="str">
        <f>IF(C80="","",MIN(2,1+SQRT(200/(0.8*K80))))</f>
        <v/>
      </c>
      <c r="BC80" s="170" t="str">
        <f>IF(C80="","",MIN(0.02,MAX(R80:S80)/(J80*0.8*K80)))</f>
        <v/>
      </c>
      <c r="BD80" s="171" t="str">
        <f>IF(C80="","",0.18/$Y$11)</f>
        <v/>
      </c>
      <c r="BE80" s="172" t="str">
        <f>IF(C80="","",0.035*BB80^(3/2)*$F$9^(1/2))</f>
        <v/>
      </c>
      <c r="BF80" s="172" t="str">
        <f>IF(C80="","",0.6*(1-$F$9/250))</f>
        <v/>
      </c>
      <c r="BG80" s="171" t="str">
        <f>IF(C80="","",0.9*AK80)</f>
        <v/>
      </c>
      <c r="BH80" s="172" t="str">
        <f>+IF(C80="","",(BD80*BB80*(100*BC80*$F$9)^(1/3)+0.15*U80)*J80*0.8*K80/1000)</f>
        <v/>
      </c>
      <c r="BI80" s="172" t="str">
        <f>IF(C80="","",(BE80+0.15*U80)*J80*0.8*K80/1000)</f>
        <v/>
      </c>
      <c r="BJ80" s="172" t="str">
        <f>IF(C80="","",$AF$12*J80*1000)</f>
        <v/>
      </c>
      <c r="BK80" s="172" t="str">
        <f>+IF(C80="","",T80*1000/(BG80*$Q$10*Z80)*1000)</f>
        <v/>
      </c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5"/>
      <c r="DJ80" s="25"/>
      <c r="DK80" s="25"/>
      <c r="DL80" s="25"/>
      <c r="DM80" s="25"/>
      <c r="DN80" s="25"/>
    </row>
    <row r="81" spans="1:118" ht="15.95" customHeight="1" x14ac:dyDescent="0.25">
      <c r="A81" s="181" t="str">
        <f t="shared" si="22"/>
        <v/>
      </c>
      <c r="B81" s="182" t="str">
        <f t="shared" si="19"/>
        <v/>
      </c>
      <c r="C81" s="151"/>
      <c r="D81" s="152"/>
      <c r="E81" s="153"/>
      <c r="F81" s="152"/>
      <c r="G81" s="151"/>
      <c r="H81" s="151"/>
      <c r="I81" s="151"/>
      <c r="J81" s="151"/>
      <c r="K81" s="152"/>
      <c r="L81" s="151" t="str">
        <f t="shared" si="0"/>
        <v/>
      </c>
      <c r="M81" s="151" t="str">
        <f t="shared" si="1"/>
        <v/>
      </c>
      <c r="N81" s="151" t="str">
        <f t="shared" si="2"/>
        <v/>
      </c>
      <c r="O81" s="151" t="str">
        <f t="shared" si="3"/>
        <v/>
      </c>
      <c r="P81" s="272"/>
      <c r="Q81" s="272"/>
      <c r="R81" s="180"/>
      <c r="S81" s="180"/>
      <c r="T81" s="174"/>
      <c r="U81" s="174"/>
      <c r="V81" s="174"/>
      <c r="W81" s="174"/>
      <c r="X81" s="174"/>
      <c r="Y81" s="174"/>
      <c r="Z81" s="174"/>
      <c r="AA81" s="175"/>
      <c r="AB81" s="175"/>
      <c r="AC81" s="175"/>
      <c r="AD81" s="175"/>
      <c r="AE81" s="176"/>
      <c r="AF81" s="175"/>
      <c r="AG81" s="122"/>
      <c r="AH81" s="177"/>
      <c r="AI81" s="177"/>
      <c r="AJ81" s="123"/>
      <c r="AK81" s="164" t="str">
        <f t="shared" si="4"/>
        <v/>
      </c>
      <c r="AL81" s="165" t="str">
        <f t="shared" si="5"/>
        <v/>
      </c>
      <c r="AM81" s="164" t="str">
        <f t="shared" si="6"/>
        <v/>
      </c>
      <c r="AN81" s="164" t="str">
        <f t="shared" si="7"/>
        <v/>
      </c>
      <c r="AO81" s="166" t="str">
        <f t="shared" si="8"/>
        <v/>
      </c>
      <c r="AP81" s="167" t="str">
        <f t="shared" si="9"/>
        <v/>
      </c>
      <c r="AQ81" s="167" t="str">
        <f t="shared" si="10"/>
        <v/>
      </c>
      <c r="AR81" s="167" t="str">
        <f t="shared" si="11"/>
        <v/>
      </c>
      <c r="AS81" s="164" t="str">
        <f t="shared" si="12"/>
        <v/>
      </c>
      <c r="AT81" s="168" t="str">
        <f t="shared" si="13"/>
        <v/>
      </c>
      <c r="AU81" s="168" t="str">
        <f t="shared" si="14"/>
        <v/>
      </c>
      <c r="AV81" s="168" t="str">
        <f t="shared" si="15"/>
        <v/>
      </c>
      <c r="AW81" s="168" t="str">
        <f t="shared" si="16"/>
        <v/>
      </c>
      <c r="AX81" s="168" t="str">
        <f t="shared" si="17"/>
        <v/>
      </c>
      <c r="AY81" s="168" t="str">
        <f t="shared" si="18"/>
        <v/>
      </c>
      <c r="AZ81" s="178"/>
      <c r="BA81" s="178"/>
      <c r="BB81" s="179"/>
      <c r="BC81" s="179"/>
      <c r="BD81" s="179"/>
      <c r="BE81" s="179"/>
      <c r="BF81" s="179"/>
      <c r="BG81" s="179"/>
      <c r="BH81" s="179"/>
      <c r="BI81" s="179"/>
      <c r="BJ81" s="179"/>
      <c r="BK81" s="179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5"/>
      <c r="DJ81" s="25"/>
      <c r="DK81" s="25"/>
      <c r="DL81" s="25"/>
      <c r="DM81" s="25"/>
      <c r="DN81" s="25"/>
    </row>
    <row r="82" spans="1:118" ht="15.95" customHeight="1" x14ac:dyDescent="0.2">
      <c r="A82" s="181" t="str">
        <f t="shared" si="22"/>
        <v/>
      </c>
      <c r="B82" s="182" t="str">
        <f t="shared" si="19"/>
        <v/>
      </c>
      <c r="C82" s="151"/>
      <c r="D82" s="152"/>
      <c r="E82" s="153"/>
      <c r="F82" s="152"/>
      <c r="G82" s="151"/>
      <c r="H82" s="151"/>
      <c r="I82" s="151"/>
      <c r="J82" s="151"/>
      <c r="K82" s="151"/>
      <c r="L82" s="151" t="str">
        <f t="shared" ref="L82:L145" si="23">IF(C82="","",IF($F$9&lt;50,AK82*($Q$11-$AC$8)/$AF$8,AK82*($Q$11-$AC$9)/$AF$9))</f>
        <v/>
      </c>
      <c r="M82" s="151" t="str">
        <f t="shared" ref="M82:M145" si="24">IF(C82="","",AK82-SQRT(AK82^2-2*ABS(I82)*10^6/($AA$11*$F$10*J82)))</f>
        <v/>
      </c>
      <c r="N82" s="151" t="str">
        <f t="shared" ref="N82:N145" si="25">IF($C82="","",MAX($AF$11*J82*K82,IF(I82&lt;=0,AO82*$AM82+AY82*$AN82,AV82)))</f>
        <v/>
      </c>
      <c r="O82" s="151" t="str">
        <f t="shared" ref="O82:O145" si="26">IF(C82="","",MAX($AF$11*J82*K82,IF(I82&lt;=0,AV82,AO82*AM82+AY82*AN82)))</f>
        <v/>
      </c>
      <c r="P82" s="155"/>
      <c r="Q82" s="155"/>
      <c r="R82" s="154" t="str">
        <f>IF(C82="","",MAX(N82:N83))</f>
        <v/>
      </c>
      <c r="S82" s="154" t="str">
        <f>IF(D82="","",MAX(O82:O83))</f>
        <v/>
      </c>
      <c r="T82" s="155" t="str">
        <f>IF(C82="","",MAX(ABS(H82),ABS(H83)))</f>
        <v/>
      </c>
      <c r="U82" s="156" t="str">
        <f>+IF(C82="","",MIN(MAX(ABS(G82),ABS(G83))*1000/(J82*K82),0.2*$F$10))</f>
        <v/>
      </c>
      <c r="V82" s="155" t="str">
        <f>IF(C82="","",MAX(BH82:BI82))</f>
        <v/>
      </c>
      <c r="W82" s="155" t="str">
        <f>IF(C82="","",$AA$9*$J82*$BG82*$BF82*$F$10/2.9/1000)</f>
        <v/>
      </c>
      <c r="X82" s="155" t="str">
        <f>IF(C82="","",$AA$9*$J82*$BG82*$BF82*$F$10/2/1000)</f>
        <v/>
      </c>
      <c r="Y82" s="157" t="str">
        <f>IF(C82="","",IF(MAX(ABS(H82),ABS(H83))&lt;V82,"Cấu tạo",IF(MAX(ABS(H82),ABS(H83))&gt;X82,"O/S","Tínhthép")))</f>
        <v/>
      </c>
      <c r="Z82" s="158" t="str">
        <f>IF(C82="","",IF(Y82="Tínhthép",IF(T82&lt;W82,2.5,_xlfn.COT(0.5*ASIN(2*T82*1000/($AA$9*J82*BG82*BF82*$F$10)))),""))</f>
        <v/>
      </c>
      <c r="AA82" s="159" t="str">
        <f>IF(C82="","",MAX(BJ82:BK82))</f>
        <v/>
      </c>
      <c r="AB82" s="160" t="str">
        <f>IF($C82="","",AH82)</f>
        <v/>
      </c>
      <c r="AC82" s="160" t="str">
        <f>IF($C82="","",AI82)</f>
        <v/>
      </c>
      <c r="AD82" s="160"/>
      <c r="AE82" s="159" t="str">
        <f>IF(C82="","",2*3.14*AB82^2/4/AC82*1000)</f>
        <v/>
      </c>
      <c r="AF82" s="161" t="str">
        <f>IF(C82="","",IF(AE82&gt;AA82,"OK","NOT OK"))</f>
        <v/>
      </c>
      <c r="AG82" s="17">
        <v>17</v>
      </c>
      <c r="AH82" s="162">
        <v>10</v>
      </c>
      <c r="AI82" s="163">
        <v>200</v>
      </c>
      <c r="AK82" s="164" t="str">
        <f t="shared" ref="AK82:AK145" si="27">+IF(C82="","",IF(I82&gt;=0,K82-$Y$9,K82-$Y$8))</f>
        <v/>
      </c>
      <c r="AL82" s="165" t="str">
        <f t="shared" ref="AL82:AL145" si="28">IF(C82="","",$AA$10*L82)</f>
        <v/>
      </c>
      <c r="AM82" s="164" t="str">
        <f t="shared" ref="AM82:AM145" si="29">IF(C82="","",IF(M82&lt;$AA$10*L82,1,0))</f>
        <v/>
      </c>
      <c r="AN82" s="164" t="str">
        <f t="shared" ref="AN82:AN145" si="30">IF(C82="","",IF(M82&lt;$AA$10*L82,0,1))</f>
        <v/>
      </c>
      <c r="AO82" s="166" t="str">
        <f t="shared" ref="AO82:AO145" si="31">+IF(C82="","",ABS(I82)*1000/($J$10*(AK82-M82/2))*1000)</f>
        <v/>
      </c>
      <c r="AP82" s="167" t="str">
        <f t="shared" ref="AP82:AP145" si="32">IF(C82="","",$AA$11*$F$10*$AA$10*$L82*$J82/1000)</f>
        <v/>
      </c>
      <c r="AQ82" s="167" t="str">
        <f t="shared" ref="AQ82:AQ145" si="33">IF(C82="","",AP82*(AK82-$AA$10*L82)/10^3)</f>
        <v/>
      </c>
      <c r="AR82" s="167" t="str">
        <f t="shared" ref="AR82:AR145" si="34">IF(C82="","",IF(ABS(I82)-AQ82&lt;=0,0,ABS(I82)-AQ82))</f>
        <v/>
      </c>
      <c r="AS82" s="164" t="str">
        <f t="shared" ref="AS82:AS145" si="35">IF(C82="","",$F$12*(L82-$Y$8)/L82)</f>
        <v/>
      </c>
      <c r="AT82" s="168" t="str">
        <f t="shared" ref="AT82:AT145" si="36">+IF(C82="","",AR82/(K82-$Y$8-$Y$9)*1000)</f>
        <v/>
      </c>
      <c r="AU82" s="168" t="str">
        <f t="shared" ref="AU82:AU145" si="37">IF(C82="","",MIN(+AS82*$J$11,$J$10))</f>
        <v/>
      </c>
      <c r="AV82" s="168" t="str">
        <f t="shared" ref="AV82:AV145" si="38">+IF(C82="","",AT82/(AU82-$AA$11*$F$10)*1000)</f>
        <v/>
      </c>
      <c r="AW82" s="168" t="str">
        <f t="shared" ref="AW82:AW145" si="39">+IF(C82="","",AQ82*10^6/($J$10*(AK82-$AA$10*L82/2)))</f>
        <v/>
      </c>
      <c r="AX82" s="168" t="str">
        <f t="shared" ref="AX82:AX145" si="40">+IF(C82="","",AR82*10^6/($J$10*(K82-$Y$8-$Y$9)))</f>
        <v/>
      </c>
      <c r="AY82" s="168" t="str">
        <f t="shared" ref="AY82:AY145" si="41">+IF(C82="","",AW82+AX82)</f>
        <v/>
      </c>
      <c r="AZ82" s="169" t="str">
        <f>IF(C82="","",MAX(R82:R83))</f>
        <v/>
      </c>
      <c r="BA82" s="169" t="str">
        <f>IF(C82="","",MAX(S82:S83))</f>
        <v/>
      </c>
      <c r="BB82" s="170" t="str">
        <f>IF(C82="","",MIN(2,1+SQRT(200/(0.8*K82))))</f>
        <v/>
      </c>
      <c r="BC82" s="170" t="str">
        <f>IF(C82="","",MIN(0.02,MAX(R82:S82)/(J82*0.8*K82)))</f>
        <v/>
      </c>
      <c r="BD82" s="171" t="str">
        <f>IF(C82="","",0.18/$Y$11)</f>
        <v/>
      </c>
      <c r="BE82" s="172" t="str">
        <f>IF(C82="","",0.035*BB82^(3/2)*$F$9^(1/2))</f>
        <v/>
      </c>
      <c r="BF82" s="172" t="str">
        <f>IF(C82="","",0.6*(1-$F$9/250))</f>
        <v/>
      </c>
      <c r="BG82" s="171" t="str">
        <f>IF(C82="","",0.9*AK82)</f>
        <v/>
      </c>
      <c r="BH82" s="172" t="str">
        <f>+IF(C82="","",(BD82*BB82*(100*BC82*$F$9)^(1/3)+0.15*U82)*J82*0.8*K82/1000)</f>
        <v/>
      </c>
      <c r="BI82" s="172" t="str">
        <f>IF(C82="","",(BE82+0.15*U82)*J82*0.8*K82/1000)</f>
        <v/>
      </c>
      <c r="BJ82" s="172" t="str">
        <f>IF(C82="","",$AF$12*J82*1000)</f>
        <v/>
      </c>
      <c r="BK82" s="172" t="str">
        <f>+IF(C82="","",T82*1000/(BG82*$Q$10*Z82)*1000)</f>
        <v/>
      </c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5"/>
      <c r="DJ82" s="25"/>
      <c r="DK82" s="25"/>
      <c r="DL82" s="25"/>
      <c r="DM82" s="25"/>
      <c r="DN82" s="25"/>
    </row>
    <row r="83" spans="1:118" ht="15.95" customHeight="1" x14ac:dyDescent="0.25">
      <c r="A83" s="181" t="str">
        <f t="shared" si="22"/>
        <v/>
      </c>
      <c r="B83" s="182" t="str">
        <f t="shared" ref="B83:B146" si="42">IF(C83="","",A83/2-INT(A83/2))</f>
        <v/>
      </c>
      <c r="C83" s="151"/>
      <c r="D83" s="152"/>
      <c r="E83" s="153"/>
      <c r="F83" s="152"/>
      <c r="G83" s="151"/>
      <c r="H83" s="151"/>
      <c r="I83" s="151"/>
      <c r="J83" s="151"/>
      <c r="K83" s="152"/>
      <c r="L83" s="151" t="str">
        <f t="shared" si="23"/>
        <v/>
      </c>
      <c r="M83" s="151" t="str">
        <f t="shared" si="24"/>
        <v/>
      </c>
      <c r="N83" s="151" t="str">
        <f t="shared" si="25"/>
        <v/>
      </c>
      <c r="O83" s="151" t="str">
        <f t="shared" si="26"/>
        <v/>
      </c>
      <c r="P83" s="272"/>
      <c r="Q83" s="272"/>
      <c r="R83" s="173"/>
      <c r="S83" s="173"/>
      <c r="T83" s="174"/>
      <c r="U83" s="174"/>
      <c r="V83" s="174"/>
      <c r="W83" s="174"/>
      <c r="X83" s="174"/>
      <c r="Y83" s="174"/>
      <c r="Z83" s="174"/>
      <c r="AA83" s="175"/>
      <c r="AB83" s="175"/>
      <c r="AC83" s="175"/>
      <c r="AD83" s="175"/>
      <c r="AE83" s="176"/>
      <c r="AF83" s="175"/>
      <c r="AG83" s="122"/>
      <c r="AH83" s="177"/>
      <c r="AI83" s="177"/>
      <c r="AJ83" s="123"/>
      <c r="AK83" s="164" t="str">
        <f t="shared" si="27"/>
        <v/>
      </c>
      <c r="AL83" s="165" t="str">
        <f t="shared" si="28"/>
        <v/>
      </c>
      <c r="AM83" s="164" t="str">
        <f t="shared" si="29"/>
        <v/>
      </c>
      <c r="AN83" s="164" t="str">
        <f t="shared" si="30"/>
        <v/>
      </c>
      <c r="AO83" s="166" t="str">
        <f t="shared" si="31"/>
        <v/>
      </c>
      <c r="AP83" s="167" t="str">
        <f t="shared" si="32"/>
        <v/>
      </c>
      <c r="AQ83" s="167" t="str">
        <f t="shared" si="33"/>
        <v/>
      </c>
      <c r="AR83" s="167" t="str">
        <f t="shared" si="34"/>
        <v/>
      </c>
      <c r="AS83" s="164" t="str">
        <f t="shared" si="35"/>
        <v/>
      </c>
      <c r="AT83" s="168" t="str">
        <f t="shared" si="36"/>
        <v/>
      </c>
      <c r="AU83" s="168" t="str">
        <f t="shared" si="37"/>
        <v/>
      </c>
      <c r="AV83" s="168" t="str">
        <f t="shared" si="38"/>
        <v/>
      </c>
      <c r="AW83" s="168" t="str">
        <f t="shared" si="39"/>
        <v/>
      </c>
      <c r="AX83" s="168" t="str">
        <f t="shared" si="40"/>
        <v/>
      </c>
      <c r="AY83" s="168" t="str">
        <f t="shared" si="41"/>
        <v/>
      </c>
      <c r="AZ83" s="178"/>
      <c r="BA83" s="178"/>
      <c r="BB83" s="179"/>
      <c r="BC83" s="179"/>
      <c r="BD83" s="179"/>
      <c r="BE83" s="179"/>
      <c r="BF83" s="179"/>
      <c r="BG83" s="179"/>
      <c r="BH83" s="179"/>
      <c r="BI83" s="179"/>
      <c r="BJ83" s="179"/>
      <c r="BK83" s="179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5"/>
      <c r="DJ83" s="25"/>
      <c r="DK83" s="25"/>
      <c r="DL83" s="25"/>
      <c r="DM83" s="25"/>
      <c r="DN83" s="25"/>
    </row>
    <row r="84" spans="1:118" ht="15.95" customHeight="1" x14ac:dyDescent="0.2">
      <c r="A84" s="181" t="str">
        <f t="shared" ref="A84:A147" si="43">IF(C84="","",IF(C84=C83,A83,A83+1))</f>
        <v/>
      </c>
      <c r="B84" s="182" t="str">
        <f t="shared" si="42"/>
        <v/>
      </c>
      <c r="C84" s="151"/>
      <c r="D84" s="152"/>
      <c r="E84" s="153"/>
      <c r="F84" s="152"/>
      <c r="G84" s="151"/>
      <c r="H84" s="151"/>
      <c r="I84" s="151"/>
      <c r="J84" s="151"/>
      <c r="K84" s="152"/>
      <c r="L84" s="151" t="str">
        <f t="shared" si="23"/>
        <v/>
      </c>
      <c r="M84" s="151" t="str">
        <f t="shared" si="24"/>
        <v/>
      </c>
      <c r="N84" s="151" t="str">
        <f t="shared" si="25"/>
        <v/>
      </c>
      <c r="O84" s="151" t="str">
        <f t="shared" si="26"/>
        <v/>
      </c>
      <c r="P84" s="155"/>
      <c r="Q84" s="155"/>
      <c r="R84" s="154" t="str">
        <f>IF(C84="","",MAX(N84:N85))</f>
        <v/>
      </c>
      <c r="S84" s="154" t="str">
        <f>IF(D84="","",MAX(O84:O85))</f>
        <v/>
      </c>
      <c r="T84" s="155" t="str">
        <f>IF(C84="","",MAX(ABS(H84),ABS(H85)))</f>
        <v/>
      </c>
      <c r="U84" s="156" t="str">
        <f>+IF(C84="","",MIN(MAX(ABS(G84),ABS(G85))*1000/(J84*K84),0.2*$F$10))</f>
        <v/>
      </c>
      <c r="V84" s="155" t="str">
        <f>IF(C84="","",MAX(BH84:BI84))</f>
        <v/>
      </c>
      <c r="W84" s="155" t="str">
        <f>IF(C84="","",$AA$9*$J84*$BG84*$BF84*$F$10/2.9/1000)</f>
        <v/>
      </c>
      <c r="X84" s="155" t="str">
        <f>IF(C84="","",$AA$9*$J84*$BG84*$BF84*$F$10/2/1000)</f>
        <v/>
      </c>
      <c r="Y84" s="157" t="str">
        <f>IF(C84="","",IF(MAX(ABS(H84),ABS(H85))&lt;V84,"Cấu tạo",IF(MAX(ABS(H84),ABS(H85))&gt;X84,"O/S","Tínhthép")))</f>
        <v/>
      </c>
      <c r="Z84" s="158" t="str">
        <f>IF(C84="","",IF(Y84="Tínhthép",IF(T84&lt;W84,2.5,_xlfn.COT(0.5*ASIN(2*T84*1000/($AA$9*J84*BG84*BF84*$F$10)))),""))</f>
        <v/>
      </c>
      <c r="AA84" s="159" t="str">
        <f>IF(C84="","",MAX(BJ84:BK84))</f>
        <v/>
      </c>
      <c r="AB84" s="160" t="str">
        <f>IF($C84="","",AH84)</f>
        <v/>
      </c>
      <c r="AC84" s="160" t="str">
        <f>IF($C84="","",AI84)</f>
        <v/>
      </c>
      <c r="AD84" s="160"/>
      <c r="AE84" s="159" t="str">
        <f>IF(C84="","",2*3.14*AB84^2/4/AC84*1000)</f>
        <v/>
      </c>
      <c r="AF84" s="161" t="str">
        <f>IF(C84="","",IF(AE84&gt;AA84,"OK","NOT OK"))</f>
        <v/>
      </c>
      <c r="AH84" s="162">
        <v>10</v>
      </c>
      <c r="AI84" s="163">
        <v>200</v>
      </c>
      <c r="AK84" s="164" t="str">
        <f t="shared" si="27"/>
        <v/>
      </c>
      <c r="AL84" s="165" t="str">
        <f t="shared" si="28"/>
        <v/>
      </c>
      <c r="AM84" s="164" t="str">
        <f t="shared" si="29"/>
        <v/>
      </c>
      <c r="AN84" s="164" t="str">
        <f t="shared" si="30"/>
        <v/>
      </c>
      <c r="AO84" s="166" t="str">
        <f t="shared" si="31"/>
        <v/>
      </c>
      <c r="AP84" s="167" t="str">
        <f t="shared" si="32"/>
        <v/>
      </c>
      <c r="AQ84" s="167" t="str">
        <f t="shared" si="33"/>
        <v/>
      </c>
      <c r="AR84" s="167" t="str">
        <f t="shared" si="34"/>
        <v/>
      </c>
      <c r="AS84" s="164" t="str">
        <f t="shared" si="35"/>
        <v/>
      </c>
      <c r="AT84" s="168" t="str">
        <f t="shared" si="36"/>
        <v/>
      </c>
      <c r="AU84" s="168" t="str">
        <f t="shared" si="37"/>
        <v/>
      </c>
      <c r="AV84" s="168" t="str">
        <f t="shared" si="38"/>
        <v/>
      </c>
      <c r="AW84" s="168" t="str">
        <f t="shared" si="39"/>
        <v/>
      </c>
      <c r="AX84" s="168" t="str">
        <f t="shared" si="40"/>
        <v/>
      </c>
      <c r="AY84" s="168" t="str">
        <f t="shared" si="41"/>
        <v/>
      </c>
      <c r="AZ84" s="169" t="str">
        <f>IF(C84="","",MAX(R84:R85))</f>
        <v/>
      </c>
      <c r="BA84" s="169" t="str">
        <f>IF(C84="","",MAX(S84:S85))</f>
        <v/>
      </c>
      <c r="BB84" s="170" t="str">
        <f>IF(C84="","",MIN(2,1+SQRT(200/(0.8*K84))))</f>
        <v/>
      </c>
      <c r="BC84" s="170" t="str">
        <f>IF(C84="","",MIN(0.02,MAX(R84:S84)/(J84*0.8*K84)))</f>
        <v/>
      </c>
      <c r="BD84" s="171" t="str">
        <f>IF(C84="","",0.18/$Y$11)</f>
        <v/>
      </c>
      <c r="BE84" s="172" t="str">
        <f>IF(C84="","",0.035*BB84^(3/2)*$F$9^(1/2))</f>
        <v/>
      </c>
      <c r="BF84" s="172" t="str">
        <f>IF(C84="","",0.6*(1-$F$9/250))</f>
        <v/>
      </c>
      <c r="BG84" s="171" t="str">
        <f>IF(C84="","",0.9*AK84)</f>
        <v/>
      </c>
      <c r="BH84" s="172" t="str">
        <f>+IF(C84="","",(BD84*BB84*(100*BC84*$F$9)^(1/3)+0.15*U84)*J84*0.8*K84/1000)</f>
        <v/>
      </c>
      <c r="BI84" s="172" t="str">
        <f>IF(C84="","",(BE84+0.15*U84)*J84*0.8*K84/1000)</f>
        <v/>
      </c>
      <c r="BJ84" s="172" t="str">
        <f>IF(C84="","",$AF$12*J84*1000)</f>
        <v/>
      </c>
      <c r="BK84" s="172" t="str">
        <f>+IF(C84="","",T84*1000/(BG84*$Q$10*Z84)*1000)</f>
        <v/>
      </c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5"/>
      <c r="DJ84" s="25"/>
      <c r="DK84" s="25"/>
      <c r="DL84" s="25"/>
      <c r="DM84" s="25"/>
      <c r="DN84" s="25"/>
    </row>
    <row r="85" spans="1:118" ht="15.95" customHeight="1" x14ac:dyDescent="0.25">
      <c r="A85" s="181" t="str">
        <f t="shared" si="43"/>
        <v/>
      </c>
      <c r="B85" s="182" t="str">
        <f t="shared" si="42"/>
        <v/>
      </c>
      <c r="C85" s="151"/>
      <c r="D85" s="152"/>
      <c r="E85" s="153"/>
      <c r="F85" s="152"/>
      <c r="G85" s="151"/>
      <c r="H85" s="151"/>
      <c r="I85" s="151"/>
      <c r="J85" s="151"/>
      <c r="K85" s="152"/>
      <c r="L85" s="151" t="str">
        <f t="shared" si="23"/>
        <v/>
      </c>
      <c r="M85" s="151" t="str">
        <f t="shared" si="24"/>
        <v/>
      </c>
      <c r="N85" s="151" t="str">
        <f t="shared" si="25"/>
        <v/>
      </c>
      <c r="O85" s="151" t="str">
        <f t="shared" si="26"/>
        <v/>
      </c>
      <c r="P85" s="272"/>
      <c r="Q85" s="272"/>
      <c r="R85" s="173"/>
      <c r="S85" s="173"/>
      <c r="T85" s="174"/>
      <c r="U85" s="174"/>
      <c r="V85" s="174"/>
      <c r="W85" s="174"/>
      <c r="X85" s="174"/>
      <c r="Y85" s="174"/>
      <c r="Z85" s="174"/>
      <c r="AA85" s="175"/>
      <c r="AB85" s="175"/>
      <c r="AC85" s="175"/>
      <c r="AD85" s="175"/>
      <c r="AE85" s="176"/>
      <c r="AF85" s="175"/>
      <c r="AG85" s="122"/>
      <c r="AH85" s="177"/>
      <c r="AI85" s="177"/>
      <c r="AJ85" s="123"/>
      <c r="AK85" s="164" t="str">
        <f t="shared" si="27"/>
        <v/>
      </c>
      <c r="AL85" s="165" t="str">
        <f t="shared" si="28"/>
        <v/>
      </c>
      <c r="AM85" s="164" t="str">
        <f t="shared" si="29"/>
        <v/>
      </c>
      <c r="AN85" s="164" t="str">
        <f t="shared" si="30"/>
        <v/>
      </c>
      <c r="AO85" s="166" t="str">
        <f t="shared" si="31"/>
        <v/>
      </c>
      <c r="AP85" s="167" t="str">
        <f t="shared" si="32"/>
        <v/>
      </c>
      <c r="AQ85" s="167" t="str">
        <f t="shared" si="33"/>
        <v/>
      </c>
      <c r="AR85" s="167" t="str">
        <f t="shared" si="34"/>
        <v/>
      </c>
      <c r="AS85" s="164" t="str">
        <f t="shared" si="35"/>
        <v/>
      </c>
      <c r="AT85" s="168" t="str">
        <f t="shared" si="36"/>
        <v/>
      </c>
      <c r="AU85" s="168" t="str">
        <f t="shared" si="37"/>
        <v/>
      </c>
      <c r="AV85" s="168" t="str">
        <f t="shared" si="38"/>
        <v/>
      </c>
      <c r="AW85" s="168" t="str">
        <f t="shared" si="39"/>
        <v/>
      </c>
      <c r="AX85" s="168" t="str">
        <f t="shared" si="40"/>
        <v/>
      </c>
      <c r="AY85" s="168" t="str">
        <f t="shared" si="41"/>
        <v/>
      </c>
      <c r="AZ85" s="178"/>
      <c r="BA85" s="178"/>
      <c r="BB85" s="179"/>
      <c r="BC85" s="179"/>
      <c r="BD85" s="179"/>
      <c r="BE85" s="179"/>
      <c r="BF85" s="179"/>
      <c r="BG85" s="179"/>
      <c r="BH85" s="179"/>
      <c r="BI85" s="179"/>
      <c r="BJ85" s="179"/>
      <c r="BK85" s="179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5"/>
      <c r="DJ85" s="25"/>
      <c r="DK85" s="25"/>
      <c r="DL85" s="25"/>
      <c r="DM85" s="25"/>
      <c r="DN85" s="25"/>
    </row>
    <row r="86" spans="1:118" ht="15.95" customHeight="1" x14ac:dyDescent="0.2">
      <c r="A86" s="181" t="str">
        <f t="shared" si="43"/>
        <v/>
      </c>
      <c r="B86" s="182" t="str">
        <f t="shared" si="42"/>
        <v/>
      </c>
      <c r="C86" s="151"/>
      <c r="D86" s="152"/>
      <c r="E86" s="153"/>
      <c r="F86" s="152"/>
      <c r="G86" s="151"/>
      <c r="H86" s="151"/>
      <c r="I86" s="151"/>
      <c r="J86" s="151"/>
      <c r="K86" s="151"/>
      <c r="L86" s="151" t="str">
        <f t="shared" si="23"/>
        <v/>
      </c>
      <c r="M86" s="151" t="str">
        <f t="shared" si="24"/>
        <v/>
      </c>
      <c r="N86" s="151" t="str">
        <f t="shared" si="25"/>
        <v/>
      </c>
      <c r="O86" s="151" t="str">
        <f t="shared" si="26"/>
        <v/>
      </c>
      <c r="P86" s="155"/>
      <c r="Q86" s="155"/>
      <c r="R86" s="154" t="str">
        <f>IF(C86="","",MAX(N86:N87))</f>
        <v/>
      </c>
      <c r="S86" s="154" t="str">
        <f>IF(D86="","",MAX(O86:O87))</f>
        <v/>
      </c>
      <c r="T86" s="155" t="str">
        <f>IF(C86="","",MAX(ABS(H86),ABS(H87)))</f>
        <v/>
      </c>
      <c r="U86" s="156" t="str">
        <f>+IF(C86="","",MIN(MAX(ABS(G86),ABS(G87))*1000/(J86*K86),0.2*$F$10))</f>
        <v/>
      </c>
      <c r="V86" s="155" t="str">
        <f>IF(C86="","",MAX(BH86:BI86))</f>
        <v/>
      </c>
      <c r="W86" s="155" t="str">
        <f>IF(C86="","",$AA$9*$J86*$BG86*$BF86*$F$10/2.9/1000)</f>
        <v/>
      </c>
      <c r="X86" s="155" t="str">
        <f>IF(C86="","",$AA$9*$J86*$BG86*$BF86*$F$10/2/1000)</f>
        <v/>
      </c>
      <c r="Y86" s="157" t="str">
        <f>IF(C86="","",IF(MAX(ABS(H86),ABS(H87))&lt;V86,"Cấu tạo",IF(MAX(ABS(H86),ABS(H87))&gt;X86,"O/S","Tínhthép")))</f>
        <v/>
      </c>
      <c r="Z86" s="158" t="str">
        <f>IF(C86="","",IF(Y86="Tínhthép",IF(T86&lt;W86,2.5,_xlfn.COT(0.5*ASIN(2*T86*1000/($AA$9*J86*BG86*BF86*$F$10)))),""))</f>
        <v/>
      </c>
      <c r="AA86" s="159" t="str">
        <f>IF(C86="","",MAX(BJ86:BK86))</f>
        <v/>
      </c>
      <c r="AB86" s="160" t="str">
        <f>IF($C86="","",AH86)</f>
        <v/>
      </c>
      <c r="AC86" s="160" t="str">
        <f>IF($C86="","",AI86)</f>
        <v/>
      </c>
      <c r="AD86" s="160"/>
      <c r="AE86" s="159" t="str">
        <f>IF(C86="","",2*3.14*AB86^2/4/AC86*1000)</f>
        <v/>
      </c>
      <c r="AF86" s="161" t="str">
        <f>IF(C86="","",IF(AE86&gt;AA86,"OK","NOT OK"))</f>
        <v/>
      </c>
      <c r="AG86" s="17">
        <v>18</v>
      </c>
      <c r="AH86" s="162">
        <v>10</v>
      </c>
      <c r="AI86" s="163">
        <v>200</v>
      </c>
      <c r="AK86" s="164" t="str">
        <f t="shared" si="27"/>
        <v/>
      </c>
      <c r="AL86" s="165" t="str">
        <f t="shared" si="28"/>
        <v/>
      </c>
      <c r="AM86" s="164" t="str">
        <f t="shared" si="29"/>
        <v/>
      </c>
      <c r="AN86" s="164" t="str">
        <f t="shared" si="30"/>
        <v/>
      </c>
      <c r="AO86" s="166" t="str">
        <f t="shared" si="31"/>
        <v/>
      </c>
      <c r="AP86" s="167" t="str">
        <f t="shared" si="32"/>
        <v/>
      </c>
      <c r="AQ86" s="167" t="str">
        <f t="shared" si="33"/>
        <v/>
      </c>
      <c r="AR86" s="167" t="str">
        <f t="shared" si="34"/>
        <v/>
      </c>
      <c r="AS86" s="164" t="str">
        <f t="shared" si="35"/>
        <v/>
      </c>
      <c r="AT86" s="168" t="str">
        <f t="shared" si="36"/>
        <v/>
      </c>
      <c r="AU86" s="168" t="str">
        <f t="shared" si="37"/>
        <v/>
      </c>
      <c r="AV86" s="168" t="str">
        <f t="shared" si="38"/>
        <v/>
      </c>
      <c r="AW86" s="168" t="str">
        <f t="shared" si="39"/>
        <v/>
      </c>
      <c r="AX86" s="168" t="str">
        <f t="shared" si="40"/>
        <v/>
      </c>
      <c r="AY86" s="168" t="str">
        <f t="shared" si="41"/>
        <v/>
      </c>
      <c r="AZ86" s="169" t="str">
        <f>IF(C86="","",MAX(R86:R87))</f>
        <v/>
      </c>
      <c r="BA86" s="169" t="str">
        <f>IF(C86="","",MAX(S86:S87))</f>
        <v/>
      </c>
      <c r="BB86" s="170" t="str">
        <f>IF(C86="","",MIN(2,1+SQRT(200/(0.8*K86))))</f>
        <v/>
      </c>
      <c r="BC86" s="170" t="str">
        <f>IF(C86="","",MIN(0.02,MAX(R86:S86)/(J86*0.8*K86)))</f>
        <v/>
      </c>
      <c r="BD86" s="171" t="str">
        <f>IF(C86="","",0.18/$Y$11)</f>
        <v/>
      </c>
      <c r="BE86" s="172" t="str">
        <f>IF(C86="","",0.035*BB86^(3/2)*$F$9^(1/2))</f>
        <v/>
      </c>
      <c r="BF86" s="172" t="str">
        <f>IF(C86="","",0.6*(1-$F$9/250))</f>
        <v/>
      </c>
      <c r="BG86" s="171" t="str">
        <f>IF(C86="","",0.9*AK86)</f>
        <v/>
      </c>
      <c r="BH86" s="172" t="str">
        <f>+IF(C86="","",(BD86*BB86*(100*BC86*$F$9)^(1/3)+0.15*U86)*J86*0.8*K86/1000)</f>
        <v/>
      </c>
      <c r="BI86" s="172" t="str">
        <f>IF(C86="","",(BE86+0.15*U86)*J86*0.8*K86/1000)</f>
        <v/>
      </c>
      <c r="BJ86" s="172" t="str">
        <f>IF(C86="","",$AF$12*J86*1000)</f>
        <v/>
      </c>
      <c r="BK86" s="172" t="str">
        <f>+IF(C86="","",T86*1000/(BG86*$Q$10*Z86)*1000)</f>
        <v/>
      </c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5"/>
      <c r="DJ86" s="25"/>
      <c r="DK86" s="25"/>
      <c r="DL86" s="25"/>
      <c r="DM86" s="25"/>
      <c r="DN86" s="25"/>
    </row>
    <row r="87" spans="1:118" ht="15.95" customHeight="1" x14ac:dyDescent="0.25">
      <c r="A87" s="181" t="str">
        <f t="shared" si="43"/>
        <v/>
      </c>
      <c r="B87" s="182" t="str">
        <f t="shared" si="42"/>
        <v/>
      </c>
      <c r="C87" s="151"/>
      <c r="D87" s="152"/>
      <c r="E87" s="153"/>
      <c r="F87" s="152"/>
      <c r="G87" s="151"/>
      <c r="H87" s="151"/>
      <c r="I87" s="151"/>
      <c r="J87" s="151"/>
      <c r="K87" s="152"/>
      <c r="L87" s="151" t="str">
        <f t="shared" si="23"/>
        <v/>
      </c>
      <c r="M87" s="151" t="str">
        <f t="shared" si="24"/>
        <v/>
      </c>
      <c r="N87" s="151" t="str">
        <f t="shared" si="25"/>
        <v/>
      </c>
      <c r="O87" s="151" t="str">
        <f t="shared" si="26"/>
        <v/>
      </c>
      <c r="P87" s="272"/>
      <c r="Q87" s="272"/>
      <c r="R87" s="180"/>
      <c r="S87" s="180"/>
      <c r="T87" s="174"/>
      <c r="U87" s="174"/>
      <c r="V87" s="174"/>
      <c r="W87" s="174"/>
      <c r="X87" s="174"/>
      <c r="Y87" s="174"/>
      <c r="Z87" s="174"/>
      <c r="AA87" s="175"/>
      <c r="AB87" s="175"/>
      <c r="AC87" s="175"/>
      <c r="AD87" s="175"/>
      <c r="AE87" s="176"/>
      <c r="AF87" s="175"/>
      <c r="AG87" s="122"/>
      <c r="AH87" s="177"/>
      <c r="AI87" s="177"/>
      <c r="AJ87" s="123"/>
      <c r="AK87" s="164" t="str">
        <f t="shared" si="27"/>
        <v/>
      </c>
      <c r="AL87" s="165" t="str">
        <f t="shared" si="28"/>
        <v/>
      </c>
      <c r="AM87" s="164" t="str">
        <f t="shared" si="29"/>
        <v/>
      </c>
      <c r="AN87" s="164" t="str">
        <f t="shared" si="30"/>
        <v/>
      </c>
      <c r="AO87" s="166" t="str">
        <f t="shared" si="31"/>
        <v/>
      </c>
      <c r="AP87" s="167" t="str">
        <f t="shared" si="32"/>
        <v/>
      </c>
      <c r="AQ87" s="167" t="str">
        <f t="shared" si="33"/>
        <v/>
      </c>
      <c r="AR87" s="167" t="str">
        <f t="shared" si="34"/>
        <v/>
      </c>
      <c r="AS87" s="164" t="str">
        <f t="shared" si="35"/>
        <v/>
      </c>
      <c r="AT87" s="168" t="str">
        <f t="shared" si="36"/>
        <v/>
      </c>
      <c r="AU87" s="168" t="str">
        <f t="shared" si="37"/>
        <v/>
      </c>
      <c r="AV87" s="168" t="str">
        <f t="shared" si="38"/>
        <v/>
      </c>
      <c r="AW87" s="168" t="str">
        <f t="shared" si="39"/>
        <v/>
      </c>
      <c r="AX87" s="168" t="str">
        <f t="shared" si="40"/>
        <v/>
      </c>
      <c r="AY87" s="168" t="str">
        <f t="shared" si="41"/>
        <v/>
      </c>
      <c r="AZ87" s="178"/>
      <c r="BA87" s="178"/>
      <c r="BB87" s="179"/>
      <c r="BC87" s="179"/>
      <c r="BD87" s="179"/>
      <c r="BE87" s="179"/>
      <c r="BF87" s="179"/>
      <c r="BG87" s="179"/>
      <c r="BH87" s="179"/>
      <c r="BI87" s="179"/>
      <c r="BJ87" s="179"/>
      <c r="BK87" s="179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5"/>
      <c r="DJ87" s="25"/>
      <c r="DK87" s="25"/>
      <c r="DL87" s="25"/>
      <c r="DM87" s="25"/>
      <c r="DN87" s="25"/>
    </row>
    <row r="88" spans="1:118" ht="15.95" customHeight="1" x14ac:dyDescent="0.2">
      <c r="A88" s="181" t="str">
        <f t="shared" si="43"/>
        <v/>
      </c>
      <c r="B88" s="182" t="str">
        <f t="shared" si="42"/>
        <v/>
      </c>
      <c r="C88" s="151"/>
      <c r="D88" s="152"/>
      <c r="E88" s="153"/>
      <c r="F88" s="152"/>
      <c r="G88" s="151"/>
      <c r="H88" s="151"/>
      <c r="I88" s="151"/>
      <c r="J88" s="151"/>
      <c r="K88" s="152"/>
      <c r="L88" s="151" t="str">
        <f t="shared" si="23"/>
        <v/>
      </c>
      <c r="M88" s="151" t="str">
        <f t="shared" si="24"/>
        <v/>
      </c>
      <c r="N88" s="151" t="str">
        <f t="shared" si="25"/>
        <v/>
      </c>
      <c r="O88" s="151" t="str">
        <f t="shared" si="26"/>
        <v/>
      </c>
      <c r="P88" s="155"/>
      <c r="Q88" s="155"/>
      <c r="R88" s="154" t="str">
        <f>IF(C88="","",MAX(N88:N89))</f>
        <v/>
      </c>
      <c r="S88" s="154" t="str">
        <f>IF(D88="","",MAX(O88:O89))</f>
        <v/>
      </c>
      <c r="T88" s="155" t="str">
        <f>IF(C88="","",MAX(ABS(H88),ABS(H89)))</f>
        <v/>
      </c>
      <c r="U88" s="156" t="str">
        <f>+IF(C88="","",MIN(MAX(ABS(G88),ABS(G89))*1000/(J88*K88),0.2*$F$10))</f>
        <v/>
      </c>
      <c r="V88" s="155" t="str">
        <f>IF(C88="","",MAX(BH88:BI88))</f>
        <v/>
      </c>
      <c r="W88" s="155" t="str">
        <f>IF(C88="","",$AA$9*$J88*$BG88*$BF88*$F$10/2.9/1000)</f>
        <v/>
      </c>
      <c r="X88" s="155" t="str">
        <f>IF(C88="","",$AA$9*$J88*$BG88*$BF88*$F$10/2/1000)</f>
        <v/>
      </c>
      <c r="Y88" s="157" t="str">
        <f>IF(C88="","",IF(MAX(ABS(H88),ABS(H89))&lt;V88,"Cấu tạo",IF(MAX(ABS(H88),ABS(H89))&gt;X88,"O/S","Tínhthép")))</f>
        <v/>
      </c>
      <c r="Z88" s="158" t="str">
        <f>IF(C88="","",IF(Y88="Tínhthép",IF(T88&lt;W88,2.5,_xlfn.COT(0.5*ASIN(2*T88*1000/($AA$9*J88*BG88*BF88*$F$10)))),""))</f>
        <v/>
      </c>
      <c r="AA88" s="159" t="str">
        <f>IF(C88="","",MAX(BJ88:BK88))</f>
        <v/>
      </c>
      <c r="AB88" s="160" t="str">
        <f>IF($C88="","",AH88)</f>
        <v/>
      </c>
      <c r="AC88" s="160" t="str">
        <f>IF($C88="","",AI88)</f>
        <v/>
      </c>
      <c r="AD88" s="160"/>
      <c r="AE88" s="159" t="str">
        <f>IF(C88="","",2*3.14*AB88^2/4/AC88*1000)</f>
        <v/>
      </c>
      <c r="AF88" s="161" t="str">
        <f>IF(C88="","",IF(AE88&gt;AA88,"OK","NOT OK"))</f>
        <v/>
      </c>
      <c r="AH88" s="162">
        <v>10</v>
      </c>
      <c r="AI88" s="163">
        <v>200</v>
      </c>
      <c r="AK88" s="164" t="str">
        <f t="shared" si="27"/>
        <v/>
      </c>
      <c r="AL88" s="165" t="str">
        <f t="shared" si="28"/>
        <v/>
      </c>
      <c r="AM88" s="164" t="str">
        <f t="shared" si="29"/>
        <v/>
      </c>
      <c r="AN88" s="164" t="str">
        <f t="shared" si="30"/>
        <v/>
      </c>
      <c r="AO88" s="166" t="str">
        <f t="shared" si="31"/>
        <v/>
      </c>
      <c r="AP88" s="167" t="str">
        <f t="shared" si="32"/>
        <v/>
      </c>
      <c r="AQ88" s="167" t="str">
        <f t="shared" si="33"/>
        <v/>
      </c>
      <c r="AR88" s="167" t="str">
        <f t="shared" si="34"/>
        <v/>
      </c>
      <c r="AS88" s="164" t="str">
        <f t="shared" si="35"/>
        <v/>
      </c>
      <c r="AT88" s="168" t="str">
        <f t="shared" si="36"/>
        <v/>
      </c>
      <c r="AU88" s="168" t="str">
        <f t="shared" si="37"/>
        <v/>
      </c>
      <c r="AV88" s="168" t="str">
        <f t="shared" si="38"/>
        <v/>
      </c>
      <c r="AW88" s="168" t="str">
        <f t="shared" si="39"/>
        <v/>
      </c>
      <c r="AX88" s="168" t="str">
        <f t="shared" si="40"/>
        <v/>
      </c>
      <c r="AY88" s="168" t="str">
        <f t="shared" si="41"/>
        <v/>
      </c>
      <c r="AZ88" s="169" t="str">
        <f>IF(C88="","",MAX(R88:R89))</f>
        <v/>
      </c>
      <c r="BA88" s="169" t="str">
        <f>IF(C88="","",MAX(S88:S89))</f>
        <v/>
      </c>
      <c r="BB88" s="170" t="str">
        <f>IF(C88="","",MIN(2,1+SQRT(200/(0.8*K88))))</f>
        <v/>
      </c>
      <c r="BC88" s="170" t="str">
        <f>IF(C88="","",MIN(0.02,MAX(R88:S88)/(J88*0.8*K88)))</f>
        <v/>
      </c>
      <c r="BD88" s="171" t="str">
        <f>IF(C88="","",0.18/$Y$11)</f>
        <v/>
      </c>
      <c r="BE88" s="172" t="str">
        <f>IF(C88="","",0.035*BB88^(3/2)*$F$9^(1/2))</f>
        <v/>
      </c>
      <c r="BF88" s="172" t="str">
        <f>IF(C88="","",0.6*(1-$F$9/250))</f>
        <v/>
      </c>
      <c r="BG88" s="171" t="str">
        <f>IF(C88="","",0.9*AK88)</f>
        <v/>
      </c>
      <c r="BH88" s="172" t="str">
        <f>+IF(C88="","",(BD88*BB88*(100*BC88*$F$9)^(1/3)+0.15*U88)*J88*0.8*K88/1000)</f>
        <v/>
      </c>
      <c r="BI88" s="172" t="str">
        <f>IF(C88="","",(BE88+0.15*U88)*J88*0.8*K88/1000)</f>
        <v/>
      </c>
      <c r="BJ88" s="172" t="str">
        <f>IF(C88="","",$AF$12*J88*1000)</f>
        <v/>
      </c>
      <c r="BK88" s="172" t="str">
        <f>+IF(C88="","",T88*1000/(BG88*$Q$10*Z88)*1000)</f>
        <v/>
      </c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5"/>
      <c r="DJ88" s="25"/>
      <c r="DK88" s="25"/>
      <c r="DL88" s="25"/>
      <c r="DM88" s="25"/>
      <c r="DN88" s="25"/>
    </row>
    <row r="89" spans="1:118" ht="15.95" customHeight="1" x14ac:dyDescent="0.25">
      <c r="A89" s="181" t="str">
        <f t="shared" si="43"/>
        <v/>
      </c>
      <c r="B89" s="182" t="str">
        <f t="shared" si="42"/>
        <v/>
      </c>
      <c r="C89" s="151"/>
      <c r="D89" s="152"/>
      <c r="E89" s="153"/>
      <c r="F89" s="152"/>
      <c r="G89" s="151"/>
      <c r="H89" s="151"/>
      <c r="I89" s="151"/>
      <c r="J89" s="151"/>
      <c r="K89" s="152"/>
      <c r="L89" s="151" t="str">
        <f t="shared" si="23"/>
        <v/>
      </c>
      <c r="M89" s="151" t="str">
        <f t="shared" si="24"/>
        <v/>
      </c>
      <c r="N89" s="151" t="str">
        <f t="shared" si="25"/>
        <v/>
      </c>
      <c r="O89" s="151" t="str">
        <f t="shared" si="26"/>
        <v/>
      </c>
      <c r="P89" s="272"/>
      <c r="Q89" s="272"/>
      <c r="R89" s="180"/>
      <c r="S89" s="180"/>
      <c r="T89" s="174"/>
      <c r="U89" s="174"/>
      <c r="V89" s="174"/>
      <c r="W89" s="174"/>
      <c r="X89" s="174"/>
      <c r="Y89" s="174"/>
      <c r="Z89" s="174"/>
      <c r="AA89" s="175"/>
      <c r="AB89" s="175"/>
      <c r="AC89" s="175"/>
      <c r="AD89" s="175"/>
      <c r="AE89" s="176"/>
      <c r="AF89" s="175"/>
      <c r="AG89" s="122"/>
      <c r="AH89" s="177"/>
      <c r="AI89" s="177"/>
      <c r="AJ89" s="123"/>
      <c r="AK89" s="164" t="str">
        <f t="shared" si="27"/>
        <v/>
      </c>
      <c r="AL89" s="165" t="str">
        <f t="shared" si="28"/>
        <v/>
      </c>
      <c r="AM89" s="164" t="str">
        <f t="shared" si="29"/>
        <v/>
      </c>
      <c r="AN89" s="164" t="str">
        <f t="shared" si="30"/>
        <v/>
      </c>
      <c r="AO89" s="166" t="str">
        <f t="shared" si="31"/>
        <v/>
      </c>
      <c r="AP89" s="167" t="str">
        <f t="shared" si="32"/>
        <v/>
      </c>
      <c r="AQ89" s="167" t="str">
        <f t="shared" si="33"/>
        <v/>
      </c>
      <c r="AR89" s="167" t="str">
        <f t="shared" si="34"/>
        <v/>
      </c>
      <c r="AS89" s="164" t="str">
        <f t="shared" si="35"/>
        <v/>
      </c>
      <c r="AT89" s="168" t="str">
        <f t="shared" si="36"/>
        <v/>
      </c>
      <c r="AU89" s="168" t="str">
        <f t="shared" si="37"/>
        <v/>
      </c>
      <c r="AV89" s="168" t="str">
        <f t="shared" si="38"/>
        <v/>
      </c>
      <c r="AW89" s="168" t="str">
        <f t="shared" si="39"/>
        <v/>
      </c>
      <c r="AX89" s="168" t="str">
        <f t="shared" si="40"/>
        <v/>
      </c>
      <c r="AY89" s="168" t="str">
        <f t="shared" si="41"/>
        <v/>
      </c>
      <c r="AZ89" s="178"/>
      <c r="BA89" s="178"/>
      <c r="BB89" s="179"/>
      <c r="BC89" s="179"/>
      <c r="BD89" s="179"/>
      <c r="BE89" s="179"/>
      <c r="BF89" s="179"/>
      <c r="BG89" s="179"/>
      <c r="BH89" s="179"/>
      <c r="BI89" s="179"/>
      <c r="BJ89" s="179"/>
      <c r="BK89" s="179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5"/>
      <c r="DJ89" s="25"/>
      <c r="DK89" s="25"/>
      <c r="DL89" s="25"/>
      <c r="DM89" s="25"/>
      <c r="DN89" s="25"/>
    </row>
    <row r="90" spans="1:118" ht="15.95" customHeight="1" x14ac:dyDescent="0.2">
      <c r="A90" s="181" t="str">
        <f t="shared" si="43"/>
        <v/>
      </c>
      <c r="B90" s="182" t="str">
        <f t="shared" si="42"/>
        <v/>
      </c>
      <c r="C90" s="151"/>
      <c r="D90" s="152"/>
      <c r="E90" s="153"/>
      <c r="F90" s="152"/>
      <c r="G90" s="151"/>
      <c r="H90" s="151"/>
      <c r="I90" s="151"/>
      <c r="J90" s="151"/>
      <c r="K90" s="151"/>
      <c r="L90" s="151" t="str">
        <f t="shared" si="23"/>
        <v/>
      </c>
      <c r="M90" s="151" t="str">
        <f t="shared" si="24"/>
        <v/>
      </c>
      <c r="N90" s="151" t="str">
        <f t="shared" si="25"/>
        <v/>
      </c>
      <c r="O90" s="151" t="str">
        <f t="shared" si="26"/>
        <v/>
      </c>
      <c r="P90" s="155"/>
      <c r="Q90" s="155"/>
      <c r="R90" s="154" t="str">
        <f>IF(C90="","",MAX(N90:N91))</f>
        <v/>
      </c>
      <c r="S90" s="154" t="str">
        <f>IF(D90="","",MAX(O90:O91))</f>
        <v/>
      </c>
      <c r="T90" s="155" t="str">
        <f>IF(C90="","",MAX(ABS(H90),ABS(H91)))</f>
        <v/>
      </c>
      <c r="U90" s="156" t="str">
        <f>+IF(C90="","",MIN(MAX(ABS(G90),ABS(G91))*1000/(J90*K90),0.2*$F$10))</f>
        <v/>
      </c>
      <c r="V90" s="155" t="str">
        <f>IF(C90="","",MAX(BH90:BI90))</f>
        <v/>
      </c>
      <c r="W90" s="155" t="str">
        <f>IF(C90="","",$AA$9*$J90*$BG90*$BF90*$F$10/2.9/1000)</f>
        <v/>
      </c>
      <c r="X90" s="155" t="str">
        <f>IF(C90="","",$AA$9*$J90*$BG90*$BF90*$F$10/2/1000)</f>
        <v/>
      </c>
      <c r="Y90" s="157" t="str">
        <f>IF(C90="","",IF(MAX(ABS(H90),ABS(H91))&lt;V90,"Cấu tạo",IF(MAX(ABS(H90),ABS(H91))&gt;X90,"O/S","Tínhthép")))</f>
        <v/>
      </c>
      <c r="Z90" s="158" t="str">
        <f>IF(C90="","",IF(Y90="Tínhthép",IF(T90&lt;W90,2.5,_xlfn.COT(0.5*ASIN(2*T90*1000/($AA$9*J90*BG90*BF90*$F$10)))),""))</f>
        <v/>
      </c>
      <c r="AA90" s="159" t="str">
        <f>IF(C90="","",MAX(BJ90:BK90))</f>
        <v/>
      </c>
      <c r="AB90" s="160" t="str">
        <f>IF($C90="","",AH90)</f>
        <v/>
      </c>
      <c r="AC90" s="160" t="str">
        <f>IF($C90="","",AI90)</f>
        <v/>
      </c>
      <c r="AD90" s="160"/>
      <c r="AE90" s="159" t="str">
        <f>IF(C90="","",2*3.14*AB90^2/4/AC90*1000)</f>
        <v/>
      </c>
      <c r="AF90" s="161" t="str">
        <f>IF(C90="","",IF(AE90&gt;AA90,"OK","NOT OK"))</f>
        <v/>
      </c>
      <c r="AG90" s="17">
        <v>19</v>
      </c>
      <c r="AH90" s="162">
        <v>10</v>
      </c>
      <c r="AI90" s="163">
        <v>200</v>
      </c>
      <c r="AK90" s="164" t="str">
        <f t="shared" si="27"/>
        <v/>
      </c>
      <c r="AL90" s="165" t="str">
        <f t="shared" si="28"/>
        <v/>
      </c>
      <c r="AM90" s="164" t="str">
        <f t="shared" si="29"/>
        <v/>
      </c>
      <c r="AN90" s="164" t="str">
        <f t="shared" si="30"/>
        <v/>
      </c>
      <c r="AO90" s="166" t="str">
        <f t="shared" si="31"/>
        <v/>
      </c>
      <c r="AP90" s="167" t="str">
        <f t="shared" si="32"/>
        <v/>
      </c>
      <c r="AQ90" s="167" t="str">
        <f t="shared" si="33"/>
        <v/>
      </c>
      <c r="AR90" s="167" t="str">
        <f t="shared" si="34"/>
        <v/>
      </c>
      <c r="AS90" s="164" t="str">
        <f t="shared" si="35"/>
        <v/>
      </c>
      <c r="AT90" s="168" t="str">
        <f t="shared" si="36"/>
        <v/>
      </c>
      <c r="AU90" s="168" t="str">
        <f t="shared" si="37"/>
        <v/>
      </c>
      <c r="AV90" s="168" t="str">
        <f t="shared" si="38"/>
        <v/>
      </c>
      <c r="AW90" s="168" t="str">
        <f t="shared" si="39"/>
        <v/>
      </c>
      <c r="AX90" s="168" t="str">
        <f t="shared" si="40"/>
        <v/>
      </c>
      <c r="AY90" s="168" t="str">
        <f t="shared" si="41"/>
        <v/>
      </c>
      <c r="AZ90" s="169" t="str">
        <f>IF(C90="","",MAX(R90:R91))</f>
        <v/>
      </c>
      <c r="BA90" s="169" t="str">
        <f>IF(C90="","",MAX(S90:S91))</f>
        <v/>
      </c>
      <c r="BB90" s="170" t="str">
        <f>IF(C90="","",MIN(2,1+SQRT(200/(0.8*K90))))</f>
        <v/>
      </c>
      <c r="BC90" s="170" t="str">
        <f>IF(C90="","",MIN(0.02,MAX(R90:S90)/(J90*0.8*K90)))</f>
        <v/>
      </c>
      <c r="BD90" s="171" t="str">
        <f>IF(C90="","",0.18/$Y$11)</f>
        <v/>
      </c>
      <c r="BE90" s="172" t="str">
        <f>IF(C90="","",0.035*BB90^(3/2)*$F$9^(1/2))</f>
        <v/>
      </c>
      <c r="BF90" s="172" t="str">
        <f>IF(C90="","",0.6*(1-$F$9/250))</f>
        <v/>
      </c>
      <c r="BG90" s="171" t="str">
        <f>IF(C90="","",0.9*AK90)</f>
        <v/>
      </c>
      <c r="BH90" s="172" t="str">
        <f>+IF(C90="","",(BD90*BB90*(100*BC90*$F$9)^(1/3)+0.15*U90)*J90*0.8*K90/1000)</f>
        <v/>
      </c>
      <c r="BI90" s="172" t="str">
        <f>IF(C90="","",(BE90+0.15*U90)*J90*0.8*K90/1000)</f>
        <v/>
      </c>
      <c r="BJ90" s="172" t="str">
        <f>IF(C90="","",$AF$12*J90*1000)</f>
        <v/>
      </c>
      <c r="BK90" s="172" t="str">
        <f>+IF(C90="","",T90*1000/(BG90*$Q$10*Z90)*1000)</f>
        <v/>
      </c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5"/>
      <c r="DJ90" s="25"/>
      <c r="DK90" s="25"/>
      <c r="DL90" s="25"/>
      <c r="DM90" s="25"/>
      <c r="DN90" s="25"/>
    </row>
    <row r="91" spans="1:118" ht="15.95" customHeight="1" x14ac:dyDescent="0.25">
      <c r="A91" s="181" t="str">
        <f t="shared" si="43"/>
        <v/>
      </c>
      <c r="B91" s="182" t="str">
        <f t="shared" si="42"/>
        <v/>
      </c>
      <c r="C91" s="151"/>
      <c r="D91" s="152"/>
      <c r="E91" s="153"/>
      <c r="F91" s="152"/>
      <c r="G91" s="151"/>
      <c r="H91" s="151"/>
      <c r="I91" s="151"/>
      <c r="J91" s="151"/>
      <c r="K91" s="152"/>
      <c r="L91" s="151" t="str">
        <f t="shared" si="23"/>
        <v/>
      </c>
      <c r="M91" s="151" t="str">
        <f t="shared" si="24"/>
        <v/>
      </c>
      <c r="N91" s="151" t="str">
        <f t="shared" si="25"/>
        <v/>
      </c>
      <c r="O91" s="151" t="str">
        <f t="shared" si="26"/>
        <v/>
      </c>
      <c r="P91" s="272"/>
      <c r="Q91" s="272"/>
      <c r="R91" s="173"/>
      <c r="S91" s="173"/>
      <c r="T91" s="174"/>
      <c r="U91" s="174"/>
      <c r="V91" s="174"/>
      <c r="W91" s="174"/>
      <c r="X91" s="174"/>
      <c r="Y91" s="174"/>
      <c r="Z91" s="174"/>
      <c r="AA91" s="175"/>
      <c r="AB91" s="175"/>
      <c r="AC91" s="175"/>
      <c r="AD91" s="175"/>
      <c r="AE91" s="176"/>
      <c r="AF91" s="175"/>
      <c r="AG91" s="122"/>
      <c r="AH91" s="177"/>
      <c r="AI91" s="177"/>
      <c r="AK91" s="164" t="str">
        <f t="shared" si="27"/>
        <v/>
      </c>
      <c r="AL91" s="165" t="str">
        <f t="shared" si="28"/>
        <v/>
      </c>
      <c r="AM91" s="164" t="str">
        <f t="shared" si="29"/>
        <v/>
      </c>
      <c r="AN91" s="164" t="str">
        <f t="shared" si="30"/>
        <v/>
      </c>
      <c r="AO91" s="166" t="str">
        <f t="shared" si="31"/>
        <v/>
      </c>
      <c r="AP91" s="167" t="str">
        <f t="shared" si="32"/>
        <v/>
      </c>
      <c r="AQ91" s="167" t="str">
        <f t="shared" si="33"/>
        <v/>
      </c>
      <c r="AR91" s="167" t="str">
        <f t="shared" si="34"/>
        <v/>
      </c>
      <c r="AS91" s="164" t="str">
        <f t="shared" si="35"/>
        <v/>
      </c>
      <c r="AT91" s="168" t="str">
        <f t="shared" si="36"/>
        <v/>
      </c>
      <c r="AU91" s="168" t="str">
        <f t="shared" si="37"/>
        <v/>
      </c>
      <c r="AV91" s="168" t="str">
        <f t="shared" si="38"/>
        <v/>
      </c>
      <c r="AW91" s="168" t="str">
        <f t="shared" si="39"/>
        <v/>
      </c>
      <c r="AX91" s="168" t="str">
        <f t="shared" si="40"/>
        <v/>
      </c>
      <c r="AY91" s="168" t="str">
        <f t="shared" si="41"/>
        <v/>
      </c>
      <c r="AZ91" s="178"/>
      <c r="BA91" s="178"/>
      <c r="BB91" s="179"/>
      <c r="BC91" s="179"/>
      <c r="BD91" s="179"/>
      <c r="BE91" s="179"/>
      <c r="BF91" s="179"/>
      <c r="BG91" s="179"/>
      <c r="BH91" s="179"/>
      <c r="BI91" s="179"/>
      <c r="BJ91" s="179"/>
      <c r="BK91" s="179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5"/>
      <c r="DJ91" s="25"/>
      <c r="DK91" s="25"/>
      <c r="DL91" s="25"/>
      <c r="DM91" s="25"/>
      <c r="DN91" s="25"/>
    </row>
    <row r="92" spans="1:118" ht="15.95" customHeight="1" x14ac:dyDescent="0.2">
      <c r="A92" s="181" t="str">
        <f t="shared" si="43"/>
        <v/>
      </c>
      <c r="B92" s="182" t="str">
        <f t="shared" si="42"/>
        <v/>
      </c>
      <c r="C92" s="151"/>
      <c r="D92" s="152"/>
      <c r="E92" s="153"/>
      <c r="F92" s="152"/>
      <c r="G92" s="151"/>
      <c r="H92" s="151"/>
      <c r="I92" s="151"/>
      <c r="J92" s="151"/>
      <c r="K92" s="152"/>
      <c r="L92" s="151" t="str">
        <f t="shared" si="23"/>
        <v/>
      </c>
      <c r="M92" s="151" t="str">
        <f t="shared" si="24"/>
        <v/>
      </c>
      <c r="N92" s="151" t="str">
        <f t="shared" si="25"/>
        <v/>
      </c>
      <c r="O92" s="151" t="str">
        <f t="shared" si="26"/>
        <v/>
      </c>
      <c r="P92" s="155"/>
      <c r="Q92" s="155"/>
      <c r="R92" s="154" t="str">
        <f>IF(C92="","",MAX(N92:N93))</f>
        <v/>
      </c>
      <c r="S92" s="154" t="str">
        <f>IF(D92="","",MAX(O92:O93))</f>
        <v/>
      </c>
      <c r="T92" s="155" t="str">
        <f>IF(C92="","",MAX(ABS(H92),ABS(H93)))</f>
        <v/>
      </c>
      <c r="U92" s="156" t="str">
        <f>+IF(C92="","",MIN(MAX(ABS(G92),ABS(G93))*1000/(J92*K92),0.2*$F$10))</f>
        <v/>
      </c>
      <c r="V92" s="155" t="str">
        <f>IF(C92="","",MAX(BH92:BI92))</f>
        <v/>
      </c>
      <c r="W92" s="155" t="str">
        <f>IF(C92="","",$AA$9*$J92*$BG92*$BF92*$F$10/2.9/1000)</f>
        <v/>
      </c>
      <c r="X92" s="155" t="str">
        <f>IF(C92="","",$AA$9*$J92*$BG92*$BF92*$F$10/2/1000)</f>
        <v/>
      </c>
      <c r="Y92" s="157" t="str">
        <f>IF(C92="","",IF(MAX(ABS(H92),ABS(H93))&lt;V92,"Cấu tạo",IF(MAX(ABS(H92),ABS(H93))&gt;X92,"O/S","Tínhthép")))</f>
        <v/>
      </c>
      <c r="Z92" s="158" t="str">
        <f>IF(C92="","",IF(Y92="Tínhthép",IF(T92&lt;W92,2.5,_xlfn.COT(0.5*ASIN(2*T92*1000/($AA$9*J92*BG92*BF92*$F$10)))),""))</f>
        <v/>
      </c>
      <c r="AA92" s="159" t="str">
        <f>IF(C92="","",MAX(BJ92:BK92))</f>
        <v/>
      </c>
      <c r="AB92" s="160" t="str">
        <f>IF($C92="","",AH92)</f>
        <v/>
      </c>
      <c r="AC92" s="160" t="str">
        <f>IF($C92="","",AI92)</f>
        <v/>
      </c>
      <c r="AD92" s="160"/>
      <c r="AE92" s="159" t="str">
        <f>IF(C92="","",2*3.14*AB92^2/4/AC92*1000)</f>
        <v/>
      </c>
      <c r="AF92" s="161" t="str">
        <f>IF(C92="","",IF(AE92&gt;AA92,"OK","NOT OK"))</f>
        <v/>
      </c>
      <c r="AH92" s="162">
        <v>10</v>
      </c>
      <c r="AI92" s="163">
        <v>200</v>
      </c>
      <c r="AK92" s="164" t="str">
        <f t="shared" si="27"/>
        <v/>
      </c>
      <c r="AL92" s="165" t="str">
        <f t="shared" si="28"/>
        <v/>
      </c>
      <c r="AM92" s="164" t="str">
        <f t="shared" si="29"/>
        <v/>
      </c>
      <c r="AN92" s="164" t="str">
        <f t="shared" si="30"/>
        <v/>
      </c>
      <c r="AO92" s="166" t="str">
        <f t="shared" si="31"/>
        <v/>
      </c>
      <c r="AP92" s="167" t="str">
        <f t="shared" si="32"/>
        <v/>
      </c>
      <c r="AQ92" s="167" t="str">
        <f t="shared" si="33"/>
        <v/>
      </c>
      <c r="AR92" s="167" t="str">
        <f t="shared" si="34"/>
        <v/>
      </c>
      <c r="AS92" s="164" t="str">
        <f t="shared" si="35"/>
        <v/>
      </c>
      <c r="AT92" s="168" t="str">
        <f t="shared" si="36"/>
        <v/>
      </c>
      <c r="AU92" s="168" t="str">
        <f t="shared" si="37"/>
        <v/>
      </c>
      <c r="AV92" s="168" t="str">
        <f t="shared" si="38"/>
        <v/>
      </c>
      <c r="AW92" s="168" t="str">
        <f t="shared" si="39"/>
        <v/>
      </c>
      <c r="AX92" s="168" t="str">
        <f t="shared" si="40"/>
        <v/>
      </c>
      <c r="AY92" s="168" t="str">
        <f t="shared" si="41"/>
        <v/>
      </c>
      <c r="AZ92" s="169" t="str">
        <f>IF(C92="","",MAX(R92:R93))</f>
        <v/>
      </c>
      <c r="BA92" s="169" t="str">
        <f>IF(C92="","",MAX(S92:S93))</f>
        <v/>
      </c>
      <c r="BB92" s="170" t="str">
        <f>IF(C92="","",MIN(2,1+SQRT(200/(0.8*K92))))</f>
        <v/>
      </c>
      <c r="BC92" s="170" t="str">
        <f>IF(C92="","",MIN(0.02,MAX(R92:S92)/(J92*0.8*K92)))</f>
        <v/>
      </c>
      <c r="BD92" s="171" t="str">
        <f>IF(C92="","",0.18/$Y$11)</f>
        <v/>
      </c>
      <c r="BE92" s="172" t="str">
        <f>IF(C92="","",0.035*BB92^(3/2)*$F$9^(1/2))</f>
        <v/>
      </c>
      <c r="BF92" s="172" t="str">
        <f>IF(C92="","",0.6*(1-$F$9/250))</f>
        <v/>
      </c>
      <c r="BG92" s="171" t="str">
        <f>IF(C92="","",0.9*AK92)</f>
        <v/>
      </c>
      <c r="BH92" s="172" t="str">
        <f>+IF(C92="","",(BD92*BB92*(100*BC92*$F$9)^(1/3)+0.15*U92)*J92*0.8*K92/1000)</f>
        <v/>
      </c>
      <c r="BI92" s="172" t="str">
        <f>IF(C92="","",(BE92+0.15*U92)*J92*0.8*K92/1000)</f>
        <v/>
      </c>
      <c r="BJ92" s="172" t="str">
        <f>IF(C92="","",$AF$12*J92*1000)</f>
        <v/>
      </c>
      <c r="BK92" s="172" t="str">
        <f>+IF(C92="","",T92*1000/(BG92*$Q$10*Z92)*1000)</f>
        <v/>
      </c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5"/>
      <c r="DJ92" s="25"/>
      <c r="DK92" s="25"/>
      <c r="DL92" s="25"/>
      <c r="DM92" s="25"/>
      <c r="DN92" s="25"/>
    </row>
    <row r="93" spans="1:118" ht="15.95" customHeight="1" x14ac:dyDescent="0.25">
      <c r="A93" s="181" t="str">
        <f t="shared" si="43"/>
        <v/>
      </c>
      <c r="B93" s="182" t="str">
        <f t="shared" si="42"/>
        <v/>
      </c>
      <c r="C93" s="151"/>
      <c r="D93" s="152"/>
      <c r="E93" s="153"/>
      <c r="F93" s="152"/>
      <c r="G93" s="151"/>
      <c r="H93" s="151"/>
      <c r="I93" s="151"/>
      <c r="J93" s="151"/>
      <c r="K93" s="152"/>
      <c r="L93" s="151" t="str">
        <f t="shared" si="23"/>
        <v/>
      </c>
      <c r="M93" s="151" t="str">
        <f t="shared" si="24"/>
        <v/>
      </c>
      <c r="N93" s="151" t="str">
        <f t="shared" si="25"/>
        <v/>
      </c>
      <c r="O93" s="151" t="str">
        <f t="shared" si="26"/>
        <v/>
      </c>
      <c r="P93" s="272"/>
      <c r="Q93" s="272"/>
      <c r="R93" s="173"/>
      <c r="S93" s="173"/>
      <c r="T93" s="174"/>
      <c r="U93" s="174"/>
      <c r="V93" s="174"/>
      <c r="W93" s="174"/>
      <c r="X93" s="174"/>
      <c r="Y93" s="174"/>
      <c r="Z93" s="174"/>
      <c r="AA93" s="175"/>
      <c r="AB93" s="175"/>
      <c r="AC93" s="175"/>
      <c r="AD93" s="175"/>
      <c r="AE93" s="176"/>
      <c r="AF93" s="175"/>
      <c r="AG93" s="122"/>
      <c r="AH93" s="177"/>
      <c r="AI93" s="177"/>
      <c r="AK93" s="164" t="str">
        <f t="shared" si="27"/>
        <v/>
      </c>
      <c r="AL93" s="165" t="str">
        <f t="shared" si="28"/>
        <v/>
      </c>
      <c r="AM93" s="164" t="str">
        <f t="shared" si="29"/>
        <v/>
      </c>
      <c r="AN93" s="164" t="str">
        <f t="shared" si="30"/>
        <v/>
      </c>
      <c r="AO93" s="166" t="str">
        <f t="shared" si="31"/>
        <v/>
      </c>
      <c r="AP93" s="167" t="str">
        <f t="shared" si="32"/>
        <v/>
      </c>
      <c r="AQ93" s="167" t="str">
        <f t="shared" si="33"/>
        <v/>
      </c>
      <c r="AR93" s="167" t="str">
        <f t="shared" si="34"/>
        <v/>
      </c>
      <c r="AS93" s="164" t="str">
        <f t="shared" si="35"/>
        <v/>
      </c>
      <c r="AT93" s="168" t="str">
        <f t="shared" si="36"/>
        <v/>
      </c>
      <c r="AU93" s="168" t="str">
        <f t="shared" si="37"/>
        <v/>
      </c>
      <c r="AV93" s="168" t="str">
        <f t="shared" si="38"/>
        <v/>
      </c>
      <c r="AW93" s="168" t="str">
        <f t="shared" si="39"/>
        <v/>
      </c>
      <c r="AX93" s="168" t="str">
        <f t="shared" si="40"/>
        <v/>
      </c>
      <c r="AY93" s="168" t="str">
        <f t="shared" si="41"/>
        <v/>
      </c>
      <c r="AZ93" s="178"/>
      <c r="BA93" s="178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5"/>
      <c r="DJ93" s="25"/>
      <c r="DK93" s="25"/>
      <c r="DL93" s="25"/>
      <c r="DM93" s="25"/>
      <c r="DN93" s="25"/>
    </row>
    <row r="94" spans="1:118" ht="15.95" customHeight="1" x14ac:dyDescent="0.2">
      <c r="A94" s="181" t="str">
        <f t="shared" si="43"/>
        <v/>
      </c>
      <c r="B94" s="182" t="str">
        <f t="shared" si="42"/>
        <v/>
      </c>
      <c r="C94" s="151"/>
      <c r="D94" s="152"/>
      <c r="E94" s="153"/>
      <c r="F94" s="152"/>
      <c r="G94" s="151"/>
      <c r="H94" s="151"/>
      <c r="I94" s="151"/>
      <c r="J94" s="151"/>
      <c r="K94" s="151"/>
      <c r="L94" s="151" t="str">
        <f t="shared" si="23"/>
        <v/>
      </c>
      <c r="M94" s="151" t="str">
        <f t="shared" si="24"/>
        <v/>
      </c>
      <c r="N94" s="151" t="str">
        <f t="shared" si="25"/>
        <v/>
      </c>
      <c r="O94" s="151" t="str">
        <f t="shared" si="26"/>
        <v/>
      </c>
      <c r="P94" s="155"/>
      <c r="Q94" s="155"/>
      <c r="R94" s="154" t="str">
        <f>IF(C94="","",MAX(N94:N95))</f>
        <v/>
      </c>
      <c r="S94" s="154" t="str">
        <f>IF(D94="","",MAX(O94:O95))</f>
        <v/>
      </c>
      <c r="T94" s="155" t="str">
        <f>IF(C94="","",MAX(ABS(H94),ABS(H95)))</f>
        <v/>
      </c>
      <c r="U94" s="156" t="str">
        <f>+IF(C94="","",MIN(MAX(ABS(G94),ABS(G95))*1000/(J94*K94),0.2*$F$10))</f>
        <v/>
      </c>
      <c r="V94" s="155" t="str">
        <f>IF(C94="","",MAX(BH94:BI94))</f>
        <v/>
      </c>
      <c r="W94" s="155" t="str">
        <f>IF(C94="","",$AA$9*$J94*$BG94*$BF94*$F$10/2.9/1000)</f>
        <v/>
      </c>
      <c r="X94" s="155" t="str">
        <f>IF(C94="","",$AA$9*$J94*$BG94*$BF94*$F$10/2/1000)</f>
        <v/>
      </c>
      <c r="Y94" s="157" t="str">
        <f>IF(C94="","",IF(MAX(ABS(H94),ABS(H95))&lt;V94,"Cấu tạo",IF(MAX(ABS(H94),ABS(H95))&gt;X94,"O/S","Tínhthép")))</f>
        <v/>
      </c>
      <c r="Z94" s="158" t="str">
        <f>IF(C94="","",IF(Y94="Tínhthép",IF(T94&lt;W94,2.5,_xlfn.COT(0.5*ASIN(2*T94*1000/($AA$9*J94*BG94*BF94*$F$10)))),""))</f>
        <v/>
      </c>
      <c r="AA94" s="159" t="str">
        <f>IF(C94="","",MAX(BJ94:BK94))</f>
        <v/>
      </c>
      <c r="AB94" s="160" t="str">
        <f>IF($C94="","",AH94)</f>
        <v/>
      </c>
      <c r="AC94" s="160" t="str">
        <f>IF($C94="","",AI94)</f>
        <v/>
      </c>
      <c r="AD94" s="160"/>
      <c r="AE94" s="159" t="str">
        <f>IF(C94="","",2*3.14*AB94^2/4/AC94*1000)</f>
        <v/>
      </c>
      <c r="AF94" s="161" t="str">
        <f>IF(C94="","",IF(AE94&gt;AA94,"OK","NOT OK"))</f>
        <v/>
      </c>
      <c r="AG94" s="17">
        <v>20</v>
      </c>
      <c r="AH94" s="162">
        <v>10</v>
      </c>
      <c r="AI94" s="163">
        <v>200</v>
      </c>
      <c r="AK94" s="164" t="str">
        <f t="shared" si="27"/>
        <v/>
      </c>
      <c r="AL94" s="165" t="str">
        <f t="shared" si="28"/>
        <v/>
      </c>
      <c r="AM94" s="164" t="str">
        <f t="shared" si="29"/>
        <v/>
      </c>
      <c r="AN94" s="164" t="str">
        <f t="shared" si="30"/>
        <v/>
      </c>
      <c r="AO94" s="166" t="str">
        <f t="shared" si="31"/>
        <v/>
      </c>
      <c r="AP94" s="167" t="str">
        <f t="shared" si="32"/>
        <v/>
      </c>
      <c r="AQ94" s="167" t="str">
        <f t="shared" si="33"/>
        <v/>
      </c>
      <c r="AR94" s="167" t="str">
        <f t="shared" si="34"/>
        <v/>
      </c>
      <c r="AS94" s="164" t="str">
        <f t="shared" si="35"/>
        <v/>
      </c>
      <c r="AT94" s="168" t="str">
        <f t="shared" si="36"/>
        <v/>
      </c>
      <c r="AU94" s="168" t="str">
        <f t="shared" si="37"/>
        <v/>
      </c>
      <c r="AV94" s="168" t="str">
        <f t="shared" si="38"/>
        <v/>
      </c>
      <c r="AW94" s="168" t="str">
        <f t="shared" si="39"/>
        <v/>
      </c>
      <c r="AX94" s="168" t="str">
        <f t="shared" si="40"/>
        <v/>
      </c>
      <c r="AY94" s="168" t="str">
        <f t="shared" si="41"/>
        <v/>
      </c>
      <c r="AZ94" s="169" t="str">
        <f>IF(C94="","",MAX(R94:R95))</f>
        <v/>
      </c>
      <c r="BA94" s="169" t="str">
        <f>IF(C94="","",MAX(S94:S95))</f>
        <v/>
      </c>
      <c r="BB94" s="170" t="str">
        <f>IF(C94="","",MIN(2,1+SQRT(200/(0.8*K94))))</f>
        <v/>
      </c>
      <c r="BC94" s="170" t="str">
        <f>IF(C94="","",MIN(0.02,MAX(R94:S94)/(J94*0.8*K94)))</f>
        <v/>
      </c>
      <c r="BD94" s="171" t="str">
        <f>IF(C94="","",0.18/$Y$11)</f>
        <v/>
      </c>
      <c r="BE94" s="172" t="str">
        <f>IF(C94="","",0.035*BB94^(3/2)*$F$9^(1/2))</f>
        <v/>
      </c>
      <c r="BF94" s="172" t="str">
        <f>IF(C94="","",0.6*(1-$F$9/250))</f>
        <v/>
      </c>
      <c r="BG94" s="171" t="str">
        <f>IF(C94="","",0.9*AK94)</f>
        <v/>
      </c>
      <c r="BH94" s="172" t="str">
        <f>+IF(C94="","",(BD94*BB94*(100*BC94*$F$9)^(1/3)+0.15*U94)*J94*0.8*K94/1000)</f>
        <v/>
      </c>
      <c r="BI94" s="172" t="str">
        <f>IF(C94="","",(BE94+0.15*U94)*J94*0.8*K94/1000)</f>
        <v/>
      </c>
      <c r="BJ94" s="172" t="str">
        <f>IF(C94="","",$AF$12*J94*1000)</f>
        <v/>
      </c>
      <c r="BK94" s="172" t="str">
        <f>+IF(C94="","",T94*1000/(BG94*$Q$10*Z94)*1000)</f>
        <v/>
      </c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5"/>
      <c r="DJ94" s="25"/>
      <c r="DK94" s="25"/>
      <c r="DL94" s="25"/>
      <c r="DM94" s="25"/>
      <c r="DN94" s="25"/>
    </row>
    <row r="95" spans="1:118" ht="15.95" customHeight="1" x14ac:dyDescent="0.25">
      <c r="A95" s="181" t="str">
        <f t="shared" si="43"/>
        <v/>
      </c>
      <c r="B95" s="182" t="str">
        <f t="shared" si="42"/>
        <v/>
      </c>
      <c r="C95" s="151"/>
      <c r="D95" s="152"/>
      <c r="E95" s="153"/>
      <c r="F95" s="152"/>
      <c r="G95" s="151"/>
      <c r="H95" s="151"/>
      <c r="I95" s="151"/>
      <c r="J95" s="151"/>
      <c r="K95" s="152"/>
      <c r="L95" s="151" t="str">
        <f t="shared" si="23"/>
        <v/>
      </c>
      <c r="M95" s="151" t="str">
        <f t="shared" si="24"/>
        <v/>
      </c>
      <c r="N95" s="151" t="str">
        <f t="shared" si="25"/>
        <v/>
      </c>
      <c r="O95" s="151" t="str">
        <f t="shared" si="26"/>
        <v/>
      </c>
      <c r="P95" s="272"/>
      <c r="Q95" s="272"/>
      <c r="R95" s="180"/>
      <c r="S95" s="180"/>
      <c r="T95" s="174"/>
      <c r="U95" s="174"/>
      <c r="V95" s="174"/>
      <c r="W95" s="174"/>
      <c r="X95" s="174"/>
      <c r="Y95" s="174"/>
      <c r="Z95" s="174"/>
      <c r="AA95" s="175"/>
      <c r="AB95" s="175"/>
      <c r="AC95" s="175"/>
      <c r="AD95" s="175"/>
      <c r="AE95" s="176"/>
      <c r="AF95" s="175"/>
      <c r="AG95" s="122"/>
      <c r="AH95" s="177"/>
      <c r="AI95" s="177"/>
      <c r="AK95" s="164" t="str">
        <f t="shared" si="27"/>
        <v/>
      </c>
      <c r="AL95" s="165" t="str">
        <f t="shared" si="28"/>
        <v/>
      </c>
      <c r="AM95" s="164" t="str">
        <f t="shared" si="29"/>
        <v/>
      </c>
      <c r="AN95" s="164" t="str">
        <f t="shared" si="30"/>
        <v/>
      </c>
      <c r="AO95" s="166" t="str">
        <f t="shared" si="31"/>
        <v/>
      </c>
      <c r="AP95" s="167" t="str">
        <f t="shared" si="32"/>
        <v/>
      </c>
      <c r="AQ95" s="167" t="str">
        <f t="shared" si="33"/>
        <v/>
      </c>
      <c r="AR95" s="167" t="str">
        <f t="shared" si="34"/>
        <v/>
      </c>
      <c r="AS95" s="164" t="str">
        <f t="shared" si="35"/>
        <v/>
      </c>
      <c r="AT95" s="168" t="str">
        <f t="shared" si="36"/>
        <v/>
      </c>
      <c r="AU95" s="168" t="str">
        <f t="shared" si="37"/>
        <v/>
      </c>
      <c r="AV95" s="168" t="str">
        <f t="shared" si="38"/>
        <v/>
      </c>
      <c r="AW95" s="168" t="str">
        <f t="shared" si="39"/>
        <v/>
      </c>
      <c r="AX95" s="168" t="str">
        <f t="shared" si="40"/>
        <v/>
      </c>
      <c r="AY95" s="168" t="str">
        <f t="shared" si="41"/>
        <v/>
      </c>
      <c r="AZ95" s="178"/>
      <c r="BA95" s="178"/>
      <c r="BB95" s="179"/>
      <c r="BC95" s="179"/>
      <c r="BD95" s="179"/>
      <c r="BE95" s="179"/>
      <c r="BF95" s="179"/>
      <c r="BG95" s="179"/>
      <c r="BH95" s="179"/>
      <c r="BI95" s="179"/>
      <c r="BJ95" s="179"/>
      <c r="BK95" s="179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5"/>
      <c r="DJ95" s="25"/>
      <c r="DK95" s="25"/>
      <c r="DL95" s="25"/>
      <c r="DM95" s="25"/>
      <c r="DN95" s="25"/>
    </row>
    <row r="96" spans="1:118" ht="15.95" customHeight="1" x14ac:dyDescent="0.2">
      <c r="A96" s="181" t="str">
        <f t="shared" si="43"/>
        <v/>
      </c>
      <c r="B96" s="182" t="str">
        <f t="shared" si="42"/>
        <v/>
      </c>
      <c r="C96" s="151"/>
      <c r="D96" s="152"/>
      <c r="E96" s="153"/>
      <c r="F96" s="152"/>
      <c r="G96" s="151"/>
      <c r="H96" s="151"/>
      <c r="I96" s="151"/>
      <c r="J96" s="151"/>
      <c r="K96" s="152"/>
      <c r="L96" s="151" t="str">
        <f t="shared" si="23"/>
        <v/>
      </c>
      <c r="M96" s="151" t="str">
        <f t="shared" si="24"/>
        <v/>
      </c>
      <c r="N96" s="151" t="str">
        <f t="shared" si="25"/>
        <v/>
      </c>
      <c r="O96" s="151" t="str">
        <f t="shared" si="26"/>
        <v/>
      </c>
      <c r="P96" s="155"/>
      <c r="Q96" s="155"/>
      <c r="R96" s="154" t="str">
        <f>IF(C96="","",MAX(N96:N97))</f>
        <v/>
      </c>
      <c r="S96" s="154" t="str">
        <f>IF(D96="","",MAX(O96:O97))</f>
        <v/>
      </c>
      <c r="T96" s="155" t="str">
        <f>IF(C96="","",MAX(ABS(H96),ABS(H97)))</f>
        <v/>
      </c>
      <c r="U96" s="156" t="str">
        <f>+IF(C96="","",MIN(MAX(ABS(G96),ABS(G97))*1000/(J96*K96),0.2*$F$10))</f>
        <v/>
      </c>
      <c r="V96" s="155" t="str">
        <f>IF(C96="","",MAX(BH96:BI96))</f>
        <v/>
      </c>
      <c r="W96" s="155" t="str">
        <f>IF(C96="","",$AA$9*$J96*$BG96*$BF96*$F$10/2.9/1000)</f>
        <v/>
      </c>
      <c r="X96" s="155" t="str">
        <f>IF(C96="","",$AA$9*$J96*$BG96*$BF96*$F$10/2/1000)</f>
        <v/>
      </c>
      <c r="Y96" s="157" t="str">
        <f>IF(C96="","",IF(MAX(ABS(H96),ABS(H97))&lt;V96,"Cấu tạo",IF(MAX(ABS(H96),ABS(H97))&gt;X96,"O/S","Tínhthép")))</f>
        <v/>
      </c>
      <c r="Z96" s="158" t="str">
        <f>IF(C96="","",IF(Y96="Tínhthép",IF(T96&lt;W96,2.5,_xlfn.COT(0.5*ASIN(2*T96*1000/($AA$9*J96*BG96*BF96*$F$10)))),""))</f>
        <v/>
      </c>
      <c r="AA96" s="159" t="str">
        <f>IF(C96="","",MAX(BJ96:BK96))</f>
        <v/>
      </c>
      <c r="AB96" s="160" t="str">
        <f>IF($C96="","",AH96)</f>
        <v/>
      </c>
      <c r="AC96" s="160" t="str">
        <f>IF($C96="","",AI96)</f>
        <v/>
      </c>
      <c r="AD96" s="160"/>
      <c r="AE96" s="159" t="str">
        <f>IF(C96="","",2*3.14*AB96^2/4/AC96*1000)</f>
        <v/>
      </c>
      <c r="AF96" s="161" t="str">
        <f>IF(C96="","",IF(AE96&gt;AA96,"OK","NOT OK"))</f>
        <v/>
      </c>
      <c r="AH96" s="162">
        <v>10</v>
      </c>
      <c r="AI96" s="163">
        <v>200</v>
      </c>
      <c r="AK96" s="164" t="str">
        <f t="shared" si="27"/>
        <v/>
      </c>
      <c r="AL96" s="165" t="str">
        <f t="shared" si="28"/>
        <v/>
      </c>
      <c r="AM96" s="164" t="str">
        <f t="shared" si="29"/>
        <v/>
      </c>
      <c r="AN96" s="164" t="str">
        <f t="shared" si="30"/>
        <v/>
      </c>
      <c r="AO96" s="166" t="str">
        <f t="shared" si="31"/>
        <v/>
      </c>
      <c r="AP96" s="167" t="str">
        <f t="shared" si="32"/>
        <v/>
      </c>
      <c r="AQ96" s="167" t="str">
        <f t="shared" si="33"/>
        <v/>
      </c>
      <c r="AR96" s="167" t="str">
        <f t="shared" si="34"/>
        <v/>
      </c>
      <c r="AS96" s="164" t="str">
        <f t="shared" si="35"/>
        <v/>
      </c>
      <c r="AT96" s="168" t="str">
        <f t="shared" si="36"/>
        <v/>
      </c>
      <c r="AU96" s="168" t="str">
        <f t="shared" si="37"/>
        <v/>
      </c>
      <c r="AV96" s="168" t="str">
        <f t="shared" si="38"/>
        <v/>
      </c>
      <c r="AW96" s="168" t="str">
        <f t="shared" si="39"/>
        <v/>
      </c>
      <c r="AX96" s="168" t="str">
        <f t="shared" si="40"/>
        <v/>
      </c>
      <c r="AY96" s="168" t="str">
        <f t="shared" si="41"/>
        <v/>
      </c>
      <c r="AZ96" s="169" t="str">
        <f>IF(C96="","",MAX(R96:R97))</f>
        <v/>
      </c>
      <c r="BA96" s="169" t="str">
        <f>IF(C96="","",MAX(S96:S97))</f>
        <v/>
      </c>
      <c r="BB96" s="170" t="str">
        <f>IF(C96="","",MIN(2,1+SQRT(200/(0.8*K96))))</f>
        <v/>
      </c>
      <c r="BC96" s="170" t="str">
        <f>IF(C96="","",MIN(0.02,MAX(R96:S96)/(J96*0.8*K96)))</f>
        <v/>
      </c>
      <c r="BD96" s="171" t="str">
        <f>IF(C96="","",0.18/$Y$11)</f>
        <v/>
      </c>
      <c r="BE96" s="172" t="str">
        <f>IF(C96="","",0.035*BB96^(3/2)*$F$9^(1/2))</f>
        <v/>
      </c>
      <c r="BF96" s="172" t="str">
        <f>IF(C96="","",0.6*(1-$F$9/250))</f>
        <v/>
      </c>
      <c r="BG96" s="171" t="str">
        <f>IF(C96="","",0.9*AK96)</f>
        <v/>
      </c>
      <c r="BH96" s="172" t="str">
        <f>+IF(C96="","",(BD96*BB96*(100*BC96*$F$9)^(1/3)+0.15*U96)*J96*0.8*K96/1000)</f>
        <v/>
      </c>
      <c r="BI96" s="172" t="str">
        <f>IF(C96="","",(BE96+0.15*U96)*J96*0.8*K96/1000)</f>
        <v/>
      </c>
      <c r="BJ96" s="172" t="str">
        <f>IF(C96="","",$AF$12*J96*1000)</f>
        <v/>
      </c>
      <c r="BK96" s="172" t="str">
        <f>+IF(C96="","",T96*1000/(BG96*$Q$10*Z96)*1000)</f>
        <v/>
      </c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5"/>
      <c r="DJ96" s="25"/>
      <c r="DK96" s="25"/>
      <c r="DL96" s="25"/>
      <c r="DM96" s="25"/>
      <c r="DN96" s="25"/>
    </row>
    <row r="97" spans="1:118" ht="15.95" customHeight="1" x14ac:dyDescent="0.25">
      <c r="A97" s="181" t="str">
        <f t="shared" si="43"/>
        <v/>
      </c>
      <c r="B97" s="182" t="str">
        <f t="shared" si="42"/>
        <v/>
      </c>
      <c r="C97" s="151"/>
      <c r="D97" s="152"/>
      <c r="E97" s="153"/>
      <c r="F97" s="152"/>
      <c r="G97" s="151"/>
      <c r="H97" s="151"/>
      <c r="I97" s="151"/>
      <c r="J97" s="151"/>
      <c r="K97" s="152"/>
      <c r="L97" s="151" t="str">
        <f t="shared" si="23"/>
        <v/>
      </c>
      <c r="M97" s="151" t="str">
        <f t="shared" si="24"/>
        <v/>
      </c>
      <c r="N97" s="151" t="str">
        <f t="shared" si="25"/>
        <v/>
      </c>
      <c r="O97" s="151" t="str">
        <f t="shared" si="26"/>
        <v/>
      </c>
      <c r="P97" s="272"/>
      <c r="Q97" s="272"/>
      <c r="R97" s="180"/>
      <c r="S97" s="180"/>
      <c r="T97" s="174"/>
      <c r="U97" s="174"/>
      <c r="V97" s="174"/>
      <c r="W97" s="174"/>
      <c r="X97" s="174"/>
      <c r="Y97" s="174"/>
      <c r="Z97" s="174"/>
      <c r="AA97" s="175"/>
      <c r="AB97" s="175"/>
      <c r="AC97" s="175"/>
      <c r="AD97" s="175"/>
      <c r="AE97" s="176"/>
      <c r="AF97" s="175"/>
      <c r="AG97" s="122"/>
      <c r="AH97" s="177"/>
      <c r="AI97" s="177"/>
      <c r="AK97" s="164" t="str">
        <f t="shared" si="27"/>
        <v/>
      </c>
      <c r="AL97" s="165" t="str">
        <f t="shared" si="28"/>
        <v/>
      </c>
      <c r="AM97" s="164" t="str">
        <f t="shared" si="29"/>
        <v/>
      </c>
      <c r="AN97" s="164" t="str">
        <f t="shared" si="30"/>
        <v/>
      </c>
      <c r="AO97" s="166" t="str">
        <f t="shared" si="31"/>
        <v/>
      </c>
      <c r="AP97" s="167" t="str">
        <f t="shared" si="32"/>
        <v/>
      </c>
      <c r="AQ97" s="167" t="str">
        <f t="shared" si="33"/>
        <v/>
      </c>
      <c r="AR97" s="167" t="str">
        <f t="shared" si="34"/>
        <v/>
      </c>
      <c r="AS97" s="164" t="str">
        <f t="shared" si="35"/>
        <v/>
      </c>
      <c r="AT97" s="168" t="str">
        <f t="shared" si="36"/>
        <v/>
      </c>
      <c r="AU97" s="168" t="str">
        <f t="shared" si="37"/>
        <v/>
      </c>
      <c r="AV97" s="168" t="str">
        <f t="shared" si="38"/>
        <v/>
      </c>
      <c r="AW97" s="168" t="str">
        <f t="shared" si="39"/>
        <v/>
      </c>
      <c r="AX97" s="168" t="str">
        <f t="shared" si="40"/>
        <v/>
      </c>
      <c r="AY97" s="168" t="str">
        <f t="shared" si="41"/>
        <v/>
      </c>
      <c r="AZ97" s="178"/>
      <c r="BA97" s="178"/>
      <c r="BB97" s="179"/>
      <c r="BC97" s="179"/>
      <c r="BD97" s="179"/>
      <c r="BE97" s="179"/>
      <c r="BF97" s="179"/>
      <c r="BG97" s="179"/>
      <c r="BH97" s="179"/>
      <c r="BI97" s="179"/>
      <c r="BJ97" s="179"/>
      <c r="BK97" s="179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5"/>
      <c r="DJ97" s="25"/>
      <c r="DK97" s="25"/>
      <c r="DL97" s="25"/>
      <c r="DM97" s="25"/>
      <c r="DN97" s="25"/>
    </row>
    <row r="98" spans="1:118" ht="15.95" customHeight="1" x14ac:dyDescent="0.2">
      <c r="A98" s="181" t="str">
        <f t="shared" si="43"/>
        <v/>
      </c>
      <c r="B98" s="182" t="str">
        <f t="shared" si="42"/>
        <v/>
      </c>
      <c r="C98" s="151"/>
      <c r="D98" s="152"/>
      <c r="E98" s="153"/>
      <c r="F98" s="152"/>
      <c r="G98" s="151"/>
      <c r="H98" s="151"/>
      <c r="I98" s="151"/>
      <c r="J98" s="151"/>
      <c r="K98" s="151"/>
      <c r="L98" s="151" t="str">
        <f t="shared" si="23"/>
        <v/>
      </c>
      <c r="M98" s="151" t="str">
        <f t="shared" si="24"/>
        <v/>
      </c>
      <c r="N98" s="151" t="str">
        <f t="shared" si="25"/>
        <v/>
      </c>
      <c r="O98" s="151" t="str">
        <f t="shared" si="26"/>
        <v/>
      </c>
      <c r="P98" s="155"/>
      <c r="Q98" s="155"/>
      <c r="R98" s="154" t="str">
        <f>IF(C98="","",MAX(N98:N99))</f>
        <v/>
      </c>
      <c r="S98" s="154" t="str">
        <f>IF(D98="","",MAX(O98:O99))</f>
        <v/>
      </c>
      <c r="T98" s="155" t="str">
        <f>IF(C98="","",MAX(ABS(H98),ABS(H99)))</f>
        <v/>
      </c>
      <c r="U98" s="156" t="str">
        <f>+IF(C98="","",MIN(MAX(ABS(G98),ABS(G99))*1000/(J98*K98),0.2*$F$10))</f>
        <v/>
      </c>
      <c r="V98" s="155" t="str">
        <f>IF(C98="","",MAX(BH98:BI98))</f>
        <v/>
      </c>
      <c r="W98" s="155" t="str">
        <f>IF(C98="","",$AA$9*$J98*$BG98*$BF98*$F$10/2.9/1000)</f>
        <v/>
      </c>
      <c r="X98" s="155" t="str">
        <f>IF(C98="","",$AA$9*$J98*$BG98*$BF98*$F$10/2/1000)</f>
        <v/>
      </c>
      <c r="Y98" s="157" t="str">
        <f>IF(C98="","",IF(MAX(ABS(H98),ABS(H99))&lt;V98,"Cấu tạo",IF(MAX(ABS(H98),ABS(H99))&gt;X98,"O/S","Tínhthép")))</f>
        <v/>
      </c>
      <c r="Z98" s="158" t="str">
        <f>IF(C98="","",IF(Y98="Tínhthép",IF(T98&lt;W98,2.5,_xlfn.COT(0.5*ASIN(2*T98*1000/($AA$9*J98*BG98*BF98*$F$10)))),""))</f>
        <v/>
      </c>
      <c r="AA98" s="159" t="str">
        <f>IF(C98="","",MAX(BJ98:BK98))</f>
        <v/>
      </c>
      <c r="AB98" s="160" t="str">
        <f>IF($C98="","",AH98)</f>
        <v/>
      </c>
      <c r="AC98" s="160" t="str">
        <f>IF($C98="","",AI98)</f>
        <v/>
      </c>
      <c r="AD98" s="160"/>
      <c r="AE98" s="159" t="str">
        <f>IF(C98="","",2*3.14*AB98^2/4/AC98*1000)</f>
        <v/>
      </c>
      <c r="AF98" s="161" t="str">
        <f>IF(C98="","",IF(AE98&gt;AA98,"OK","NOT OK"))</f>
        <v/>
      </c>
      <c r="AG98" s="17">
        <v>21</v>
      </c>
      <c r="AH98" s="162">
        <v>10</v>
      </c>
      <c r="AI98" s="163">
        <v>200</v>
      </c>
      <c r="AK98" s="164" t="str">
        <f t="shared" si="27"/>
        <v/>
      </c>
      <c r="AL98" s="165" t="str">
        <f t="shared" si="28"/>
        <v/>
      </c>
      <c r="AM98" s="164" t="str">
        <f t="shared" si="29"/>
        <v/>
      </c>
      <c r="AN98" s="164" t="str">
        <f t="shared" si="30"/>
        <v/>
      </c>
      <c r="AO98" s="166" t="str">
        <f t="shared" si="31"/>
        <v/>
      </c>
      <c r="AP98" s="167" t="str">
        <f t="shared" si="32"/>
        <v/>
      </c>
      <c r="AQ98" s="167" t="str">
        <f t="shared" si="33"/>
        <v/>
      </c>
      <c r="AR98" s="167" t="str">
        <f t="shared" si="34"/>
        <v/>
      </c>
      <c r="AS98" s="164" t="str">
        <f t="shared" si="35"/>
        <v/>
      </c>
      <c r="AT98" s="168" t="str">
        <f t="shared" si="36"/>
        <v/>
      </c>
      <c r="AU98" s="168" t="str">
        <f t="shared" si="37"/>
        <v/>
      </c>
      <c r="AV98" s="168" t="str">
        <f t="shared" si="38"/>
        <v/>
      </c>
      <c r="AW98" s="168" t="str">
        <f t="shared" si="39"/>
        <v/>
      </c>
      <c r="AX98" s="168" t="str">
        <f t="shared" si="40"/>
        <v/>
      </c>
      <c r="AY98" s="168" t="str">
        <f t="shared" si="41"/>
        <v/>
      </c>
      <c r="AZ98" s="169" t="str">
        <f>IF(C98="","",MAX(R98:R99))</f>
        <v/>
      </c>
      <c r="BA98" s="169" t="str">
        <f>IF(C98="","",MAX(S98:S99))</f>
        <v/>
      </c>
      <c r="BB98" s="170" t="str">
        <f>IF(C98="","",MIN(2,1+SQRT(200/(0.8*K98))))</f>
        <v/>
      </c>
      <c r="BC98" s="170" t="str">
        <f>IF(C98="","",MIN(0.02,MAX(R98:S98)/(J98*0.8*K98)))</f>
        <v/>
      </c>
      <c r="BD98" s="171" t="str">
        <f>IF(C98="","",0.18/$Y$11)</f>
        <v/>
      </c>
      <c r="BE98" s="172" t="str">
        <f>IF(C98="","",0.035*BB98^(3/2)*$F$9^(1/2))</f>
        <v/>
      </c>
      <c r="BF98" s="172" t="str">
        <f>IF(C98="","",0.6*(1-$F$9/250))</f>
        <v/>
      </c>
      <c r="BG98" s="171" t="str">
        <f>IF(C98="","",0.9*AK98)</f>
        <v/>
      </c>
      <c r="BH98" s="172" t="str">
        <f>+IF(C98="","",(BD98*BB98*(100*BC98*$F$9)^(1/3)+0.15*U98)*J98*0.8*K98/1000)</f>
        <v/>
      </c>
      <c r="BI98" s="172" t="str">
        <f>IF(C98="","",(BE98+0.15*U98)*J98*0.8*K98/1000)</f>
        <v/>
      </c>
      <c r="BJ98" s="172" t="str">
        <f>IF(C98="","",$AF$12*J98*1000)</f>
        <v/>
      </c>
      <c r="BK98" s="172" t="str">
        <f>+IF(C98="","",T98*1000/(BG98*$Q$10*Z98)*1000)</f>
        <v/>
      </c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5"/>
      <c r="DJ98" s="25"/>
      <c r="DK98" s="25"/>
      <c r="DL98" s="25"/>
      <c r="DM98" s="25"/>
      <c r="DN98" s="25"/>
    </row>
    <row r="99" spans="1:118" ht="15.95" customHeight="1" x14ac:dyDescent="0.25">
      <c r="A99" s="181" t="str">
        <f t="shared" si="43"/>
        <v/>
      </c>
      <c r="B99" s="182" t="str">
        <f t="shared" si="42"/>
        <v/>
      </c>
      <c r="C99" s="151"/>
      <c r="D99" s="152"/>
      <c r="E99" s="153"/>
      <c r="F99" s="152"/>
      <c r="G99" s="151"/>
      <c r="H99" s="151"/>
      <c r="I99" s="151"/>
      <c r="J99" s="151"/>
      <c r="K99" s="152"/>
      <c r="L99" s="151" t="str">
        <f t="shared" si="23"/>
        <v/>
      </c>
      <c r="M99" s="151" t="str">
        <f t="shared" si="24"/>
        <v/>
      </c>
      <c r="N99" s="151" t="str">
        <f t="shared" si="25"/>
        <v/>
      </c>
      <c r="O99" s="151" t="str">
        <f t="shared" si="26"/>
        <v/>
      </c>
      <c r="P99" s="272"/>
      <c r="Q99" s="272"/>
      <c r="R99" s="173"/>
      <c r="S99" s="173"/>
      <c r="T99" s="174"/>
      <c r="U99" s="174"/>
      <c r="V99" s="174"/>
      <c r="W99" s="174"/>
      <c r="X99" s="174"/>
      <c r="Y99" s="174"/>
      <c r="Z99" s="174"/>
      <c r="AA99" s="175"/>
      <c r="AB99" s="175"/>
      <c r="AC99" s="175"/>
      <c r="AD99" s="175"/>
      <c r="AE99" s="176"/>
      <c r="AF99" s="175"/>
      <c r="AG99" s="122"/>
      <c r="AH99" s="177"/>
      <c r="AI99" s="177"/>
      <c r="AK99" s="164" t="str">
        <f t="shared" si="27"/>
        <v/>
      </c>
      <c r="AL99" s="165" t="str">
        <f t="shared" si="28"/>
        <v/>
      </c>
      <c r="AM99" s="164" t="str">
        <f t="shared" si="29"/>
        <v/>
      </c>
      <c r="AN99" s="164" t="str">
        <f t="shared" si="30"/>
        <v/>
      </c>
      <c r="AO99" s="166" t="str">
        <f t="shared" si="31"/>
        <v/>
      </c>
      <c r="AP99" s="167" t="str">
        <f t="shared" si="32"/>
        <v/>
      </c>
      <c r="AQ99" s="167" t="str">
        <f t="shared" si="33"/>
        <v/>
      </c>
      <c r="AR99" s="167" t="str">
        <f t="shared" si="34"/>
        <v/>
      </c>
      <c r="AS99" s="164" t="str">
        <f t="shared" si="35"/>
        <v/>
      </c>
      <c r="AT99" s="168" t="str">
        <f t="shared" si="36"/>
        <v/>
      </c>
      <c r="AU99" s="168" t="str">
        <f t="shared" si="37"/>
        <v/>
      </c>
      <c r="AV99" s="168" t="str">
        <f t="shared" si="38"/>
        <v/>
      </c>
      <c r="AW99" s="168" t="str">
        <f t="shared" si="39"/>
        <v/>
      </c>
      <c r="AX99" s="168" t="str">
        <f t="shared" si="40"/>
        <v/>
      </c>
      <c r="AY99" s="168" t="str">
        <f t="shared" si="41"/>
        <v/>
      </c>
      <c r="AZ99" s="178"/>
      <c r="BA99" s="178"/>
      <c r="BB99" s="179"/>
      <c r="BC99" s="179"/>
      <c r="BD99" s="179"/>
      <c r="BE99" s="179"/>
      <c r="BF99" s="179"/>
      <c r="BG99" s="179"/>
      <c r="BH99" s="179"/>
      <c r="BI99" s="179"/>
      <c r="BJ99" s="179"/>
      <c r="BK99" s="179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5"/>
      <c r="DJ99" s="25"/>
      <c r="DK99" s="25"/>
      <c r="DL99" s="25"/>
      <c r="DM99" s="25"/>
      <c r="DN99" s="25"/>
    </row>
    <row r="100" spans="1:118" ht="15.95" customHeight="1" x14ac:dyDescent="0.2">
      <c r="A100" s="181" t="str">
        <f t="shared" si="43"/>
        <v/>
      </c>
      <c r="B100" s="182" t="str">
        <f t="shared" si="42"/>
        <v/>
      </c>
      <c r="C100" s="151"/>
      <c r="D100" s="152"/>
      <c r="E100" s="153"/>
      <c r="F100" s="152"/>
      <c r="G100" s="151"/>
      <c r="H100" s="151"/>
      <c r="I100" s="151"/>
      <c r="J100" s="151"/>
      <c r="K100" s="152"/>
      <c r="L100" s="151" t="str">
        <f t="shared" si="23"/>
        <v/>
      </c>
      <c r="M100" s="151" t="str">
        <f t="shared" si="24"/>
        <v/>
      </c>
      <c r="N100" s="151" t="str">
        <f t="shared" si="25"/>
        <v/>
      </c>
      <c r="O100" s="151" t="str">
        <f t="shared" si="26"/>
        <v/>
      </c>
      <c r="P100" s="155"/>
      <c r="Q100" s="155"/>
      <c r="R100" s="154" t="str">
        <f>IF(C100="","",MAX(N100:N101))</f>
        <v/>
      </c>
      <c r="S100" s="154" t="str">
        <f>IF(D100="","",MAX(O100:O101))</f>
        <v/>
      </c>
      <c r="T100" s="155" t="str">
        <f>IF(C100="","",MAX(ABS(H100),ABS(H101)))</f>
        <v/>
      </c>
      <c r="U100" s="156" t="str">
        <f>+IF(C100="","",MIN(MAX(ABS(G100),ABS(G101))*1000/(J100*K100),0.2*$F$10))</f>
        <v/>
      </c>
      <c r="V100" s="155" t="str">
        <f>IF(C100="","",MAX(BH100:BI100))</f>
        <v/>
      </c>
      <c r="W100" s="155" t="str">
        <f>IF(C100="","",$AA$9*$J100*$BG100*$BF100*$F$10/2.9/1000)</f>
        <v/>
      </c>
      <c r="X100" s="155" t="str">
        <f>IF(C100="","",$AA$9*$J100*$BG100*$BF100*$F$10/2/1000)</f>
        <v/>
      </c>
      <c r="Y100" s="157" t="str">
        <f>IF(C100="","",IF(MAX(ABS(H100),ABS(H101))&lt;V100,"Cấu tạo",IF(MAX(ABS(H100),ABS(H101))&gt;X100,"O/S","Tínhthép")))</f>
        <v/>
      </c>
      <c r="Z100" s="158" t="str">
        <f>IF(C100="","",IF(Y100="Tínhthép",IF(T100&lt;W100,2.5,_xlfn.COT(0.5*ASIN(2*T100*1000/($AA$9*J100*BG100*BF100*$F$10)))),""))</f>
        <v/>
      </c>
      <c r="AA100" s="159" t="str">
        <f>IF(C100="","",MAX(BJ100:BK100))</f>
        <v/>
      </c>
      <c r="AB100" s="160" t="str">
        <f>IF($C100="","",AH100)</f>
        <v/>
      </c>
      <c r="AC100" s="160" t="str">
        <f>IF($C100="","",AI100)</f>
        <v/>
      </c>
      <c r="AD100" s="160"/>
      <c r="AE100" s="159" t="str">
        <f>IF(C100="","",2*3.14*AB100^2/4/AC100*1000)</f>
        <v/>
      </c>
      <c r="AF100" s="161" t="str">
        <f>IF(C100="","",IF(AE100&gt;AA100,"OK","NOT OK"))</f>
        <v/>
      </c>
      <c r="AH100" s="162">
        <v>10</v>
      </c>
      <c r="AI100" s="163">
        <v>200</v>
      </c>
      <c r="AK100" s="164" t="str">
        <f t="shared" si="27"/>
        <v/>
      </c>
      <c r="AL100" s="165" t="str">
        <f t="shared" si="28"/>
        <v/>
      </c>
      <c r="AM100" s="164" t="str">
        <f t="shared" si="29"/>
        <v/>
      </c>
      <c r="AN100" s="164" t="str">
        <f t="shared" si="30"/>
        <v/>
      </c>
      <c r="AO100" s="166" t="str">
        <f t="shared" si="31"/>
        <v/>
      </c>
      <c r="AP100" s="167" t="str">
        <f t="shared" si="32"/>
        <v/>
      </c>
      <c r="AQ100" s="167" t="str">
        <f t="shared" si="33"/>
        <v/>
      </c>
      <c r="AR100" s="167" t="str">
        <f t="shared" si="34"/>
        <v/>
      </c>
      <c r="AS100" s="164" t="str">
        <f t="shared" si="35"/>
        <v/>
      </c>
      <c r="AT100" s="168" t="str">
        <f t="shared" si="36"/>
        <v/>
      </c>
      <c r="AU100" s="168" t="str">
        <f t="shared" si="37"/>
        <v/>
      </c>
      <c r="AV100" s="168" t="str">
        <f t="shared" si="38"/>
        <v/>
      </c>
      <c r="AW100" s="168" t="str">
        <f t="shared" si="39"/>
        <v/>
      </c>
      <c r="AX100" s="168" t="str">
        <f t="shared" si="40"/>
        <v/>
      </c>
      <c r="AY100" s="168" t="str">
        <f t="shared" si="41"/>
        <v/>
      </c>
      <c r="AZ100" s="169" t="str">
        <f>IF(C100="","",MAX(R100:R101))</f>
        <v/>
      </c>
      <c r="BA100" s="169" t="str">
        <f>IF(C100="","",MAX(S100:S101))</f>
        <v/>
      </c>
      <c r="BB100" s="170" t="str">
        <f>IF(C100="","",MIN(2,1+SQRT(200/(0.8*K100))))</f>
        <v/>
      </c>
      <c r="BC100" s="170" t="str">
        <f>IF(C100="","",MIN(0.02,MAX(R100:S100)/(J100*0.8*K100)))</f>
        <v/>
      </c>
      <c r="BD100" s="171" t="str">
        <f>IF(C100="","",0.18/$Y$11)</f>
        <v/>
      </c>
      <c r="BE100" s="172" t="str">
        <f>IF(C100="","",0.035*BB100^(3/2)*$F$9^(1/2))</f>
        <v/>
      </c>
      <c r="BF100" s="172" t="str">
        <f>IF(C100="","",0.6*(1-$F$9/250))</f>
        <v/>
      </c>
      <c r="BG100" s="171" t="str">
        <f>IF(C100="","",0.9*AK100)</f>
        <v/>
      </c>
      <c r="BH100" s="172" t="str">
        <f>+IF(C100="","",(BD100*BB100*(100*BC100*$F$9)^(1/3)+0.15*U100)*J100*0.8*K100/1000)</f>
        <v/>
      </c>
      <c r="BI100" s="172" t="str">
        <f>IF(C100="","",(BE100+0.15*U100)*J100*0.8*K100/1000)</f>
        <v/>
      </c>
      <c r="BJ100" s="172" t="str">
        <f>IF(C100="","",$AF$12*J100*1000)</f>
        <v/>
      </c>
      <c r="BK100" s="172" t="str">
        <f>+IF(C100="","",T100*1000/(BG100*$Q$10*Z100)*1000)</f>
        <v/>
      </c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5"/>
      <c r="DJ100" s="25"/>
      <c r="DK100" s="25"/>
      <c r="DL100" s="25"/>
      <c r="DM100" s="25"/>
      <c r="DN100" s="25"/>
    </row>
    <row r="101" spans="1:118" ht="15.95" customHeight="1" x14ac:dyDescent="0.25">
      <c r="A101" s="181" t="str">
        <f t="shared" si="43"/>
        <v/>
      </c>
      <c r="B101" s="182" t="str">
        <f t="shared" si="42"/>
        <v/>
      </c>
      <c r="C101" s="151"/>
      <c r="D101" s="152"/>
      <c r="E101" s="153"/>
      <c r="F101" s="152"/>
      <c r="G101" s="151"/>
      <c r="H101" s="151"/>
      <c r="I101" s="151"/>
      <c r="J101" s="151"/>
      <c r="K101" s="152"/>
      <c r="L101" s="151" t="str">
        <f t="shared" si="23"/>
        <v/>
      </c>
      <c r="M101" s="151" t="str">
        <f t="shared" si="24"/>
        <v/>
      </c>
      <c r="N101" s="151" t="str">
        <f t="shared" si="25"/>
        <v/>
      </c>
      <c r="O101" s="151" t="str">
        <f t="shared" si="26"/>
        <v/>
      </c>
      <c r="P101" s="272"/>
      <c r="Q101" s="272"/>
      <c r="R101" s="173"/>
      <c r="S101" s="173"/>
      <c r="T101" s="174"/>
      <c r="U101" s="174"/>
      <c r="V101" s="174"/>
      <c r="W101" s="174"/>
      <c r="X101" s="174"/>
      <c r="Y101" s="174"/>
      <c r="Z101" s="174"/>
      <c r="AA101" s="175"/>
      <c r="AB101" s="175"/>
      <c r="AC101" s="175"/>
      <c r="AD101" s="175"/>
      <c r="AE101" s="176"/>
      <c r="AF101" s="175"/>
      <c r="AG101" s="122"/>
      <c r="AH101" s="177"/>
      <c r="AI101" s="177"/>
      <c r="AK101" s="164" t="str">
        <f t="shared" si="27"/>
        <v/>
      </c>
      <c r="AL101" s="165" t="str">
        <f t="shared" si="28"/>
        <v/>
      </c>
      <c r="AM101" s="164" t="str">
        <f t="shared" si="29"/>
        <v/>
      </c>
      <c r="AN101" s="164" t="str">
        <f t="shared" si="30"/>
        <v/>
      </c>
      <c r="AO101" s="166" t="str">
        <f t="shared" si="31"/>
        <v/>
      </c>
      <c r="AP101" s="167" t="str">
        <f t="shared" si="32"/>
        <v/>
      </c>
      <c r="AQ101" s="167" t="str">
        <f t="shared" si="33"/>
        <v/>
      </c>
      <c r="AR101" s="167" t="str">
        <f t="shared" si="34"/>
        <v/>
      </c>
      <c r="AS101" s="164" t="str">
        <f t="shared" si="35"/>
        <v/>
      </c>
      <c r="AT101" s="168" t="str">
        <f t="shared" si="36"/>
        <v/>
      </c>
      <c r="AU101" s="168" t="str">
        <f t="shared" si="37"/>
        <v/>
      </c>
      <c r="AV101" s="168" t="str">
        <f t="shared" si="38"/>
        <v/>
      </c>
      <c r="AW101" s="168" t="str">
        <f t="shared" si="39"/>
        <v/>
      </c>
      <c r="AX101" s="168" t="str">
        <f t="shared" si="40"/>
        <v/>
      </c>
      <c r="AY101" s="168" t="str">
        <f t="shared" si="41"/>
        <v/>
      </c>
      <c r="AZ101" s="178"/>
      <c r="BA101" s="178"/>
      <c r="BB101" s="179"/>
      <c r="BC101" s="179"/>
      <c r="BD101" s="179"/>
      <c r="BE101" s="179"/>
      <c r="BF101" s="179"/>
      <c r="BG101" s="179"/>
      <c r="BH101" s="179"/>
      <c r="BI101" s="179"/>
      <c r="BJ101" s="179"/>
      <c r="BK101" s="179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  <c r="BW101" s="27"/>
      <c r="BX101" s="27"/>
      <c r="BY101" s="27"/>
      <c r="BZ101" s="27"/>
      <c r="CA101" s="27"/>
      <c r="CB101" s="27"/>
      <c r="CC101" s="27"/>
      <c r="CD101" s="27"/>
      <c r="CE101" s="27"/>
      <c r="CF101" s="27"/>
      <c r="CG101" s="27"/>
      <c r="CH101" s="27"/>
      <c r="CI101" s="27"/>
      <c r="CJ101" s="27"/>
      <c r="CK101" s="27"/>
      <c r="CL101" s="27"/>
      <c r="CM101" s="27"/>
      <c r="CN101" s="27"/>
      <c r="CO101" s="27"/>
      <c r="CP101" s="27"/>
      <c r="CQ101" s="27"/>
      <c r="CR101" s="27"/>
      <c r="CS101" s="27"/>
      <c r="CT101" s="27"/>
      <c r="CU101" s="27"/>
      <c r="CV101" s="27"/>
      <c r="CW101" s="27"/>
      <c r="CX101" s="27"/>
      <c r="CY101" s="27"/>
      <c r="CZ101" s="27"/>
      <c r="DA101" s="27"/>
      <c r="DB101" s="27"/>
      <c r="DC101" s="27"/>
      <c r="DD101" s="27"/>
      <c r="DE101" s="27"/>
      <c r="DF101" s="27"/>
      <c r="DG101" s="27"/>
      <c r="DH101" s="27"/>
      <c r="DI101" s="25"/>
      <c r="DJ101" s="25"/>
      <c r="DK101" s="25"/>
      <c r="DL101" s="25"/>
      <c r="DM101" s="25"/>
      <c r="DN101" s="25"/>
    </row>
    <row r="102" spans="1:118" ht="15.95" customHeight="1" x14ac:dyDescent="0.2">
      <c r="A102" s="181" t="str">
        <f t="shared" si="43"/>
        <v/>
      </c>
      <c r="B102" s="182" t="str">
        <f t="shared" si="42"/>
        <v/>
      </c>
      <c r="C102" s="151"/>
      <c r="D102" s="152"/>
      <c r="E102" s="153"/>
      <c r="F102" s="152"/>
      <c r="G102" s="151"/>
      <c r="H102" s="151"/>
      <c r="I102" s="151"/>
      <c r="J102" s="151"/>
      <c r="K102" s="151"/>
      <c r="L102" s="151" t="str">
        <f t="shared" si="23"/>
        <v/>
      </c>
      <c r="M102" s="151" t="str">
        <f t="shared" si="24"/>
        <v/>
      </c>
      <c r="N102" s="151" t="str">
        <f t="shared" si="25"/>
        <v/>
      </c>
      <c r="O102" s="151" t="str">
        <f t="shared" si="26"/>
        <v/>
      </c>
      <c r="P102" s="155"/>
      <c r="Q102" s="155"/>
      <c r="R102" s="154" t="str">
        <f>IF(C102="","",MAX(N102:N103))</f>
        <v/>
      </c>
      <c r="S102" s="154" t="str">
        <f>IF(D102="","",MAX(O102:O103))</f>
        <v/>
      </c>
      <c r="T102" s="155" t="str">
        <f>IF(C102="","",MAX(ABS(H102),ABS(H103)))</f>
        <v/>
      </c>
      <c r="U102" s="156" t="str">
        <f>+IF(C102="","",MIN(MAX(ABS(G102),ABS(G103))*1000/(J102*K102),0.2*$F$10))</f>
        <v/>
      </c>
      <c r="V102" s="155" t="str">
        <f>IF(C102="","",MAX(BH102:BI102))</f>
        <v/>
      </c>
      <c r="W102" s="155" t="str">
        <f>IF(C102="","",$AA$9*$J102*$BG102*$BF102*$F$10/2.9/1000)</f>
        <v/>
      </c>
      <c r="X102" s="155" t="str">
        <f>IF(C102="","",$AA$9*$J102*$BG102*$BF102*$F$10/2/1000)</f>
        <v/>
      </c>
      <c r="Y102" s="157" t="str">
        <f>IF(C102="","",IF(MAX(ABS(H102),ABS(H103))&lt;V102,"Cấu tạo",IF(MAX(ABS(H102),ABS(H103))&gt;X102,"O/S","Tínhthép")))</f>
        <v/>
      </c>
      <c r="Z102" s="158" t="str">
        <f>IF(C102="","",IF(Y102="Tínhthép",IF(T102&lt;W102,2.5,_xlfn.COT(0.5*ASIN(2*T102*1000/($AA$9*J102*BG102*BF102*$F$10)))),""))</f>
        <v/>
      </c>
      <c r="AA102" s="159" t="str">
        <f>IF(C102="","",MAX(BJ102:BK102))</f>
        <v/>
      </c>
      <c r="AB102" s="160" t="str">
        <f>IF($C102="","",AH102)</f>
        <v/>
      </c>
      <c r="AC102" s="160" t="str">
        <f>IF($C102="","",AI102)</f>
        <v/>
      </c>
      <c r="AD102" s="160"/>
      <c r="AE102" s="159" t="str">
        <f>IF(C102="","",2*3.14*AB102^2/4/AC102*1000)</f>
        <v/>
      </c>
      <c r="AF102" s="161" t="str">
        <f>IF(C102="","",IF(AE102&gt;AA102,"OK","NOT OK"))</f>
        <v/>
      </c>
      <c r="AG102" s="17">
        <v>22</v>
      </c>
      <c r="AH102" s="162">
        <v>10</v>
      </c>
      <c r="AI102" s="163">
        <v>200</v>
      </c>
      <c r="AK102" s="164" t="str">
        <f t="shared" si="27"/>
        <v/>
      </c>
      <c r="AL102" s="165" t="str">
        <f t="shared" si="28"/>
        <v/>
      </c>
      <c r="AM102" s="164" t="str">
        <f t="shared" si="29"/>
        <v/>
      </c>
      <c r="AN102" s="164" t="str">
        <f t="shared" si="30"/>
        <v/>
      </c>
      <c r="AO102" s="166" t="str">
        <f t="shared" si="31"/>
        <v/>
      </c>
      <c r="AP102" s="167" t="str">
        <f t="shared" si="32"/>
        <v/>
      </c>
      <c r="AQ102" s="167" t="str">
        <f t="shared" si="33"/>
        <v/>
      </c>
      <c r="AR102" s="167" t="str">
        <f t="shared" si="34"/>
        <v/>
      </c>
      <c r="AS102" s="164" t="str">
        <f t="shared" si="35"/>
        <v/>
      </c>
      <c r="AT102" s="168" t="str">
        <f t="shared" si="36"/>
        <v/>
      </c>
      <c r="AU102" s="168" t="str">
        <f t="shared" si="37"/>
        <v/>
      </c>
      <c r="AV102" s="168" t="str">
        <f t="shared" si="38"/>
        <v/>
      </c>
      <c r="AW102" s="168" t="str">
        <f t="shared" si="39"/>
        <v/>
      </c>
      <c r="AX102" s="168" t="str">
        <f t="shared" si="40"/>
        <v/>
      </c>
      <c r="AY102" s="168" t="str">
        <f t="shared" si="41"/>
        <v/>
      </c>
      <c r="AZ102" s="169" t="str">
        <f>IF(C102="","",MAX(R102:R103))</f>
        <v/>
      </c>
      <c r="BA102" s="169" t="str">
        <f>IF(C102="","",MAX(S102:S103))</f>
        <v/>
      </c>
      <c r="BB102" s="170" t="str">
        <f>IF(C102="","",MIN(2,1+SQRT(200/(0.8*K102))))</f>
        <v/>
      </c>
      <c r="BC102" s="170" t="str">
        <f>IF(C102="","",MIN(0.02,MAX(R102:S102)/(J102*0.8*K102)))</f>
        <v/>
      </c>
      <c r="BD102" s="171" t="str">
        <f>IF(C102="","",0.18/$Y$11)</f>
        <v/>
      </c>
      <c r="BE102" s="172" t="str">
        <f>IF(C102="","",0.035*BB102^(3/2)*$F$9^(1/2))</f>
        <v/>
      </c>
      <c r="BF102" s="172" t="str">
        <f>IF(C102="","",0.6*(1-$F$9/250))</f>
        <v/>
      </c>
      <c r="BG102" s="171" t="str">
        <f>IF(C102="","",0.9*AK102)</f>
        <v/>
      </c>
      <c r="BH102" s="172" t="str">
        <f>+IF(C102="","",(BD102*BB102*(100*BC102*$F$9)^(1/3)+0.15*U102)*J102*0.8*K102/1000)</f>
        <v/>
      </c>
      <c r="BI102" s="172" t="str">
        <f>IF(C102="","",(BE102+0.15*U102)*J102*0.8*K102/1000)</f>
        <v/>
      </c>
      <c r="BJ102" s="172" t="str">
        <f>IF(C102="","",$AF$12*J102*1000)</f>
        <v/>
      </c>
      <c r="BK102" s="172" t="str">
        <f>+IF(C102="","",T102*1000/(BG102*$Q$10*Z102)*1000)</f>
        <v/>
      </c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  <c r="BW102" s="27"/>
      <c r="BX102" s="27"/>
      <c r="BY102" s="27"/>
      <c r="BZ102" s="27"/>
      <c r="CA102" s="27"/>
      <c r="CB102" s="27"/>
      <c r="CC102" s="27"/>
      <c r="CD102" s="27"/>
      <c r="CE102" s="27"/>
      <c r="CF102" s="27"/>
      <c r="CG102" s="27"/>
      <c r="CH102" s="27"/>
      <c r="CI102" s="27"/>
      <c r="CJ102" s="27"/>
      <c r="CK102" s="27"/>
      <c r="CL102" s="27"/>
      <c r="CM102" s="27"/>
      <c r="CN102" s="27"/>
      <c r="CO102" s="27"/>
      <c r="CP102" s="27"/>
      <c r="CQ102" s="27"/>
      <c r="CR102" s="27"/>
      <c r="CS102" s="27"/>
      <c r="CT102" s="27"/>
      <c r="CU102" s="27"/>
      <c r="CV102" s="27"/>
      <c r="CW102" s="27"/>
      <c r="CX102" s="27"/>
      <c r="CY102" s="27"/>
      <c r="CZ102" s="27"/>
      <c r="DA102" s="27"/>
      <c r="DB102" s="27"/>
      <c r="DC102" s="27"/>
      <c r="DD102" s="27"/>
      <c r="DE102" s="27"/>
      <c r="DF102" s="27"/>
      <c r="DG102" s="27"/>
      <c r="DH102" s="27"/>
      <c r="DI102" s="25"/>
      <c r="DJ102" s="25"/>
      <c r="DK102" s="25"/>
      <c r="DL102" s="25"/>
      <c r="DM102" s="25"/>
      <c r="DN102" s="25"/>
    </row>
    <row r="103" spans="1:118" ht="15.95" customHeight="1" x14ac:dyDescent="0.25">
      <c r="A103" s="181" t="str">
        <f t="shared" si="43"/>
        <v/>
      </c>
      <c r="B103" s="182" t="str">
        <f t="shared" si="42"/>
        <v/>
      </c>
      <c r="C103" s="151"/>
      <c r="D103" s="152"/>
      <c r="E103" s="153"/>
      <c r="F103" s="152"/>
      <c r="G103" s="151"/>
      <c r="H103" s="151"/>
      <c r="I103" s="151"/>
      <c r="J103" s="151"/>
      <c r="K103" s="152"/>
      <c r="L103" s="151" t="str">
        <f t="shared" si="23"/>
        <v/>
      </c>
      <c r="M103" s="151" t="str">
        <f t="shared" si="24"/>
        <v/>
      </c>
      <c r="N103" s="151" t="str">
        <f t="shared" si="25"/>
        <v/>
      </c>
      <c r="O103" s="151" t="str">
        <f t="shared" si="26"/>
        <v/>
      </c>
      <c r="P103" s="272"/>
      <c r="Q103" s="272"/>
      <c r="R103" s="180"/>
      <c r="S103" s="180"/>
      <c r="T103" s="174"/>
      <c r="U103" s="174"/>
      <c r="V103" s="174"/>
      <c r="W103" s="174"/>
      <c r="X103" s="174"/>
      <c r="Y103" s="174"/>
      <c r="Z103" s="174"/>
      <c r="AA103" s="175"/>
      <c r="AB103" s="175"/>
      <c r="AC103" s="175"/>
      <c r="AD103" s="175"/>
      <c r="AE103" s="176"/>
      <c r="AF103" s="175"/>
      <c r="AG103" s="122"/>
      <c r="AH103" s="177"/>
      <c r="AI103" s="177"/>
      <c r="AK103" s="164" t="str">
        <f t="shared" si="27"/>
        <v/>
      </c>
      <c r="AL103" s="165" t="str">
        <f t="shared" si="28"/>
        <v/>
      </c>
      <c r="AM103" s="164" t="str">
        <f t="shared" si="29"/>
        <v/>
      </c>
      <c r="AN103" s="164" t="str">
        <f t="shared" si="30"/>
        <v/>
      </c>
      <c r="AO103" s="166" t="str">
        <f t="shared" si="31"/>
        <v/>
      </c>
      <c r="AP103" s="167" t="str">
        <f t="shared" si="32"/>
        <v/>
      </c>
      <c r="AQ103" s="167" t="str">
        <f t="shared" si="33"/>
        <v/>
      </c>
      <c r="AR103" s="167" t="str">
        <f t="shared" si="34"/>
        <v/>
      </c>
      <c r="AS103" s="164" t="str">
        <f t="shared" si="35"/>
        <v/>
      </c>
      <c r="AT103" s="168" t="str">
        <f t="shared" si="36"/>
        <v/>
      </c>
      <c r="AU103" s="168" t="str">
        <f t="shared" si="37"/>
        <v/>
      </c>
      <c r="AV103" s="168" t="str">
        <f t="shared" si="38"/>
        <v/>
      </c>
      <c r="AW103" s="168" t="str">
        <f t="shared" si="39"/>
        <v/>
      </c>
      <c r="AX103" s="168" t="str">
        <f t="shared" si="40"/>
        <v/>
      </c>
      <c r="AY103" s="168" t="str">
        <f t="shared" si="41"/>
        <v/>
      </c>
      <c r="AZ103" s="178"/>
      <c r="BA103" s="178"/>
      <c r="BB103" s="179"/>
      <c r="BC103" s="179"/>
      <c r="BD103" s="179"/>
      <c r="BE103" s="179"/>
      <c r="BF103" s="179"/>
      <c r="BG103" s="179"/>
      <c r="BH103" s="179"/>
      <c r="BI103" s="179"/>
      <c r="BJ103" s="179"/>
      <c r="BK103" s="179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  <c r="BW103" s="27"/>
      <c r="BX103" s="27"/>
      <c r="BY103" s="27"/>
      <c r="BZ103" s="27"/>
      <c r="CA103" s="27"/>
      <c r="CB103" s="27"/>
      <c r="CC103" s="27"/>
      <c r="CD103" s="27"/>
      <c r="CE103" s="27"/>
      <c r="CF103" s="27"/>
      <c r="CG103" s="27"/>
      <c r="CH103" s="27"/>
      <c r="CI103" s="27"/>
      <c r="CJ103" s="27"/>
      <c r="CK103" s="27"/>
      <c r="CL103" s="27"/>
      <c r="CM103" s="27"/>
      <c r="CN103" s="27"/>
      <c r="CO103" s="27"/>
      <c r="CP103" s="27"/>
      <c r="CQ103" s="27"/>
      <c r="CR103" s="27"/>
      <c r="CS103" s="27"/>
      <c r="CT103" s="27"/>
      <c r="CU103" s="27"/>
      <c r="CV103" s="27"/>
      <c r="CW103" s="27"/>
      <c r="CX103" s="27"/>
      <c r="CY103" s="27"/>
      <c r="CZ103" s="27"/>
      <c r="DA103" s="27"/>
      <c r="DB103" s="27"/>
      <c r="DC103" s="27"/>
      <c r="DD103" s="27"/>
      <c r="DE103" s="27"/>
      <c r="DF103" s="27"/>
      <c r="DG103" s="27"/>
      <c r="DH103" s="27"/>
      <c r="DI103" s="25"/>
      <c r="DJ103" s="25"/>
      <c r="DK103" s="25"/>
      <c r="DL103" s="25"/>
      <c r="DM103" s="25"/>
      <c r="DN103" s="25"/>
    </row>
    <row r="104" spans="1:118" ht="15.95" customHeight="1" x14ac:dyDescent="0.2">
      <c r="A104" s="181" t="str">
        <f t="shared" si="43"/>
        <v/>
      </c>
      <c r="B104" s="182" t="str">
        <f t="shared" si="42"/>
        <v/>
      </c>
      <c r="C104" s="151"/>
      <c r="D104" s="152"/>
      <c r="E104" s="153"/>
      <c r="F104" s="152"/>
      <c r="G104" s="151"/>
      <c r="H104" s="151"/>
      <c r="I104" s="151"/>
      <c r="J104" s="151"/>
      <c r="K104" s="152"/>
      <c r="L104" s="151" t="str">
        <f t="shared" si="23"/>
        <v/>
      </c>
      <c r="M104" s="151" t="str">
        <f t="shared" si="24"/>
        <v/>
      </c>
      <c r="N104" s="151" t="str">
        <f t="shared" si="25"/>
        <v/>
      </c>
      <c r="O104" s="151" t="str">
        <f t="shared" si="26"/>
        <v/>
      </c>
      <c r="P104" s="155"/>
      <c r="Q104" s="155"/>
      <c r="R104" s="154" t="str">
        <f>IF(C104="","",MAX(N104:N105))</f>
        <v/>
      </c>
      <c r="S104" s="154" t="str">
        <f>IF(D104="","",MAX(O104:O105))</f>
        <v/>
      </c>
      <c r="T104" s="155" t="str">
        <f>IF(C104="","",MAX(ABS(H104),ABS(H105)))</f>
        <v/>
      </c>
      <c r="U104" s="156" t="str">
        <f>+IF(C104="","",MIN(MAX(ABS(G104),ABS(G105))*1000/(J104*K104),0.2*$F$10))</f>
        <v/>
      </c>
      <c r="V104" s="155" t="str">
        <f>IF(C104="","",MAX(BH104:BI104))</f>
        <v/>
      </c>
      <c r="W104" s="155" t="str">
        <f>IF(C104="","",$AA$9*$J104*$BG104*$BF104*$F$10/2.9/1000)</f>
        <v/>
      </c>
      <c r="X104" s="155" t="str">
        <f>IF(C104="","",$AA$9*$J104*$BG104*$BF104*$F$10/2/1000)</f>
        <v/>
      </c>
      <c r="Y104" s="157" t="str">
        <f>IF(C104="","",IF(MAX(ABS(H104),ABS(H105))&lt;V104,"Cấu tạo",IF(MAX(ABS(H104),ABS(H105))&gt;X104,"O/S","Tínhthép")))</f>
        <v/>
      </c>
      <c r="Z104" s="158" t="str">
        <f>IF(C104="","",IF(Y104="Tínhthép",IF(T104&lt;W104,2.5,_xlfn.COT(0.5*ASIN(2*T104*1000/($AA$9*J104*BG104*BF104*$F$10)))),""))</f>
        <v/>
      </c>
      <c r="AA104" s="159" t="str">
        <f>IF(C104="","",MAX(BJ104:BK104))</f>
        <v/>
      </c>
      <c r="AB104" s="160" t="str">
        <f>IF($C104="","",AH104)</f>
        <v/>
      </c>
      <c r="AC104" s="160" t="str">
        <f>IF($C104="","",AI104)</f>
        <v/>
      </c>
      <c r="AD104" s="160"/>
      <c r="AE104" s="159" t="str">
        <f>IF(C104="","",2*3.14*AB104^2/4/AC104*1000)</f>
        <v/>
      </c>
      <c r="AF104" s="161" t="str">
        <f>IF(C104="","",IF(AE104&gt;AA104,"OK","NOT OK"))</f>
        <v/>
      </c>
      <c r="AH104" s="162">
        <v>10</v>
      </c>
      <c r="AI104" s="163">
        <v>200</v>
      </c>
      <c r="AK104" s="164" t="str">
        <f t="shared" si="27"/>
        <v/>
      </c>
      <c r="AL104" s="165" t="str">
        <f t="shared" si="28"/>
        <v/>
      </c>
      <c r="AM104" s="164" t="str">
        <f t="shared" si="29"/>
        <v/>
      </c>
      <c r="AN104" s="164" t="str">
        <f t="shared" si="30"/>
        <v/>
      </c>
      <c r="AO104" s="166" t="str">
        <f t="shared" si="31"/>
        <v/>
      </c>
      <c r="AP104" s="167" t="str">
        <f t="shared" si="32"/>
        <v/>
      </c>
      <c r="AQ104" s="167" t="str">
        <f t="shared" si="33"/>
        <v/>
      </c>
      <c r="AR104" s="167" t="str">
        <f t="shared" si="34"/>
        <v/>
      </c>
      <c r="AS104" s="164" t="str">
        <f t="shared" si="35"/>
        <v/>
      </c>
      <c r="AT104" s="168" t="str">
        <f t="shared" si="36"/>
        <v/>
      </c>
      <c r="AU104" s="168" t="str">
        <f t="shared" si="37"/>
        <v/>
      </c>
      <c r="AV104" s="168" t="str">
        <f t="shared" si="38"/>
        <v/>
      </c>
      <c r="AW104" s="168" t="str">
        <f t="shared" si="39"/>
        <v/>
      </c>
      <c r="AX104" s="168" t="str">
        <f t="shared" si="40"/>
        <v/>
      </c>
      <c r="AY104" s="168" t="str">
        <f t="shared" si="41"/>
        <v/>
      </c>
      <c r="AZ104" s="169" t="str">
        <f>IF(C104="","",MAX(R104:R105))</f>
        <v/>
      </c>
      <c r="BA104" s="169" t="str">
        <f>IF(C104="","",MAX(S104:S105))</f>
        <v/>
      </c>
      <c r="BB104" s="170" t="str">
        <f>IF(C104="","",MIN(2,1+SQRT(200/(0.8*K104))))</f>
        <v/>
      </c>
      <c r="BC104" s="170" t="str">
        <f>IF(C104="","",MIN(0.02,MAX(R104:S104)/(J104*0.8*K104)))</f>
        <v/>
      </c>
      <c r="BD104" s="171" t="str">
        <f>IF(C104="","",0.18/$Y$11)</f>
        <v/>
      </c>
      <c r="BE104" s="172" t="str">
        <f>IF(C104="","",0.035*BB104^(3/2)*$F$9^(1/2))</f>
        <v/>
      </c>
      <c r="BF104" s="172" t="str">
        <f>IF(C104="","",0.6*(1-$F$9/250))</f>
        <v/>
      </c>
      <c r="BG104" s="171" t="str">
        <f>IF(C104="","",0.9*AK104)</f>
        <v/>
      </c>
      <c r="BH104" s="172" t="str">
        <f>+IF(C104="","",(BD104*BB104*(100*BC104*$F$9)^(1/3)+0.15*U104)*J104*0.8*K104/1000)</f>
        <v/>
      </c>
      <c r="BI104" s="172" t="str">
        <f>IF(C104="","",(BE104+0.15*U104)*J104*0.8*K104/1000)</f>
        <v/>
      </c>
      <c r="BJ104" s="172" t="str">
        <f>IF(C104="","",$AF$12*J104*1000)</f>
        <v/>
      </c>
      <c r="BK104" s="172" t="str">
        <f>+IF(C104="","",T104*1000/(BG104*$Q$10*Z104)*1000)</f>
        <v/>
      </c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  <c r="BW104" s="27"/>
      <c r="BX104" s="27"/>
      <c r="BY104" s="27"/>
      <c r="BZ104" s="27"/>
      <c r="CA104" s="27"/>
      <c r="CB104" s="27"/>
      <c r="CC104" s="27"/>
      <c r="CD104" s="27"/>
      <c r="CE104" s="27"/>
      <c r="CF104" s="27"/>
      <c r="CG104" s="27"/>
      <c r="CH104" s="27"/>
      <c r="CI104" s="27"/>
      <c r="CJ104" s="27"/>
      <c r="CK104" s="27"/>
      <c r="CL104" s="27"/>
      <c r="CM104" s="27"/>
      <c r="CN104" s="27"/>
      <c r="CO104" s="27"/>
      <c r="CP104" s="27"/>
      <c r="CQ104" s="27"/>
      <c r="CR104" s="27"/>
      <c r="CS104" s="27"/>
      <c r="CT104" s="27"/>
      <c r="CU104" s="27"/>
      <c r="CV104" s="27"/>
      <c r="CW104" s="27"/>
      <c r="CX104" s="27"/>
      <c r="CY104" s="27"/>
      <c r="CZ104" s="27"/>
      <c r="DA104" s="27"/>
      <c r="DB104" s="27"/>
      <c r="DC104" s="27"/>
      <c r="DD104" s="27"/>
      <c r="DE104" s="27"/>
      <c r="DF104" s="27"/>
      <c r="DG104" s="27"/>
      <c r="DH104" s="27"/>
      <c r="DI104" s="25"/>
      <c r="DJ104" s="25"/>
      <c r="DK104" s="25"/>
      <c r="DL104" s="25"/>
      <c r="DM104" s="25"/>
      <c r="DN104" s="25"/>
    </row>
    <row r="105" spans="1:118" ht="15.95" customHeight="1" x14ac:dyDescent="0.25">
      <c r="A105" s="181" t="str">
        <f t="shared" si="43"/>
        <v/>
      </c>
      <c r="B105" s="182" t="str">
        <f t="shared" si="42"/>
        <v/>
      </c>
      <c r="C105" s="151"/>
      <c r="D105" s="152"/>
      <c r="E105" s="153"/>
      <c r="F105" s="152"/>
      <c r="G105" s="151"/>
      <c r="H105" s="151"/>
      <c r="I105" s="151"/>
      <c r="J105" s="151"/>
      <c r="K105" s="152"/>
      <c r="L105" s="151" t="str">
        <f t="shared" si="23"/>
        <v/>
      </c>
      <c r="M105" s="151" t="str">
        <f t="shared" si="24"/>
        <v/>
      </c>
      <c r="N105" s="151" t="str">
        <f t="shared" si="25"/>
        <v/>
      </c>
      <c r="O105" s="151" t="str">
        <f t="shared" si="26"/>
        <v/>
      </c>
      <c r="P105" s="272"/>
      <c r="Q105" s="272"/>
      <c r="R105" s="180"/>
      <c r="S105" s="180"/>
      <c r="T105" s="174"/>
      <c r="U105" s="174"/>
      <c r="V105" s="174"/>
      <c r="W105" s="174"/>
      <c r="X105" s="174"/>
      <c r="Y105" s="174"/>
      <c r="Z105" s="174"/>
      <c r="AA105" s="175"/>
      <c r="AB105" s="175"/>
      <c r="AC105" s="175"/>
      <c r="AD105" s="175"/>
      <c r="AE105" s="176"/>
      <c r="AF105" s="175"/>
      <c r="AG105" s="122"/>
      <c r="AH105" s="177"/>
      <c r="AI105" s="177"/>
      <c r="AK105" s="164" t="str">
        <f t="shared" si="27"/>
        <v/>
      </c>
      <c r="AL105" s="165" t="str">
        <f t="shared" si="28"/>
        <v/>
      </c>
      <c r="AM105" s="164" t="str">
        <f t="shared" si="29"/>
        <v/>
      </c>
      <c r="AN105" s="164" t="str">
        <f t="shared" si="30"/>
        <v/>
      </c>
      <c r="AO105" s="166" t="str">
        <f t="shared" si="31"/>
        <v/>
      </c>
      <c r="AP105" s="167" t="str">
        <f t="shared" si="32"/>
        <v/>
      </c>
      <c r="AQ105" s="167" t="str">
        <f t="shared" si="33"/>
        <v/>
      </c>
      <c r="AR105" s="167" t="str">
        <f t="shared" si="34"/>
        <v/>
      </c>
      <c r="AS105" s="164" t="str">
        <f t="shared" si="35"/>
        <v/>
      </c>
      <c r="AT105" s="168" t="str">
        <f t="shared" si="36"/>
        <v/>
      </c>
      <c r="AU105" s="168" t="str">
        <f t="shared" si="37"/>
        <v/>
      </c>
      <c r="AV105" s="168" t="str">
        <f t="shared" si="38"/>
        <v/>
      </c>
      <c r="AW105" s="168" t="str">
        <f t="shared" si="39"/>
        <v/>
      </c>
      <c r="AX105" s="168" t="str">
        <f t="shared" si="40"/>
        <v/>
      </c>
      <c r="AY105" s="168" t="str">
        <f t="shared" si="41"/>
        <v/>
      </c>
      <c r="AZ105" s="178"/>
      <c r="BA105" s="178"/>
      <c r="BB105" s="179"/>
      <c r="BC105" s="179"/>
      <c r="BD105" s="179"/>
      <c r="BE105" s="179"/>
      <c r="BF105" s="179"/>
      <c r="BG105" s="179"/>
      <c r="BH105" s="179"/>
      <c r="BI105" s="179"/>
      <c r="BJ105" s="179"/>
      <c r="BK105" s="179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  <c r="BW105" s="27"/>
      <c r="BX105" s="27"/>
      <c r="BY105" s="27"/>
      <c r="BZ105" s="27"/>
      <c r="CA105" s="27"/>
      <c r="CB105" s="27"/>
      <c r="CC105" s="27"/>
      <c r="CD105" s="27"/>
      <c r="CE105" s="27"/>
      <c r="CF105" s="27"/>
      <c r="CG105" s="27"/>
      <c r="CH105" s="27"/>
      <c r="CI105" s="27"/>
      <c r="CJ105" s="27"/>
      <c r="CK105" s="27"/>
      <c r="CL105" s="27"/>
      <c r="CM105" s="27"/>
      <c r="CN105" s="27"/>
      <c r="CO105" s="27"/>
      <c r="CP105" s="27"/>
      <c r="CQ105" s="27"/>
      <c r="CR105" s="27"/>
      <c r="CS105" s="27"/>
      <c r="CT105" s="27"/>
      <c r="CU105" s="27"/>
      <c r="CV105" s="27"/>
      <c r="CW105" s="27"/>
      <c r="CX105" s="27"/>
      <c r="CY105" s="27"/>
      <c r="CZ105" s="27"/>
      <c r="DA105" s="27"/>
      <c r="DB105" s="27"/>
      <c r="DC105" s="27"/>
      <c r="DD105" s="27"/>
      <c r="DE105" s="27"/>
      <c r="DF105" s="27"/>
      <c r="DG105" s="27"/>
      <c r="DH105" s="27"/>
      <c r="DI105" s="25"/>
      <c r="DJ105" s="25"/>
      <c r="DK105" s="25"/>
      <c r="DL105" s="25"/>
      <c r="DM105" s="25"/>
      <c r="DN105" s="25"/>
    </row>
    <row r="106" spans="1:118" ht="15.95" customHeight="1" x14ac:dyDescent="0.2">
      <c r="A106" s="181" t="str">
        <f t="shared" si="43"/>
        <v/>
      </c>
      <c r="B106" s="182" t="str">
        <f t="shared" si="42"/>
        <v/>
      </c>
      <c r="C106" s="151"/>
      <c r="D106" s="152"/>
      <c r="E106" s="153"/>
      <c r="F106" s="152"/>
      <c r="G106" s="151"/>
      <c r="H106" s="151"/>
      <c r="I106" s="151"/>
      <c r="J106" s="151"/>
      <c r="K106" s="151"/>
      <c r="L106" s="151" t="str">
        <f t="shared" si="23"/>
        <v/>
      </c>
      <c r="M106" s="151" t="str">
        <f t="shared" si="24"/>
        <v/>
      </c>
      <c r="N106" s="151" t="str">
        <f t="shared" si="25"/>
        <v/>
      </c>
      <c r="O106" s="151" t="str">
        <f t="shared" si="26"/>
        <v/>
      </c>
      <c r="P106" s="155"/>
      <c r="Q106" s="155"/>
      <c r="R106" s="154" t="str">
        <f>IF(C106="","",MAX(N106:N107))</f>
        <v/>
      </c>
      <c r="S106" s="154" t="str">
        <f>IF(D106="","",MAX(O106:O107))</f>
        <v/>
      </c>
      <c r="T106" s="155" t="str">
        <f>IF(C106="","",MAX(ABS(H106),ABS(H107)))</f>
        <v/>
      </c>
      <c r="U106" s="156" t="str">
        <f>+IF(C106="","",MIN(MAX(ABS(G106),ABS(G107))*1000/(J106*K106),0.2*$F$10))</f>
        <v/>
      </c>
      <c r="V106" s="155" t="str">
        <f>IF(C106="","",MAX(BH106:BI106))</f>
        <v/>
      </c>
      <c r="W106" s="155" t="str">
        <f>IF(C106="","",$AA$9*$J106*$BG106*$BF106*$F$10/2.9/1000)</f>
        <v/>
      </c>
      <c r="X106" s="155" t="str">
        <f>IF(C106="","",$AA$9*$J106*$BG106*$BF106*$F$10/2/1000)</f>
        <v/>
      </c>
      <c r="Y106" s="157" t="str">
        <f>IF(C106="","",IF(MAX(ABS(H106),ABS(H107))&lt;V106,"Cấu tạo",IF(MAX(ABS(H106),ABS(H107))&gt;X106,"O/S","Tínhthép")))</f>
        <v/>
      </c>
      <c r="Z106" s="158" t="str">
        <f>IF(C106="","",IF(Y106="Tínhthép",IF(T106&lt;W106,2.5,_xlfn.COT(0.5*ASIN(2*T106*1000/($AA$9*J106*BG106*BF106*$F$10)))),""))</f>
        <v/>
      </c>
      <c r="AA106" s="159" t="str">
        <f>IF(C106="","",MAX(BJ106:BK106))</f>
        <v/>
      </c>
      <c r="AB106" s="160" t="str">
        <f>IF($C106="","",AH106)</f>
        <v/>
      </c>
      <c r="AC106" s="160" t="str">
        <f>IF($C106="","",AI106)</f>
        <v/>
      </c>
      <c r="AD106" s="160"/>
      <c r="AE106" s="159" t="str">
        <f>IF(C106="","",2*3.14*AB106^2/4/AC106*1000)</f>
        <v/>
      </c>
      <c r="AF106" s="161" t="str">
        <f>IF(C106="","",IF(AE106&gt;AA106,"OK","NOT OK"))</f>
        <v/>
      </c>
      <c r="AG106" s="17">
        <v>23</v>
      </c>
      <c r="AH106" s="162">
        <v>10</v>
      </c>
      <c r="AI106" s="163">
        <v>200</v>
      </c>
      <c r="AK106" s="164" t="str">
        <f t="shared" si="27"/>
        <v/>
      </c>
      <c r="AL106" s="165" t="str">
        <f t="shared" si="28"/>
        <v/>
      </c>
      <c r="AM106" s="164" t="str">
        <f t="shared" si="29"/>
        <v/>
      </c>
      <c r="AN106" s="164" t="str">
        <f t="shared" si="30"/>
        <v/>
      </c>
      <c r="AO106" s="166" t="str">
        <f t="shared" si="31"/>
        <v/>
      </c>
      <c r="AP106" s="167" t="str">
        <f t="shared" si="32"/>
        <v/>
      </c>
      <c r="AQ106" s="167" t="str">
        <f t="shared" si="33"/>
        <v/>
      </c>
      <c r="AR106" s="167" t="str">
        <f t="shared" si="34"/>
        <v/>
      </c>
      <c r="AS106" s="164" t="str">
        <f t="shared" si="35"/>
        <v/>
      </c>
      <c r="AT106" s="168" t="str">
        <f t="shared" si="36"/>
        <v/>
      </c>
      <c r="AU106" s="168" t="str">
        <f t="shared" si="37"/>
        <v/>
      </c>
      <c r="AV106" s="168" t="str">
        <f t="shared" si="38"/>
        <v/>
      </c>
      <c r="AW106" s="168" t="str">
        <f t="shared" si="39"/>
        <v/>
      </c>
      <c r="AX106" s="168" t="str">
        <f t="shared" si="40"/>
        <v/>
      </c>
      <c r="AY106" s="168" t="str">
        <f t="shared" si="41"/>
        <v/>
      </c>
      <c r="AZ106" s="169" t="str">
        <f>IF(C106="","",MAX(R106:R107))</f>
        <v/>
      </c>
      <c r="BA106" s="169" t="str">
        <f>IF(C106="","",MAX(S106:S107))</f>
        <v/>
      </c>
      <c r="BB106" s="170" t="str">
        <f>IF(C106="","",MIN(2,1+SQRT(200/(0.8*K106))))</f>
        <v/>
      </c>
      <c r="BC106" s="170" t="str">
        <f>IF(C106="","",MIN(0.02,MAX(R106:S106)/(J106*0.8*K106)))</f>
        <v/>
      </c>
      <c r="BD106" s="171" t="str">
        <f>IF(C106="","",0.18/$Y$11)</f>
        <v/>
      </c>
      <c r="BE106" s="172" t="str">
        <f>IF(C106="","",0.035*BB106^(3/2)*$F$9^(1/2))</f>
        <v/>
      </c>
      <c r="BF106" s="172" t="str">
        <f>IF(C106="","",0.6*(1-$F$9/250))</f>
        <v/>
      </c>
      <c r="BG106" s="171" t="str">
        <f>IF(C106="","",0.9*AK106)</f>
        <v/>
      </c>
      <c r="BH106" s="172" t="str">
        <f>+IF(C106="","",(BD106*BB106*(100*BC106*$F$9)^(1/3)+0.15*U106)*J106*0.8*K106/1000)</f>
        <v/>
      </c>
      <c r="BI106" s="172" t="str">
        <f>IF(C106="","",(BE106+0.15*U106)*J106*0.8*K106/1000)</f>
        <v/>
      </c>
      <c r="BJ106" s="172" t="str">
        <f>IF(C106="","",$AF$12*J106*1000)</f>
        <v/>
      </c>
      <c r="BK106" s="172" t="str">
        <f>+IF(C106="","",T106*1000/(BG106*$Q$10*Z106)*1000)</f>
        <v/>
      </c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  <c r="BW106" s="27"/>
      <c r="BX106" s="27"/>
      <c r="BY106" s="27"/>
      <c r="BZ106" s="27"/>
      <c r="CA106" s="27"/>
      <c r="CB106" s="27"/>
      <c r="CC106" s="27"/>
      <c r="CD106" s="27"/>
      <c r="CE106" s="27"/>
      <c r="CF106" s="27"/>
      <c r="CG106" s="27"/>
      <c r="CH106" s="27"/>
      <c r="CI106" s="27"/>
      <c r="CJ106" s="27"/>
      <c r="CK106" s="27"/>
      <c r="CL106" s="27"/>
      <c r="CM106" s="27"/>
      <c r="CN106" s="27"/>
      <c r="CO106" s="27"/>
      <c r="CP106" s="27"/>
      <c r="CQ106" s="27"/>
      <c r="CR106" s="27"/>
      <c r="CS106" s="27"/>
      <c r="CT106" s="27"/>
      <c r="CU106" s="27"/>
      <c r="CV106" s="27"/>
      <c r="CW106" s="27"/>
      <c r="CX106" s="27"/>
      <c r="CY106" s="27"/>
      <c r="CZ106" s="27"/>
      <c r="DA106" s="27"/>
      <c r="DB106" s="27"/>
      <c r="DC106" s="27"/>
      <c r="DD106" s="27"/>
      <c r="DE106" s="27"/>
      <c r="DF106" s="27"/>
      <c r="DG106" s="27"/>
      <c r="DH106" s="27"/>
      <c r="DI106" s="25"/>
      <c r="DJ106" s="25"/>
      <c r="DK106" s="25"/>
      <c r="DL106" s="25"/>
      <c r="DM106" s="25"/>
      <c r="DN106" s="25"/>
    </row>
    <row r="107" spans="1:118" ht="15.95" customHeight="1" x14ac:dyDescent="0.25">
      <c r="A107" s="181" t="str">
        <f t="shared" si="43"/>
        <v/>
      </c>
      <c r="B107" s="182" t="str">
        <f t="shared" si="42"/>
        <v/>
      </c>
      <c r="C107" s="151"/>
      <c r="D107" s="152"/>
      <c r="E107" s="153"/>
      <c r="F107" s="152"/>
      <c r="G107" s="151"/>
      <c r="H107" s="151"/>
      <c r="I107" s="151"/>
      <c r="J107" s="151"/>
      <c r="K107" s="152"/>
      <c r="L107" s="151" t="str">
        <f t="shared" si="23"/>
        <v/>
      </c>
      <c r="M107" s="151" t="str">
        <f t="shared" si="24"/>
        <v/>
      </c>
      <c r="N107" s="151" t="str">
        <f t="shared" si="25"/>
        <v/>
      </c>
      <c r="O107" s="151" t="str">
        <f t="shared" si="26"/>
        <v/>
      </c>
      <c r="P107" s="272"/>
      <c r="Q107" s="272"/>
      <c r="R107" s="173"/>
      <c r="S107" s="173"/>
      <c r="T107" s="174"/>
      <c r="U107" s="174"/>
      <c r="V107" s="174"/>
      <c r="W107" s="174"/>
      <c r="X107" s="174"/>
      <c r="Y107" s="174"/>
      <c r="Z107" s="174"/>
      <c r="AA107" s="175"/>
      <c r="AB107" s="175"/>
      <c r="AC107" s="175"/>
      <c r="AD107" s="175"/>
      <c r="AE107" s="176"/>
      <c r="AF107" s="175"/>
      <c r="AG107" s="122"/>
      <c r="AH107" s="177"/>
      <c r="AI107" s="177"/>
      <c r="AK107" s="164" t="str">
        <f t="shared" si="27"/>
        <v/>
      </c>
      <c r="AL107" s="165" t="str">
        <f t="shared" si="28"/>
        <v/>
      </c>
      <c r="AM107" s="164" t="str">
        <f t="shared" si="29"/>
        <v/>
      </c>
      <c r="AN107" s="164" t="str">
        <f t="shared" si="30"/>
        <v/>
      </c>
      <c r="AO107" s="166" t="str">
        <f t="shared" si="31"/>
        <v/>
      </c>
      <c r="AP107" s="167" t="str">
        <f t="shared" si="32"/>
        <v/>
      </c>
      <c r="AQ107" s="167" t="str">
        <f t="shared" si="33"/>
        <v/>
      </c>
      <c r="AR107" s="167" t="str">
        <f t="shared" si="34"/>
        <v/>
      </c>
      <c r="AS107" s="164" t="str">
        <f t="shared" si="35"/>
        <v/>
      </c>
      <c r="AT107" s="168" t="str">
        <f t="shared" si="36"/>
        <v/>
      </c>
      <c r="AU107" s="168" t="str">
        <f t="shared" si="37"/>
        <v/>
      </c>
      <c r="AV107" s="168" t="str">
        <f t="shared" si="38"/>
        <v/>
      </c>
      <c r="AW107" s="168" t="str">
        <f t="shared" si="39"/>
        <v/>
      </c>
      <c r="AX107" s="168" t="str">
        <f t="shared" si="40"/>
        <v/>
      </c>
      <c r="AY107" s="168" t="str">
        <f t="shared" si="41"/>
        <v/>
      </c>
      <c r="AZ107" s="178"/>
      <c r="BA107" s="178"/>
      <c r="BB107" s="179"/>
      <c r="BC107" s="179"/>
      <c r="BD107" s="179"/>
      <c r="BE107" s="179"/>
      <c r="BF107" s="179"/>
      <c r="BG107" s="179"/>
      <c r="BH107" s="179"/>
      <c r="BI107" s="179"/>
      <c r="BJ107" s="179"/>
      <c r="BK107" s="179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  <c r="BW107" s="27"/>
      <c r="BX107" s="27"/>
      <c r="BY107" s="27"/>
      <c r="BZ107" s="27"/>
      <c r="CA107" s="27"/>
      <c r="CB107" s="27"/>
      <c r="CC107" s="27"/>
      <c r="CD107" s="27"/>
      <c r="CE107" s="27"/>
      <c r="CF107" s="27"/>
      <c r="CG107" s="27"/>
      <c r="CH107" s="27"/>
      <c r="CI107" s="27"/>
      <c r="CJ107" s="27"/>
      <c r="CK107" s="27"/>
      <c r="CL107" s="27"/>
      <c r="CM107" s="27"/>
      <c r="CN107" s="27"/>
      <c r="CO107" s="27"/>
      <c r="CP107" s="27"/>
      <c r="CQ107" s="27"/>
      <c r="CR107" s="27"/>
      <c r="CS107" s="27"/>
      <c r="CT107" s="27"/>
      <c r="CU107" s="27"/>
      <c r="CV107" s="27"/>
      <c r="CW107" s="27"/>
      <c r="CX107" s="27"/>
      <c r="CY107" s="27"/>
      <c r="CZ107" s="27"/>
      <c r="DA107" s="27"/>
      <c r="DB107" s="27"/>
      <c r="DC107" s="27"/>
      <c r="DD107" s="27"/>
      <c r="DE107" s="27"/>
      <c r="DF107" s="27"/>
      <c r="DG107" s="27"/>
      <c r="DH107" s="27"/>
      <c r="DI107" s="25"/>
      <c r="DJ107" s="25"/>
      <c r="DK107" s="25"/>
      <c r="DL107" s="25"/>
      <c r="DM107" s="25"/>
      <c r="DN107" s="25"/>
    </row>
    <row r="108" spans="1:118" ht="15.95" customHeight="1" x14ac:dyDescent="0.2">
      <c r="A108" s="181" t="str">
        <f t="shared" si="43"/>
        <v/>
      </c>
      <c r="B108" s="182" t="str">
        <f t="shared" si="42"/>
        <v/>
      </c>
      <c r="C108" s="151"/>
      <c r="D108" s="152"/>
      <c r="E108" s="153"/>
      <c r="F108" s="152"/>
      <c r="G108" s="151"/>
      <c r="H108" s="151"/>
      <c r="I108" s="151"/>
      <c r="J108" s="151"/>
      <c r="K108" s="152"/>
      <c r="L108" s="151" t="str">
        <f t="shared" si="23"/>
        <v/>
      </c>
      <c r="M108" s="151" t="str">
        <f t="shared" si="24"/>
        <v/>
      </c>
      <c r="N108" s="151" t="str">
        <f t="shared" si="25"/>
        <v/>
      </c>
      <c r="O108" s="151" t="str">
        <f t="shared" si="26"/>
        <v/>
      </c>
      <c r="P108" s="155"/>
      <c r="Q108" s="155"/>
      <c r="R108" s="154" t="str">
        <f>IF(C108="","",MAX(N108:N109))</f>
        <v/>
      </c>
      <c r="S108" s="154" t="str">
        <f>IF(D108="","",MAX(O108:O109))</f>
        <v/>
      </c>
      <c r="T108" s="155" t="str">
        <f>IF(C108="","",MAX(ABS(H108),ABS(H109)))</f>
        <v/>
      </c>
      <c r="U108" s="156" t="str">
        <f>+IF(C108="","",MIN(MAX(ABS(G108),ABS(G109))*1000/(J108*K108),0.2*$F$10))</f>
        <v/>
      </c>
      <c r="V108" s="155" t="str">
        <f>IF(C108="","",MAX(BH108:BI108))</f>
        <v/>
      </c>
      <c r="W108" s="155" t="str">
        <f>IF(C108="","",$AA$9*$J108*$BG108*$BF108*$F$10/2.9/1000)</f>
        <v/>
      </c>
      <c r="X108" s="155" t="str">
        <f>IF(C108="","",$AA$9*$J108*$BG108*$BF108*$F$10/2/1000)</f>
        <v/>
      </c>
      <c r="Y108" s="157" t="str">
        <f>IF(C108="","",IF(MAX(ABS(H108),ABS(H109))&lt;V108,"Cấu tạo",IF(MAX(ABS(H108),ABS(H109))&gt;X108,"O/S","Tínhthép")))</f>
        <v/>
      </c>
      <c r="Z108" s="158" t="str">
        <f>IF(C108="","",IF(Y108="Tínhthép",IF(T108&lt;W108,2.5,_xlfn.COT(0.5*ASIN(2*T108*1000/($AA$9*J108*BG108*BF108*$F$10)))),""))</f>
        <v/>
      </c>
      <c r="AA108" s="159" t="str">
        <f>IF(C108="","",MAX(BJ108:BK108))</f>
        <v/>
      </c>
      <c r="AB108" s="160" t="str">
        <f>IF($C108="","",AH108)</f>
        <v/>
      </c>
      <c r="AC108" s="160" t="str">
        <f>IF($C108="","",AI108)</f>
        <v/>
      </c>
      <c r="AD108" s="160"/>
      <c r="AE108" s="159" t="str">
        <f>IF(C108="","",2*3.14*AB108^2/4/AC108*1000)</f>
        <v/>
      </c>
      <c r="AF108" s="161" t="str">
        <f>IF(C108="","",IF(AE108&gt;AA108,"OK","NOT OK"))</f>
        <v/>
      </c>
      <c r="AH108" s="162">
        <v>10</v>
      </c>
      <c r="AI108" s="163">
        <v>200</v>
      </c>
      <c r="AK108" s="164" t="str">
        <f t="shared" si="27"/>
        <v/>
      </c>
      <c r="AL108" s="165" t="str">
        <f t="shared" si="28"/>
        <v/>
      </c>
      <c r="AM108" s="164" t="str">
        <f t="shared" si="29"/>
        <v/>
      </c>
      <c r="AN108" s="164" t="str">
        <f t="shared" si="30"/>
        <v/>
      </c>
      <c r="AO108" s="166" t="str">
        <f t="shared" si="31"/>
        <v/>
      </c>
      <c r="AP108" s="167" t="str">
        <f t="shared" si="32"/>
        <v/>
      </c>
      <c r="AQ108" s="167" t="str">
        <f t="shared" si="33"/>
        <v/>
      </c>
      <c r="AR108" s="167" t="str">
        <f t="shared" si="34"/>
        <v/>
      </c>
      <c r="AS108" s="164" t="str">
        <f t="shared" si="35"/>
        <v/>
      </c>
      <c r="AT108" s="168" t="str">
        <f t="shared" si="36"/>
        <v/>
      </c>
      <c r="AU108" s="168" t="str">
        <f t="shared" si="37"/>
        <v/>
      </c>
      <c r="AV108" s="168" t="str">
        <f t="shared" si="38"/>
        <v/>
      </c>
      <c r="AW108" s="168" t="str">
        <f t="shared" si="39"/>
        <v/>
      </c>
      <c r="AX108" s="168" t="str">
        <f t="shared" si="40"/>
        <v/>
      </c>
      <c r="AY108" s="168" t="str">
        <f t="shared" si="41"/>
        <v/>
      </c>
      <c r="AZ108" s="169" t="str">
        <f>IF(C108="","",MAX(R108:R109))</f>
        <v/>
      </c>
      <c r="BA108" s="169" t="str">
        <f>IF(C108="","",MAX(S108:S109))</f>
        <v/>
      </c>
      <c r="BB108" s="170" t="str">
        <f>IF(C108="","",MIN(2,1+SQRT(200/(0.8*K108))))</f>
        <v/>
      </c>
      <c r="BC108" s="170" t="str">
        <f>IF(C108="","",MIN(0.02,MAX(R108:S108)/(J108*0.8*K108)))</f>
        <v/>
      </c>
      <c r="BD108" s="171" t="str">
        <f>IF(C108="","",0.18/$Y$11)</f>
        <v/>
      </c>
      <c r="BE108" s="172" t="str">
        <f>IF(C108="","",0.035*BB108^(3/2)*$F$9^(1/2))</f>
        <v/>
      </c>
      <c r="BF108" s="172" t="str">
        <f>IF(C108="","",0.6*(1-$F$9/250))</f>
        <v/>
      </c>
      <c r="BG108" s="171" t="str">
        <f>IF(C108="","",0.9*AK108)</f>
        <v/>
      </c>
      <c r="BH108" s="172" t="str">
        <f>+IF(C108="","",(BD108*BB108*(100*BC108*$F$9)^(1/3)+0.15*U108)*J108*0.8*K108/1000)</f>
        <v/>
      </c>
      <c r="BI108" s="172" t="str">
        <f>IF(C108="","",(BE108+0.15*U108)*J108*0.8*K108/1000)</f>
        <v/>
      </c>
      <c r="BJ108" s="172" t="str">
        <f>IF(C108="","",$AF$12*J108*1000)</f>
        <v/>
      </c>
      <c r="BK108" s="172" t="str">
        <f>+IF(C108="","",T108*1000/(BG108*$Q$10*Z108)*1000)</f>
        <v/>
      </c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  <c r="BW108" s="27"/>
      <c r="BX108" s="27"/>
      <c r="BY108" s="27"/>
      <c r="BZ108" s="27"/>
      <c r="CA108" s="27"/>
      <c r="CB108" s="27"/>
      <c r="CC108" s="27"/>
      <c r="CD108" s="27"/>
      <c r="CE108" s="27"/>
      <c r="CF108" s="27"/>
      <c r="CG108" s="27"/>
      <c r="CH108" s="27"/>
      <c r="CI108" s="27"/>
      <c r="CJ108" s="27"/>
      <c r="CK108" s="27"/>
      <c r="CL108" s="27"/>
      <c r="CM108" s="27"/>
      <c r="CN108" s="27"/>
      <c r="CO108" s="27"/>
      <c r="CP108" s="27"/>
      <c r="CQ108" s="27"/>
      <c r="CR108" s="27"/>
      <c r="CS108" s="27"/>
      <c r="CT108" s="27"/>
      <c r="CU108" s="27"/>
      <c r="CV108" s="27"/>
      <c r="CW108" s="27"/>
      <c r="CX108" s="27"/>
      <c r="CY108" s="27"/>
      <c r="CZ108" s="27"/>
      <c r="DA108" s="27"/>
      <c r="DB108" s="27"/>
      <c r="DC108" s="27"/>
      <c r="DD108" s="27"/>
      <c r="DE108" s="27"/>
      <c r="DF108" s="27"/>
      <c r="DG108" s="27"/>
      <c r="DH108" s="27"/>
      <c r="DI108" s="25"/>
      <c r="DJ108" s="25"/>
      <c r="DK108" s="25"/>
      <c r="DL108" s="25"/>
      <c r="DM108" s="25"/>
      <c r="DN108" s="25"/>
    </row>
    <row r="109" spans="1:118" ht="15.95" customHeight="1" x14ac:dyDescent="0.25">
      <c r="A109" s="181" t="str">
        <f t="shared" si="43"/>
        <v/>
      </c>
      <c r="B109" s="182" t="str">
        <f t="shared" si="42"/>
        <v/>
      </c>
      <c r="C109" s="151"/>
      <c r="D109" s="152"/>
      <c r="E109" s="153"/>
      <c r="F109" s="152"/>
      <c r="G109" s="151"/>
      <c r="H109" s="151"/>
      <c r="I109" s="151"/>
      <c r="J109" s="151"/>
      <c r="K109" s="152"/>
      <c r="L109" s="151" t="str">
        <f t="shared" si="23"/>
        <v/>
      </c>
      <c r="M109" s="151" t="str">
        <f t="shared" si="24"/>
        <v/>
      </c>
      <c r="N109" s="151" t="str">
        <f t="shared" si="25"/>
        <v/>
      </c>
      <c r="O109" s="151" t="str">
        <f t="shared" si="26"/>
        <v/>
      </c>
      <c r="P109" s="272"/>
      <c r="Q109" s="272"/>
      <c r="R109" s="173"/>
      <c r="S109" s="173"/>
      <c r="T109" s="174"/>
      <c r="U109" s="174"/>
      <c r="V109" s="174"/>
      <c r="W109" s="174"/>
      <c r="X109" s="174"/>
      <c r="Y109" s="174"/>
      <c r="Z109" s="174"/>
      <c r="AA109" s="175"/>
      <c r="AB109" s="175"/>
      <c r="AC109" s="175"/>
      <c r="AD109" s="175"/>
      <c r="AE109" s="176"/>
      <c r="AF109" s="175"/>
      <c r="AG109" s="122"/>
      <c r="AH109" s="177"/>
      <c r="AI109" s="177"/>
      <c r="AK109" s="164" t="str">
        <f t="shared" si="27"/>
        <v/>
      </c>
      <c r="AL109" s="165" t="str">
        <f t="shared" si="28"/>
        <v/>
      </c>
      <c r="AM109" s="164" t="str">
        <f t="shared" si="29"/>
        <v/>
      </c>
      <c r="AN109" s="164" t="str">
        <f t="shared" si="30"/>
        <v/>
      </c>
      <c r="AO109" s="166" t="str">
        <f t="shared" si="31"/>
        <v/>
      </c>
      <c r="AP109" s="167" t="str">
        <f t="shared" si="32"/>
        <v/>
      </c>
      <c r="AQ109" s="167" t="str">
        <f t="shared" si="33"/>
        <v/>
      </c>
      <c r="AR109" s="167" t="str">
        <f t="shared" si="34"/>
        <v/>
      </c>
      <c r="AS109" s="164" t="str">
        <f t="shared" si="35"/>
        <v/>
      </c>
      <c r="AT109" s="168" t="str">
        <f t="shared" si="36"/>
        <v/>
      </c>
      <c r="AU109" s="168" t="str">
        <f t="shared" si="37"/>
        <v/>
      </c>
      <c r="AV109" s="168" t="str">
        <f t="shared" si="38"/>
        <v/>
      </c>
      <c r="AW109" s="168" t="str">
        <f t="shared" si="39"/>
        <v/>
      </c>
      <c r="AX109" s="168" t="str">
        <f t="shared" si="40"/>
        <v/>
      </c>
      <c r="AY109" s="168" t="str">
        <f t="shared" si="41"/>
        <v/>
      </c>
      <c r="AZ109" s="178"/>
      <c r="BA109" s="178"/>
      <c r="BB109" s="179"/>
      <c r="BC109" s="179"/>
      <c r="BD109" s="179"/>
      <c r="BE109" s="179"/>
      <c r="BF109" s="179"/>
      <c r="BG109" s="179"/>
      <c r="BH109" s="179"/>
      <c r="BI109" s="179"/>
      <c r="BJ109" s="179"/>
      <c r="BK109" s="179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  <c r="BW109" s="27"/>
      <c r="BX109" s="27"/>
      <c r="BY109" s="27"/>
      <c r="BZ109" s="27"/>
      <c r="CA109" s="27"/>
      <c r="CB109" s="27"/>
      <c r="CC109" s="27"/>
      <c r="CD109" s="27"/>
      <c r="CE109" s="27"/>
      <c r="CF109" s="27"/>
      <c r="CG109" s="27"/>
      <c r="CH109" s="27"/>
      <c r="CI109" s="27"/>
      <c r="CJ109" s="27"/>
      <c r="CK109" s="27"/>
      <c r="CL109" s="27"/>
      <c r="CM109" s="27"/>
      <c r="CN109" s="27"/>
      <c r="CO109" s="27"/>
      <c r="CP109" s="27"/>
      <c r="CQ109" s="27"/>
      <c r="CR109" s="27"/>
      <c r="CS109" s="27"/>
      <c r="CT109" s="27"/>
      <c r="CU109" s="27"/>
      <c r="CV109" s="27"/>
      <c r="CW109" s="27"/>
      <c r="CX109" s="27"/>
      <c r="CY109" s="27"/>
      <c r="CZ109" s="27"/>
      <c r="DA109" s="27"/>
      <c r="DB109" s="27"/>
      <c r="DC109" s="27"/>
      <c r="DD109" s="27"/>
      <c r="DE109" s="27"/>
      <c r="DF109" s="27"/>
      <c r="DG109" s="27"/>
      <c r="DH109" s="27"/>
      <c r="DI109" s="25"/>
      <c r="DJ109" s="25"/>
      <c r="DK109" s="25"/>
      <c r="DL109" s="25"/>
      <c r="DM109" s="25"/>
      <c r="DN109" s="25"/>
    </row>
    <row r="110" spans="1:118" ht="15.95" customHeight="1" x14ac:dyDescent="0.2">
      <c r="A110" s="181" t="str">
        <f t="shared" si="43"/>
        <v/>
      </c>
      <c r="B110" s="182" t="str">
        <f t="shared" si="42"/>
        <v/>
      </c>
      <c r="C110" s="151"/>
      <c r="D110" s="152"/>
      <c r="E110" s="153"/>
      <c r="F110" s="152"/>
      <c r="G110" s="151"/>
      <c r="H110" s="151"/>
      <c r="I110" s="151"/>
      <c r="J110" s="151"/>
      <c r="K110" s="151"/>
      <c r="L110" s="151" t="str">
        <f t="shared" si="23"/>
        <v/>
      </c>
      <c r="M110" s="151" t="str">
        <f t="shared" si="24"/>
        <v/>
      </c>
      <c r="N110" s="151" t="str">
        <f t="shared" si="25"/>
        <v/>
      </c>
      <c r="O110" s="151" t="str">
        <f t="shared" si="26"/>
        <v/>
      </c>
      <c r="P110" s="155"/>
      <c r="Q110" s="155"/>
      <c r="R110" s="154" t="str">
        <f>IF(C110="","",MAX(N110:N111))</f>
        <v/>
      </c>
      <c r="S110" s="154" t="str">
        <f>IF(D110="","",MAX(O110:O111))</f>
        <v/>
      </c>
      <c r="T110" s="155" t="str">
        <f>IF(C110="","",MAX(ABS(H110),ABS(H111)))</f>
        <v/>
      </c>
      <c r="U110" s="156" t="str">
        <f>+IF(C110="","",MIN(MAX(ABS(G110),ABS(G111))*1000/(J110*K110),0.2*$F$10))</f>
        <v/>
      </c>
      <c r="V110" s="155" t="str">
        <f>IF(C110="","",MAX(BH110:BI110))</f>
        <v/>
      </c>
      <c r="W110" s="155" t="str">
        <f>IF(C110="","",$AA$9*$J110*$BG110*$BF110*$F$10/2.9/1000)</f>
        <v/>
      </c>
      <c r="X110" s="155" t="str">
        <f>IF(C110="","",$AA$9*$J110*$BG110*$BF110*$F$10/2/1000)</f>
        <v/>
      </c>
      <c r="Y110" s="157" t="str">
        <f>IF(C110="","",IF(MAX(ABS(H110),ABS(H111))&lt;V110,"Cấu tạo",IF(MAX(ABS(H110),ABS(H111))&gt;X110,"O/S","Tínhthép")))</f>
        <v/>
      </c>
      <c r="Z110" s="158" t="str">
        <f>IF(C110="","",IF(Y110="Tínhthép",IF(T110&lt;W110,2.5,_xlfn.COT(0.5*ASIN(2*T110*1000/($AA$9*J110*BG110*BF110*$F$10)))),""))</f>
        <v/>
      </c>
      <c r="AA110" s="159" t="str">
        <f>IF(C110="","",MAX(BJ110:BK110))</f>
        <v/>
      </c>
      <c r="AB110" s="160" t="str">
        <f>IF($C110="","",AH110)</f>
        <v/>
      </c>
      <c r="AC110" s="160" t="str">
        <f>IF($C110="","",AI110)</f>
        <v/>
      </c>
      <c r="AD110" s="160"/>
      <c r="AE110" s="159" t="str">
        <f>IF(C110="","",2*3.14*AB110^2/4/AC110*1000)</f>
        <v/>
      </c>
      <c r="AF110" s="161" t="str">
        <f>IF(C110="","",IF(AE110&gt;AA110,"OK","NOT OK"))</f>
        <v/>
      </c>
      <c r="AG110" s="17">
        <v>24</v>
      </c>
      <c r="AH110" s="162">
        <v>10</v>
      </c>
      <c r="AI110" s="163">
        <v>200</v>
      </c>
      <c r="AK110" s="164" t="str">
        <f t="shared" si="27"/>
        <v/>
      </c>
      <c r="AL110" s="165" t="str">
        <f t="shared" si="28"/>
        <v/>
      </c>
      <c r="AM110" s="164" t="str">
        <f t="shared" si="29"/>
        <v/>
      </c>
      <c r="AN110" s="164" t="str">
        <f t="shared" si="30"/>
        <v/>
      </c>
      <c r="AO110" s="166" t="str">
        <f t="shared" si="31"/>
        <v/>
      </c>
      <c r="AP110" s="167" t="str">
        <f t="shared" si="32"/>
        <v/>
      </c>
      <c r="AQ110" s="167" t="str">
        <f t="shared" si="33"/>
        <v/>
      </c>
      <c r="AR110" s="167" t="str">
        <f t="shared" si="34"/>
        <v/>
      </c>
      <c r="AS110" s="164" t="str">
        <f t="shared" si="35"/>
        <v/>
      </c>
      <c r="AT110" s="168" t="str">
        <f t="shared" si="36"/>
        <v/>
      </c>
      <c r="AU110" s="168" t="str">
        <f t="shared" si="37"/>
        <v/>
      </c>
      <c r="AV110" s="168" t="str">
        <f t="shared" si="38"/>
        <v/>
      </c>
      <c r="AW110" s="168" t="str">
        <f t="shared" si="39"/>
        <v/>
      </c>
      <c r="AX110" s="168" t="str">
        <f t="shared" si="40"/>
        <v/>
      </c>
      <c r="AY110" s="168" t="str">
        <f t="shared" si="41"/>
        <v/>
      </c>
      <c r="AZ110" s="169" t="str">
        <f>IF(C110="","",MAX(R110:R111))</f>
        <v/>
      </c>
      <c r="BA110" s="169" t="str">
        <f>IF(C110="","",MAX(S110:S111))</f>
        <v/>
      </c>
      <c r="BB110" s="170" t="str">
        <f>IF(C110="","",MIN(2,1+SQRT(200/(0.8*K110))))</f>
        <v/>
      </c>
      <c r="BC110" s="170" t="str">
        <f>IF(C110="","",MIN(0.02,MAX(R110:S110)/(J110*0.8*K110)))</f>
        <v/>
      </c>
      <c r="BD110" s="171" t="str">
        <f>IF(C110="","",0.18/$Y$11)</f>
        <v/>
      </c>
      <c r="BE110" s="172" t="str">
        <f>IF(C110="","",0.035*BB110^(3/2)*$F$9^(1/2))</f>
        <v/>
      </c>
      <c r="BF110" s="172" t="str">
        <f>IF(C110="","",0.6*(1-$F$9/250))</f>
        <v/>
      </c>
      <c r="BG110" s="171" t="str">
        <f>IF(C110="","",0.9*AK110)</f>
        <v/>
      </c>
      <c r="BH110" s="172" t="str">
        <f>+IF(C110="","",(BD110*BB110*(100*BC110*$F$9)^(1/3)+0.15*U110)*J110*0.8*K110/1000)</f>
        <v/>
      </c>
      <c r="BI110" s="172" t="str">
        <f>IF(C110="","",(BE110+0.15*U110)*J110*0.8*K110/1000)</f>
        <v/>
      </c>
      <c r="BJ110" s="172" t="str">
        <f>IF(C110="","",$AF$12*J110*1000)</f>
        <v/>
      </c>
      <c r="BK110" s="172" t="str">
        <f>+IF(C110="","",T110*1000/(BG110*$Q$10*Z110)*1000)</f>
        <v/>
      </c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  <c r="BW110" s="27"/>
      <c r="BX110" s="27"/>
      <c r="BY110" s="27"/>
      <c r="BZ110" s="27"/>
      <c r="CA110" s="27"/>
      <c r="CB110" s="27"/>
      <c r="CC110" s="27"/>
      <c r="CD110" s="27"/>
      <c r="CE110" s="27"/>
      <c r="CF110" s="27"/>
      <c r="CG110" s="27"/>
      <c r="CH110" s="27"/>
      <c r="CI110" s="27"/>
      <c r="CJ110" s="27"/>
      <c r="CK110" s="27"/>
      <c r="CL110" s="27"/>
      <c r="CM110" s="27"/>
      <c r="CN110" s="27"/>
      <c r="CO110" s="27"/>
      <c r="CP110" s="27"/>
      <c r="CQ110" s="27"/>
      <c r="CR110" s="27"/>
      <c r="CS110" s="27"/>
      <c r="CT110" s="27"/>
      <c r="CU110" s="27"/>
      <c r="CV110" s="27"/>
      <c r="CW110" s="27"/>
      <c r="CX110" s="27"/>
      <c r="CY110" s="27"/>
      <c r="CZ110" s="27"/>
      <c r="DA110" s="27"/>
      <c r="DB110" s="27"/>
      <c r="DC110" s="27"/>
      <c r="DD110" s="27"/>
      <c r="DE110" s="27"/>
      <c r="DF110" s="27"/>
      <c r="DG110" s="27"/>
      <c r="DH110" s="27"/>
      <c r="DI110" s="25"/>
      <c r="DJ110" s="25"/>
      <c r="DK110" s="25"/>
      <c r="DL110" s="25"/>
      <c r="DM110" s="25"/>
      <c r="DN110" s="25"/>
    </row>
    <row r="111" spans="1:118" ht="15.95" customHeight="1" x14ac:dyDescent="0.25">
      <c r="A111" s="181" t="str">
        <f t="shared" si="43"/>
        <v/>
      </c>
      <c r="B111" s="182" t="str">
        <f t="shared" si="42"/>
        <v/>
      </c>
      <c r="C111" s="151"/>
      <c r="D111" s="152"/>
      <c r="E111" s="153"/>
      <c r="F111" s="152"/>
      <c r="G111" s="151"/>
      <c r="H111" s="151"/>
      <c r="I111" s="151"/>
      <c r="J111" s="151"/>
      <c r="K111" s="152"/>
      <c r="L111" s="151" t="str">
        <f t="shared" si="23"/>
        <v/>
      </c>
      <c r="M111" s="151" t="str">
        <f t="shared" si="24"/>
        <v/>
      </c>
      <c r="N111" s="151" t="str">
        <f t="shared" si="25"/>
        <v/>
      </c>
      <c r="O111" s="151" t="str">
        <f t="shared" si="26"/>
        <v/>
      </c>
      <c r="P111" s="272"/>
      <c r="Q111" s="272"/>
      <c r="R111" s="180"/>
      <c r="S111" s="180"/>
      <c r="T111" s="174"/>
      <c r="U111" s="174"/>
      <c r="V111" s="174"/>
      <c r="W111" s="174"/>
      <c r="X111" s="174"/>
      <c r="Y111" s="174"/>
      <c r="Z111" s="174"/>
      <c r="AA111" s="175"/>
      <c r="AB111" s="175"/>
      <c r="AC111" s="175"/>
      <c r="AD111" s="175"/>
      <c r="AE111" s="176"/>
      <c r="AF111" s="175"/>
      <c r="AG111" s="122"/>
      <c r="AH111" s="177"/>
      <c r="AI111" s="177"/>
      <c r="AK111" s="164" t="str">
        <f t="shared" si="27"/>
        <v/>
      </c>
      <c r="AL111" s="165" t="str">
        <f t="shared" si="28"/>
        <v/>
      </c>
      <c r="AM111" s="164" t="str">
        <f t="shared" si="29"/>
        <v/>
      </c>
      <c r="AN111" s="164" t="str">
        <f t="shared" si="30"/>
        <v/>
      </c>
      <c r="AO111" s="166" t="str">
        <f t="shared" si="31"/>
        <v/>
      </c>
      <c r="AP111" s="167" t="str">
        <f t="shared" si="32"/>
        <v/>
      </c>
      <c r="AQ111" s="167" t="str">
        <f t="shared" si="33"/>
        <v/>
      </c>
      <c r="AR111" s="167" t="str">
        <f t="shared" si="34"/>
        <v/>
      </c>
      <c r="AS111" s="164" t="str">
        <f t="shared" si="35"/>
        <v/>
      </c>
      <c r="AT111" s="168" t="str">
        <f t="shared" si="36"/>
        <v/>
      </c>
      <c r="AU111" s="168" t="str">
        <f t="shared" si="37"/>
        <v/>
      </c>
      <c r="AV111" s="168" t="str">
        <f t="shared" si="38"/>
        <v/>
      </c>
      <c r="AW111" s="168" t="str">
        <f t="shared" si="39"/>
        <v/>
      </c>
      <c r="AX111" s="168" t="str">
        <f t="shared" si="40"/>
        <v/>
      </c>
      <c r="AY111" s="168" t="str">
        <f t="shared" si="41"/>
        <v/>
      </c>
      <c r="AZ111" s="178"/>
      <c r="BA111" s="178"/>
      <c r="BB111" s="179"/>
      <c r="BC111" s="179"/>
      <c r="BD111" s="179"/>
      <c r="BE111" s="179"/>
      <c r="BF111" s="179"/>
      <c r="BG111" s="179"/>
      <c r="BH111" s="179"/>
      <c r="BI111" s="179"/>
      <c r="BJ111" s="179"/>
      <c r="BK111" s="179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  <c r="BW111" s="27"/>
      <c r="BX111" s="27"/>
      <c r="BY111" s="27"/>
      <c r="BZ111" s="27"/>
      <c r="CA111" s="27"/>
      <c r="CB111" s="27"/>
      <c r="CC111" s="27"/>
      <c r="CD111" s="27"/>
      <c r="CE111" s="27"/>
      <c r="CF111" s="27"/>
      <c r="CG111" s="27"/>
      <c r="CH111" s="27"/>
      <c r="CI111" s="27"/>
      <c r="CJ111" s="27"/>
      <c r="CK111" s="27"/>
      <c r="CL111" s="27"/>
      <c r="CM111" s="27"/>
      <c r="CN111" s="27"/>
      <c r="CO111" s="27"/>
      <c r="CP111" s="27"/>
      <c r="CQ111" s="27"/>
      <c r="CR111" s="27"/>
      <c r="CS111" s="27"/>
      <c r="CT111" s="27"/>
      <c r="CU111" s="27"/>
      <c r="CV111" s="27"/>
      <c r="CW111" s="27"/>
      <c r="CX111" s="27"/>
      <c r="CY111" s="27"/>
      <c r="CZ111" s="27"/>
      <c r="DA111" s="27"/>
      <c r="DB111" s="27"/>
      <c r="DC111" s="27"/>
      <c r="DD111" s="27"/>
      <c r="DE111" s="27"/>
      <c r="DF111" s="27"/>
      <c r="DG111" s="27"/>
      <c r="DH111" s="27"/>
      <c r="DI111" s="25"/>
      <c r="DJ111" s="25"/>
      <c r="DK111" s="25"/>
      <c r="DL111" s="25"/>
      <c r="DM111" s="25"/>
      <c r="DN111" s="25"/>
    </row>
    <row r="112" spans="1:118" ht="15.95" customHeight="1" x14ac:dyDescent="0.2">
      <c r="A112" s="181" t="str">
        <f t="shared" si="43"/>
        <v/>
      </c>
      <c r="B112" s="182" t="str">
        <f t="shared" si="42"/>
        <v/>
      </c>
      <c r="C112" s="151"/>
      <c r="D112" s="152"/>
      <c r="E112" s="153"/>
      <c r="F112" s="152"/>
      <c r="G112" s="151"/>
      <c r="H112" s="151"/>
      <c r="I112" s="151"/>
      <c r="J112" s="151"/>
      <c r="K112" s="152"/>
      <c r="L112" s="151" t="str">
        <f t="shared" si="23"/>
        <v/>
      </c>
      <c r="M112" s="151" t="str">
        <f t="shared" si="24"/>
        <v/>
      </c>
      <c r="N112" s="151" t="str">
        <f t="shared" si="25"/>
        <v/>
      </c>
      <c r="O112" s="151" t="str">
        <f t="shared" si="26"/>
        <v/>
      </c>
      <c r="P112" s="155"/>
      <c r="Q112" s="155"/>
      <c r="R112" s="154" t="str">
        <f>IF(C112="","",MAX(N112:N113))</f>
        <v/>
      </c>
      <c r="S112" s="154" t="str">
        <f>IF(D112="","",MAX(O112:O113))</f>
        <v/>
      </c>
      <c r="T112" s="155" t="str">
        <f>IF(C112="","",MAX(ABS(H112),ABS(H113)))</f>
        <v/>
      </c>
      <c r="U112" s="156" t="str">
        <f>+IF(C112="","",MIN(MAX(ABS(G112),ABS(G113))*1000/(J112*K112),0.2*$F$10))</f>
        <v/>
      </c>
      <c r="V112" s="155" t="str">
        <f>IF(C112="","",MAX(BH112:BI112))</f>
        <v/>
      </c>
      <c r="W112" s="155" t="str">
        <f>IF(C112="","",$AA$9*$J112*$BG112*$BF112*$F$10/2.9/1000)</f>
        <v/>
      </c>
      <c r="X112" s="155" t="str">
        <f>IF(C112="","",$AA$9*$J112*$BG112*$BF112*$F$10/2/1000)</f>
        <v/>
      </c>
      <c r="Y112" s="157" t="str">
        <f>IF(C112="","",IF(MAX(ABS(H112),ABS(H113))&lt;V112,"Cấu tạo",IF(MAX(ABS(H112),ABS(H113))&gt;X112,"O/S","Tínhthép")))</f>
        <v/>
      </c>
      <c r="Z112" s="158" t="str">
        <f>IF(C112="","",IF(Y112="Tínhthép",IF(T112&lt;W112,2.5,_xlfn.COT(0.5*ASIN(2*T112*1000/($AA$9*J112*BG112*BF112*$F$10)))),""))</f>
        <v/>
      </c>
      <c r="AA112" s="159" t="str">
        <f>IF(C112="","",MAX(BJ112:BK112))</f>
        <v/>
      </c>
      <c r="AB112" s="160" t="str">
        <f>IF($C112="","",AH112)</f>
        <v/>
      </c>
      <c r="AC112" s="160" t="str">
        <f>IF($C112="","",AI112)</f>
        <v/>
      </c>
      <c r="AD112" s="160"/>
      <c r="AE112" s="159" t="str">
        <f>IF(C112="","",2*3.14*AB112^2/4/AC112*1000)</f>
        <v/>
      </c>
      <c r="AF112" s="161" t="str">
        <f>IF(C112="","",IF(AE112&gt;AA112,"OK","NOT OK"))</f>
        <v/>
      </c>
      <c r="AH112" s="162">
        <v>10</v>
      </c>
      <c r="AI112" s="163">
        <v>200</v>
      </c>
      <c r="AK112" s="164" t="str">
        <f t="shared" si="27"/>
        <v/>
      </c>
      <c r="AL112" s="165" t="str">
        <f t="shared" si="28"/>
        <v/>
      </c>
      <c r="AM112" s="164" t="str">
        <f t="shared" si="29"/>
        <v/>
      </c>
      <c r="AN112" s="164" t="str">
        <f t="shared" si="30"/>
        <v/>
      </c>
      <c r="AO112" s="166" t="str">
        <f t="shared" si="31"/>
        <v/>
      </c>
      <c r="AP112" s="167" t="str">
        <f t="shared" si="32"/>
        <v/>
      </c>
      <c r="AQ112" s="167" t="str">
        <f t="shared" si="33"/>
        <v/>
      </c>
      <c r="AR112" s="167" t="str">
        <f t="shared" si="34"/>
        <v/>
      </c>
      <c r="AS112" s="164" t="str">
        <f t="shared" si="35"/>
        <v/>
      </c>
      <c r="AT112" s="168" t="str">
        <f t="shared" si="36"/>
        <v/>
      </c>
      <c r="AU112" s="168" t="str">
        <f t="shared" si="37"/>
        <v/>
      </c>
      <c r="AV112" s="168" t="str">
        <f t="shared" si="38"/>
        <v/>
      </c>
      <c r="AW112" s="168" t="str">
        <f t="shared" si="39"/>
        <v/>
      </c>
      <c r="AX112" s="168" t="str">
        <f t="shared" si="40"/>
        <v/>
      </c>
      <c r="AY112" s="168" t="str">
        <f t="shared" si="41"/>
        <v/>
      </c>
      <c r="AZ112" s="169" t="str">
        <f>IF(C112="","",MAX(R112:R113))</f>
        <v/>
      </c>
      <c r="BA112" s="169" t="str">
        <f>IF(C112="","",MAX(S112:S113))</f>
        <v/>
      </c>
      <c r="BB112" s="170" t="str">
        <f>IF(C112="","",MIN(2,1+SQRT(200/(0.8*K112))))</f>
        <v/>
      </c>
      <c r="BC112" s="170" t="str">
        <f>IF(C112="","",MIN(0.02,MAX(R112:S112)/(J112*0.8*K112)))</f>
        <v/>
      </c>
      <c r="BD112" s="171" t="str">
        <f>IF(C112="","",0.18/$Y$11)</f>
        <v/>
      </c>
      <c r="BE112" s="172" t="str">
        <f>IF(C112="","",0.035*BB112^(3/2)*$F$9^(1/2))</f>
        <v/>
      </c>
      <c r="BF112" s="172" t="str">
        <f>IF(C112="","",0.6*(1-$F$9/250))</f>
        <v/>
      </c>
      <c r="BG112" s="171" t="str">
        <f>IF(C112="","",0.9*AK112)</f>
        <v/>
      </c>
      <c r="BH112" s="172" t="str">
        <f>+IF(C112="","",(BD112*BB112*(100*BC112*$F$9)^(1/3)+0.15*U112)*J112*0.8*K112/1000)</f>
        <v/>
      </c>
      <c r="BI112" s="172" t="str">
        <f>IF(C112="","",(BE112+0.15*U112)*J112*0.8*K112/1000)</f>
        <v/>
      </c>
      <c r="BJ112" s="172" t="str">
        <f>IF(C112="","",$AF$12*J112*1000)</f>
        <v/>
      </c>
      <c r="BK112" s="172" t="str">
        <f>+IF(C112="","",T112*1000/(BG112*$Q$10*Z112)*1000)</f>
        <v/>
      </c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  <c r="BW112" s="27"/>
      <c r="BX112" s="27"/>
      <c r="BY112" s="27"/>
      <c r="BZ112" s="27"/>
      <c r="CA112" s="27"/>
      <c r="CB112" s="27"/>
      <c r="CC112" s="27"/>
      <c r="CD112" s="27"/>
      <c r="CE112" s="27"/>
      <c r="CF112" s="27"/>
      <c r="CG112" s="27"/>
      <c r="CH112" s="27"/>
      <c r="CI112" s="27"/>
      <c r="CJ112" s="27"/>
      <c r="CK112" s="27"/>
      <c r="CL112" s="27"/>
      <c r="CM112" s="27"/>
      <c r="CN112" s="27"/>
      <c r="CO112" s="27"/>
      <c r="CP112" s="27"/>
      <c r="CQ112" s="27"/>
      <c r="CR112" s="27"/>
      <c r="CS112" s="27"/>
      <c r="CT112" s="27"/>
      <c r="CU112" s="27"/>
      <c r="CV112" s="27"/>
      <c r="CW112" s="27"/>
      <c r="CX112" s="27"/>
      <c r="CY112" s="27"/>
      <c r="CZ112" s="27"/>
      <c r="DA112" s="27"/>
      <c r="DB112" s="27"/>
      <c r="DC112" s="27"/>
      <c r="DD112" s="27"/>
      <c r="DE112" s="27"/>
      <c r="DF112" s="27"/>
      <c r="DG112" s="27"/>
      <c r="DH112" s="27"/>
      <c r="DI112" s="25"/>
      <c r="DJ112" s="25"/>
      <c r="DK112" s="25"/>
      <c r="DL112" s="25"/>
      <c r="DM112" s="25"/>
      <c r="DN112" s="25"/>
    </row>
    <row r="113" spans="1:118" ht="15.95" customHeight="1" x14ac:dyDescent="0.25">
      <c r="A113" s="181" t="str">
        <f t="shared" si="43"/>
        <v/>
      </c>
      <c r="B113" s="182" t="str">
        <f t="shared" si="42"/>
        <v/>
      </c>
      <c r="C113" s="151"/>
      <c r="D113" s="152"/>
      <c r="E113" s="153"/>
      <c r="F113" s="152"/>
      <c r="G113" s="151"/>
      <c r="H113" s="151"/>
      <c r="I113" s="151"/>
      <c r="J113" s="151"/>
      <c r="K113" s="152"/>
      <c r="L113" s="151" t="str">
        <f t="shared" si="23"/>
        <v/>
      </c>
      <c r="M113" s="151" t="str">
        <f t="shared" si="24"/>
        <v/>
      </c>
      <c r="N113" s="151" t="str">
        <f t="shared" si="25"/>
        <v/>
      </c>
      <c r="O113" s="151" t="str">
        <f t="shared" si="26"/>
        <v/>
      </c>
      <c r="P113" s="272"/>
      <c r="Q113" s="272"/>
      <c r="R113" s="180"/>
      <c r="S113" s="180"/>
      <c r="T113" s="174"/>
      <c r="U113" s="174"/>
      <c r="V113" s="174"/>
      <c r="W113" s="174"/>
      <c r="X113" s="174"/>
      <c r="Y113" s="174"/>
      <c r="Z113" s="174"/>
      <c r="AA113" s="175"/>
      <c r="AB113" s="175"/>
      <c r="AC113" s="175"/>
      <c r="AD113" s="175"/>
      <c r="AE113" s="176"/>
      <c r="AF113" s="175"/>
      <c r="AG113" s="122"/>
      <c r="AH113" s="177"/>
      <c r="AI113" s="177"/>
      <c r="AK113" s="164" t="str">
        <f t="shared" si="27"/>
        <v/>
      </c>
      <c r="AL113" s="165" t="str">
        <f t="shared" si="28"/>
        <v/>
      </c>
      <c r="AM113" s="164" t="str">
        <f t="shared" si="29"/>
        <v/>
      </c>
      <c r="AN113" s="164" t="str">
        <f t="shared" si="30"/>
        <v/>
      </c>
      <c r="AO113" s="166" t="str">
        <f t="shared" si="31"/>
        <v/>
      </c>
      <c r="AP113" s="167" t="str">
        <f t="shared" si="32"/>
        <v/>
      </c>
      <c r="AQ113" s="167" t="str">
        <f t="shared" si="33"/>
        <v/>
      </c>
      <c r="AR113" s="167" t="str">
        <f t="shared" si="34"/>
        <v/>
      </c>
      <c r="AS113" s="164" t="str">
        <f t="shared" si="35"/>
        <v/>
      </c>
      <c r="AT113" s="168" t="str">
        <f t="shared" si="36"/>
        <v/>
      </c>
      <c r="AU113" s="168" t="str">
        <f t="shared" si="37"/>
        <v/>
      </c>
      <c r="AV113" s="168" t="str">
        <f t="shared" si="38"/>
        <v/>
      </c>
      <c r="AW113" s="168" t="str">
        <f t="shared" si="39"/>
        <v/>
      </c>
      <c r="AX113" s="168" t="str">
        <f t="shared" si="40"/>
        <v/>
      </c>
      <c r="AY113" s="168" t="str">
        <f t="shared" si="41"/>
        <v/>
      </c>
      <c r="AZ113" s="178"/>
      <c r="BA113" s="178"/>
      <c r="BB113" s="179"/>
      <c r="BC113" s="179"/>
      <c r="BD113" s="179"/>
      <c r="BE113" s="179"/>
      <c r="BF113" s="179"/>
      <c r="BG113" s="179"/>
      <c r="BH113" s="179"/>
      <c r="BI113" s="179"/>
      <c r="BJ113" s="179"/>
      <c r="BK113" s="179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  <c r="BW113" s="27"/>
      <c r="BX113" s="27"/>
      <c r="BY113" s="27"/>
      <c r="BZ113" s="27"/>
      <c r="CA113" s="27"/>
      <c r="CB113" s="27"/>
      <c r="CC113" s="27"/>
      <c r="CD113" s="27"/>
      <c r="CE113" s="27"/>
      <c r="CF113" s="27"/>
      <c r="CG113" s="27"/>
      <c r="CH113" s="27"/>
      <c r="CI113" s="27"/>
      <c r="CJ113" s="27"/>
      <c r="CK113" s="27"/>
      <c r="CL113" s="27"/>
      <c r="CM113" s="27"/>
      <c r="CN113" s="27"/>
      <c r="CO113" s="27"/>
      <c r="CP113" s="27"/>
      <c r="CQ113" s="27"/>
      <c r="CR113" s="27"/>
      <c r="CS113" s="27"/>
      <c r="CT113" s="27"/>
      <c r="CU113" s="27"/>
      <c r="CV113" s="27"/>
      <c r="CW113" s="27"/>
      <c r="CX113" s="27"/>
      <c r="CY113" s="27"/>
      <c r="CZ113" s="27"/>
      <c r="DA113" s="27"/>
      <c r="DB113" s="27"/>
      <c r="DC113" s="27"/>
      <c r="DD113" s="27"/>
      <c r="DE113" s="27"/>
      <c r="DF113" s="27"/>
      <c r="DG113" s="27"/>
      <c r="DH113" s="27"/>
      <c r="DI113" s="25"/>
      <c r="DJ113" s="25"/>
      <c r="DK113" s="25"/>
      <c r="DL113" s="25"/>
      <c r="DM113" s="25"/>
      <c r="DN113" s="25"/>
    </row>
    <row r="114" spans="1:118" ht="15.95" customHeight="1" x14ac:dyDescent="0.2">
      <c r="A114" s="181" t="str">
        <f t="shared" si="43"/>
        <v/>
      </c>
      <c r="B114" s="182" t="str">
        <f t="shared" si="42"/>
        <v/>
      </c>
      <c r="C114" s="151"/>
      <c r="D114" s="152"/>
      <c r="E114" s="153"/>
      <c r="F114" s="152"/>
      <c r="G114" s="151"/>
      <c r="H114" s="151"/>
      <c r="I114" s="151"/>
      <c r="J114" s="151"/>
      <c r="K114" s="151"/>
      <c r="L114" s="151" t="str">
        <f t="shared" si="23"/>
        <v/>
      </c>
      <c r="M114" s="151" t="str">
        <f t="shared" si="24"/>
        <v/>
      </c>
      <c r="N114" s="151" t="str">
        <f t="shared" si="25"/>
        <v/>
      </c>
      <c r="O114" s="151" t="str">
        <f t="shared" si="26"/>
        <v/>
      </c>
      <c r="P114" s="155"/>
      <c r="Q114" s="155"/>
      <c r="R114" s="154" t="str">
        <f>IF(C114="","",MAX(N114:N115))</f>
        <v/>
      </c>
      <c r="S114" s="154" t="str">
        <f>IF(D114="","",MAX(O114:O115))</f>
        <v/>
      </c>
      <c r="T114" s="155" t="str">
        <f>IF(C114="","",MAX(ABS(H114),ABS(H115)))</f>
        <v/>
      </c>
      <c r="U114" s="156" t="str">
        <f>+IF(C114="","",MIN(MAX(ABS(G114),ABS(G115))*1000/(J114*K114),0.2*$F$10))</f>
        <v/>
      </c>
      <c r="V114" s="155" t="str">
        <f>IF(C114="","",MAX(BH114:BI114))</f>
        <v/>
      </c>
      <c r="W114" s="155" t="str">
        <f>IF(C114="","",$AA$9*$J114*$BG114*$BF114*$F$10/2.9/1000)</f>
        <v/>
      </c>
      <c r="X114" s="155" t="str">
        <f>IF(C114="","",$AA$9*$J114*$BG114*$BF114*$F$10/2/1000)</f>
        <v/>
      </c>
      <c r="Y114" s="157" t="str">
        <f>IF(C114="","",IF(MAX(ABS(H114),ABS(H115))&lt;V114,"Cấu tạo",IF(MAX(ABS(H114),ABS(H115))&gt;X114,"O/S","Tínhthép")))</f>
        <v/>
      </c>
      <c r="Z114" s="158" t="str">
        <f>IF(C114="","",IF(Y114="Tínhthép",IF(T114&lt;W114,2.5,_xlfn.COT(0.5*ASIN(2*T114*1000/($AA$9*J114*BG114*BF114*$F$10)))),""))</f>
        <v/>
      </c>
      <c r="AA114" s="159" t="str">
        <f>IF(C114="","",MAX(BJ114:BK114))</f>
        <v/>
      </c>
      <c r="AB114" s="160" t="str">
        <f>IF($C114="","",AH114)</f>
        <v/>
      </c>
      <c r="AC114" s="160" t="str">
        <f>IF($C114="","",AI114)</f>
        <v/>
      </c>
      <c r="AD114" s="160"/>
      <c r="AE114" s="159" t="str">
        <f>IF(C114="","",2*3.14*AB114^2/4/AC114*1000)</f>
        <v/>
      </c>
      <c r="AF114" s="161" t="str">
        <f>IF(C114="","",IF(AE114&gt;AA114,"OK","NOT OK"))</f>
        <v/>
      </c>
      <c r="AG114" s="17">
        <v>25</v>
      </c>
      <c r="AH114" s="162">
        <v>10</v>
      </c>
      <c r="AI114" s="163">
        <v>200</v>
      </c>
      <c r="AK114" s="164" t="str">
        <f t="shared" si="27"/>
        <v/>
      </c>
      <c r="AL114" s="165" t="str">
        <f t="shared" si="28"/>
        <v/>
      </c>
      <c r="AM114" s="164" t="str">
        <f t="shared" si="29"/>
        <v/>
      </c>
      <c r="AN114" s="164" t="str">
        <f t="shared" si="30"/>
        <v/>
      </c>
      <c r="AO114" s="166" t="str">
        <f t="shared" si="31"/>
        <v/>
      </c>
      <c r="AP114" s="167" t="str">
        <f t="shared" si="32"/>
        <v/>
      </c>
      <c r="AQ114" s="167" t="str">
        <f t="shared" si="33"/>
        <v/>
      </c>
      <c r="AR114" s="167" t="str">
        <f t="shared" si="34"/>
        <v/>
      </c>
      <c r="AS114" s="164" t="str">
        <f t="shared" si="35"/>
        <v/>
      </c>
      <c r="AT114" s="168" t="str">
        <f t="shared" si="36"/>
        <v/>
      </c>
      <c r="AU114" s="168" t="str">
        <f t="shared" si="37"/>
        <v/>
      </c>
      <c r="AV114" s="168" t="str">
        <f t="shared" si="38"/>
        <v/>
      </c>
      <c r="AW114" s="168" t="str">
        <f t="shared" si="39"/>
        <v/>
      </c>
      <c r="AX114" s="168" t="str">
        <f t="shared" si="40"/>
        <v/>
      </c>
      <c r="AY114" s="168" t="str">
        <f t="shared" si="41"/>
        <v/>
      </c>
      <c r="AZ114" s="169" t="str">
        <f>IF(C114="","",MAX(R114:R115))</f>
        <v/>
      </c>
      <c r="BA114" s="169" t="str">
        <f>IF(C114="","",MAX(S114:S115))</f>
        <v/>
      </c>
      <c r="BB114" s="170" t="str">
        <f>IF(C114="","",MIN(2,1+SQRT(200/(0.8*K114))))</f>
        <v/>
      </c>
      <c r="BC114" s="170" t="str">
        <f>IF(C114="","",MIN(0.02,MAX(R114:S114)/(J114*0.8*K114)))</f>
        <v/>
      </c>
      <c r="BD114" s="171" t="str">
        <f>IF(C114="","",0.18/$Y$11)</f>
        <v/>
      </c>
      <c r="BE114" s="172" t="str">
        <f>IF(C114="","",0.035*BB114^(3/2)*$F$9^(1/2))</f>
        <v/>
      </c>
      <c r="BF114" s="172" t="str">
        <f>IF(C114="","",0.6*(1-$F$9/250))</f>
        <v/>
      </c>
      <c r="BG114" s="171" t="str">
        <f>IF(C114="","",0.9*AK114)</f>
        <v/>
      </c>
      <c r="BH114" s="172" t="str">
        <f>+IF(C114="","",(BD114*BB114*(100*BC114*$F$9)^(1/3)+0.15*U114)*J114*0.8*K114/1000)</f>
        <v/>
      </c>
      <c r="BI114" s="172" t="str">
        <f>IF(C114="","",(BE114+0.15*U114)*J114*0.8*K114/1000)</f>
        <v/>
      </c>
      <c r="BJ114" s="172" t="str">
        <f>IF(C114="","",$AF$12*J114*1000)</f>
        <v/>
      </c>
      <c r="BK114" s="172" t="str">
        <f>+IF(C114="","",T114*1000/(BG114*$Q$10*Z114)*1000)</f>
        <v/>
      </c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  <c r="BW114" s="27"/>
      <c r="BX114" s="27"/>
      <c r="BY114" s="27"/>
      <c r="BZ114" s="27"/>
      <c r="CA114" s="27"/>
      <c r="CB114" s="27"/>
      <c r="CC114" s="27"/>
      <c r="CD114" s="27"/>
      <c r="CE114" s="27"/>
      <c r="CF114" s="27"/>
      <c r="CG114" s="27"/>
      <c r="CH114" s="27"/>
      <c r="CI114" s="27"/>
      <c r="CJ114" s="27"/>
      <c r="CK114" s="27"/>
      <c r="CL114" s="27"/>
      <c r="CM114" s="27"/>
      <c r="CN114" s="27"/>
      <c r="CO114" s="27"/>
      <c r="CP114" s="27"/>
      <c r="CQ114" s="27"/>
      <c r="CR114" s="27"/>
      <c r="CS114" s="27"/>
      <c r="CT114" s="27"/>
      <c r="CU114" s="27"/>
      <c r="CV114" s="27"/>
      <c r="CW114" s="27"/>
      <c r="CX114" s="27"/>
      <c r="CY114" s="27"/>
      <c r="CZ114" s="27"/>
      <c r="DA114" s="27"/>
      <c r="DB114" s="27"/>
      <c r="DC114" s="27"/>
      <c r="DD114" s="27"/>
      <c r="DE114" s="27"/>
      <c r="DF114" s="27"/>
      <c r="DG114" s="27"/>
      <c r="DH114" s="27"/>
      <c r="DI114" s="25"/>
      <c r="DJ114" s="25"/>
      <c r="DK114" s="25"/>
      <c r="DL114" s="25"/>
      <c r="DM114" s="25"/>
      <c r="DN114" s="25"/>
    </row>
    <row r="115" spans="1:118" ht="15.95" customHeight="1" x14ac:dyDescent="0.25">
      <c r="A115" s="181" t="str">
        <f t="shared" si="43"/>
        <v/>
      </c>
      <c r="B115" s="182" t="str">
        <f t="shared" si="42"/>
        <v/>
      </c>
      <c r="C115" s="151"/>
      <c r="D115" s="152"/>
      <c r="E115" s="153"/>
      <c r="F115" s="152"/>
      <c r="G115" s="151"/>
      <c r="H115" s="151"/>
      <c r="I115" s="151"/>
      <c r="J115" s="151"/>
      <c r="K115" s="152"/>
      <c r="L115" s="151" t="str">
        <f t="shared" si="23"/>
        <v/>
      </c>
      <c r="M115" s="151" t="str">
        <f t="shared" si="24"/>
        <v/>
      </c>
      <c r="N115" s="151" t="str">
        <f t="shared" si="25"/>
        <v/>
      </c>
      <c r="O115" s="151" t="str">
        <f t="shared" si="26"/>
        <v/>
      </c>
      <c r="P115" s="272"/>
      <c r="Q115" s="272"/>
      <c r="R115" s="173"/>
      <c r="S115" s="173"/>
      <c r="T115" s="174"/>
      <c r="U115" s="174"/>
      <c r="V115" s="174"/>
      <c r="W115" s="174"/>
      <c r="X115" s="174"/>
      <c r="Y115" s="174"/>
      <c r="Z115" s="174"/>
      <c r="AA115" s="175"/>
      <c r="AB115" s="175"/>
      <c r="AC115" s="175"/>
      <c r="AD115" s="175"/>
      <c r="AE115" s="176"/>
      <c r="AF115" s="175"/>
      <c r="AG115" s="122"/>
      <c r="AH115" s="177"/>
      <c r="AI115" s="177"/>
      <c r="AK115" s="164" t="str">
        <f t="shared" si="27"/>
        <v/>
      </c>
      <c r="AL115" s="165" t="str">
        <f t="shared" si="28"/>
        <v/>
      </c>
      <c r="AM115" s="164" t="str">
        <f t="shared" si="29"/>
        <v/>
      </c>
      <c r="AN115" s="164" t="str">
        <f t="shared" si="30"/>
        <v/>
      </c>
      <c r="AO115" s="166" t="str">
        <f t="shared" si="31"/>
        <v/>
      </c>
      <c r="AP115" s="167" t="str">
        <f t="shared" si="32"/>
        <v/>
      </c>
      <c r="AQ115" s="167" t="str">
        <f t="shared" si="33"/>
        <v/>
      </c>
      <c r="AR115" s="167" t="str">
        <f t="shared" si="34"/>
        <v/>
      </c>
      <c r="AS115" s="164" t="str">
        <f t="shared" si="35"/>
        <v/>
      </c>
      <c r="AT115" s="168" t="str">
        <f t="shared" si="36"/>
        <v/>
      </c>
      <c r="AU115" s="168" t="str">
        <f t="shared" si="37"/>
        <v/>
      </c>
      <c r="AV115" s="168" t="str">
        <f t="shared" si="38"/>
        <v/>
      </c>
      <c r="AW115" s="168" t="str">
        <f t="shared" si="39"/>
        <v/>
      </c>
      <c r="AX115" s="168" t="str">
        <f t="shared" si="40"/>
        <v/>
      </c>
      <c r="AY115" s="168" t="str">
        <f t="shared" si="41"/>
        <v/>
      </c>
      <c r="AZ115" s="178"/>
      <c r="BA115" s="178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  <c r="BW115" s="27"/>
      <c r="BX115" s="27"/>
      <c r="BY115" s="27"/>
      <c r="BZ115" s="27"/>
      <c r="CA115" s="27"/>
      <c r="CB115" s="27"/>
      <c r="CC115" s="27"/>
      <c r="CD115" s="27"/>
      <c r="CE115" s="27"/>
      <c r="CF115" s="27"/>
      <c r="CG115" s="27"/>
      <c r="CH115" s="27"/>
      <c r="CI115" s="27"/>
      <c r="CJ115" s="27"/>
      <c r="CK115" s="27"/>
      <c r="CL115" s="27"/>
      <c r="CM115" s="27"/>
      <c r="CN115" s="27"/>
      <c r="CO115" s="27"/>
      <c r="CP115" s="27"/>
      <c r="CQ115" s="27"/>
      <c r="CR115" s="27"/>
      <c r="CS115" s="27"/>
      <c r="CT115" s="27"/>
      <c r="CU115" s="27"/>
      <c r="CV115" s="27"/>
      <c r="CW115" s="27"/>
      <c r="CX115" s="27"/>
      <c r="CY115" s="27"/>
      <c r="CZ115" s="27"/>
      <c r="DA115" s="27"/>
      <c r="DB115" s="27"/>
      <c r="DC115" s="27"/>
      <c r="DD115" s="27"/>
      <c r="DE115" s="27"/>
      <c r="DF115" s="27"/>
      <c r="DG115" s="27"/>
      <c r="DH115" s="27"/>
      <c r="DI115" s="25"/>
      <c r="DJ115" s="25"/>
      <c r="DK115" s="25"/>
      <c r="DL115" s="25"/>
      <c r="DM115" s="25"/>
      <c r="DN115" s="25"/>
    </row>
    <row r="116" spans="1:118" ht="15.95" customHeight="1" x14ac:dyDescent="0.2">
      <c r="A116" s="181" t="str">
        <f t="shared" si="43"/>
        <v/>
      </c>
      <c r="B116" s="182" t="str">
        <f t="shared" si="42"/>
        <v/>
      </c>
      <c r="C116" s="151"/>
      <c r="D116" s="152"/>
      <c r="E116" s="153"/>
      <c r="F116" s="152"/>
      <c r="G116" s="151"/>
      <c r="H116" s="151"/>
      <c r="I116" s="151"/>
      <c r="J116" s="151"/>
      <c r="K116" s="152"/>
      <c r="L116" s="151" t="str">
        <f t="shared" si="23"/>
        <v/>
      </c>
      <c r="M116" s="151" t="str">
        <f t="shared" si="24"/>
        <v/>
      </c>
      <c r="N116" s="151" t="str">
        <f t="shared" si="25"/>
        <v/>
      </c>
      <c r="O116" s="151" t="str">
        <f t="shared" si="26"/>
        <v/>
      </c>
      <c r="P116" s="155"/>
      <c r="Q116" s="155"/>
      <c r="R116" s="154" t="str">
        <f>IF(C116="","",MAX(N116:N117))</f>
        <v/>
      </c>
      <c r="S116" s="154" t="str">
        <f>IF(D116="","",MAX(O116:O117))</f>
        <v/>
      </c>
      <c r="T116" s="155" t="str">
        <f>IF(C116="","",MAX(ABS(H116),ABS(H117)))</f>
        <v/>
      </c>
      <c r="U116" s="156" t="str">
        <f>+IF(C116="","",MIN(MAX(ABS(G116),ABS(G117))*1000/(J116*K116),0.2*$F$10))</f>
        <v/>
      </c>
      <c r="V116" s="155" t="str">
        <f>IF(C116="","",MAX(BH116:BI116))</f>
        <v/>
      </c>
      <c r="W116" s="155" t="str">
        <f>IF(C116="","",$AA$9*$J116*$BG116*$BF116*$F$10/2.9/1000)</f>
        <v/>
      </c>
      <c r="X116" s="155" t="str">
        <f>IF(C116="","",$AA$9*$J116*$BG116*$BF116*$F$10/2/1000)</f>
        <v/>
      </c>
      <c r="Y116" s="157" t="str">
        <f>IF(C116="","",IF(MAX(ABS(H116),ABS(H117))&lt;V116,"Cấu tạo",IF(MAX(ABS(H116),ABS(H117))&gt;X116,"O/S","Tínhthép")))</f>
        <v/>
      </c>
      <c r="Z116" s="158" t="str">
        <f>IF(C116="","",IF(Y116="Tínhthép",IF(T116&lt;W116,2.5,_xlfn.COT(0.5*ASIN(2*T116*1000/($AA$9*J116*BG116*BF116*$F$10)))),""))</f>
        <v/>
      </c>
      <c r="AA116" s="159" t="str">
        <f>IF(C116="","",MAX(BJ116:BK116))</f>
        <v/>
      </c>
      <c r="AB116" s="160" t="str">
        <f>IF($C116="","",AH116)</f>
        <v/>
      </c>
      <c r="AC116" s="160" t="str">
        <f>IF($C116="","",AI116)</f>
        <v/>
      </c>
      <c r="AD116" s="160"/>
      <c r="AE116" s="159" t="str">
        <f>IF(C116="","",2*3.14*AB116^2/4/AC116*1000)</f>
        <v/>
      </c>
      <c r="AF116" s="161" t="str">
        <f>IF(C116="","",IF(AE116&gt;AA116,"OK","NOT OK"))</f>
        <v/>
      </c>
      <c r="AH116" s="162">
        <v>10</v>
      </c>
      <c r="AI116" s="163">
        <v>200</v>
      </c>
      <c r="AK116" s="164" t="str">
        <f t="shared" si="27"/>
        <v/>
      </c>
      <c r="AL116" s="165" t="str">
        <f t="shared" si="28"/>
        <v/>
      </c>
      <c r="AM116" s="164" t="str">
        <f t="shared" si="29"/>
        <v/>
      </c>
      <c r="AN116" s="164" t="str">
        <f t="shared" si="30"/>
        <v/>
      </c>
      <c r="AO116" s="166" t="str">
        <f t="shared" si="31"/>
        <v/>
      </c>
      <c r="AP116" s="167" t="str">
        <f t="shared" si="32"/>
        <v/>
      </c>
      <c r="AQ116" s="167" t="str">
        <f t="shared" si="33"/>
        <v/>
      </c>
      <c r="AR116" s="167" t="str">
        <f t="shared" si="34"/>
        <v/>
      </c>
      <c r="AS116" s="164" t="str">
        <f t="shared" si="35"/>
        <v/>
      </c>
      <c r="AT116" s="168" t="str">
        <f t="shared" si="36"/>
        <v/>
      </c>
      <c r="AU116" s="168" t="str">
        <f t="shared" si="37"/>
        <v/>
      </c>
      <c r="AV116" s="168" t="str">
        <f t="shared" si="38"/>
        <v/>
      </c>
      <c r="AW116" s="168" t="str">
        <f t="shared" si="39"/>
        <v/>
      </c>
      <c r="AX116" s="168" t="str">
        <f t="shared" si="40"/>
        <v/>
      </c>
      <c r="AY116" s="168" t="str">
        <f t="shared" si="41"/>
        <v/>
      </c>
      <c r="AZ116" s="169" t="str">
        <f>IF(C116="","",MAX(R116:R117))</f>
        <v/>
      </c>
      <c r="BA116" s="169" t="str">
        <f>IF(C116="","",MAX(S116:S117))</f>
        <v/>
      </c>
      <c r="BB116" s="170" t="str">
        <f>IF(C116="","",MIN(2,1+SQRT(200/(0.8*K116))))</f>
        <v/>
      </c>
      <c r="BC116" s="170" t="str">
        <f>IF(C116="","",MIN(0.02,MAX(R116:S116)/(J116*0.8*K116)))</f>
        <v/>
      </c>
      <c r="BD116" s="171" t="str">
        <f>IF(C116="","",0.18/$Y$11)</f>
        <v/>
      </c>
      <c r="BE116" s="172" t="str">
        <f>IF(C116="","",0.035*BB116^(3/2)*$F$9^(1/2))</f>
        <v/>
      </c>
      <c r="BF116" s="172" t="str">
        <f>IF(C116="","",0.6*(1-$F$9/250))</f>
        <v/>
      </c>
      <c r="BG116" s="171" t="str">
        <f>IF(C116="","",0.9*AK116)</f>
        <v/>
      </c>
      <c r="BH116" s="172" t="str">
        <f>+IF(C116="","",(BD116*BB116*(100*BC116*$F$9)^(1/3)+0.15*U116)*J116*0.8*K116/1000)</f>
        <v/>
      </c>
      <c r="BI116" s="172" t="str">
        <f>IF(C116="","",(BE116+0.15*U116)*J116*0.8*K116/1000)</f>
        <v/>
      </c>
      <c r="BJ116" s="172" t="str">
        <f>IF(C116="","",$AF$12*J116*1000)</f>
        <v/>
      </c>
      <c r="BK116" s="172" t="str">
        <f>+IF(C116="","",T116*1000/(BG116*$Q$10*Z116)*1000)</f>
        <v/>
      </c>
      <c r="BL116" s="27"/>
      <c r="BM116" s="27"/>
      <c r="BN116" s="27"/>
      <c r="BO116" s="27"/>
      <c r="BP116" s="27"/>
      <c r="BQ116" s="27"/>
      <c r="BR116" s="27"/>
      <c r="BS116" s="27"/>
      <c r="BT116" s="27"/>
      <c r="BU116" s="27"/>
      <c r="BV116" s="27"/>
      <c r="BW116" s="27"/>
      <c r="BX116" s="27"/>
      <c r="BY116" s="27"/>
      <c r="BZ116" s="27"/>
      <c r="CA116" s="27"/>
      <c r="CB116" s="27"/>
      <c r="CC116" s="27"/>
      <c r="CD116" s="27"/>
      <c r="CE116" s="27"/>
      <c r="CF116" s="27"/>
      <c r="CG116" s="27"/>
      <c r="CH116" s="27"/>
      <c r="CI116" s="27"/>
      <c r="CJ116" s="27"/>
      <c r="CK116" s="27"/>
      <c r="CL116" s="27"/>
      <c r="CM116" s="27"/>
      <c r="CN116" s="27"/>
      <c r="CO116" s="27"/>
      <c r="CP116" s="27"/>
      <c r="CQ116" s="27"/>
      <c r="CR116" s="27"/>
      <c r="CS116" s="27"/>
      <c r="CT116" s="27"/>
      <c r="CU116" s="27"/>
      <c r="CV116" s="27"/>
      <c r="CW116" s="27"/>
      <c r="CX116" s="27"/>
      <c r="CY116" s="27"/>
      <c r="CZ116" s="27"/>
      <c r="DA116" s="27"/>
      <c r="DB116" s="27"/>
      <c r="DC116" s="27"/>
      <c r="DD116" s="27"/>
      <c r="DE116" s="27"/>
      <c r="DF116" s="27"/>
      <c r="DG116" s="27"/>
      <c r="DH116" s="27"/>
      <c r="DI116" s="25"/>
      <c r="DJ116" s="25"/>
      <c r="DK116" s="25"/>
      <c r="DL116" s="25"/>
      <c r="DM116" s="25"/>
      <c r="DN116" s="25"/>
    </row>
    <row r="117" spans="1:118" ht="15.95" customHeight="1" x14ac:dyDescent="0.25">
      <c r="A117" s="181" t="str">
        <f t="shared" si="43"/>
        <v/>
      </c>
      <c r="B117" s="182" t="str">
        <f t="shared" si="42"/>
        <v/>
      </c>
      <c r="C117" s="151"/>
      <c r="D117" s="152"/>
      <c r="E117" s="153"/>
      <c r="F117" s="152"/>
      <c r="G117" s="151"/>
      <c r="H117" s="151"/>
      <c r="I117" s="151"/>
      <c r="J117" s="151"/>
      <c r="K117" s="152"/>
      <c r="L117" s="151" t="str">
        <f t="shared" si="23"/>
        <v/>
      </c>
      <c r="M117" s="151" t="str">
        <f t="shared" si="24"/>
        <v/>
      </c>
      <c r="N117" s="151" t="str">
        <f t="shared" si="25"/>
        <v/>
      </c>
      <c r="O117" s="151" t="str">
        <f t="shared" si="26"/>
        <v/>
      </c>
      <c r="P117" s="272"/>
      <c r="Q117" s="272"/>
      <c r="R117" s="173"/>
      <c r="S117" s="173"/>
      <c r="T117" s="174"/>
      <c r="U117" s="174"/>
      <c r="V117" s="174"/>
      <c r="W117" s="174"/>
      <c r="X117" s="174"/>
      <c r="Y117" s="174"/>
      <c r="Z117" s="174"/>
      <c r="AA117" s="175"/>
      <c r="AB117" s="175"/>
      <c r="AC117" s="175"/>
      <c r="AD117" s="175"/>
      <c r="AE117" s="176"/>
      <c r="AF117" s="175"/>
      <c r="AG117" s="122"/>
      <c r="AH117" s="177"/>
      <c r="AI117" s="177"/>
      <c r="AK117" s="164" t="str">
        <f t="shared" si="27"/>
        <v/>
      </c>
      <c r="AL117" s="165" t="str">
        <f t="shared" si="28"/>
        <v/>
      </c>
      <c r="AM117" s="164" t="str">
        <f t="shared" si="29"/>
        <v/>
      </c>
      <c r="AN117" s="164" t="str">
        <f t="shared" si="30"/>
        <v/>
      </c>
      <c r="AO117" s="166" t="str">
        <f t="shared" si="31"/>
        <v/>
      </c>
      <c r="AP117" s="167" t="str">
        <f t="shared" si="32"/>
        <v/>
      </c>
      <c r="AQ117" s="167" t="str">
        <f t="shared" si="33"/>
        <v/>
      </c>
      <c r="AR117" s="167" t="str">
        <f t="shared" si="34"/>
        <v/>
      </c>
      <c r="AS117" s="164" t="str">
        <f t="shared" si="35"/>
        <v/>
      </c>
      <c r="AT117" s="168" t="str">
        <f t="shared" si="36"/>
        <v/>
      </c>
      <c r="AU117" s="168" t="str">
        <f t="shared" si="37"/>
        <v/>
      </c>
      <c r="AV117" s="168" t="str">
        <f t="shared" si="38"/>
        <v/>
      </c>
      <c r="AW117" s="168" t="str">
        <f t="shared" si="39"/>
        <v/>
      </c>
      <c r="AX117" s="168" t="str">
        <f t="shared" si="40"/>
        <v/>
      </c>
      <c r="AY117" s="168" t="str">
        <f t="shared" si="41"/>
        <v/>
      </c>
      <c r="AZ117" s="178"/>
      <c r="BA117" s="178"/>
      <c r="BB117" s="179"/>
      <c r="BC117" s="179"/>
      <c r="BD117" s="179"/>
      <c r="BE117" s="179"/>
      <c r="BF117" s="179"/>
      <c r="BG117" s="179"/>
      <c r="BH117" s="179"/>
      <c r="BI117" s="179"/>
      <c r="BJ117" s="179"/>
      <c r="BK117" s="179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  <c r="BW117" s="27"/>
      <c r="BX117" s="27"/>
      <c r="BY117" s="27"/>
      <c r="BZ117" s="27"/>
      <c r="CA117" s="27"/>
      <c r="CB117" s="27"/>
      <c r="CC117" s="27"/>
      <c r="CD117" s="27"/>
      <c r="CE117" s="27"/>
      <c r="CF117" s="27"/>
      <c r="CG117" s="27"/>
      <c r="CH117" s="27"/>
      <c r="CI117" s="27"/>
      <c r="CJ117" s="27"/>
      <c r="CK117" s="27"/>
      <c r="CL117" s="27"/>
      <c r="CM117" s="27"/>
      <c r="CN117" s="27"/>
      <c r="CO117" s="27"/>
      <c r="CP117" s="27"/>
      <c r="CQ117" s="27"/>
      <c r="CR117" s="27"/>
      <c r="CS117" s="27"/>
      <c r="CT117" s="27"/>
      <c r="CU117" s="27"/>
      <c r="CV117" s="27"/>
      <c r="CW117" s="27"/>
      <c r="CX117" s="27"/>
      <c r="CY117" s="27"/>
      <c r="CZ117" s="27"/>
      <c r="DA117" s="27"/>
      <c r="DB117" s="27"/>
      <c r="DC117" s="27"/>
      <c r="DD117" s="27"/>
      <c r="DE117" s="27"/>
      <c r="DF117" s="27"/>
      <c r="DG117" s="27"/>
      <c r="DH117" s="27"/>
      <c r="DI117" s="25"/>
      <c r="DJ117" s="25"/>
      <c r="DK117" s="25"/>
      <c r="DL117" s="25"/>
      <c r="DM117" s="25"/>
      <c r="DN117" s="25"/>
    </row>
    <row r="118" spans="1:118" ht="15.95" customHeight="1" x14ac:dyDescent="0.2">
      <c r="A118" s="181" t="str">
        <f t="shared" si="43"/>
        <v/>
      </c>
      <c r="B118" s="182" t="str">
        <f t="shared" si="42"/>
        <v/>
      </c>
      <c r="C118" s="151"/>
      <c r="D118" s="152"/>
      <c r="E118" s="153"/>
      <c r="F118" s="152"/>
      <c r="G118" s="151"/>
      <c r="H118" s="151"/>
      <c r="I118" s="151"/>
      <c r="J118" s="151"/>
      <c r="K118" s="151"/>
      <c r="L118" s="151" t="str">
        <f t="shared" si="23"/>
        <v/>
      </c>
      <c r="M118" s="151" t="str">
        <f t="shared" si="24"/>
        <v/>
      </c>
      <c r="N118" s="151" t="str">
        <f t="shared" si="25"/>
        <v/>
      </c>
      <c r="O118" s="151" t="str">
        <f t="shared" si="26"/>
        <v/>
      </c>
      <c r="P118" s="155"/>
      <c r="Q118" s="155"/>
      <c r="R118" s="154" t="str">
        <f>IF(C118="","",MAX(N118:N119))</f>
        <v/>
      </c>
      <c r="S118" s="154" t="str">
        <f>IF(D118="","",MAX(O118:O119))</f>
        <v/>
      </c>
      <c r="T118" s="155" t="str">
        <f>IF(C118="","",MAX(ABS(H118),ABS(H119)))</f>
        <v/>
      </c>
      <c r="U118" s="156" t="str">
        <f>+IF(C118="","",MIN(MAX(ABS(G118),ABS(G119))*1000/(J118*K118),0.2*$F$10))</f>
        <v/>
      </c>
      <c r="V118" s="155" t="str">
        <f>IF(C118="","",MAX(BH118:BI118))</f>
        <v/>
      </c>
      <c r="W118" s="155" t="str">
        <f>IF(C118="","",$AA$9*$J118*$BG118*$BF118*$F$10/2.9/1000)</f>
        <v/>
      </c>
      <c r="X118" s="155" t="str">
        <f>IF(C118="","",$AA$9*$J118*$BG118*$BF118*$F$10/2/1000)</f>
        <v/>
      </c>
      <c r="Y118" s="157" t="str">
        <f>IF(C118="","",IF(MAX(ABS(H118),ABS(H119))&lt;V118,"Cấu tạo",IF(MAX(ABS(H118),ABS(H119))&gt;X118,"O/S","Tínhthép")))</f>
        <v/>
      </c>
      <c r="Z118" s="158" t="str">
        <f>IF(C118="","",IF(Y118="Tínhthép",IF(T118&lt;W118,2.5,_xlfn.COT(0.5*ASIN(2*T118*1000/($AA$9*J118*BG118*BF118*$F$10)))),""))</f>
        <v/>
      </c>
      <c r="AA118" s="159" t="str">
        <f>IF(C118="","",MAX(BJ118:BK118))</f>
        <v/>
      </c>
      <c r="AB118" s="160" t="str">
        <f>IF($C118="","",AH118)</f>
        <v/>
      </c>
      <c r="AC118" s="160" t="str">
        <f>IF($C118="","",AI118)</f>
        <v/>
      </c>
      <c r="AD118" s="160"/>
      <c r="AE118" s="159" t="str">
        <f>IF(C118="","",2*3.14*AB118^2/4/AC118*1000)</f>
        <v/>
      </c>
      <c r="AF118" s="161" t="str">
        <f>IF(C118="","",IF(AE118&gt;AA118,"OK","NOT OK"))</f>
        <v/>
      </c>
      <c r="AG118" s="17">
        <v>26</v>
      </c>
      <c r="AH118" s="162">
        <v>10</v>
      </c>
      <c r="AI118" s="163">
        <v>200</v>
      </c>
      <c r="AK118" s="164" t="str">
        <f t="shared" si="27"/>
        <v/>
      </c>
      <c r="AL118" s="165" t="str">
        <f t="shared" si="28"/>
        <v/>
      </c>
      <c r="AM118" s="164" t="str">
        <f t="shared" si="29"/>
        <v/>
      </c>
      <c r="AN118" s="164" t="str">
        <f t="shared" si="30"/>
        <v/>
      </c>
      <c r="AO118" s="166" t="str">
        <f t="shared" si="31"/>
        <v/>
      </c>
      <c r="AP118" s="167" t="str">
        <f t="shared" si="32"/>
        <v/>
      </c>
      <c r="AQ118" s="167" t="str">
        <f t="shared" si="33"/>
        <v/>
      </c>
      <c r="AR118" s="167" t="str">
        <f t="shared" si="34"/>
        <v/>
      </c>
      <c r="AS118" s="164" t="str">
        <f t="shared" si="35"/>
        <v/>
      </c>
      <c r="AT118" s="168" t="str">
        <f t="shared" si="36"/>
        <v/>
      </c>
      <c r="AU118" s="168" t="str">
        <f t="shared" si="37"/>
        <v/>
      </c>
      <c r="AV118" s="168" t="str">
        <f t="shared" si="38"/>
        <v/>
      </c>
      <c r="AW118" s="168" t="str">
        <f t="shared" si="39"/>
        <v/>
      </c>
      <c r="AX118" s="168" t="str">
        <f t="shared" si="40"/>
        <v/>
      </c>
      <c r="AY118" s="168" t="str">
        <f t="shared" si="41"/>
        <v/>
      </c>
      <c r="AZ118" s="169" t="str">
        <f>IF(C118="","",MAX(R118:R119))</f>
        <v/>
      </c>
      <c r="BA118" s="169" t="str">
        <f>IF(C118="","",MAX(S118:S119))</f>
        <v/>
      </c>
      <c r="BB118" s="170" t="str">
        <f>IF(C118="","",MIN(2,1+SQRT(200/(0.8*K118))))</f>
        <v/>
      </c>
      <c r="BC118" s="170" t="str">
        <f>IF(C118="","",MIN(0.02,MAX(R118:S118)/(J118*0.8*K118)))</f>
        <v/>
      </c>
      <c r="BD118" s="171" t="str">
        <f>IF(C118="","",0.18/$Y$11)</f>
        <v/>
      </c>
      <c r="BE118" s="172" t="str">
        <f>IF(C118="","",0.035*BB118^(3/2)*$F$9^(1/2))</f>
        <v/>
      </c>
      <c r="BF118" s="172" t="str">
        <f>IF(C118="","",0.6*(1-$F$9/250))</f>
        <v/>
      </c>
      <c r="BG118" s="171" t="str">
        <f>IF(C118="","",0.9*AK118)</f>
        <v/>
      </c>
      <c r="BH118" s="172" t="str">
        <f>+IF(C118="","",(BD118*BB118*(100*BC118*$F$9)^(1/3)+0.15*U118)*J118*0.8*K118/1000)</f>
        <v/>
      </c>
      <c r="BI118" s="172" t="str">
        <f>IF(C118="","",(BE118+0.15*U118)*J118*0.8*K118/1000)</f>
        <v/>
      </c>
      <c r="BJ118" s="172" t="str">
        <f>IF(C118="","",$AF$12*J118*1000)</f>
        <v/>
      </c>
      <c r="BK118" s="172" t="str">
        <f>+IF(C118="","",T118*1000/(BG118*$Q$10*Z118)*1000)</f>
        <v/>
      </c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  <c r="BW118" s="27"/>
      <c r="BX118" s="27"/>
      <c r="BY118" s="27"/>
      <c r="BZ118" s="27"/>
      <c r="CA118" s="27"/>
      <c r="CB118" s="27"/>
      <c r="CC118" s="27"/>
      <c r="CD118" s="27"/>
      <c r="CE118" s="27"/>
      <c r="CF118" s="27"/>
      <c r="CG118" s="27"/>
      <c r="CH118" s="27"/>
      <c r="CI118" s="27"/>
      <c r="CJ118" s="27"/>
      <c r="CK118" s="27"/>
      <c r="CL118" s="27"/>
      <c r="CM118" s="27"/>
      <c r="CN118" s="27"/>
      <c r="CO118" s="27"/>
      <c r="CP118" s="27"/>
      <c r="CQ118" s="27"/>
      <c r="CR118" s="27"/>
      <c r="CS118" s="27"/>
      <c r="CT118" s="27"/>
      <c r="CU118" s="27"/>
      <c r="CV118" s="27"/>
      <c r="CW118" s="27"/>
      <c r="CX118" s="27"/>
      <c r="CY118" s="27"/>
      <c r="CZ118" s="27"/>
      <c r="DA118" s="27"/>
      <c r="DB118" s="27"/>
      <c r="DC118" s="27"/>
      <c r="DD118" s="27"/>
      <c r="DE118" s="27"/>
      <c r="DF118" s="27"/>
      <c r="DG118" s="27"/>
      <c r="DH118" s="27"/>
      <c r="DI118" s="25"/>
      <c r="DJ118" s="25"/>
      <c r="DK118" s="25"/>
      <c r="DL118" s="25"/>
      <c r="DM118" s="25"/>
      <c r="DN118" s="25"/>
    </row>
    <row r="119" spans="1:118" ht="15.95" customHeight="1" x14ac:dyDescent="0.25">
      <c r="A119" s="181" t="str">
        <f t="shared" si="43"/>
        <v/>
      </c>
      <c r="B119" s="182" t="str">
        <f t="shared" si="42"/>
        <v/>
      </c>
      <c r="C119" s="151"/>
      <c r="D119" s="152"/>
      <c r="E119" s="153"/>
      <c r="F119" s="152"/>
      <c r="G119" s="151"/>
      <c r="H119" s="151"/>
      <c r="I119" s="151"/>
      <c r="J119" s="151"/>
      <c r="K119" s="152"/>
      <c r="L119" s="151" t="str">
        <f t="shared" si="23"/>
        <v/>
      </c>
      <c r="M119" s="151" t="str">
        <f t="shared" si="24"/>
        <v/>
      </c>
      <c r="N119" s="151" t="str">
        <f t="shared" si="25"/>
        <v/>
      </c>
      <c r="O119" s="151" t="str">
        <f t="shared" si="26"/>
        <v/>
      </c>
      <c r="P119" s="272"/>
      <c r="Q119" s="272"/>
      <c r="R119" s="180"/>
      <c r="S119" s="180"/>
      <c r="T119" s="174"/>
      <c r="U119" s="174"/>
      <c r="V119" s="174"/>
      <c r="W119" s="174"/>
      <c r="X119" s="174"/>
      <c r="Y119" s="174"/>
      <c r="Z119" s="174"/>
      <c r="AA119" s="175"/>
      <c r="AB119" s="175"/>
      <c r="AC119" s="175"/>
      <c r="AD119" s="175"/>
      <c r="AE119" s="176"/>
      <c r="AF119" s="175"/>
      <c r="AG119" s="122"/>
      <c r="AH119" s="177"/>
      <c r="AI119" s="177"/>
      <c r="AK119" s="164" t="str">
        <f t="shared" si="27"/>
        <v/>
      </c>
      <c r="AL119" s="165" t="str">
        <f t="shared" si="28"/>
        <v/>
      </c>
      <c r="AM119" s="164" t="str">
        <f t="shared" si="29"/>
        <v/>
      </c>
      <c r="AN119" s="164" t="str">
        <f t="shared" si="30"/>
        <v/>
      </c>
      <c r="AO119" s="166" t="str">
        <f t="shared" si="31"/>
        <v/>
      </c>
      <c r="AP119" s="167" t="str">
        <f t="shared" si="32"/>
        <v/>
      </c>
      <c r="AQ119" s="167" t="str">
        <f t="shared" si="33"/>
        <v/>
      </c>
      <c r="AR119" s="167" t="str">
        <f t="shared" si="34"/>
        <v/>
      </c>
      <c r="AS119" s="164" t="str">
        <f t="shared" si="35"/>
        <v/>
      </c>
      <c r="AT119" s="168" t="str">
        <f t="shared" si="36"/>
        <v/>
      </c>
      <c r="AU119" s="168" t="str">
        <f t="shared" si="37"/>
        <v/>
      </c>
      <c r="AV119" s="168" t="str">
        <f t="shared" si="38"/>
        <v/>
      </c>
      <c r="AW119" s="168" t="str">
        <f t="shared" si="39"/>
        <v/>
      </c>
      <c r="AX119" s="168" t="str">
        <f t="shared" si="40"/>
        <v/>
      </c>
      <c r="AY119" s="168" t="str">
        <f t="shared" si="41"/>
        <v/>
      </c>
      <c r="AZ119" s="178"/>
      <c r="BA119" s="178"/>
      <c r="BB119" s="179"/>
      <c r="BC119" s="179"/>
      <c r="BD119" s="179"/>
      <c r="BE119" s="179"/>
      <c r="BF119" s="179"/>
      <c r="BG119" s="179"/>
      <c r="BH119" s="179"/>
      <c r="BI119" s="179"/>
      <c r="BJ119" s="179"/>
      <c r="BK119" s="179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  <c r="BW119" s="27"/>
      <c r="BX119" s="27"/>
      <c r="BY119" s="27"/>
      <c r="BZ119" s="27"/>
      <c r="CA119" s="27"/>
      <c r="CB119" s="27"/>
      <c r="CC119" s="27"/>
      <c r="CD119" s="27"/>
      <c r="CE119" s="27"/>
      <c r="CF119" s="27"/>
      <c r="CG119" s="27"/>
      <c r="CH119" s="27"/>
      <c r="CI119" s="27"/>
      <c r="CJ119" s="27"/>
      <c r="CK119" s="27"/>
      <c r="CL119" s="27"/>
      <c r="CM119" s="27"/>
      <c r="CN119" s="27"/>
      <c r="CO119" s="27"/>
      <c r="CP119" s="27"/>
      <c r="CQ119" s="27"/>
      <c r="CR119" s="27"/>
      <c r="CS119" s="27"/>
      <c r="CT119" s="27"/>
      <c r="CU119" s="27"/>
      <c r="CV119" s="27"/>
      <c r="CW119" s="27"/>
      <c r="CX119" s="27"/>
      <c r="CY119" s="27"/>
      <c r="CZ119" s="27"/>
      <c r="DA119" s="27"/>
      <c r="DB119" s="27"/>
      <c r="DC119" s="27"/>
      <c r="DD119" s="27"/>
      <c r="DE119" s="27"/>
      <c r="DF119" s="27"/>
      <c r="DG119" s="27"/>
      <c r="DH119" s="27"/>
      <c r="DI119" s="25"/>
      <c r="DJ119" s="25"/>
      <c r="DK119" s="25"/>
      <c r="DL119" s="25"/>
      <c r="DM119" s="25"/>
      <c r="DN119" s="25"/>
    </row>
    <row r="120" spans="1:118" ht="15.95" customHeight="1" x14ac:dyDescent="0.2">
      <c r="A120" s="181" t="str">
        <f t="shared" si="43"/>
        <v/>
      </c>
      <c r="B120" s="182" t="str">
        <f t="shared" si="42"/>
        <v/>
      </c>
      <c r="C120" s="151"/>
      <c r="D120" s="152"/>
      <c r="E120" s="153"/>
      <c r="F120" s="152"/>
      <c r="G120" s="151"/>
      <c r="H120" s="151"/>
      <c r="I120" s="151"/>
      <c r="J120" s="151"/>
      <c r="K120" s="152"/>
      <c r="L120" s="151" t="str">
        <f t="shared" si="23"/>
        <v/>
      </c>
      <c r="M120" s="151" t="str">
        <f t="shared" si="24"/>
        <v/>
      </c>
      <c r="N120" s="151" t="str">
        <f t="shared" si="25"/>
        <v/>
      </c>
      <c r="O120" s="151" t="str">
        <f t="shared" si="26"/>
        <v/>
      </c>
      <c r="P120" s="155"/>
      <c r="Q120" s="155"/>
      <c r="R120" s="154" t="str">
        <f>IF(C120="","",MAX(N120:N121))</f>
        <v/>
      </c>
      <c r="S120" s="154" t="str">
        <f>IF(D120="","",MAX(O120:O121))</f>
        <v/>
      </c>
      <c r="T120" s="155" t="str">
        <f>IF(C120="","",MAX(ABS(H120),ABS(H121)))</f>
        <v/>
      </c>
      <c r="U120" s="156" t="str">
        <f>+IF(C120="","",MIN(MAX(ABS(G120),ABS(G121))*1000/(J120*K120),0.2*$F$10))</f>
        <v/>
      </c>
      <c r="V120" s="155" t="str">
        <f>IF(C120="","",MAX(BH120:BI120))</f>
        <v/>
      </c>
      <c r="W120" s="155" t="str">
        <f>IF(C120="","",$AA$9*$J120*$BG120*$BF120*$F$10/2.9/1000)</f>
        <v/>
      </c>
      <c r="X120" s="155" t="str">
        <f>IF(C120="","",$AA$9*$J120*$BG120*$BF120*$F$10/2/1000)</f>
        <v/>
      </c>
      <c r="Y120" s="157" t="str">
        <f>IF(C120="","",IF(MAX(ABS(H120),ABS(H121))&lt;V120,"Cấu tạo",IF(MAX(ABS(H120),ABS(H121))&gt;X120,"O/S","Tínhthép")))</f>
        <v/>
      </c>
      <c r="Z120" s="158" t="str">
        <f>IF(C120="","",IF(Y120="Tínhthép",IF(T120&lt;W120,2.5,_xlfn.COT(0.5*ASIN(2*T120*1000/($AA$9*J120*BG120*BF120*$F$10)))),""))</f>
        <v/>
      </c>
      <c r="AA120" s="159" t="str">
        <f>IF(C120="","",MAX(BJ120:BK120))</f>
        <v/>
      </c>
      <c r="AB120" s="160" t="str">
        <f>IF($C120="","",AH120)</f>
        <v/>
      </c>
      <c r="AC120" s="160" t="str">
        <f>IF($C120="","",AI120)</f>
        <v/>
      </c>
      <c r="AD120" s="160"/>
      <c r="AE120" s="159" t="str">
        <f>IF(C120="","",2*3.14*AB120^2/4/AC120*1000)</f>
        <v/>
      </c>
      <c r="AF120" s="161" t="str">
        <f>IF(C120="","",IF(AE120&gt;AA120,"OK","NOT OK"))</f>
        <v/>
      </c>
      <c r="AH120" s="162">
        <v>10</v>
      </c>
      <c r="AI120" s="163">
        <v>200</v>
      </c>
      <c r="AK120" s="164" t="str">
        <f t="shared" si="27"/>
        <v/>
      </c>
      <c r="AL120" s="165" t="str">
        <f t="shared" si="28"/>
        <v/>
      </c>
      <c r="AM120" s="164" t="str">
        <f t="shared" si="29"/>
        <v/>
      </c>
      <c r="AN120" s="164" t="str">
        <f t="shared" si="30"/>
        <v/>
      </c>
      <c r="AO120" s="166" t="str">
        <f t="shared" si="31"/>
        <v/>
      </c>
      <c r="AP120" s="167" t="str">
        <f t="shared" si="32"/>
        <v/>
      </c>
      <c r="AQ120" s="167" t="str">
        <f t="shared" si="33"/>
        <v/>
      </c>
      <c r="AR120" s="167" t="str">
        <f t="shared" si="34"/>
        <v/>
      </c>
      <c r="AS120" s="164" t="str">
        <f t="shared" si="35"/>
        <v/>
      </c>
      <c r="AT120" s="168" t="str">
        <f t="shared" si="36"/>
        <v/>
      </c>
      <c r="AU120" s="168" t="str">
        <f t="shared" si="37"/>
        <v/>
      </c>
      <c r="AV120" s="168" t="str">
        <f t="shared" si="38"/>
        <v/>
      </c>
      <c r="AW120" s="168" t="str">
        <f t="shared" si="39"/>
        <v/>
      </c>
      <c r="AX120" s="168" t="str">
        <f t="shared" si="40"/>
        <v/>
      </c>
      <c r="AY120" s="168" t="str">
        <f t="shared" si="41"/>
        <v/>
      </c>
      <c r="AZ120" s="169" t="str">
        <f>IF(C120="","",MAX(R120:R121))</f>
        <v/>
      </c>
      <c r="BA120" s="169" t="str">
        <f>IF(C120="","",MAX(S120:S121))</f>
        <v/>
      </c>
      <c r="BB120" s="170" t="str">
        <f>IF(C120="","",MIN(2,1+SQRT(200/(0.8*K120))))</f>
        <v/>
      </c>
      <c r="BC120" s="170" t="str">
        <f>IF(C120="","",MIN(0.02,MAX(R120:S120)/(J120*0.8*K120)))</f>
        <v/>
      </c>
      <c r="BD120" s="171" t="str">
        <f>IF(C120="","",0.18/$Y$11)</f>
        <v/>
      </c>
      <c r="BE120" s="172" t="str">
        <f>IF(C120="","",0.035*BB120^(3/2)*$F$9^(1/2))</f>
        <v/>
      </c>
      <c r="BF120" s="172" t="str">
        <f>IF(C120="","",0.6*(1-$F$9/250))</f>
        <v/>
      </c>
      <c r="BG120" s="171" t="str">
        <f>IF(C120="","",0.9*AK120)</f>
        <v/>
      </c>
      <c r="BH120" s="172" t="str">
        <f>+IF(C120="","",(BD120*BB120*(100*BC120*$F$9)^(1/3)+0.15*U120)*J120*0.8*K120/1000)</f>
        <v/>
      </c>
      <c r="BI120" s="172" t="str">
        <f>IF(C120="","",(BE120+0.15*U120)*J120*0.8*K120/1000)</f>
        <v/>
      </c>
      <c r="BJ120" s="172" t="str">
        <f>IF(C120="","",$AF$12*J120*1000)</f>
        <v/>
      </c>
      <c r="BK120" s="172" t="str">
        <f>+IF(C120="","",T120*1000/(BG120*$Q$10*Z120)*1000)</f>
        <v/>
      </c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  <c r="BW120" s="27"/>
      <c r="BX120" s="27"/>
      <c r="BY120" s="27"/>
      <c r="BZ120" s="27"/>
      <c r="CA120" s="27"/>
      <c r="CB120" s="27"/>
      <c r="CC120" s="27"/>
      <c r="CD120" s="27"/>
      <c r="CE120" s="27"/>
      <c r="CF120" s="27"/>
      <c r="CG120" s="27"/>
      <c r="CH120" s="27"/>
      <c r="CI120" s="27"/>
      <c r="CJ120" s="27"/>
      <c r="CK120" s="27"/>
      <c r="CL120" s="27"/>
      <c r="CM120" s="27"/>
      <c r="CN120" s="27"/>
      <c r="CO120" s="27"/>
      <c r="CP120" s="27"/>
      <c r="CQ120" s="27"/>
      <c r="CR120" s="27"/>
      <c r="CS120" s="27"/>
      <c r="CT120" s="27"/>
      <c r="CU120" s="27"/>
      <c r="CV120" s="27"/>
      <c r="CW120" s="27"/>
      <c r="CX120" s="27"/>
      <c r="CY120" s="27"/>
      <c r="CZ120" s="27"/>
      <c r="DA120" s="27"/>
      <c r="DB120" s="27"/>
      <c r="DC120" s="27"/>
      <c r="DD120" s="27"/>
      <c r="DE120" s="27"/>
      <c r="DF120" s="27"/>
      <c r="DG120" s="27"/>
      <c r="DH120" s="27"/>
      <c r="DI120" s="25"/>
      <c r="DJ120" s="25"/>
      <c r="DK120" s="25"/>
      <c r="DL120" s="25"/>
      <c r="DM120" s="25"/>
      <c r="DN120" s="25"/>
    </row>
    <row r="121" spans="1:118" ht="15.95" customHeight="1" x14ac:dyDescent="0.25">
      <c r="A121" s="181" t="str">
        <f t="shared" si="43"/>
        <v/>
      </c>
      <c r="B121" s="182" t="str">
        <f t="shared" si="42"/>
        <v/>
      </c>
      <c r="C121" s="151"/>
      <c r="D121" s="152"/>
      <c r="E121" s="153"/>
      <c r="F121" s="152"/>
      <c r="G121" s="151"/>
      <c r="H121" s="151"/>
      <c r="I121" s="151"/>
      <c r="J121" s="151"/>
      <c r="K121" s="152"/>
      <c r="L121" s="151" t="str">
        <f t="shared" si="23"/>
        <v/>
      </c>
      <c r="M121" s="151" t="str">
        <f t="shared" si="24"/>
        <v/>
      </c>
      <c r="N121" s="151" t="str">
        <f t="shared" si="25"/>
        <v/>
      </c>
      <c r="O121" s="151" t="str">
        <f t="shared" si="26"/>
        <v/>
      </c>
      <c r="P121" s="272"/>
      <c r="Q121" s="272"/>
      <c r="R121" s="180"/>
      <c r="S121" s="180"/>
      <c r="T121" s="174"/>
      <c r="U121" s="174"/>
      <c r="V121" s="174"/>
      <c r="W121" s="174"/>
      <c r="X121" s="174"/>
      <c r="Y121" s="174"/>
      <c r="Z121" s="174"/>
      <c r="AA121" s="175"/>
      <c r="AB121" s="175"/>
      <c r="AC121" s="175"/>
      <c r="AD121" s="175"/>
      <c r="AE121" s="176"/>
      <c r="AF121" s="175"/>
      <c r="AG121" s="122"/>
      <c r="AH121" s="177"/>
      <c r="AI121" s="177"/>
      <c r="AK121" s="164" t="str">
        <f t="shared" si="27"/>
        <v/>
      </c>
      <c r="AL121" s="165" t="str">
        <f t="shared" si="28"/>
        <v/>
      </c>
      <c r="AM121" s="164" t="str">
        <f t="shared" si="29"/>
        <v/>
      </c>
      <c r="AN121" s="164" t="str">
        <f t="shared" si="30"/>
        <v/>
      </c>
      <c r="AO121" s="166" t="str">
        <f t="shared" si="31"/>
        <v/>
      </c>
      <c r="AP121" s="167" t="str">
        <f t="shared" si="32"/>
        <v/>
      </c>
      <c r="AQ121" s="167" t="str">
        <f t="shared" si="33"/>
        <v/>
      </c>
      <c r="AR121" s="167" t="str">
        <f t="shared" si="34"/>
        <v/>
      </c>
      <c r="AS121" s="164" t="str">
        <f t="shared" si="35"/>
        <v/>
      </c>
      <c r="AT121" s="168" t="str">
        <f t="shared" si="36"/>
        <v/>
      </c>
      <c r="AU121" s="168" t="str">
        <f t="shared" si="37"/>
        <v/>
      </c>
      <c r="AV121" s="168" t="str">
        <f t="shared" si="38"/>
        <v/>
      </c>
      <c r="AW121" s="168" t="str">
        <f t="shared" si="39"/>
        <v/>
      </c>
      <c r="AX121" s="168" t="str">
        <f t="shared" si="40"/>
        <v/>
      </c>
      <c r="AY121" s="168" t="str">
        <f t="shared" si="41"/>
        <v/>
      </c>
      <c r="AZ121" s="178"/>
      <c r="BA121" s="178"/>
      <c r="BB121" s="179"/>
      <c r="BC121" s="179"/>
      <c r="BD121" s="179"/>
      <c r="BE121" s="179"/>
      <c r="BF121" s="179"/>
      <c r="BG121" s="179"/>
      <c r="BH121" s="179"/>
      <c r="BI121" s="179"/>
      <c r="BJ121" s="179"/>
      <c r="BK121" s="179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  <c r="BW121" s="27"/>
      <c r="BX121" s="27"/>
      <c r="BY121" s="27"/>
      <c r="BZ121" s="27"/>
      <c r="CA121" s="27"/>
      <c r="CB121" s="27"/>
      <c r="CC121" s="27"/>
      <c r="CD121" s="27"/>
      <c r="CE121" s="27"/>
      <c r="CF121" s="27"/>
      <c r="CG121" s="27"/>
      <c r="CH121" s="27"/>
      <c r="CI121" s="27"/>
      <c r="CJ121" s="27"/>
      <c r="CK121" s="27"/>
      <c r="CL121" s="27"/>
      <c r="CM121" s="27"/>
      <c r="CN121" s="27"/>
      <c r="CO121" s="27"/>
      <c r="CP121" s="27"/>
      <c r="CQ121" s="27"/>
      <c r="CR121" s="27"/>
      <c r="CS121" s="27"/>
      <c r="CT121" s="27"/>
      <c r="CU121" s="27"/>
      <c r="CV121" s="27"/>
      <c r="CW121" s="27"/>
      <c r="CX121" s="27"/>
      <c r="CY121" s="27"/>
      <c r="CZ121" s="27"/>
      <c r="DA121" s="27"/>
      <c r="DB121" s="27"/>
      <c r="DC121" s="27"/>
      <c r="DD121" s="27"/>
      <c r="DE121" s="27"/>
      <c r="DF121" s="27"/>
      <c r="DG121" s="27"/>
      <c r="DH121" s="27"/>
      <c r="DI121" s="25"/>
      <c r="DJ121" s="25"/>
      <c r="DK121" s="25"/>
      <c r="DL121" s="25"/>
      <c r="DM121" s="25"/>
      <c r="DN121" s="25"/>
    </row>
    <row r="122" spans="1:118" ht="15.95" customHeight="1" x14ac:dyDescent="0.2">
      <c r="A122" s="181" t="str">
        <f t="shared" si="43"/>
        <v/>
      </c>
      <c r="B122" s="182" t="str">
        <f t="shared" si="42"/>
        <v/>
      </c>
      <c r="C122" s="151"/>
      <c r="D122" s="152"/>
      <c r="E122" s="153"/>
      <c r="F122" s="152"/>
      <c r="G122" s="151"/>
      <c r="H122" s="151"/>
      <c r="I122" s="151"/>
      <c r="J122" s="151"/>
      <c r="K122" s="151"/>
      <c r="L122" s="151" t="str">
        <f t="shared" si="23"/>
        <v/>
      </c>
      <c r="M122" s="151" t="str">
        <f t="shared" si="24"/>
        <v/>
      </c>
      <c r="N122" s="151" t="str">
        <f t="shared" si="25"/>
        <v/>
      </c>
      <c r="O122" s="151" t="str">
        <f t="shared" si="26"/>
        <v/>
      </c>
      <c r="P122" s="155"/>
      <c r="Q122" s="155"/>
      <c r="R122" s="154" t="str">
        <f>IF(C122="","",MAX(N122:N123))</f>
        <v/>
      </c>
      <c r="S122" s="154" t="str">
        <f>IF(D122="","",MAX(O122:O123))</f>
        <v/>
      </c>
      <c r="T122" s="155" t="str">
        <f>IF(C122="","",MAX(ABS(H122),ABS(H123)))</f>
        <v/>
      </c>
      <c r="U122" s="156" t="str">
        <f>+IF(C122="","",MIN(MAX(ABS(G122),ABS(G123))*1000/(J122*K122),0.2*$F$10))</f>
        <v/>
      </c>
      <c r="V122" s="155" t="str">
        <f>IF(C122="","",MAX(BH122:BI122))</f>
        <v/>
      </c>
      <c r="W122" s="155" t="str">
        <f>IF(C122="","",$AA$9*$J122*$BG122*$BF122*$F$10/2.9/1000)</f>
        <v/>
      </c>
      <c r="X122" s="155" t="str">
        <f>IF(C122="","",$AA$9*$J122*$BG122*$BF122*$F$10/2/1000)</f>
        <v/>
      </c>
      <c r="Y122" s="157" t="str">
        <f>IF(C122="","",IF(MAX(ABS(H122),ABS(H123))&lt;V122,"Cấu tạo",IF(MAX(ABS(H122),ABS(H123))&gt;X122,"O/S","Tínhthép")))</f>
        <v/>
      </c>
      <c r="Z122" s="158" t="str">
        <f>IF(C122="","",IF(Y122="Tínhthép",IF(T122&lt;W122,2.5,_xlfn.COT(0.5*ASIN(2*T122*1000/($AA$9*J122*BG122*BF122*$F$10)))),""))</f>
        <v/>
      </c>
      <c r="AA122" s="159" t="str">
        <f>IF(C122="","",MAX(BJ122:BK122))</f>
        <v/>
      </c>
      <c r="AB122" s="160" t="str">
        <f>IF($C122="","",AH122)</f>
        <v/>
      </c>
      <c r="AC122" s="160" t="str">
        <f>IF($C122="","",AI122)</f>
        <v/>
      </c>
      <c r="AD122" s="160"/>
      <c r="AE122" s="159" t="str">
        <f>IF(C122="","",2*3.14*AB122^2/4/AC122*1000)</f>
        <v/>
      </c>
      <c r="AF122" s="161" t="str">
        <f>IF(C122="","",IF(AE122&gt;AA122,"OK","NOT OK"))</f>
        <v/>
      </c>
      <c r="AG122" s="17">
        <v>27</v>
      </c>
      <c r="AH122" s="162">
        <v>10</v>
      </c>
      <c r="AI122" s="163">
        <v>200</v>
      </c>
      <c r="AK122" s="164" t="str">
        <f t="shared" si="27"/>
        <v/>
      </c>
      <c r="AL122" s="165" t="str">
        <f t="shared" si="28"/>
        <v/>
      </c>
      <c r="AM122" s="164" t="str">
        <f t="shared" si="29"/>
        <v/>
      </c>
      <c r="AN122" s="164" t="str">
        <f t="shared" si="30"/>
        <v/>
      </c>
      <c r="AO122" s="166" t="str">
        <f t="shared" si="31"/>
        <v/>
      </c>
      <c r="AP122" s="167" t="str">
        <f t="shared" si="32"/>
        <v/>
      </c>
      <c r="AQ122" s="167" t="str">
        <f t="shared" si="33"/>
        <v/>
      </c>
      <c r="AR122" s="167" t="str">
        <f t="shared" si="34"/>
        <v/>
      </c>
      <c r="AS122" s="164" t="str">
        <f t="shared" si="35"/>
        <v/>
      </c>
      <c r="AT122" s="168" t="str">
        <f t="shared" si="36"/>
        <v/>
      </c>
      <c r="AU122" s="168" t="str">
        <f t="shared" si="37"/>
        <v/>
      </c>
      <c r="AV122" s="168" t="str">
        <f t="shared" si="38"/>
        <v/>
      </c>
      <c r="AW122" s="168" t="str">
        <f t="shared" si="39"/>
        <v/>
      </c>
      <c r="AX122" s="168" t="str">
        <f t="shared" si="40"/>
        <v/>
      </c>
      <c r="AY122" s="168" t="str">
        <f t="shared" si="41"/>
        <v/>
      </c>
      <c r="AZ122" s="169" t="str">
        <f>IF(C122="","",MAX(R122:R123))</f>
        <v/>
      </c>
      <c r="BA122" s="169" t="str">
        <f>IF(C122="","",MAX(S122:S123))</f>
        <v/>
      </c>
      <c r="BB122" s="170" t="str">
        <f>IF(C122="","",MIN(2,1+SQRT(200/(0.8*K122))))</f>
        <v/>
      </c>
      <c r="BC122" s="170" t="str">
        <f>IF(C122="","",MIN(0.02,MAX(R122:S122)/(J122*0.8*K122)))</f>
        <v/>
      </c>
      <c r="BD122" s="171" t="str">
        <f>IF(C122="","",0.18/$Y$11)</f>
        <v/>
      </c>
      <c r="BE122" s="172" t="str">
        <f>IF(C122="","",0.035*BB122^(3/2)*$F$9^(1/2))</f>
        <v/>
      </c>
      <c r="BF122" s="172" t="str">
        <f>IF(C122="","",0.6*(1-$F$9/250))</f>
        <v/>
      </c>
      <c r="BG122" s="171" t="str">
        <f>IF(C122="","",0.9*AK122)</f>
        <v/>
      </c>
      <c r="BH122" s="172" t="str">
        <f>+IF(C122="","",(BD122*BB122*(100*BC122*$F$9)^(1/3)+0.15*U122)*J122*0.8*K122/1000)</f>
        <v/>
      </c>
      <c r="BI122" s="172" t="str">
        <f>IF(C122="","",(BE122+0.15*U122)*J122*0.8*K122/1000)</f>
        <v/>
      </c>
      <c r="BJ122" s="172" t="str">
        <f>IF(C122="","",$AF$12*J122*1000)</f>
        <v/>
      </c>
      <c r="BK122" s="172" t="str">
        <f>+IF(C122="","",T122*1000/(BG122*$Q$10*Z122)*1000)</f>
        <v/>
      </c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  <c r="BW122" s="27"/>
      <c r="BX122" s="27"/>
      <c r="BY122" s="27"/>
      <c r="BZ122" s="27"/>
      <c r="CA122" s="27"/>
      <c r="CB122" s="27"/>
      <c r="CC122" s="27"/>
      <c r="CD122" s="27"/>
      <c r="CE122" s="27"/>
      <c r="CF122" s="27"/>
      <c r="CG122" s="27"/>
      <c r="CH122" s="27"/>
      <c r="CI122" s="27"/>
      <c r="CJ122" s="27"/>
      <c r="CK122" s="27"/>
      <c r="CL122" s="27"/>
      <c r="CM122" s="27"/>
      <c r="CN122" s="27"/>
      <c r="CO122" s="27"/>
      <c r="CP122" s="27"/>
      <c r="CQ122" s="27"/>
      <c r="CR122" s="27"/>
      <c r="CS122" s="27"/>
      <c r="CT122" s="27"/>
      <c r="CU122" s="27"/>
      <c r="CV122" s="27"/>
      <c r="CW122" s="27"/>
      <c r="CX122" s="27"/>
      <c r="CY122" s="27"/>
      <c r="CZ122" s="27"/>
      <c r="DA122" s="27"/>
      <c r="DB122" s="27"/>
      <c r="DC122" s="27"/>
      <c r="DD122" s="27"/>
      <c r="DE122" s="27"/>
      <c r="DF122" s="27"/>
      <c r="DG122" s="27"/>
      <c r="DH122" s="27"/>
      <c r="DI122" s="25"/>
      <c r="DJ122" s="25"/>
      <c r="DK122" s="25"/>
      <c r="DL122" s="25"/>
      <c r="DM122" s="25"/>
      <c r="DN122" s="25"/>
    </row>
    <row r="123" spans="1:118" ht="15.95" customHeight="1" x14ac:dyDescent="0.25">
      <c r="A123" s="181" t="str">
        <f t="shared" si="43"/>
        <v/>
      </c>
      <c r="B123" s="182" t="str">
        <f t="shared" si="42"/>
        <v/>
      </c>
      <c r="C123" s="151"/>
      <c r="D123" s="152"/>
      <c r="E123" s="153"/>
      <c r="F123" s="152"/>
      <c r="G123" s="151"/>
      <c r="H123" s="151"/>
      <c r="I123" s="151"/>
      <c r="J123" s="151"/>
      <c r="K123" s="152"/>
      <c r="L123" s="151" t="str">
        <f t="shared" si="23"/>
        <v/>
      </c>
      <c r="M123" s="151" t="str">
        <f t="shared" si="24"/>
        <v/>
      </c>
      <c r="N123" s="151" t="str">
        <f t="shared" si="25"/>
        <v/>
      </c>
      <c r="O123" s="151" t="str">
        <f t="shared" si="26"/>
        <v/>
      </c>
      <c r="P123" s="272"/>
      <c r="Q123" s="272"/>
      <c r="R123" s="173"/>
      <c r="S123" s="173"/>
      <c r="T123" s="174"/>
      <c r="U123" s="174"/>
      <c r="V123" s="174"/>
      <c r="W123" s="174"/>
      <c r="X123" s="174"/>
      <c r="Y123" s="174"/>
      <c r="Z123" s="174"/>
      <c r="AA123" s="175"/>
      <c r="AB123" s="175"/>
      <c r="AC123" s="175"/>
      <c r="AD123" s="175"/>
      <c r="AE123" s="176"/>
      <c r="AF123" s="175"/>
      <c r="AG123" s="122"/>
      <c r="AH123" s="177"/>
      <c r="AI123" s="177"/>
      <c r="AK123" s="164" t="str">
        <f t="shared" si="27"/>
        <v/>
      </c>
      <c r="AL123" s="165" t="str">
        <f t="shared" si="28"/>
        <v/>
      </c>
      <c r="AM123" s="164" t="str">
        <f t="shared" si="29"/>
        <v/>
      </c>
      <c r="AN123" s="164" t="str">
        <f t="shared" si="30"/>
        <v/>
      </c>
      <c r="AO123" s="166" t="str">
        <f t="shared" si="31"/>
        <v/>
      </c>
      <c r="AP123" s="167" t="str">
        <f t="shared" si="32"/>
        <v/>
      </c>
      <c r="AQ123" s="167" t="str">
        <f t="shared" si="33"/>
        <v/>
      </c>
      <c r="AR123" s="167" t="str">
        <f t="shared" si="34"/>
        <v/>
      </c>
      <c r="AS123" s="164" t="str">
        <f t="shared" si="35"/>
        <v/>
      </c>
      <c r="AT123" s="168" t="str">
        <f t="shared" si="36"/>
        <v/>
      </c>
      <c r="AU123" s="168" t="str">
        <f t="shared" si="37"/>
        <v/>
      </c>
      <c r="AV123" s="168" t="str">
        <f t="shared" si="38"/>
        <v/>
      </c>
      <c r="AW123" s="168" t="str">
        <f t="shared" si="39"/>
        <v/>
      </c>
      <c r="AX123" s="168" t="str">
        <f t="shared" si="40"/>
        <v/>
      </c>
      <c r="AY123" s="168" t="str">
        <f t="shared" si="41"/>
        <v/>
      </c>
      <c r="AZ123" s="178"/>
      <c r="BA123" s="178"/>
      <c r="BB123" s="179"/>
      <c r="BC123" s="179"/>
      <c r="BD123" s="179"/>
      <c r="BE123" s="179"/>
      <c r="BF123" s="179"/>
      <c r="BG123" s="179"/>
      <c r="BH123" s="179"/>
      <c r="BI123" s="179"/>
      <c r="BJ123" s="179"/>
      <c r="BK123" s="179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  <c r="BW123" s="27"/>
      <c r="BX123" s="27"/>
      <c r="BY123" s="27"/>
      <c r="BZ123" s="27"/>
      <c r="CA123" s="27"/>
      <c r="CB123" s="27"/>
      <c r="CC123" s="27"/>
      <c r="CD123" s="27"/>
      <c r="CE123" s="27"/>
      <c r="CF123" s="27"/>
      <c r="CG123" s="27"/>
      <c r="CH123" s="27"/>
      <c r="CI123" s="27"/>
      <c r="CJ123" s="27"/>
      <c r="CK123" s="27"/>
      <c r="CL123" s="27"/>
      <c r="CM123" s="27"/>
      <c r="CN123" s="27"/>
      <c r="CO123" s="27"/>
      <c r="CP123" s="27"/>
      <c r="CQ123" s="27"/>
      <c r="CR123" s="27"/>
      <c r="CS123" s="27"/>
      <c r="CT123" s="27"/>
      <c r="CU123" s="27"/>
      <c r="CV123" s="27"/>
      <c r="CW123" s="27"/>
      <c r="CX123" s="27"/>
      <c r="CY123" s="27"/>
      <c r="CZ123" s="27"/>
      <c r="DA123" s="27"/>
      <c r="DB123" s="27"/>
      <c r="DC123" s="27"/>
      <c r="DD123" s="27"/>
      <c r="DE123" s="27"/>
      <c r="DF123" s="27"/>
      <c r="DG123" s="27"/>
      <c r="DH123" s="27"/>
      <c r="DI123" s="25"/>
      <c r="DJ123" s="25"/>
      <c r="DK123" s="25"/>
      <c r="DL123" s="25"/>
      <c r="DM123" s="25"/>
      <c r="DN123" s="25"/>
    </row>
    <row r="124" spans="1:118" ht="15.95" customHeight="1" x14ac:dyDescent="0.2">
      <c r="A124" s="181" t="str">
        <f t="shared" si="43"/>
        <v/>
      </c>
      <c r="B124" s="182" t="str">
        <f t="shared" si="42"/>
        <v/>
      </c>
      <c r="C124" s="151"/>
      <c r="D124" s="152"/>
      <c r="E124" s="153"/>
      <c r="F124" s="152"/>
      <c r="G124" s="151"/>
      <c r="H124" s="151"/>
      <c r="I124" s="151"/>
      <c r="J124" s="151"/>
      <c r="K124" s="152"/>
      <c r="L124" s="151" t="str">
        <f t="shared" si="23"/>
        <v/>
      </c>
      <c r="M124" s="151" t="str">
        <f t="shared" si="24"/>
        <v/>
      </c>
      <c r="N124" s="151" t="str">
        <f t="shared" si="25"/>
        <v/>
      </c>
      <c r="O124" s="151" t="str">
        <f t="shared" si="26"/>
        <v/>
      </c>
      <c r="P124" s="155"/>
      <c r="Q124" s="155"/>
      <c r="R124" s="154" t="str">
        <f>IF(C124="","",MAX(N124:N125))</f>
        <v/>
      </c>
      <c r="S124" s="154" t="str">
        <f>IF(D124="","",MAX(O124:O125))</f>
        <v/>
      </c>
      <c r="T124" s="155" t="str">
        <f>IF(C124="","",MAX(ABS(H124),ABS(H125)))</f>
        <v/>
      </c>
      <c r="U124" s="156" t="str">
        <f>+IF(C124="","",MIN(MAX(ABS(G124),ABS(G125))*1000/(J124*K124),0.2*$F$10))</f>
        <v/>
      </c>
      <c r="V124" s="155" t="str">
        <f>IF(C124="","",MAX(BH124:BI124))</f>
        <v/>
      </c>
      <c r="W124" s="155" t="str">
        <f>IF(C124="","",$AA$9*$J124*$BG124*$BF124*$F$10/2.9/1000)</f>
        <v/>
      </c>
      <c r="X124" s="155" t="str">
        <f>IF(C124="","",$AA$9*$J124*$BG124*$BF124*$F$10/2/1000)</f>
        <v/>
      </c>
      <c r="Y124" s="157" t="str">
        <f>IF(C124="","",IF(MAX(ABS(H124),ABS(H125))&lt;V124,"Cấu tạo",IF(MAX(ABS(H124),ABS(H125))&gt;X124,"O/S","Tínhthép")))</f>
        <v/>
      </c>
      <c r="Z124" s="158" t="str">
        <f>IF(C124="","",IF(Y124="Tínhthép",IF(T124&lt;W124,2.5,_xlfn.COT(0.5*ASIN(2*T124*1000/($AA$9*J124*BG124*BF124*$F$10)))),""))</f>
        <v/>
      </c>
      <c r="AA124" s="159" t="str">
        <f>IF(C124="","",MAX(BJ124:BK124))</f>
        <v/>
      </c>
      <c r="AB124" s="160" t="str">
        <f>IF($C124="","",AH124)</f>
        <v/>
      </c>
      <c r="AC124" s="160" t="str">
        <f>IF($C124="","",AI124)</f>
        <v/>
      </c>
      <c r="AD124" s="160"/>
      <c r="AE124" s="159" t="str">
        <f>IF(C124="","",2*3.14*AB124^2/4/AC124*1000)</f>
        <v/>
      </c>
      <c r="AF124" s="161" t="str">
        <f>IF(C124="","",IF(AE124&gt;AA124,"OK","NOT OK"))</f>
        <v/>
      </c>
      <c r="AH124" s="162">
        <v>10</v>
      </c>
      <c r="AI124" s="163">
        <v>200</v>
      </c>
      <c r="AK124" s="164" t="str">
        <f t="shared" si="27"/>
        <v/>
      </c>
      <c r="AL124" s="165" t="str">
        <f t="shared" si="28"/>
        <v/>
      </c>
      <c r="AM124" s="164" t="str">
        <f t="shared" si="29"/>
        <v/>
      </c>
      <c r="AN124" s="164" t="str">
        <f t="shared" si="30"/>
        <v/>
      </c>
      <c r="AO124" s="166" t="str">
        <f t="shared" si="31"/>
        <v/>
      </c>
      <c r="AP124" s="167" t="str">
        <f t="shared" si="32"/>
        <v/>
      </c>
      <c r="AQ124" s="167" t="str">
        <f t="shared" si="33"/>
        <v/>
      </c>
      <c r="AR124" s="167" t="str">
        <f t="shared" si="34"/>
        <v/>
      </c>
      <c r="AS124" s="164" t="str">
        <f t="shared" si="35"/>
        <v/>
      </c>
      <c r="AT124" s="168" t="str">
        <f t="shared" si="36"/>
        <v/>
      </c>
      <c r="AU124" s="168" t="str">
        <f t="shared" si="37"/>
        <v/>
      </c>
      <c r="AV124" s="168" t="str">
        <f t="shared" si="38"/>
        <v/>
      </c>
      <c r="AW124" s="168" t="str">
        <f t="shared" si="39"/>
        <v/>
      </c>
      <c r="AX124" s="168" t="str">
        <f t="shared" si="40"/>
        <v/>
      </c>
      <c r="AY124" s="168" t="str">
        <f t="shared" si="41"/>
        <v/>
      </c>
      <c r="AZ124" s="169" t="str">
        <f>IF(C124="","",MAX(R124:R125))</f>
        <v/>
      </c>
      <c r="BA124" s="169" t="str">
        <f>IF(C124="","",MAX(S124:S125))</f>
        <v/>
      </c>
      <c r="BB124" s="170" t="str">
        <f>IF(C124="","",MIN(2,1+SQRT(200/(0.8*K124))))</f>
        <v/>
      </c>
      <c r="BC124" s="170" t="str">
        <f>IF(C124="","",MIN(0.02,MAX(R124:S124)/(J124*0.8*K124)))</f>
        <v/>
      </c>
      <c r="BD124" s="171" t="str">
        <f>IF(C124="","",0.18/$Y$11)</f>
        <v/>
      </c>
      <c r="BE124" s="172" t="str">
        <f>IF(C124="","",0.035*BB124^(3/2)*$F$9^(1/2))</f>
        <v/>
      </c>
      <c r="BF124" s="172" t="str">
        <f>IF(C124="","",0.6*(1-$F$9/250))</f>
        <v/>
      </c>
      <c r="BG124" s="171" t="str">
        <f>IF(C124="","",0.9*AK124)</f>
        <v/>
      </c>
      <c r="BH124" s="172" t="str">
        <f>+IF(C124="","",(BD124*BB124*(100*BC124*$F$9)^(1/3)+0.15*U124)*J124*0.8*K124/1000)</f>
        <v/>
      </c>
      <c r="BI124" s="172" t="str">
        <f>IF(C124="","",(BE124+0.15*U124)*J124*0.8*K124/1000)</f>
        <v/>
      </c>
      <c r="BJ124" s="172" t="str">
        <f>IF(C124="","",$AF$12*J124*1000)</f>
        <v/>
      </c>
      <c r="BK124" s="172" t="str">
        <f>+IF(C124="","",T124*1000/(BG124*$Q$10*Z124)*1000)</f>
        <v/>
      </c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  <c r="BW124" s="27"/>
      <c r="BX124" s="27"/>
      <c r="BY124" s="27"/>
      <c r="BZ124" s="27"/>
      <c r="CA124" s="27"/>
      <c r="CB124" s="27"/>
      <c r="CC124" s="27"/>
      <c r="CD124" s="27"/>
      <c r="CE124" s="27"/>
      <c r="CF124" s="27"/>
      <c r="CG124" s="27"/>
      <c r="CH124" s="27"/>
      <c r="CI124" s="27"/>
      <c r="CJ124" s="27"/>
      <c r="CK124" s="27"/>
      <c r="CL124" s="27"/>
      <c r="CM124" s="27"/>
      <c r="CN124" s="27"/>
      <c r="CO124" s="27"/>
      <c r="CP124" s="27"/>
      <c r="CQ124" s="27"/>
      <c r="CR124" s="27"/>
      <c r="CS124" s="27"/>
      <c r="CT124" s="27"/>
      <c r="CU124" s="27"/>
      <c r="CV124" s="27"/>
      <c r="CW124" s="27"/>
      <c r="CX124" s="27"/>
      <c r="CY124" s="27"/>
      <c r="CZ124" s="27"/>
      <c r="DA124" s="27"/>
      <c r="DB124" s="27"/>
      <c r="DC124" s="27"/>
      <c r="DD124" s="27"/>
      <c r="DE124" s="27"/>
      <c r="DF124" s="27"/>
      <c r="DG124" s="27"/>
      <c r="DH124" s="27"/>
      <c r="DI124" s="25"/>
      <c r="DJ124" s="25"/>
      <c r="DK124" s="25"/>
      <c r="DL124" s="25"/>
      <c r="DM124" s="25"/>
      <c r="DN124" s="25"/>
    </row>
    <row r="125" spans="1:118" ht="15.95" customHeight="1" x14ac:dyDescent="0.25">
      <c r="A125" s="181" t="str">
        <f t="shared" si="43"/>
        <v/>
      </c>
      <c r="B125" s="182" t="str">
        <f t="shared" si="42"/>
        <v/>
      </c>
      <c r="C125" s="151"/>
      <c r="D125" s="152"/>
      <c r="E125" s="153"/>
      <c r="F125" s="152"/>
      <c r="G125" s="151"/>
      <c r="H125" s="151"/>
      <c r="I125" s="151"/>
      <c r="J125" s="151"/>
      <c r="K125" s="152"/>
      <c r="L125" s="151" t="str">
        <f t="shared" si="23"/>
        <v/>
      </c>
      <c r="M125" s="151" t="str">
        <f t="shared" si="24"/>
        <v/>
      </c>
      <c r="N125" s="151" t="str">
        <f t="shared" si="25"/>
        <v/>
      </c>
      <c r="O125" s="151" t="str">
        <f t="shared" si="26"/>
        <v/>
      </c>
      <c r="P125" s="272"/>
      <c r="Q125" s="272"/>
      <c r="R125" s="173"/>
      <c r="S125" s="173"/>
      <c r="T125" s="174"/>
      <c r="U125" s="174"/>
      <c r="V125" s="174"/>
      <c r="W125" s="174"/>
      <c r="X125" s="174"/>
      <c r="Y125" s="174"/>
      <c r="Z125" s="174"/>
      <c r="AA125" s="175"/>
      <c r="AB125" s="175"/>
      <c r="AC125" s="175"/>
      <c r="AD125" s="175"/>
      <c r="AE125" s="176"/>
      <c r="AF125" s="175"/>
      <c r="AG125" s="122"/>
      <c r="AH125" s="177"/>
      <c r="AI125" s="177"/>
      <c r="AK125" s="164" t="str">
        <f t="shared" si="27"/>
        <v/>
      </c>
      <c r="AL125" s="165" t="str">
        <f t="shared" si="28"/>
        <v/>
      </c>
      <c r="AM125" s="164" t="str">
        <f t="shared" si="29"/>
        <v/>
      </c>
      <c r="AN125" s="164" t="str">
        <f t="shared" si="30"/>
        <v/>
      </c>
      <c r="AO125" s="166" t="str">
        <f t="shared" si="31"/>
        <v/>
      </c>
      <c r="AP125" s="167" t="str">
        <f t="shared" si="32"/>
        <v/>
      </c>
      <c r="AQ125" s="167" t="str">
        <f t="shared" si="33"/>
        <v/>
      </c>
      <c r="AR125" s="167" t="str">
        <f t="shared" si="34"/>
        <v/>
      </c>
      <c r="AS125" s="164" t="str">
        <f t="shared" si="35"/>
        <v/>
      </c>
      <c r="AT125" s="168" t="str">
        <f t="shared" si="36"/>
        <v/>
      </c>
      <c r="AU125" s="168" t="str">
        <f t="shared" si="37"/>
        <v/>
      </c>
      <c r="AV125" s="168" t="str">
        <f t="shared" si="38"/>
        <v/>
      </c>
      <c r="AW125" s="168" t="str">
        <f t="shared" si="39"/>
        <v/>
      </c>
      <c r="AX125" s="168" t="str">
        <f t="shared" si="40"/>
        <v/>
      </c>
      <c r="AY125" s="168" t="str">
        <f t="shared" si="41"/>
        <v/>
      </c>
      <c r="AZ125" s="178"/>
      <c r="BA125" s="178"/>
      <c r="BB125" s="179"/>
      <c r="BC125" s="179"/>
      <c r="BD125" s="179"/>
      <c r="BE125" s="179"/>
      <c r="BF125" s="179"/>
      <c r="BG125" s="179"/>
      <c r="BH125" s="179"/>
      <c r="BI125" s="179"/>
      <c r="BJ125" s="179"/>
      <c r="BK125" s="179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  <c r="BW125" s="27"/>
      <c r="BX125" s="27"/>
      <c r="BY125" s="27"/>
      <c r="BZ125" s="27"/>
      <c r="CA125" s="27"/>
      <c r="CB125" s="27"/>
      <c r="CC125" s="27"/>
      <c r="CD125" s="27"/>
      <c r="CE125" s="27"/>
      <c r="CF125" s="27"/>
      <c r="CG125" s="27"/>
      <c r="CH125" s="27"/>
      <c r="CI125" s="27"/>
      <c r="CJ125" s="27"/>
      <c r="CK125" s="27"/>
      <c r="CL125" s="27"/>
      <c r="CM125" s="27"/>
      <c r="CN125" s="27"/>
      <c r="CO125" s="27"/>
      <c r="CP125" s="27"/>
      <c r="CQ125" s="27"/>
      <c r="CR125" s="27"/>
      <c r="CS125" s="27"/>
      <c r="CT125" s="27"/>
      <c r="CU125" s="27"/>
      <c r="CV125" s="27"/>
      <c r="CW125" s="27"/>
      <c r="CX125" s="27"/>
      <c r="CY125" s="27"/>
      <c r="CZ125" s="27"/>
      <c r="DA125" s="27"/>
      <c r="DB125" s="27"/>
      <c r="DC125" s="27"/>
      <c r="DD125" s="27"/>
      <c r="DE125" s="27"/>
      <c r="DF125" s="27"/>
      <c r="DG125" s="27"/>
      <c r="DH125" s="27"/>
      <c r="DI125" s="25"/>
      <c r="DJ125" s="25"/>
      <c r="DK125" s="25"/>
      <c r="DL125" s="25"/>
      <c r="DM125" s="25"/>
      <c r="DN125" s="25"/>
    </row>
    <row r="126" spans="1:118" ht="15.95" customHeight="1" x14ac:dyDescent="0.2">
      <c r="A126" s="181" t="str">
        <f t="shared" si="43"/>
        <v/>
      </c>
      <c r="B126" s="182" t="str">
        <f t="shared" si="42"/>
        <v/>
      </c>
      <c r="C126" s="151"/>
      <c r="D126" s="152"/>
      <c r="E126" s="153"/>
      <c r="F126" s="152"/>
      <c r="G126" s="151"/>
      <c r="H126" s="151"/>
      <c r="I126" s="151"/>
      <c r="J126" s="151"/>
      <c r="K126" s="151"/>
      <c r="L126" s="151" t="str">
        <f t="shared" si="23"/>
        <v/>
      </c>
      <c r="M126" s="151" t="str">
        <f t="shared" si="24"/>
        <v/>
      </c>
      <c r="N126" s="151" t="str">
        <f t="shared" si="25"/>
        <v/>
      </c>
      <c r="O126" s="151" t="str">
        <f t="shared" si="26"/>
        <v/>
      </c>
      <c r="P126" s="155"/>
      <c r="Q126" s="155"/>
      <c r="R126" s="154" t="str">
        <f>IF(C126="","",MAX(N126:N127))</f>
        <v/>
      </c>
      <c r="S126" s="154" t="str">
        <f>IF(D126="","",MAX(O126:O127))</f>
        <v/>
      </c>
      <c r="T126" s="155" t="str">
        <f>IF(C126="","",MAX(ABS(H126),ABS(H127)))</f>
        <v/>
      </c>
      <c r="U126" s="156" t="str">
        <f>+IF(C126="","",MIN(MAX(ABS(G126),ABS(G127))*1000/(J126*K126),0.2*$F$10))</f>
        <v/>
      </c>
      <c r="V126" s="155" t="str">
        <f>IF(C126="","",MAX(BH126:BI126))</f>
        <v/>
      </c>
      <c r="W126" s="155" t="str">
        <f>IF(C126="","",$AA$9*$J126*$BG126*$BF126*$F$10/2.9/1000)</f>
        <v/>
      </c>
      <c r="X126" s="155" t="str">
        <f>IF(C126="","",$AA$9*$J126*$BG126*$BF126*$F$10/2/1000)</f>
        <v/>
      </c>
      <c r="Y126" s="157" t="str">
        <f>IF(C126="","",IF(MAX(ABS(H126),ABS(H127))&lt;V126,"Cấu tạo",IF(MAX(ABS(H126),ABS(H127))&gt;X126,"O/S","Tínhthép")))</f>
        <v/>
      </c>
      <c r="Z126" s="158" t="str">
        <f>IF(C126="","",IF(Y126="Tínhthép",IF(T126&lt;W126,2.5,_xlfn.COT(0.5*ASIN(2*T126*1000/($AA$9*J126*BG126*BF126*$F$10)))),""))</f>
        <v/>
      </c>
      <c r="AA126" s="159" t="str">
        <f>IF(C126="","",MAX(BJ126:BK126))</f>
        <v/>
      </c>
      <c r="AB126" s="160" t="str">
        <f>IF($C126="","",AH126)</f>
        <v/>
      </c>
      <c r="AC126" s="160" t="str">
        <f>IF($C126="","",AI126)</f>
        <v/>
      </c>
      <c r="AD126" s="160"/>
      <c r="AE126" s="159" t="str">
        <f>IF(C126="","",2*3.14*AB126^2/4/AC126*1000)</f>
        <v/>
      </c>
      <c r="AF126" s="161" t="str">
        <f>IF(C126="","",IF(AE126&gt;AA126,"OK","NOT OK"))</f>
        <v/>
      </c>
      <c r="AG126" s="17">
        <v>28</v>
      </c>
      <c r="AH126" s="162">
        <v>10</v>
      </c>
      <c r="AI126" s="163">
        <v>200</v>
      </c>
      <c r="AK126" s="164" t="str">
        <f t="shared" si="27"/>
        <v/>
      </c>
      <c r="AL126" s="165" t="str">
        <f t="shared" si="28"/>
        <v/>
      </c>
      <c r="AM126" s="164" t="str">
        <f t="shared" si="29"/>
        <v/>
      </c>
      <c r="AN126" s="164" t="str">
        <f t="shared" si="30"/>
        <v/>
      </c>
      <c r="AO126" s="166" t="str">
        <f t="shared" si="31"/>
        <v/>
      </c>
      <c r="AP126" s="167" t="str">
        <f t="shared" si="32"/>
        <v/>
      </c>
      <c r="AQ126" s="167" t="str">
        <f t="shared" si="33"/>
        <v/>
      </c>
      <c r="AR126" s="167" t="str">
        <f t="shared" si="34"/>
        <v/>
      </c>
      <c r="AS126" s="164" t="str">
        <f t="shared" si="35"/>
        <v/>
      </c>
      <c r="AT126" s="168" t="str">
        <f t="shared" si="36"/>
        <v/>
      </c>
      <c r="AU126" s="168" t="str">
        <f t="shared" si="37"/>
        <v/>
      </c>
      <c r="AV126" s="168" t="str">
        <f t="shared" si="38"/>
        <v/>
      </c>
      <c r="AW126" s="168" t="str">
        <f t="shared" si="39"/>
        <v/>
      </c>
      <c r="AX126" s="168" t="str">
        <f t="shared" si="40"/>
        <v/>
      </c>
      <c r="AY126" s="168" t="str">
        <f t="shared" si="41"/>
        <v/>
      </c>
      <c r="AZ126" s="169" t="str">
        <f>IF(C126="","",MAX(R126:R127))</f>
        <v/>
      </c>
      <c r="BA126" s="169" t="str">
        <f>IF(C126="","",MAX(S126:S127))</f>
        <v/>
      </c>
      <c r="BB126" s="170" t="str">
        <f>IF(C126="","",MIN(2,1+SQRT(200/(0.8*K126))))</f>
        <v/>
      </c>
      <c r="BC126" s="170" t="str">
        <f>IF(C126="","",MIN(0.02,MAX(R126:S126)/(J126*0.8*K126)))</f>
        <v/>
      </c>
      <c r="BD126" s="171" t="str">
        <f>IF(C126="","",0.18/$Y$11)</f>
        <v/>
      </c>
      <c r="BE126" s="172" t="str">
        <f>IF(C126="","",0.035*BB126^(3/2)*$F$9^(1/2))</f>
        <v/>
      </c>
      <c r="BF126" s="172" t="str">
        <f>IF(C126="","",0.6*(1-$F$9/250))</f>
        <v/>
      </c>
      <c r="BG126" s="171" t="str">
        <f>IF(C126="","",0.9*AK126)</f>
        <v/>
      </c>
      <c r="BH126" s="172" t="str">
        <f>+IF(C126="","",(BD126*BB126*(100*BC126*$F$9)^(1/3)+0.15*U126)*J126*0.8*K126/1000)</f>
        <v/>
      </c>
      <c r="BI126" s="172" t="str">
        <f>IF(C126="","",(BE126+0.15*U126)*J126*0.8*K126/1000)</f>
        <v/>
      </c>
      <c r="BJ126" s="172" t="str">
        <f>IF(C126="","",$AF$12*J126*1000)</f>
        <v/>
      </c>
      <c r="BK126" s="172" t="str">
        <f>+IF(C126="","",T126*1000/(BG126*$Q$10*Z126)*1000)</f>
        <v/>
      </c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  <c r="BW126" s="27"/>
      <c r="BX126" s="27"/>
      <c r="BY126" s="27"/>
      <c r="BZ126" s="27"/>
      <c r="CA126" s="27"/>
      <c r="CB126" s="27"/>
      <c r="CC126" s="27"/>
      <c r="CD126" s="27"/>
      <c r="CE126" s="27"/>
      <c r="CF126" s="27"/>
      <c r="CG126" s="27"/>
      <c r="CH126" s="27"/>
      <c r="CI126" s="27"/>
      <c r="CJ126" s="27"/>
      <c r="CK126" s="27"/>
      <c r="CL126" s="27"/>
      <c r="CM126" s="27"/>
      <c r="CN126" s="27"/>
      <c r="CO126" s="27"/>
      <c r="CP126" s="27"/>
      <c r="CQ126" s="27"/>
      <c r="CR126" s="27"/>
      <c r="CS126" s="27"/>
      <c r="CT126" s="27"/>
      <c r="CU126" s="27"/>
      <c r="CV126" s="27"/>
      <c r="CW126" s="27"/>
      <c r="CX126" s="27"/>
      <c r="CY126" s="27"/>
      <c r="CZ126" s="27"/>
      <c r="DA126" s="27"/>
      <c r="DB126" s="27"/>
      <c r="DC126" s="27"/>
      <c r="DD126" s="27"/>
      <c r="DE126" s="27"/>
      <c r="DF126" s="27"/>
      <c r="DG126" s="27"/>
      <c r="DH126" s="27"/>
      <c r="DI126" s="25"/>
      <c r="DJ126" s="25"/>
      <c r="DK126" s="25"/>
      <c r="DL126" s="25"/>
      <c r="DM126" s="25"/>
      <c r="DN126" s="25"/>
    </row>
    <row r="127" spans="1:118" ht="15.95" customHeight="1" x14ac:dyDescent="0.25">
      <c r="A127" s="181" t="str">
        <f t="shared" si="43"/>
        <v/>
      </c>
      <c r="B127" s="182" t="str">
        <f t="shared" si="42"/>
        <v/>
      </c>
      <c r="C127" s="151"/>
      <c r="D127" s="152"/>
      <c r="E127" s="153"/>
      <c r="F127" s="152"/>
      <c r="G127" s="151"/>
      <c r="H127" s="151"/>
      <c r="I127" s="151"/>
      <c r="J127" s="151"/>
      <c r="K127" s="152"/>
      <c r="L127" s="151" t="str">
        <f t="shared" si="23"/>
        <v/>
      </c>
      <c r="M127" s="151" t="str">
        <f t="shared" si="24"/>
        <v/>
      </c>
      <c r="N127" s="151" t="str">
        <f t="shared" si="25"/>
        <v/>
      </c>
      <c r="O127" s="151" t="str">
        <f t="shared" si="26"/>
        <v/>
      </c>
      <c r="P127" s="272"/>
      <c r="Q127" s="272"/>
      <c r="R127" s="180"/>
      <c r="S127" s="180"/>
      <c r="T127" s="174"/>
      <c r="U127" s="174"/>
      <c r="V127" s="174"/>
      <c r="W127" s="174"/>
      <c r="X127" s="174"/>
      <c r="Y127" s="174"/>
      <c r="Z127" s="174"/>
      <c r="AA127" s="175"/>
      <c r="AB127" s="175"/>
      <c r="AC127" s="175"/>
      <c r="AD127" s="175"/>
      <c r="AE127" s="176"/>
      <c r="AF127" s="175"/>
      <c r="AG127" s="122"/>
      <c r="AH127" s="177"/>
      <c r="AI127" s="177"/>
      <c r="AK127" s="164" t="str">
        <f t="shared" si="27"/>
        <v/>
      </c>
      <c r="AL127" s="165" t="str">
        <f t="shared" si="28"/>
        <v/>
      </c>
      <c r="AM127" s="164" t="str">
        <f t="shared" si="29"/>
        <v/>
      </c>
      <c r="AN127" s="164" t="str">
        <f t="shared" si="30"/>
        <v/>
      </c>
      <c r="AO127" s="166" t="str">
        <f t="shared" si="31"/>
        <v/>
      </c>
      <c r="AP127" s="167" t="str">
        <f t="shared" si="32"/>
        <v/>
      </c>
      <c r="AQ127" s="167" t="str">
        <f t="shared" si="33"/>
        <v/>
      </c>
      <c r="AR127" s="167" t="str">
        <f t="shared" si="34"/>
        <v/>
      </c>
      <c r="AS127" s="164" t="str">
        <f t="shared" si="35"/>
        <v/>
      </c>
      <c r="AT127" s="168" t="str">
        <f t="shared" si="36"/>
        <v/>
      </c>
      <c r="AU127" s="168" t="str">
        <f t="shared" si="37"/>
        <v/>
      </c>
      <c r="AV127" s="168" t="str">
        <f t="shared" si="38"/>
        <v/>
      </c>
      <c r="AW127" s="168" t="str">
        <f t="shared" si="39"/>
        <v/>
      </c>
      <c r="AX127" s="168" t="str">
        <f t="shared" si="40"/>
        <v/>
      </c>
      <c r="AY127" s="168" t="str">
        <f t="shared" si="41"/>
        <v/>
      </c>
      <c r="AZ127" s="178"/>
      <c r="BA127" s="178"/>
      <c r="BB127" s="179"/>
      <c r="BC127" s="179"/>
      <c r="BD127" s="179"/>
      <c r="BE127" s="179"/>
      <c r="BF127" s="179"/>
      <c r="BG127" s="179"/>
      <c r="BH127" s="179"/>
      <c r="BI127" s="179"/>
      <c r="BJ127" s="179"/>
      <c r="BK127" s="179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  <c r="BW127" s="27"/>
      <c r="BX127" s="27"/>
      <c r="BY127" s="27"/>
      <c r="BZ127" s="27"/>
      <c r="CA127" s="27"/>
      <c r="CB127" s="27"/>
      <c r="CC127" s="27"/>
      <c r="CD127" s="27"/>
      <c r="CE127" s="27"/>
      <c r="CF127" s="27"/>
      <c r="CG127" s="27"/>
      <c r="CH127" s="27"/>
      <c r="CI127" s="27"/>
      <c r="CJ127" s="27"/>
      <c r="CK127" s="27"/>
      <c r="CL127" s="27"/>
      <c r="CM127" s="27"/>
      <c r="CN127" s="27"/>
      <c r="CO127" s="27"/>
      <c r="CP127" s="27"/>
      <c r="CQ127" s="27"/>
      <c r="CR127" s="27"/>
      <c r="CS127" s="27"/>
      <c r="CT127" s="27"/>
      <c r="CU127" s="27"/>
      <c r="CV127" s="27"/>
      <c r="CW127" s="27"/>
      <c r="CX127" s="27"/>
      <c r="CY127" s="27"/>
      <c r="CZ127" s="27"/>
      <c r="DA127" s="27"/>
      <c r="DB127" s="27"/>
      <c r="DC127" s="27"/>
      <c r="DD127" s="27"/>
      <c r="DE127" s="27"/>
      <c r="DF127" s="27"/>
      <c r="DG127" s="27"/>
      <c r="DH127" s="27"/>
      <c r="DI127" s="25"/>
      <c r="DJ127" s="25"/>
      <c r="DK127" s="25"/>
      <c r="DL127" s="25"/>
      <c r="DM127" s="25"/>
      <c r="DN127" s="25"/>
    </row>
    <row r="128" spans="1:118" ht="15.95" customHeight="1" x14ac:dyDescent="0.2">
      <c r="A128" s="181" t="str">
        <f t="shared" si="43"/>
        <v/>
      </c>
      <c r="B128" s="182" t="str">
        <f t="shared" si="42"/>
        <v/>
      </c>
      <c r="C128" s="151"/>
      <c r="D128" s="152"/>
      <c r="E128" s="153"/>
      <c r="F128" s="152"/>
      <c r="G128" s="151"/>
      <c r="H128" s="151"/>
      <c r="I128" s="151"/>
      <c r="J128" s="151"/>
      <c r="K128" s="152"/>
      <c r="L128" s="151" t="str">
        <f t="shared" si="23"/>
        <v/>
      </c>
      <c r="M128" s="151" t="str">
        <f t="shared" si="24"/>
        <v/>
      </c>
      <c r="N128" s="151" t="str">
        <f t="shared" si="25"/>
        <v/>
      </c>
      <c r="O128" s="151" t="str">
        <f t="shared" si="26"/>
        <v/>
      </c>
      <c r="P128" s="155"/>
      <c r="Q128" s="155"/>
      <c r="R128" s="154" t="str">
        <f>IF(C128="","",MAX(N128:N129))</f>
        <v/>
      </c>
      <c r="S128" s="154" t="str">
        <f>IF(D128="","",MAX(O128:O129))</f>
        <v/>
      </c>
      <c r="T128" s="155" t="str">
        <f>IF(C128="","",MAX(ABS(H128),ABS(H129)))</f>
        <v/>
      </c>
      <c r="U128" s="156" t="str">
        <f>+IF(C128="","",MIN(MAX(ABS(G128),ABS(G129))*1000/(J128*K128),0.2*$F$10))</f>
        <v/>
      </c>
      <c r="V128" s="155" t="str">
        <f>IF(C128="","",MAX(BH128:BI128))</f>
        <v/>
      </c>
      <c r="W128" s="155" t="str">
        <f>IF(C128="","",$AA$9*$J128*$BG128*$BF128*$F$10/2.9/1000)</f>
        <v/>
      </c>
      <c r="X128" s="155" t="str">
        <f>IF(C128="","",$AA$9*$J128*$BG128*$BF128*$F$10/2/1000)</f>
        <v/>
      </c>
      <c r="Y128" s="157" t="str">
        <f>IF(C128="","",IF(MAX(ABS(H128),ABS(H129))&lt;V128,"Cấu tạo",IF(MAX(ABS(H128),ABS(H129))&gt;X128,"O/S","Tínhthép")))</f>
        <v/>
      </c>
      <c r="Z128" s="158" t="str">
        <f>IF(C128="","",IF(Y128="Tínhthép",IF(T128&lt;W128,2.5,_xlfn.COT(0.5*ASIN(2*T128*1000/($AA$9*J128*BG128*BF128*$F$10)))),""))</f>
        <v/>
      </c>
      <c r="AA128" s="159" t="str">
        <f>IF(C128="","",MAX(BJ128:BK128))</f>
        <v/>
      </c>
      <c r="AB128" s="160" t="str">
        <f>IF($C128="","",AH128)</f>
        <v/>
      </c>
      <c r="AC128" s="160" t="str">
        <f>IF($C128="","",AI128)</f>
        <v/>
      </c>
      <c r="AD128" s="160"/>
      <c r="AE128" s="159" t="str">
        <f>IF(C128="","",2*3.14*AB128^2/4/AC128*1000)</f>
        <v/>
      </c>
      <c r="AF128" s="161" t="str">
        <f>IF(C128="","",IF(AE128&gt;AA128,"OK","NOT OK"))</f>
        <v/>
      </c>
      <c r="AH128" s="162">
        <v>10</v>
      </c>
      <c r="AI128" s="163">
        <v>200</v>
      </c>
      <c r="AK128" s="164" t="str">
        <f t="shared" si="27"/>
        <v/>
      </c>
      <c r="AL128" s="165" t="str">
        <f t="shared" si="28"/>
        <v/>
      </c>
      <c r="AM128" s="164" t="str">
        <f t="shared" si="29"/>
        <v/>
      </c>
      <c r="AN128" s="164" t="str">
        <f t="shared" si="30"/>
        <v/>
      </c>
      <c r="AO128" s="166" t="str">
        <f t="shared" si="31"/>
        <v/>
      </c>
      <c r="AP128" s="167" t="str">
        <f t="shared" si="32"/>
        <v/>
      </c>
      <c r="AQ128" s="167" t="str">
        <f t="shared" si="33"/>
        <v/>
      </c>
      <c r="AR128" s="167" t="str">
        <f t="shared" si="34"/>
        <v/>
      </c>
      <c r="AS128" s="164" t="str">
        <f t="shared" si="35"/>
        <v/>
      </c>
      <c r="AT128" s="168" t="str">
        <f t="shared" si="36"/>
        <v/>
      </c>
      <c r="AU128" s="168" t="str">
        <f t="shared" si="37"/>
        <v/>
      </c>
      <c r="AV128" s="168" t="str">
        <f t="shared" si="38"/>
        <v/>
      </c>
      <c r="AW128" s="168" t="str">
        <f t="shared" si="39"/>
        <v/>
      </c>
      <c r="AX128" s="168" t="str">
        <f t="shared" si="40"/>
        <v/>
      </c>
      <c r="AY128" s="168" t="str">
        <f t="shared" si="41"/>
        <v/>
      </c>
      <c r="AZ128" s="169" t="str">
        <f>IF(C128="","",MAX(R128:R129))</f>
        <v/>
      </c>
      <c r="BA128" s="169" t="str">
        <f>IF(C128="","",MAX(S128:S129))</f>
        <v/>
      </c>
      <c r="BB128" s="170" t="str">
        <f>IF(C128="","",MIN(2,1+SQRT(200/(0.8*K128))))</f>
        <v/>
      </c>
      <c r="BC128" s="170" t="str">
        <f>IF(C128="","",MIN(0.02,MAX(R128:S128)/(J128*0.8*K128)))</f>
        <v/>
      </c>
      <c r="BD128" s="171" t="str">
        <f>IF(C128="","",0.18/$Y$11)</f>
        <v/>
      </c>
      <c r="BE128" s="172" t="str">
        <f>IF(C128="","",0.035*BB128^(3/2)*$F$9^(1/2))</f>
        <v/>
      </c>
      <c r="BF128" s="172" t="str">
        <f>IF(C128="","",0.6*(1-$F$9/250))</f>
        <v/>
      </c>
      <c r="BG128" s="171" t="str">
        <f>IF(C128="","",0.9*AK128)</f>
        <v/>
      </c>
      <c r="BH128" s="172" t="str">
        <f>+IF(C128="","",(BD128*BB128*(100*BC128*$F$9)^(1/3)+0.15*U128)*J128*0.8*K128/1000)</f>
        <v/>
      </c>
      <c r="BI128" s="172" t="str">
        <f>IF(C128="","",(BE128+0.15*U128)*J128*0.8*K128/1000)</f>
        <v/>
      </c>
      <c r="BJ128" s="172" t="str">
        <f>IF(C128="","",$AF$12*J128*1000)</f>
        <v/>
      </c>
      <c r="BK128" s="172" t="str">
        <f>+IF(C128="","",T128*1000/(BG128*$Q$10*Z128)*1000)</f>
        <v/>
      </c>
      <c r="BL128" s="27"/>
      <c r="BM128" s="27"/>
      <c r="BN128" s="27"/>
      <c r="BO128" s="27"/>
      <c r="BP128" s="27"/>
      <c r="BQ128" s="27"/>
      <c r="BR128" s="27"/>
      <c r="BS128" s="27"/>
      <c r="BT128" s="27"/>
      <c r="BU128" s="27"/>
      <c r="BV128" s="27"/>
      <c r="BW128" s="27"/>
      <c r="BX128" s="27"/>
      <c r="BY128" s="27"/>
      <c r="BZ128" s="27"/>
      <c r="CA128" s="27"/>
      <c r="CB128" s="27"/>
      <c r="CC128" s="27"/>
      <c r="CD128" s="27"/>
      <c r="CE128" s="27"/>
      <c r="CF128" s="27"/>
      <c r="CG128" s="27"/>
      <c r="CH128" s="27"/>
      <c r="CI128" s="27"/>
      <c r="CJ128" s="27"/>
      <c r="CK128" s="27"/>
      <c r="CL128" s="27"/>
      <c r="CM128" s="27"/>
      <c r="CN128" s="27"/>
      <c r="CO128" s="27"/>
      <c r="CP128" s="27"/>
      <c r="CQ128" s="27"/>
      <c r="CR128" s="27"/>
      <c r="CS128" s="27"/>
      <c r="CT128" s="27"/>
      <c r="CU128" s="27"/>
      <c r="CV128" s="27"/>
      <c r="CW128" s="27"/>
      <c r="CX128" s="27"/>
      <c r="CY128" s="27"/>
      <c r="CZ128" s="27"/>
      <c r="DA128" s="27"/>
      <c r="DB128" s="27"/>
      <c r="DC128" s="27"/>
      <c r="DD128" s="27"/>
      <c r="DE128" s="27"/>
      <c r="DF128" s="27"/>
      <c r="DG128" s="27"/>
      <c r="DH128" s="27"/>
      <c r="DI128" s="25"/>
      <c r="DJ128" s="25"/>
      <c r="DK128" s="25"/>
      <c r="DL128" s="25"/>
      <c r="DM128" s="25"/>
      <c r="DN128" s="25"/>
    </row>
    <row r="129" spans="1:118" ht="15.95" customHeight="1" x14ac:dyDescent="0.25">
      <c r="A129" s="181" t="str">
        <f t="shared" si="43"/>
        <v/>
      </c>
      <c r="B129" s="182" t="str">
        <f t="shared" si="42"/>
        <v/>
      </c>
      <c r="C129" s="151"/>
      <c r="D129" s="152"/>
      <c r="E129" s="153"/>
      <c r="F129" s="152"/>
      <c r="G129" s="151"/>
      <c r="H129" s="151"/>
      <c r="I129" s="151"/>
      <c r="J129" s="151"/>
      <c r="K129" s="152"/>
      <c r="L129" s="151" t="str">
        <f t="shared" si="23"/>
        <v/>
      </c>
      <c r="M129" s="151" t="str">
        <f t="shared" si="24"/>
        <v/>
      </c>
      <c r="N129" s="151" t="str">
        <f t="shared" si="25"/>
        <v/>
      </c>
      <c r="O129" s="151" t="str">
        <f t="shared" si="26"/>
        <v/>
      </c>
      <c r="P129" s="272"/>
      <c r="Q129" s="272"/>
      <c r="R129" s="180"/>
      <c r="S129" s="180"/>
      <c r="T129" s="174"/>
      <c r="U129" s="174"/>
      <c r="V129" s="174"/>
      <c r="W129" s="174"/>
      <c r="X129" s="174"/>
      <c r="Y129" s="174"/>
      <c r="Z129" s="174"/>
      <c r="AA129" s="175"/>
      <c r="AB129" s="175"/>
      <c r="AC129" s="175"/>
      <c r="AD129" s="175"/>
      <c r="AE129" s="176"/>
      <c r="AF129" s="175"/>
      <c r="AG129" s="122"/>
      <c r="AH129" s="177"/>
      <c r="AI129" s="177"/>
      <c r="AK129" s="164" t="str">
        <f t="shared" si="27"/>
        <v/>
      </c>
      <c r="AL129" s="165" t="str">
        <f t="shared" si="28"/>
        <v/>
      </c>
      <c r="AM129" s="164" t="str">
        <f t="shared" si="29"/>
        <v/>
      </c>
      <c r="AN129" s="164" t="str">
        <f t="shared" si="30"/>
        <v/>
      </c>
      <c r="AO129" s="166" t="str">
        <f t="shared" si="31"/>
        <v/>
      </c>
      <c r="AP129" s="167" t="str">
        <f t="shared" si="32"/>
        <v/>
      </c>
      <c r="AQ129" s="167" t="str">
        <f t="shared" si="33"/>
        <v/>
      </c>
      <c r="AR129" s="167" t="str">
        <f t="shared" si="34"/>
        <v/>
      </c>
      <c r="AS129" s="164" t="str">
        <f t="shared" si="35"/>
        <v/>
      </c>
      <c r="AT129" s="168" t="str">
        <f t="shared" si="36"/>
        <v/>
      </c>
      <c r="AU129" s="168" t="str">
        <f t="shared" si="37"/>
        <v/>
      </c>
      <c r="AV129" s="168" t="str">
        <f t="shared" si="38"/>
        <v/>
      </c>
      <c r="AW129" s="168" t="str">
        <f t="shared" si="39"/>
        <v/>
      </c>
      <c r="AX129" s="168" t="str">
        <f t="shared" si="40"/>
        <v/>
      </c>
      <c r="AY129" s="168" t="str">
        <f t="shared" si="41"/>
        <v/>
      </c>
      <c r="AZ129" s="178"/>
      <c r="BA129" s="178"/>
      <c r="BB129" s="179"/>
      <c r="BC129" s="179"/>
      <c r="BD129" s="179"/>
      <c r="BE129" s="179"/>
      <c r="BF129" s="179"/>
      <c r="BG129" s="179"/>
      <c r="BH129" s="179"/>
      <c r="BI129" s="179"/>
      <c r="BJ129" s="179"/>
      <c r="BK129" s="179"/>
      <c r="BL129" s="27"/>
      <c r="BM129" s="27"/>
      <c r="BN129" s="27"/>
      <c r="BO129" s="27"/>
      <c r="BP129" s="27"/>
      <c r="BQ129" s="27"/>
      <c r="BR129" s="27"/>
      <c r="BS129" s="27"/>
      <c r="BT129" s="27"/>
      <c r="BU129" s="27"/>
      <c r="BV129" s="27"/>
      <c r="BW129" s="27"/>
      <c r="BX129" s="27"/>
      <c r="BY129" s="27"/>
      <c r="BZ129" s="27"/>
      <c r="CA129" s="27"/>
      <c r="CB129" s="27"/>
      <c r="CC129" s="27"/>
      <c r="CD129" s="27"/>
      <c r="CE129" s="27"/>
      <c r="CF129" s="27"/>
      <c r="CG129" s="27"/>
      <c r="CH129" s="27"/>
      <c r="CI129" s="27"/>
      <c r="CJ129" s="27"/>
      <c r="CK129" s="27"/>
      <c r="CL129" s="27"/>
      <c r="CM129" s="27"/>
      <c r="CN129" s="27"/>
      <c r="CO129" s="27"/>
      <c r="CP129" s="27"/>
      <c r="CQ129" s="27"/>
      <c r="CR129" s="27"/>
      <c r="CS129" s="27"/>
      <c r="CT129" s="27"/>
      <c r="CU129" s="27"/>
      <c r="CV129" s="27"/>
      <c r="CW129" s="27"/>
      <c r="CX129" s="27"/>
      <c r="CY129" s="27"/>
      <c r="CZ129" s="27"/>
      <c r="DA129" s="27"/>
      <c r="DB129" s="27"/>
      <c r="DC129" s="27"/>
      <c r="DD129" s="27"/>
      <c r="DE129" s="27"/>
      <c r="DF129" s="27"/>
      <c r="DG129" s="27"/>
      <c r="DH129" s="27"/>
      <c r="DI129" s="25"/>
      <c r="DJ129" s="25"/>
      <c r="DK129" s="25"/>
      <c r="DL129" s="25"/>
      <c r="DM129" s="25"/>
      <c r="DN129" s="25"/>
    </row>
    <row r="130" spans="1:118" ht="15.95" customHeight="1" x14ac:dyDescent="0.2">
      <c r="A130" s="181" t="str">
        <f t="shared" si="43"/>
        <v/>
      </c>
      <c r="B130" s="182" t="str">
        <f t="shared" si="42"/>
        <v/>
      </c>
      <c r="C130" s="151"/>
      <c r="D130" s="152"/>
      <c r="E130" s="153"/>
      <c r="F130" s="152"/>
      <c r="G130" s="151"/>
      <c r="H130" s="151"/>
      <c r="I130" s="151"/>
      <c r="J130" s="151"/>
      <c r="K130" s="151"/>
      <c r="L130" s="151" t="str">
        <f t="shared" si="23"/>
        <v/>
      </c>
      <c r="M130" s="151" t="str">
        <f t="shared" si="24"/>
        <v/>
      </c>
      <c r="N130" s="151" t="str">
        <f t="shared" si="25"/>
        <v/>
      </c>
      <c r="O130" s="151" t="str">
        <f t="shared" si="26"/>
        <v/>
      </c>
      <c r="P130" s="155"/>
      <c r="Q130" s="155"/>
      <c r="R130" s="154" t="str">
        <f>IF(C130="","",MAX(N130:N131))</f>
        <v/>
      </c>
      <c r="S130" s="154" t="str">
        <f>IF(D130="","",MAX(O130:O131))</f>
        <v/>
      </c>
      <c r="T130" s="155" t="str">
        <f>IF(C130="","",MAX(ABS(H130),ABS(H131)))</f>
        <v/>
      </c>
      <c r="U130" s="156" t="str">
        <f>+IF(C130="","",MIN(MAX(ABS(G130),ABS(G131))*1000/(J130*K130),0.2*$F$10))</f>
        <v/>
      </c>
      <c r="V130" s="155" t="str">
        <f>IF(C130="","",MAX(BH130:BI130))</f>
        <v/>
      </c>
      <c r="W130" s="155" t="str">
        <f>IF(C130="","",$AA$9*$J130*$BG130*$BF130*$F$10/2.9/1000)</f>
        <v/>
      </c>
      <c r="X130" s="155" t="str">
        <f>IF(C130="","",$AA$9*$J130*$BG130*$BF130*$F$10/2/1000)</f>
        <v/>
      </c>
      <c r="Y130" s="157" t="str">
        <f>IF(C130="","",IF(MAX(ABS(H130),ABS(H131))&lt;V130,"Cấu tạo",IF(MAX(ABS(H130),ABS(H131))&gt;X130,"O/S","Tínhthép")))</f>
        <v/>
      </c>
      <c r="Z130" s="158" t="str">
        <f>IF(C130="","",IF(Y130="Tínhthép",IF(T130&lt;W130,2.5,_xlfn.COT(0.5*ASIN(2*T130*1000/($AA$9*J130*BG130*BF130*$F$10)))),""))</f>
        <v/>
      </c>
      <c r="AA130" s="159" t="str">
        <f>IF(C130="","",MAX(BJ130:BK130))</f>
        <v/>
      </c>
      <c r="AB130" s="160" t="str">
        <f>IF($C130="","",AH130)</f>
        <v/>
      </c>
      <c r="AC130" s="160" t="str">
        <f>IF($C130="","",AI130)</f>
        <v/>
      </c>
      <c r="AD130" s="160"/>
      <c r="AE130" s="159" t="str">
        <f>IF(C130="","",2*3.14*AB130^2/4/AC130*1000)</f>
        <v/>
      </c>
      <c r="AF130" s="161" t="str">
        <f>IF(C130="","",IF(AE130&gt;AA130,"OK","NOT OK"))</f>
        <v/>
      </c>
      <c r="AG130" s="17">
        <v>29</v>
      </c>
      <c r="AH130" s="162">
        <v>10</v>
      </c>
      <c r="AI130" s="163">
        <v>200</v>
      </c>
      <c r="AK130" s="164" t="str">
        <f t="shared" si="27"/>
        <v/>
      </c>
      <c r="AL130" s="165" t="str">
        <f t="shared" si="28"/>
        <v/>
      </c>
      <c r="AM130" s="164" t="str">
        <f t="shared" si="29"/>
        <v/>
      </c>
      <c r="AN130" s="164" t="str">
        <f t="shared" si="30"/>
        <v/>
      </c>
      <c r="AO130" s="166" t="str">
        <f t="shared" si="31"/>
        <v/>
      </c>
      <c r="AP130" s="167" t="str">
        <f t="shared" si="32"/>
        <v/>
      </c>
      <c r="AQ130" s="167" t="str">
        <f t="shared" si="33"/>
        <v/>
      </c>
      <c r="AR130" s="167" t="str">
        <f t="shared" si="34"/>
        <v/>
      </c>
      <c r="AS130" s="164" t="str">
        <f t="shared" si="35"/>
        <v/>
      </c>
      <c r="AT130" s="168" t="str">
        <f t="shared" si="36"/>
        <v/>
      </c>
      <c r="AU130" s="168" t="str">
        <f t="shared" si="37"/>
        <v/>
      </c>
      <c r="AV130" s="168" t="str">
        <f t="shared" si="38"/>
        <v/>
      </c>
      <c r="AW130" s="168" t="str">
        <f t="shared" si="39"/>
        <v/>
      </c>
      <c r="AX130" s="168" t="str">
        <f t="shared" si="40"/>
        <v/>
      </c>
      <c r="AY130" s="168" t="str">
        <f t="shared" si="41"/>
        <v/>
      </c>
      <c r="AZ130" s="169" t="str">
        <f>IF(C130="","",MAX(R130:R131))</f>
        <v/>
      </c>
      <c r="BA130" s="169" t="str">
        <f>IF(C130="","",MAX(S130:S131))</f>
        <v/>
      </c>
      <c r="BB130" s="170" t="str">
        <f>IF(C130="","",MIN(2,1+SQRT(200/(0.8*K130))))</f>
        <v/>
      </c>
      <c r="BC130" s="170" t="str">
        <f>IF(C130="","",MIN(0.02,MAX(R130:S130)/(J130*0.8*K130)))</f>
        <v/>
      </c>
      <c r="BD130" s="171" t="str">
        <f>IF(C130="","",0.18/$Y$11)</f>
        <v/>
      </c>
      <c r="BE130" s="172" t="str">
        <f>IF(C130="","",0.035*BB130^(3/2)*$F$9^(1/2))</f>
        <v/>
      </c>
      <c r="BF130" s="172" t="str">
        <f>IF(C130="","",0.6*(1-$F$9/250))</f>
        <v/>
      </c>
      <c r="BG130" s="171" t="str">
        <f>IF(C130="","",0.9*AK130)</f>
        <v/>
      </c>
      <c r="BH130" s="172" t="str">
        <f>+IF(C130="","",(BD130*BB130*(100*BC130*$F$9)^(1/3)+0.15*U130)*J130*0.8*K130/1000)</f>
        <v/>
      </c>
      <c r="BI130" s="172" t="str">
        <f>IF(C130="","",(BE130+0.15*U130)*J130*0.8*K130/1000)</f>
        <v/>
      </c>
      <c r="BJ130" s="172" t="str">
        <f>IF(C130="","",$AF$12*J130*1000)</f>
        <v/>
      </c>
      <c r="BK130" s="172" t="str">
        <f>+IF(C130="","",T130*1000/(BG130*$Q$10*Z130)*1000)</f>
        <v/>
      </c>
      <c r="BL130" s="27"/>
      <c r="BM130" s="27"/>
      <c r="BN130" s="27"/>
      <c r="BO130" s="27"/>
      <c r="BP130" s="27"/>
      <c r="BQ130" s="27"/>
      <c r="BR130" s="27"/>
      <c r="BS130" s="27"/>
      <c r="BT130" s="27"/>
      <c r="BU130" s="27"/>
      <c r="BV130" s="27"/>
      <c r="BW130" s="27"/>
      <c r="BX130" s="27"/>
      <c r="BY130" s="27"/>
      <c r="BZ130" s="27"/>
      <c r="CA130" s="27"/>
      <c r="CB130" s="27"/>
      <c r="CC130" s="27"/>
      <c r="CD130" s="27"/>
      <c r="CE130" s="27"/>
      <c r="CF130" s="27"/>
      <c r="CG130" s="27"/>
      <c r="CH130" s="27"/>
      <c r="CI130" s="27"/>
      <c r="CJ130" s="27"/>
      <c r="CK130" s="27"/>
      <c r="CL130" s="27"/>
      <c r="CM130" s="27"/>
      <c r="CN130" s="27"/>
      <c r="CO130" s="27"/>
      <c r="CP130" s="27"/>
      <c r="CQ130" s="27"/>
      <c r="CR130" s="27"/>
      <c r="CS130" s="27"/>
      <c r="CT130" s="27"/>
      <c r="CU130" s="27"/>
      <c r="CV130" s="27"/>
      <c r="CW130" s="27"/>
      <c r="CX130" s="27"/>
      <c r="CY130" s="27"/>
      <c r="CZ130" s="27"/>
      <c r="DA130" s="27"/>
      <c r="DB130" s="27"/>
      <c r="DC130" s="27"/>
      <c r="DD130" s="27"/>
      <c r="DE130" s="27"/>
      <c r="DF130" s="27"/>
      <c r="DG130" s="27"/>
      <c r="DH130" s="27"/>
      <c r="DI130" s="25"/>
      <c r="DJ130" s="25"/>
      <c r="DK130" s="25"/>
      <c r="DL130" s="25"/>
      <c r="DM130" s="25"/>
      <c r="DN130" s="25"/>
    </row>
    <row r="131" spans="1:118" ht="15.95" customHeight="1" x14ac:dyDescent="0.25">
      <c r="A131" s="181" t="str">
        <f t="shared" si="43"/>
        <v/>
      </c>
      <c r="B131" s="182" t="str">
        <f t="shared" si="42"/>
        <v/>
      </c>
      <c r="C131" s="151"/>
      <c r="D131" s="152"/>
      <c r="E131" s="153"/>
      <c r="F131" s="152"/>
      <c r="G131" s="151"/>
      <c r="H131" s="151"/>
      <c r="I131" s="151"/>
      <c r="J131" s="151"/>
      <c r="K131" s="152"/>
      <c r="L131" s="151" t="str">
        <f t="shared" si="23"/>
        <v/>
      </c>
      <c r="M131" s="151" t="str">
        <f t="shared" si="24"/>
        <v/>
      </c>
      <c r="N131" s="151" t="str">
        <f t="shared" si="25"/>
        <v/>
      </c>
      <c r="O131" s="151" t="str">
        <f t="shared" si="26"/>
        <v/>
      </c>
      <c r="P131" s="272"/>
      <c r="Q131" s="272"/>
      <c r="R131" s="173"/>
      <c r="S131" s="173"/>
      <c r="T131" s="174"/>
      <c r="U131" s="174"/>
      <c r="V131" s="174"/>
      <c r="W131" s="174"/>
      <c r="X131" s="174"/>
      <c r="Y131" s="174"/>
      <c r="Z131" s="174"/>
      <c r="AA131" s="175"/>
      <c r="AB131" s="175"/>
      <c r="AC131" s="175"/>
      <c r="AD131" s="175"/>
      <c r="AE131" s="176"/>
      <c r="AF131" s="175"/>
      <c r="AG131" s="122"/>
      <c r="AH131" s="177"/>
      <c r="AI131" s="177"/>
      <c r="AK131" s="164" t="str">
        <f t="shared" si="27"/>
        <v/>
      </c>
      <c r="AL131" s="165" t="str">
        <f t="shared" si="28"/>
        <v/>
      </c>
      <c r="AM131" s="164" t="str">
        <f t="shared" si="29"/>
        <v/>
      </c>
      <c r="AN131" s="164" t="str">
        <f t="shared" si="30"/>
        <v/>
      </c>
      <c r="AO131" s="166" t="str">
        <f t="shared" si="31"/>
        <v/>
      </c>
      <c r="AP131" s="167" t="str">
        <f t="shared" si="32"/>
        <v/>
      </c>
      <c r="AQ131" s="167" t="str">
        <f t="shared" si="33"/>
        <v/>
      </c>
      <c r="AR131" s="167" t="str">
        <f t="shared" si="34"/>
        <v/>
      </c>
      <c r="AS131" s="164" t="str">
        <f t="shared" si="35"/>
        <v/>
      </c>
      <c r="AT131" s="168" t="str">
        <f t="shared" si="36"/>
        <v/>
      </c>
      <c r="AU131" s="168" t="str">
        <f t="shared" si="37"/>
        <v/>
      </c>
      <c r="AV131" s="168" t="str">
        <f t="shared" si="38"/>
        <v/>
      </c>
      <c r="AW131" s="168" t="str">
        <f t="shared" si="39"/>
        <v/>
      </c>
      <c r="AX131" s="168" t="str">
        <f t="shared" si="40"/>
        <v/>
      </c>
      <c r="AY131" s="168" t="str">
        <f t="shared" si="41"/>
        <v/>
      </c>
      <c r="AZ131" s="178"/>
      <c r="BA131" s="178"/>
      <c r="BB131" s="179"/>
      <c r="BC131" s="179"/>
      <c r="BD131" s="179"/>
      <c r="BE131" s="179"/>
      <c r="BF131" s="179"/>
      <c r="BG131" s="179"/>
      <c r="BH131" s="179"/>
      <c r="BI131" s="179"/>
      <c r="BJ131" s="179"/>
      <c r="BK131" s="179"/>
      <c r="BL131" s="27"/>
      <c r="BM131" s="27"/>
      <c r="BN131" s="27"/>
      <c r="BO131" s="27"/>
      <c r="BP131" s="27"/>
      <c r="BQ131" s="27"/>
      <c r="BR131" s="27"/>
      <c r="BS131" s="27"/>
      <c r="BT131" s="27"/>
      <c r="BU131" s="27"/>
      <c r="BV131" s="27"/>
      <c r="BW131" s="27"/>
      <c r="BX131" s="27"/>
      <c r="BY131" s="27"/>
      <c r="BZ131" s="27"/>
      <c r="CA131" s="27"/>
      <c r="CB131" s="27"/>
      <c r="CC131" s="27"/>
      <c r="CD131" s="27"/>
      <c r="CE131" s="27"/>
      <c r="CF131" s="27"/>
      <c r="CG131" s="27"/>
      <c r="CH131" s="27"/>
      <c r="CI131" s="27"/>
      <c r="CJ131" s="27"/>
      <c r="CK131" s="27"/>
      <c r="CL131" s="27"/>
      <c r="CM131" s="27"/>
      <c r="CN131" s="27"/>
      <c r="CO131" s="27"/>
      <c r="CP131" s="27"/>
      <c r="CQ131" s="27"/>
      <c r="CR131" s="27"/>
      <c r="CS131" s="27"/>
      <c r="CT131" s="27"/>
      <c r="CU131" s="27"/>
      <c r="CV131" s="27"/>
      <c r="CW131" s="27"/>
      <c r="CX131" s="27"/>
      <c r="CY131" s="27"/>
      <c r="CZ131" s="27"/>
      <c r="DA131" s="27"/>
      <c r="DB131" s="27"/>
      <c r="DC131" s="27"/>
      <c r="DD131" s="27"/>
      <c r="DE131" s="27"/>
      <c r="DF131" s="27"/>
      <c r="DG131" s="27"/>
      <c r="DH131" s="27"/>
      <c r="DI131" s="25"/>
      <c r="DJ131" s="25"/>
      <c r="DK131" s="25"/>
      <c r="DL131" s="25"/>
      <c r="DM131" s="25"/>
      <c r="DN131" s="25"/>
    </row>
    <row r="132" spans="1:118" ht="15.95" customHeight="1" x14ac:dyDescent="0.2">
      <c r="A132" s="181" t="str">
        <f t="shared" si="43"/>
        <v/>
      </c>
      <c r="B132" s="182" t="str">
        <f t="shared" si="42"/>
        <v/>
      </c>
      <c r="C132" s="151"/>
      <c r="D132" s="152"/>
      <c r="E132" s="153"/>
      <c r="F132" s="152"/>
      <c r="G132" s="151"/>
      <c r="H132" s="151"/>
      <c r="I132" s="151"/>
      <c r="J132" s="151"/>
      <c r="K132" s="152"/>
      <c r="L132" s="151" t="str">
        <f t="shared" si="23"/>
        <v/>
      </c>
      <c r="M132" s="151" t="str">
        <f t="shared" si="24"/>
        <v/>
      </c>
      <c r="N132" s="151" t="str">
        <f t="shared" si="25"/>
        <v/>
      </c>
      <c r="O132" s="151" t="str">
        <f t="shared" si="26"/>
        <v/>
      </c>
      <c r="P132" s="155"/>
      <c r="Q132" s="155"/>
      <c r="R132" s="154" t="str">
        <f>IF(C132="","",MAX(N132:N133))</f>
        <v/>
      </c>
      <c r="S132" s="154" t="str">
        <f>IF(D132="","",MAX(O132:O133))</f>
        <v/>
      </c>
      <c r="T132" s="155" t="str">
        <f>IF(C132="","",MAX(ABS(H132),ABS(H133)))</f>
        <v/>
      </c>
      <c r="U132" s="156" t="str">
        <f>+IF(C132="","",MIN(MAX(ABS(G132),ABS(G133))*1000/(J132*K132),0.2*$F$10))</f>
        <v/>
      </c>
      <c r="V132" s="155" t="str">
        <f>IF(C132="","",MAX(BH132:BI132))</f>
        <v/>
      </c>
      <c r="W132" s="155" t="str">
        <f>IF(C132="","",$AA$9*$J132*$BG132*$BF132*$F$10/2.9/1000)</f>
        <v/>
      </c>
      <c r="X132" s="155" t="str">
        <f>IF(C132="","",$AA$9*$J132*$BG132*$BF132*$F$10/2/1000)</f>
        <v/>
      </c>
      <c r="Y132" s="157" t="str">
        <f>IF(C132="","",IF(MAX(ABS(H132),ABS(H133))&lt;V132,"Cấu tạo",IF(MAX(ABS(H132),ABS(H133))&gt;X132,"O/S","Tínhthép")))</f>
        <v/>
      </c>
      <c r="Z132" s="158" t="str">
        <f>IF(C132="","",IF(Y132="Tínhthép",IF(T132&lt;W132,2.5,_xlfn.COT(0.5*ASIN(2*T132*1000/($AA$9*J132*BG132*BF132*$F$10)))),""))</f>
        <v/>
      </c>
      <c r="AA132" s="159" t="str">
        <f>IF(C132="","",MAX(BJ132:BK132))</f>
        <v/>
      </c>
      <c r="AB132" s="160" t="str">
        <f>IF($C132="","",AH132)</f>
        <v/>
      </c>
      <c r="AC132" s="160" t="str">
        <f>IF($C132="","",AI132)</f>
        <v/>
      </c>
      <c r="AD132" s="160"/>
      <c r="AE132" s="159" t="str">
        <f>IF(C132="","",2*3.14*AB132^2/4/AC132*1000)</f>
        <v/>
      </c>
      <c r="AF132" s="161" t="str">
        <f>IF(C132="","",IF(AE132&gt;AA132,"OK","NOT OK"))</f>
        <v/>
      </c>
      <c r="AH132" s="162">
        <v>10</v>
      </c>
      <c r="AI132" s="163">
        <v>200</v>
      </c>
      <c r="AK132" s="164" t="str">
        <f t="shared" si="27"/>
        <v/>
      </c>
      <c r="AL132" s="165" t="str">
        <f t="shared" si="28"/>
        <v/>
      </c>
      <c r="AM132" s="164" t="str">
        <f t="shared" si="29"/>
        <v/>
      </c>
      <c r="AN132" s="164" t="str">
        <f t="shared" si="30"/>
        <v/>
      </c>
      <c r="AO132" s="166" t="str">
        <f t="shared" si="31"/>
        <v/>
      </c>
      <c r="AP132" s="167" t="str">
        <f t="shared" si="32"/>
        <v/>
      </c>
      <c r="AQ132" s="167" t="str">
        <f t="shared" si="33"/>
        <v/>
      </c>
      <c r="AR132" s="167" t="str">
        <f t="shared" si="34"/>
        <v/>
      </c>
      <c r="AS132" s="164" t="str">
        <f t="shared" si="35"/>
        <v/>
      </c>
      <c r="AT132" s="168" t="str">
        <f t="shared" si="36"/>
        <v/>
      </c>
      <c r="AU132" s="168" t="str">
        <f t="shared" si="37"/>
        <v/>
      </c>
      <c r="AV132" s="168" t="str">
        <f t="shared" si="38"/>
        <v/>
      </c>
      <c r="AW132" s="168" t="str">
        <f t="shared" si="39"/>
        <v/>
      </c>
      <c r="AX132" s="168" t="str">
        <f t="shared" si="40"/>
        <v/>
      </c>
      <c r="AY132" s="168" t="str">
        <f t="shared" si="41"/>
        <v/>
      </c>
      <c r="AZ132" s="169" t="str">
        <f>IF(C132="","",MAX(R132:R133))</f>
        <v/>
      </c>
      <c r="BA132" s="169" t="str">
        <f>IF(C132="","",MAX(S132:S133))</f>
        <v/>
      </c>
      <c r="BB132" s="170" t="str">
        <f>IF(C132="","",MIN(2,1+SQRT(200/(0.8*K132))))</f>
        <v/>
      </c>
      <c r="BC132" s="170" t="str">
        <f>IF(C132="","",MIN(0.02,MAX(R132:S132)/(J132*0.8*K132)))</f>
        <v/>
      </c>
      <c r="BD132" s="171" t="str">
        <f>IF(C132="","",0.18/$Y$11)</f>
        <v/>
      </c>
      <c r="BE132" s="172" t="str">
        <f>IF(C132="","",0.035*BB132^(3/2)*$F$9^(1/2))</f>
        <v/>
      </c>
      <c r="BF132" s="172" t="str">
        <f>IF(C132="","",0.6*(1-$F$9/250))</f>
        <v/>
      </c>
      <c r="BG132" s="171" t="str">
        <f>IF(C132="","",0.9*AK132)</f>
        <v/>
      </c>
      <c r="BH132" s="172" t="str">
        <f>+IF(C132="","",(BD132*BB132*(100*BC132*$F$9)^(1/3)+0.15*U132)*J132*0.8*K132/1000)</f>
        <v/>
      </c>
      <c r="BI132" s="172" t="str">
        <f>IF(C132="","",(BE132+0.15*U132)*J132*0.8*K132/1000)</f>
        <v/>
      </c>
      <c r="BJ132" s="172" t="str">
        <f>IF(C132="","",$AF$12*J132*1000)</f>
        <v/>
      </c>
      <c r="BK132" s="172" t="str">
        <f>+IF(C132="","",T132*1000/(BG132*$Q$10*Z132)*1000)</f>
        <v/>
      </c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  <c r="BW132" s="27"/>
      <c r="BX132" s="27"/>
      <c r="BY132" s="27"/>
      <c r="BZ132" s="27"/>
      <c r="CA132" s="27"/>
      <c r="CB132" s="27"/>
      <c r="CC132" s="27"/>
      <c r="CD132" s="27"/>
      <c r="CE132" s="27"/>
      <c r="CF132" s="27"/>
      <c r="CG132" s="27"/>
      <c r="CH132" s="27"/>
      <c r="CI132" s="27"/>
      <c r="CJ132" s="27"/>
      <c r="CK132" s="27"/>
      <c r="CL132" s="27"/>
      <c r="CM132" s="27"/>
      <c r="CN132" s="27"/>
      <c r="CO132" s="27"/>
      <c r="CP132" s="27"/>
      <c r="CQ132" s="27"/>
      <c r="CR132" s="27"/>
      <c r="CS132" s="27"/>
      <c r="CT132" s="27"/>
      <c r="CU132" s="27"/>
      <c r="CV132" s="27"/>
      <c r="CW132" s="27"/>
      <c r="CX132" s="27"/>
      <c r="CY132" s="27"/>
      <c r="CZ132" s="27"/>
      <c r="DA132" s="27"/>
      <c r="DB132" s="27"/>
      <c r="DC132" s="27"/>
      <c r="DD132" s="27"/>
      <c r="DE132" s="27"/>
      <c r="DF132" s="27"/>
      <c r="DG132" s="27"/>
      <c r="DH132" s="27"/>
      <c r="DI132" s="25"/>
      <c r="DJ132" s="25"/>
      <c r="DK132" s="25"/>
      <c r="DL132" s="25"/>
      <c r="DM132" s="25"/>
      <c r="DN132" s="25"/>
    </row>
    <row r="133" spans="1:118" ht="15.95" customHeight="1" x14ac:dyDescent="0.25">
      <c r="A133" s="181" t="str">
        <f t="shared" si="43"/>
        <v/>
      </c>
      <c r="B133" s="182" t="str">
        <f t="shared" si="42"/>
        <v/>
      </c>
      <c r="C133" s="151"/>
      <c r="D133" s="152"/>
      <c r="E133" s="153"/>
      <c r="F133" s="152"/>
      <c r="G133" s="151"/>
      <c r="H133" s="151"/>
      <c r="I133" s="151"/>
      <c r="J133" s="151"/>
      <c r="K133" s="152"/>
      <c r="L133" s="151" t="str">
        <f t="shared" si="23"/>
        <v/>
      </c>
      <c r="M133" s="151" t="str">
        <f t="shared" si="24"/>
        <v/>
      </c>
      <c r="N133" s="151" t="str">
        <f t="shared" si="25"/>
        <v/>
      </c>
      <c r="O133" s="151" t="str">
        <f t="shared" si="26"/>
        <v/>
      </c>
      <c r="P133" s="272"/>
      <c r="Q133" s="272"/>
      <c r="R133" s="173"/>
      <c r="S133" s="173"/>
      <c r="T133" s="174"/>
      <c r="U133" s="174"/>
      <c r="V133" s="174"/>
      <c r="W133" s="174"/>
      <c r="X133" s="174"/>
      <c r="Y133" s="174"/>
      <c r="Z133" s="174"/>
      <c r="AA133" s="175"/>
      <c r="AB133" s="175"/>
      <c r="AC133" s="175"/>
      <c r="AD133" s="175"/>
      <c r="AE133" s="176"/>
      <c r="AF133" s="175"/>
      <c r="AG133" s="122"/>
      <c r="AH133" s="177"/>
      <c r="AI133" s="177"/>
      <c r="AK133" s="164" t="str">
        <f t="shared" si="27"/>
        <v/>
      </c>
      <c r="AL133" s="165" t="str">
        <f t="shared" si="28"/>
        <v/>
      </c>
      <c r="AM133" s="164" t="str">
        <f t="shared" si="29"/>
        <v/>
      </c>
      <c r="AN133" s="164" t="str">
        <f t="shared" si="30"/>
        <v/>
      </c>
      <c r="AO133" s="166" t="str">
        <f t="shared" si="31"/>
        <v/>
      </c>
      <c r="AP133" s="167" t="str">
        <f t="shared" si="32"/>
        <v/>
      </c>
      <c r="AQ133" s="167" t="str">
        <f t="shared" si="33"/>
        <v/>
      </c>
      <c r="AR133" s="167" t="str">
        <f t="shared" si="34"/>
        <v/>
      </c>
      <c r="AS133" s="164" t="str">
        <f t="shared" si="35"/>
        <v/>
      </c>
      <c r="AT133" s="168" t="str">
        <f t="shared" si="36"/>
        <v/>
      </c>
      <c r="AU133" s="168" t="str">
        <f t="shared" si="37"/>
        <v/>
      </c>
      <c r="AV133" s="168" t="str">
        <f t="shared" si="38"/>
        <v/>
      </c>
      <c r="AW133" s="168" t="str">
        <f t="shared" si="39"/>
        <v/>
      </c>
      <c r="AX133" s="168" t="str">
        <f t="shared" si="40"/>
        <v/>
      </c>
      <c r="AY133" s="168" t="str">
        <f t="shared" si="41"/>
        <v/>
      </c>
      <c r="AZ133" s="178"/>
      <c r="BA133" s="178"/>
      <c r="BB133" s="179"/>
      <c r="BC133" s="179"/>
      <c r="BD133" s="179"/>
      <c r="BE133" s="179"/>
      <c r="BF133" s="179"/>
      <c r="BG133" s="179"/>
      <c r="BH133" s="179"/>
      <c r="BI133" s="179"/>
      <c r="BJ133" s="179"/>
      <c r="BK133" s="179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  <c r="BW133" s="27"/>
      <c r="BX133" s="27"/>
      <c r="BY133" s="27"/>
      <c r="BZ133" s="27"/>
      <c r="CA133" s="27"/>
      <c r="CB133" s="27"/>
      <c r="CC133" s="27"/>
      <c r="CD133" s="27"/>
      <c r="CE133" s="27"/>
      <c r="CF133" s="27"/>
      <c r="CG133" s="27"/>
      <c r="CH133" s="27"/>
      <c r="CI133" s="27"/>
      <c r="CJ133" s="27"/>
      <c r="CK133" s="27"/>
      <c r="CL133" s="27"/>
      <c r="CM133" s="27"/>
      <c r="CN133" s="27"/>
      <c r="CO133" s="27"/>
      <c r="CP133" s="27"/>
      <c r="CQ133" s="27"/>
      <c r="CR133" s="27"/>
      <c r="CS133" s="27"/>
      <c r="CT133" s="27"/>
      <c r="CU133" s="27"/>
      <c r="CV133" s="27"/>
      <c r="CW133" s="27"/>
      <c r="CX133" s="27"/>
      <c r="CY133" s="27"/>
      <c r="CZ133" s="27"/>
      <c r="DA133" s="27"/>
      <c r="DB133" s="27"/>
      <c r="DC133" s="27"/>
      <c r="DD133" s="27"/>
      <c r="DE133" s="27"/>
      <c r="DF133" s="27"/>
      <c r="DG133" s="27"/>
      <c r="DH133" s="27"/>
      <c r="DI133" s="25"/>
      <c r="DJ133" s="25"/>
      <c r="DK133" s="25"/>
      <c r="DL133" s="25"/>
      <c r="DM133" s="25"/>
      <c r="DN133" s="25"/>
    </row>
    <row r="134" spans="1:118" ht="15.95" customHeight="1" x14ac:dyDescent="0.2">
      <c r="A134" s="181" t="str">
        <f t="shared" si="43"/>
        <v/>
      </c>
      <c r="B134" s="182" t="str">
        <f t="shared" si="42"/>
        <v/>
      </c>
      <c r="C134" s="151"/>
      <c r="D134" s="152"/>
      <c r="E134" s="153"/>
      <c r="F134" s="152"/>
      <c r="G134" s="151"/>
      <c r="H134" s="151"/>
      <c r="I134" s="151"/>
      <c r="J134" s="151"/>
      <c r="K134" s="151"/>
      <c r="L134" s="151" t="str">
        <f t="shared" si="23"/>
        <v/>
      </c>
      <c r="M134" s="151" t="str">
        <f t="shared" si="24"/>
        <v/>
      </c>
      <c r="N134" s="151" t="str">
        <f t="shared" si="25"/>
        <v/>
      </c>
      <c r="O134" s="151" t="str">
        <f t="shared" si="26"/>
        <v/>
      </c>
      <c r="P134" s="155"/>
      <c r="Q134" s="155"/>
      <c r="R134" s="154" t="str">
        <f>IF(C134="","",MAX(N134:N135))</f>
        <v/>
      </c>
      <c r="S134" s="154" t="str">
        <f>IF(D134="","",MAX(O134:O135))</f>
        <v/>
      </c>
      <c r="T134" s="155" t="str">
        <f>IF(C134="","",MAX(ABS(H134),ABS(H135)))</f>
        <v/>
      </c>
      <c r="U134" s="156" t="str">
        <f>+IF(C134="","",MIN(MAX(ABS(G134),ABS(G135))*1000/(J134*K134),0.2*$F$10))</f>
        <v/>
      </c>
      <c r="V134" s="155" t="str">
        <f>IF(C134="","",MAX(BH134:BI134))</f>
        <v/>
      </c>
      <c r="W134" s="155" t="str">
        <f>IF(C134="","",$AA$9*$J134*$BG134*$BF134*$F$10/2.9/1000)</f>
        <v/>
      </c>
      <c r="X134" s="155" t="str">
        <f>IF(C134="","",$AA$9*$J134*$BG134*$BF134*$F$10/2/1000)</f>
        <v/>
      </c>
      <c r="Y134" s="157" t="str">
        <f>IF(C134="","",IF(MAX(ABS(H134),ABS(H135))&lt;V134,"Cấu tạo",IF(MAX(ABS(H134),ABS(H135))&gt;X134,"O/S","Tínhthép")))</f>
        <v/>
      </c>
      <c r="Z134" s="158" t="str">
        <f>IF(C134="","",IF(Y134="Tínhthép",IF(T134&lt;W134,2.5,_xlfn.COT(0.5*ASIN(2*T134*1000/($AA$9*J134*BG134*BF134*$F$10)))),""))</f>
        <v/>
      </c>
      <c r="AA134" s="159" t="str">
        <f>IF(C134="","",MAX(BJ134:BK134))</f>
        <v/>
      </c>
      <c r="AB134" s="160" t="str">
        <f>IF($C134="","",AH134)</f>
        <v/>
      </c>
      <c r="AC134" s="160" t="str">
        <f>IF($C134="","",AI134)</f>
        <v/>
      </c>
      <c r="AD134" s="160"/>
      <c r="AE134" s="159" t="str">
        <f>IF(C134="","",2*3.14*AB134^2/4/AC134*1000)</f>
        <v/>
      </c>
      <c r="AF134" s="161" t="str">
        <f>IF(C134="","",IF(AE134&gt;AA134,"OK","NOT OK"))</f>
        <v/>
      </c>
      <c r="AG134" s="17">
        <v>30</v>
      </c>
      <c r="AH134" s="162">
        <v>10</v>
      </c>
      <c r="AI134" s="163">
        <v>200</v>
      </c>
      <c r="AK134" s="164" t="str">
        <f t="shared" si="27"/>
        <v/>
      </c>
      <c r="AL134" s="165" t="str">
        <f t="shared" si="28"/>
        <v/>
      </c>
      <c r="AM134" s="164" t="str">
        <f t="shared" si="29"/>
        <v/>
      </c>
      <c r="AN134" s="164" t="str">
        <f t="shared" si="30"/>
        <v/>
      </c>
      <c r="AO134" s="166" t="str">
        <f t="shared" si="31"/>
        <v/>
      </c>
      <c r="AP134" s="167" t="str">
        <f t="shared" si="32"/>
        <v/>
      </c>
      <c r="AQ134" s="167" t="str">
        <f t="shared" si="33"/>
        <v/>
      </c>
      <c r="AR134" s="167" t="str">
        <f t="shared" si="34"/>
        <v/>
      </c>
      <c r="AS134" s="164" t="str">
        <f t="shared" si="35"/>
        <v/>
      </c>
      <c r="AT134" s="168" t="str">
        <f t="shared" si="36"/>
        <v/>
      </c>
      <c r="AU134" s="168" t="str">
        <f t="shared" si="37"/>
        <v/>
      </c>
      <c r="AV134" s="168" t="str">
        <f t="shared" si="38"/>
        <v/>
      </c>
      <c r="AW134" s="168" t="str">
        <f t="shared" si="39"/>
        <v/>
      </c>
      <c r="AX134" s="168" t="str">
        <f t="shared" si="40"/>
        <v/>
      </c>
      <c r="AY134" s="168" t="str">
        <f t="shared" si="41"/>
        <v/>
      </c>
      <c r="AZ134" s="169" t="str">
        <f>IF(C134="","",MAX(R134:R135))</f>
        <v/>
      </c>
      <c r="BA134" s="169" t="str">
        <f>IF(C134="","",MAX(S134:S135))</f>
        <v/>
      </c>
      <c r="BB134" s="170" t="str">
        <f>IF(C134="","",MIN(2,1+SQRT(200/(0.8*K134))))</f>
        <v/>
      </c>
      <c r="BC134" s="170" t="str">
        <f>IF(C134="","",MIN(0.02,MAX(R134:S134)/(J134*0.8*K134)))</f>
        <v/>
      </c>
      <c r="BD134" s="171" t="str">
        <f>IF(C134="","",0.18/$Y$11)</f>
        <v/>
      </c>
      <c r="BE134" s="172" t="str">
        <f>IF(C134="","",0.035*BB134^(3/2)*$F$9^(1/2))</f>
        <v/>
      </c>
      <c r="BF134" s="172" t="str">
        <f>IF(C134="","",0.6*(1-$F$9/250))</f>
        <v/>
      </c>
      <c r="BG134" s="171" t="str">
        <f>IF(C134="","",0.9*AK134)</f>
        <v/>
      </c>
      <c r="BH134" s="172" t="str">
        <f>+IF(C134="","",(BD134*BB134*(100*BC134*$F$9)^(1/3)+0.15*U134)*J134*0.8*K134/1000)</f>
        <v/>
      </c>
      <c r="BI134" s="172" t="str">
        <f>IF(C134="","",(BE134+0.15*U134)*J134*0.8*K134/1000)</f>
        <v/>
      </c>
      <c r="BJ134" s="172" t="str">
        <f>IF(C134="","",$AF$12*J134*1000)</f>
        <v/>
      </c>
      <c r="BK134" s="172" t="str">
        <f>+IF(C134="","",T134*1000/(BG134*$Q$10*Z134)*1000)</f>
        <v/>
      </c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  <c r="BW134" s="27"/>
      <c r="BX134" s="27"/>
      <c r="BY134" s="27"/>
      <c r="BZ134" s="27"/>
      <c r="CA134" s="27"/>
      <c r="CB134" s="27"/>
      <c r="CC134" s="27"/>
      <c r="CD134" s="27"/>
      <c r="CE134" s="27"/>
      <c r="CF134" s="27"/>
      <c r="CG134" s="27"/>
      <c r="CH134" s="27"/>
      <c r="CI134" s="27"/>
      <c r="CJ134" s="27"/>
      <c r="CK134" s="27"/>
      <c r="CL134" s="27"/>
      <c r="CM134" s="27"/>
      <c r="CN134" s="27"/>
      <c r="CO134" s="27"/>
      <c r="CP134" s="27"/>
      <c r="CQ134" s="27"/>
      <c r="CR134" s="27"/>
      <c r="CS134" s="27"/>
      <c r="CT134" s="27"/>
      <c r="CU134" s="27"/>
      <c r="CV134" s="27"/>
      <c r="CW134" s="27"/>
      <c r="CX134" s="27"/>
      <c r="CY134" s="27"/>
      <c r="CZ134" s="27"/>
      <c r="DA134" s="27"/>
      <c r="DB134" s="27"/>
      <c r="DC134" s="27"/>
      <c r="DD134" s="27"/>
      <c r="DE134" s="27"/>
      <c r="DF134" s="27"/>
      <c r="DG134" s="27"/>
      <c r="DH134" s="27"/>
      <c r="DI134" s="25"/>
      <c r="DJ134" s="25"/>
      <c r="DK134" s="25"/>
      <c r="DL134" s="25"/>
      <c r="DM134" s="25"/>
      <c r="DN134" s="25"/>
    </row>
    <row r="135" spans="1:118" ht="15.95" customHeight="1" x14ac:dyDescent="0.25">
      <c r="A135" s="181" t="str">
        <f t="shared" si="43"/>
        <v/>
      </c>
      <c r="B135" s="182" t="str">
        <f t="shared" si="42"/>
        <v/>
      </c>
      <c r="C135" s="151"/>
      <c r="D135" s="152"/>
      <c r="E135" s="153"/>
      <c r="F135" s="152"/>
      <c r="G135" s="151"/>
      <c r="H135" s="151"/>
      <c r="I135" s="151"/>
      <c r="J135" s="151"/>
      <c r="K135" s="152"/>
      <c r="L135" s="151" t="str">
        <f t="shared" si="23"/>
        <v/>
      </c>
      <c r="M135" s="151" t="str">
        <f t="shared" si="24"/>
        <v/>
      </c>
      <c r="N135" s="151" t="str">
        <f t="shared" si="25"/>
        <v/>
      </c>
      <c r="O135" s="151" t="str">
        <f t="shared" si="26"/>
        <v/>
      </c>
      <c r="P135" s="272"/>
      <c r="Q135" s="272"/>
      <c r="R135" s="180"/>
      <c r="S135" s="180"/>
      <c r="T135" s="174"/>
      <c r="U135" s="174"/>
      <c r="V135" s="174"/>
      <c r="W135" s="174"/>
      <c r="X135" s="174"/>
      <c r="Y135" s="174"/>
      <c r="Z135" s="174"/>
      <c r="AA135" s="175"/>
      <c r="AB135" s="175"/>
      <c r="AC135" s="175"/>
      <c r="AD135" s="175"/>
      <c r="AE135" s="176"/>
      <c r="AF135" s="175"/>
      <c r="AG135" s="122"/>
      <c r="AH135" s="177"/>
      <c r="AI135" s="177"/>
      <c r="AK135" s="164" t="str">
        <f t="shared" si="27"/>
        <v/>
      </c>
      <c r="AL135" s="165" t="str">
        <f t="shared" si="28"/>
        <v/>
      </c>
      <c r="AM135" s="164" t="str">
        <f t="shared" si="29"/>
        <v/>
      </c>
      <c r="AN135" s="164" t="str">
        <f t="shared" si="30"/>
        <v/>
      </c>
      <c r="AO135" s="166" t="str">
        <f t="shared" si="31"/>
        <v/>
      </c>
      <c r="AP135" s="167" t="str">
        <f t="shared" si="32"/>
        <v/>
      </c>
      <c r="AQ135" s="167" t="str">
        <f t="shared" si="33"/>
        <v/>
      </c>
      <c r="AR135" s="167" t="str">
        <f t="shared" si="34"/>
        <v/>
      </c>
      <c r="AS135" s="164" t="str">
        <f t="shared" si="35"/>
        <v/>
      </c>
      <c r="AT135" s="168" t="str">
        <f t="shared" si="36"/>
        <v/>
      </c>
      <c r="AU135" s="168" t="str">
        <f t="shared" si="37"/>
        <v/>
      </c>
      <c r="AV135" s="168" t="str">
        <f t="shared" si="38"/>
        <v/>
      </c>
      <c r="AW135" s="168" t="str">
        <f t="shared" si="39"/>
        <v/>
      </c>
      <c r="AX135" s="168" t="str">
        <f t="shared" si="40"/>
        <v/>
      </c>
      <c r="AY135" s="168" t="str">
        <f t="shared" si="41"/>
        <v/>
      </c>
      <c r="AZ135" s="178"/>
      <c r="BA135" s="178"/>
      <c r="BB135" s="179"/>
      <c r="BC135" s="179"/>
      <c r="BD135" s="179"/>
      <c r="BE135" s="179"/>
      <c r="BF135" s="179"/>
      <c r="BG135" s="179"/>
      <c r="BH135" s="179"/>
      <c r="BI135" s="179"/>
      <c r="BJ135" s="179"/>
      <c r="BK135" s="179"/>
      <c r="BL135" s="27"/>
      <c r="BM135" s="27"/>
      <c r="BN135" s="27"/>
      <c r="BO135" s="27"/>
      <c r="BP135" s="27"/>
      <c r="BQ135" s="27"/>
      <c r="BR135" s="27"/>
      <c r="BS135" s="27"/>
      <c r="BT135" s="27"/>
      <c r="BU135" s="27"/>
      <c r="BV135" s="27"/>
      <c r="BW135" s="27"/>
      <c r="BX135" s="27"/>
      <c r="BY135" s="27"/>
      <c r="BZ135" s="27"/>
      <c r="CA135" s="27"/>
      <c r="CB135" s="27"/>
      <c r="CC135" s="27"/>
      <c r="CD135" s="27"/>
      <c r="CE135" s="27"/>
      <c r="CF135" s="27"/>
      <c r="CG135" s="27"/>
      <c r="CH135" s="27"/>
      <c r="CI135" s="27"/>
      <c r="CJ135" s="27"/>
      <c r="CK135" s="27"/>
      <c r="CL135" s="27"/>
      <c r="CM135" s="27"/>
      <c r="CN135" s="27"/>
      <c r="CO135" s="27"/>
      <c r="CP135" s="27"/>
      <c r="CQ135" s="27"/>
      <c r="CR135" s="27"/>
      <c r="CS135" s="27"/>
      <c r="CT135" s="27"/>
      <c r="CU135" s="27"/>
      <c r="CV135" s="27"/>
      <c r="CW135" s="27"/>
      <c r="CX135" s="27"/>
      <c r="CY135" s="27"/>
      <c r="CZ135" s="27"/>
      <c r="DA135" s="27"/>
      <c r="DB135" s="27"/>
      <c r="DC135" s="27"/>
      <c r="DD135" s="27"/>
      <c r="DE135" s="27"/>
      <c r="DF135" s="27"/>
      <c r="DG135" s="27"/>
      <c r="DH135" s="27"/>
      <c r="DI135" s="25"/>
      <c r="DJ135" s="25"/>
      <c r="DK135" s="25"/>
      <c r="DL135" s="25"/>
      <c r="DM135" s="25"/>
      <c r="DN135" s="25"/>
    </row>
    <row r="136" spans="1:118" ht="15.95" customHeight="1" x14ac:dyDescent="0.2">
      <c r="A136" s="181" t="str">
        <f t="shared" si="43"/>
        <v/>
      </c>
      <c r="B136" s="182" t="str">
        <f t="shared" si="42"/>
        <v/>
      </c>
      <c r="C136" s="151"/>
      <c r="D136" s="152"/>
      <c r="E136" s="153"/>
      <c r="F136" s="152"/>
      <c r="G136" s="151"/>
      <c r="H136" s="151"/>
      <c r="I136" s="151"/>
      <c r="J136" s="151"/>
      <c r="K136" s="152"/>
      <c r="L136" s="151" t="str">
        <f t="shared" si="23"/>
        <v/>
      </c>
      <c r="M136" s="151" t="str">
        <f t="shared" si="24"/>
        <v/>
      </c>
      <c r="N136" s="151" t="str">
        <f t="shared" si="25"/>
        <v/>
      </c>
      <c r="O136" s="151" t="str">
        <f t="shared" si="26"/>
        <v/>
      </c>
      <c r="P136" s="155"/>
      <c r="Q136" s="155"/>
      <c r="R136" s="154" t="str">
        <f>IF(C136="","",MAX(N136:N137))</f>
        <v/>
      </c>
      <c r="S136" s="154" t="str">
        <f>IF(D136="","",MAX(O136:O137))</f>
        <v/>
      </c>
      <c r="T136" s="155" t="str">
        <f>IF(C136="","",MAX(ABS(H136),ABS(H137)))</f>
        <v/>
      </c>
      <c r="U136" s="156" t="str">
        <f>+IF(C136="","",MIN(MAX(ABS(G136),ABS(G137))*1000/(J136*K136),0.2*$F$10))</f>
        <v/>
      </c>
      <c r="V136" s="155" t="str">
        <f>IF(C136="","",MAX(BH136:BI136))</f>
        <v/>
      </c>
      <c r="W136" s="155" t="str">
        <f>IF(C136="","",$AA$9*$J136*$BG136*$BF136*$F$10/2.9/1000)</f>
        <v/>
      </c>
      <c r="X136" s="155" t="str">
        <f>IF(C136="","",$AA$9*$J136*$BG136*$BF136*$F$10/2/1000)</f>
        <v/>
      </c>
      <c r="Y136" s="157" t="str">
        <f>IF(C136="","",IF(MAX(ABS(H136),ABS(H137))&lt;V136,"Cấu tạo",IF(MAX(ABS(H136),ABS(H137))&gt;X136,"O/S","Tínhthép")))</f>
        <v/>
      </c>
      <c r="Z136" s="158" t="str">
        <f>IF(C136="","",IF(Y136="Tínhthép",IF(T136&lt;W136,2.5,_xlfn.COT(0.5*ASIN(2*T136*1000/($AA$9*J136*BG136*BF136*$F$10)))),""))</f>
        <v/>
      </c>
      <c r="AA136" s="159" t="str">
        <f>IF(C136="","",MAX(BJ136:BK136))</f>
        <v/>
      </c>
      <c r="AB136" s="160" t="str">
        <f>IF($C136="","",AH136)</f>
        <v/>
      </c>
      <c r="AC136" s="160" t="str">
        <f>IF($C136="","",AI136)</f>
        <v/>
      </c>
      <c r="AD136" s="160"/>
      <c r="AE136" s="159" t="str">
        <f>IF(C136="","",2*3.14*AB136^2/4/AC136*1000)</f>
        <v/>
      </c>
      <c r="AF136" s="161" t="str">
        <f>IF(C136="","",IF(AE136&gt;AA136,"OK","NOT OK"))</f>
        <v/>
      </c>
      <c r="AH136" s="162">
        <v>10</v>
      </c>
      <c r="AI136" s="163">
        <v>200</v>
      </c>
      <c r="AK136" s="164" t="str">
        <f t="shared" si="27"/>
        <v/>
      </c>
      <c r="AL136" s="165" t="str">
        <f t="shared" si="28"/>
        <v/>
      </c>
      <c r="AM136" s="164" t="str">
        <f t="shared" si="29"/>
        <v/>
      </c>
      <c r="AN136" s="164" t="str">
        <f t="shared" si="30"/>
        <v/>
      </c>
      <c r="AO136" s="166" t="str">
        <f t="shared" si="31"/>
        <v/>
      </c>
      <c r="AP136" s="167" t="str">
        <f t="shared" si="32"/>
        <v/>
      </c>
      <c r="AQ136" s="167" t="str">
        <f t="shared" si="33"/>
        <v/>
      </c>
      <c r="AR136" s="167" t="str">
        <f t="shared" si="34"/>
        <v/>
      </c>
      <c r="AS136" s="164" t="str">
        <f t="shared" si="35"/>
        <v/>
      </c>
      <c r="AT136" s="168" t="str">
        <f t="shared" si="36"/>
        <v/>
      </c>
      <c r="AU136" s="168" t="str">
        <f t="shared" si="37"/>
        <v/>
      </c>
      <c r="AV136" s="168" t="str">
        <f t="shared" si="38"/>
        <v/>
      </c>
      <c r="AW136" s="168" t="str">
        <f t="shared" si="39"/>
        <v/>
      </c>
      <c r="AX136" s="168" t="str">
        <f t="shared" si="40"/>
        <v/>
      </c>
      <c r="AY136" s="168" t="str">
        <f t="shared" si="41"/>
        <v/>
      </c>
      <c r="AZ136" s="169" t="str">
        <f>IF(C136="","",MAX(R136:R137))</f>
        <v/>
      </c>
      <c r="BA136" s="169" t="str">
        <f>IF(C136="","",MAX(S136:S137))</f>
        <v/>
      </c>
      <c r="BB136" s="170" t="str">
        <f>IF(C136="","",MIN(2,1+SQRT(200/(0.8*K136))))</f>
        <v/>
      </c>
      <c r="BC136" s="170" t="str">
        <f>IF(C136="","",MIN(0.02,MAX(R136:S136)/(J136*0.8*K136)))</f>
        <v/>
      </c>
      <c r="BD136" s="171" t="str">
        <f>IF(C136="","",0.18/$Y$11)</f>
        <v/>
      </c>
      <c r="BE136" s="172" t="str">
        <f>IF(C136="","",0.035*BB136^(3/2)*$F$9^(1/2))</f>
        <v/>
      </c>
      <c r="BF136" s="172" t="str">
        <f>IF(C136="","",0.6*(1-$F$9/250))</f>
        <v/>
      </c>
      <c r="BG136" s="171" t="str">
        <f>IF(C136="","",0.9*AK136)</f>
        <v/>
      </c>
      <c r="BH136" s="172" t="str">
        <f>+IF(C136="","",(BD136*BB136*(100*BC136*$F$9)^(1/3)+0.15*U136)*J136*0.8*K136/1000)</f>
        <v/>
      </c>
      <c r="BI136" s="172" t="str">
        <f>IF(C136="","",(BE136+0.15*U136)*J136*0.8*K136/1000)</f>
        <v/>
      </c>
      <c r="BJ136" s="172" t="str">
        <f>IF(C136="","",$AF$12*J136*1000)</f>
        <v/>
      </c>
      <c r="BK136" s="172" t="str">
        <f>+IF(C136="","",T136*1000/(BG136*$Q$10*Z136)*1000)</f>
        <v/>
      </c>
      <c r="BL136" s="27"/>
      <c r="BM136" s="27"/>
      <c r="BN136" s="27"/>
      <c r="BO136" s="27"/>
      <c r="BP136" s="27"/>
      <c r="BQ136" s="27"/>
      <c r="BR136" s="27"/>
      <c r="BS136" s="27"/>
      <c r="BT136" s="27"/>
      <c r="BU136" s="27"/>
      <c r="BV136" s="27"/>
      <c r="BW136" s="27"/>
      <c r="BX136" s="27"/>
      <c r="BY136" s="27"/>
      <c r="BZ136" s="27"/>
      <c r="CA136" s="27"/>
      <c r="CB136" s="27"/>
      <c r="CC136" s="27"/>
      <c r="CD136" s="27"/>
      <c r="CE136" s="27"/>
      <c r="CF136" s="27"/>
      <c r="CG136" s="27"/>
      <c r="CH136" s="27"/>
      <c r="CI136" s="27"/>
      <c r="CJ136" s="27"/>
      <c r="CK136" s="27"/>
      <c r="CL136" s="27"/>
      <c r="CM136" s="27"/>
      <c r="CN136" s="27"/>
      <c r="CO136" s="27"/>
      <c r="CP136" s="27"/>
      <c r="CQ136" s="27"/>
      <c r="CR136" s="27"/>
      <c r="CS136" s="27"/>
      <c r="CT136" s="27"/>
      <c r="CU136" s="27"/>
      <c r="CV136" s="27"/>
      <c r="CW136" s="27"/>
      <c r="CX136" s="27"/>
      <c r="CY136" s="27"/>
      <c r="CZ136" s="27"/>
      <c r="DA136" s="27"/>
      <c r="DB136" s="27"/>
      <c r="DC136" s="27"/>
      <c r="DD136" s="27"/>
      <c r="DE136" s="27"/>
      <c r="DF136" s="27"/>
      <c r="DG136" s="27"/>
      <c r="DH136" s="27"/>
      <c r="DI136" s="25"/>
      <c r="DJ136" s="25"/>
      <c r="DK136" s="25"/>
      <c r="DL136" s="25"/>
      <c r="DM136" s="25"/>
      <c r="DN136" s="25"/>
    </row>
    <row r="137" spans="1:118" ht="15.95" customHeight="1" x14ac:dyDescent="0.25">
      <c r="A137" s="181" t="str">
        <f t="shared" si="43"/>
        <v/>
      </c>
      <c r="B137" s="182" t="str">
        <f t="shared" si="42"/>
        <v/>
      </c>
      <c r="C137" s="151"/>
      <c r="D137" s="152"/>
      <c r="E137" s="153"/>
      <c r="F137" s="152"/>
      <c r="G137" s="151"/>
      <c r="H137" s="151"/>
      <c r="I137" s="151"/>
      <c r="J137" s="151"/>
      <c r="K137" s="152"/>
      <c r="L137" s="151" t="str">
        <f t="shared" si="23"/>
        <v/>
      </c>
      <c r="M137" s="151" t="str">
        <f t="shared" si="24"/>
        <v/>
      </c>
      <c r="N137" s="151" t="str">
        <f t="shared" si="25"/>
        <v/>
      </c>
      <c r="O137" s="151" t="str">
        <f t="shared" si="26"/>
        <v/>
      </c>
      <c r="P137" s="272"/>
      <c r="Q137" s="272"/>
      <c r="R137" s="180"/>
      <c r="S137" s="180"/>
      <c r="T137" s="174"/>
      <c r="U137" s="174"/>
      <c r="V137" s="174"/>
      <c r="W137" s="174"/>
      <c r="X137" s="174"/>
      <c r="Y137" s="174"/>
      <c r="Z137" s="174"/>
      <c r="AA137" s="175"/>
      <c r="AB137" s="175"/>
      <c r="AC137" s="175"/>
      <c r="AD137" s="175"/>
      <c r="AE137" s="176"/>
      <c r="AF137" s="175"/>
      <c r="AG137" s="122"/>
      <c r="AH137" s="177"/>
      <c r="AI137" s="177"/>
      <c r="AK137" s="164" t="str">
        <f t="shared" si="27"/>
        <v/>
      </c>
      <c r="AL137" s="165" t="str">
        <f t="shared" si="28"/>
        <v/>
      </c>
      <c r="AM137" s="164" t="str">
        <f t="shared" si="29"/>
        <v/>
      </c>
      <c r="AN137" s="164" t="str">
        <f t="shared" si="30"/>
        <v/>
      </c>
      <c r="AO137" s="166" t="str">
        <f t="shared" si="31"/>
        <v/>
      </c>
      <c r="AP137" s="167" t="str">
        <f t="shared" si="32"/>
        <v/>
      </c>
      <c r="AQ137" s="167" t="str">
        <f t="shared" si="33"/>
        <v/>
      </c>
      <c r="AR137" s="167" t="str">
        <f t="shared" si="34"/>
        <v/>
      </c>
      <c r="AS137" s="164" t="str">
        <f t="shared" si="35"/>
        <v/>
      </c>
      <c r="AT137" s="168" t="str">
        <f t="shared" si="36"/>
        <v/>
      </c>
      <c r="AU137" s="168" t="str">
        <f t="shared" si="37"/>
        <v/>
      </c>
      <c r="AV137" s="168" t="str">
        <f t="shared" si="38"/>
        <v/>
      </c>
      <c r="AW137" s="168" t="str">
        <f t="shared" si="39"/>
        <v/>
      </c>
      <c r="AX137" s="168" t="str">
        <f t="shared" si="40"/>
        <v/>
      </c>
      <c r="AY137" s="168" t="str">
        <f t="shared" si="41"/>
        <v/>
      </c>
      <c r="AZ137" s="178"/>
      <c r="BA137" s="178"/>
      <c r="BB137" s="179"/>
      <c r="BC137" s="179"/>
      <c r="BD137" s="179"/>
      <c r="BE137" s="179"/>
      <c r="BF137" s="179"/>
      <c r="BG137" s="179"/>
      <c r="BH137" s="179"/>
      <c r="BI137" s="179"/>
      <c r="BJ137" s="179"/>
      <c r="BK137" s="179"/>
      <c r="BL137" s="27"/>
      <c r="BM137" s="27"/>
      <c r="BN137" s="27"/>
      <c r="BO137" s="27"/>
      <c r="BP137" s="27"/>
      <c r="BQ137" s="27"/>
      <c r="BR137" s="27"/>
      <c r="BS137" s="27"/>
      <c r="BT137" s="27"/>
      <c r="BU137" s="27"/>
      <c r="BV137" s="27"/>
      <c r="BW137" s="27"/>
      <c r="BX137" s="27"/>
      <c r="BY137" s="27"/>
      <c r="BZ137" s="27"/>
      <c r="CA137" s="27"/>
      <c r="CB137" s="27"/>
      <c r="CC137" s="27"/>
      <c r="CD137" s="27"/>
      <c r="CE137" s="27"/>
      <c r="CF137" s="27"/>
      <c r="CG137" s="27"/>
      <c r="CH137" s="27"/>
      <c r="CI137" s="27"/>
      <c r="CJ137" s="27"/>
      <c r="CK137" s="27"/>
      <c r="CL137" s="27"/>
      <c r="CM137" s="27"/>
      <c r="CN137" s="27"/>
      <c r="CO137" s="27"/>
      <c r="CP137" s="27"/>
      <c r="CQ137" s="27"/>
      <c r="CR137" s="27"/>
      <c r="CS137" s="27"/>
      <c r="CT137" s="27"/>
      <c r="CU137" s="27"/>
      <c r="CV137" s="27"/>
      <c r="CW137" s="27"/>
      <c r="CX137" s="27"/>
      <c r="CY137" s="27"/>
      <c r="CZ137" s="27"/>
      <c r="DA137" s="27"/>
      <c r="DB137" s="27"/>
      <c r="DC137" s="27"/>
      <c r="DD137" s="27"/>
      <c r="DE137" s="27"/>
      <c r="DF137" s="27"/>
      <c r="DG137" s="27"/>
      <c r="DH137" s="27"/>
      <c r="DI137" s="25"/>
      <c r="DJ137" s="25"/>
      <c r="DK137" s="25"/>
      <c r="DL137" s="25"/>
      <c r="DM137" s="25"/>
      <c r="DN137" s="25"/>
    </row>
    <row r="138" spans="1:118" ht="15.95" customHeight="1" x14ac:dyDescent="0.2">
      <c r="A138" s="181" t="str">
        <f t="shared" si="43"/>
        <v/>
      </c>
      <c r="B138" s="182" t="str">
        <f t="shared" si="42"/>
        <v/>
      </c>
      <c r="C138" s="151"/>
      <c r="D138" s="152"/>
      <c r="E138" s="153"/>
      <c r="F138" s="152"/>
      <c r="G138" s="151"/>
      <c r="H138" s="151"/>
      <c r="I138" s="151"/>
      <c r="J138" s="151"/>
      <c r="K138" s="151"/>
      <c r="L138" s="151" t="str">
        <f t="shared" si="23"/>
        <v/>
      </c>
      <c r="M138" s="151" t="str">
        <f t="shared" si="24"/>
        <v/>
      </c>
      <c r="N138" s="151" t="str">
        <f t="shared" si="25"/>
        <v/>
      </c>
      <c r="O138" s="151" t="str">
        <f t="shared" si="26"/>
        <v/>
      </c>
      <c r="P138" s="155"/>
      <c r="Q138" s="155"/>
      <c r="R138" s="154" t="str">
        <f>IF(C138="","",MAX(N138:N139))</f>
        <v/>
      </c>
      <c r="S138" s="154" t="str">
        <f>IF(D138="","",MAX(O138:O139))</f>
        <v/>
      </c>
      <c r="T138" s="155" t="str">
        <f>IF(C138="","",MAX(ABS(H138),ABS(H139)))</f>
        <v/>
      </c>
      <c r="U138" s="156" t="str">
        <f>+IF(C138="","",MIN(MAX(ABS(G138),ABS(G139))*1000/(J138*K138),0.2*$F$10))</f>
        <v/>
      </c>
      <c r="V138" s="155" t="str">
        <f>IF(C138="","",MAX(BH138:BI138))</f>
        <v/>
      </c>
      <c r="W138" s="155" t="str">
        <f>IF(C138="","",$AA$9*$J138*$BG138*$BF138*$F$10/2.9/1000)</f>
        <v/>
      </c>
      <c r="X138" s="155" t="str">
        <f>IF(C138="","",$AA$9*$J138*$BG138*$BF138*$F$10/2/1000)</f>
        <v/>
      </c>
      <c r="Y138" s="157" t="str">
        <f>IF(C138="","",IF(MAX(ABS(H138),ABS(H139))&lt;V138,"Cấu tạo",IF(MAX(ABS(H138),ABS(H139))&gt;X138,"O/S","Tínhthép")))</f>
        <v/>
      </c>
      <c r="Z138" s="158" t="str">
        <f>IF(C138="","",IF(Y138="Tínhthép",IF(T138&lt;W138,2.5,_xlfn.COT(0.5*ASIN(2*T138*1000/($AA$9*J138*BG138*BF138*$F$10)))),""))</f>
        <v/>
      </c>
      <c r="AA138" s="159" t="str">
        <f>IF(C138="","",MAX(BJ138:BK138))</f>
        <v/>
      </c>
      <c r="AB138" s="160" t="str">
        <f>IF($C138="","",AH138)</f>
        <v/>
      </c>
      <c r="AC138" s="160" t="str">
        <f>IF($C138="","",AI138)</f>
        <v/>
      </c>
      <c r="AD138" s="160"/>
      <c r="AE138" s="159" t="str">
        <f>IF(C138="","",2*3.14*AB138^2/4/AC138*1000)</f>
        <v/>
      </c>
      <c r="AF138" s="161" t="str">
        <f>IF(C138="","",IF(AE138&gt;AA138,"OK","NOT OK"))</f>
        <v/>
      </c>
      <c r="AG138" s="17">
        <v>31</v>
      </c>
      <c r="AH138" s="162">
        <v>10</v>
      </c>
      <c r="AI138" s="163">
        <v>200</v>
      </c>
      <c r="AK138" s="164" t="str">
        <f t="shared" si="27"/>
        <v/>
      </c>
      <c r="AL138" s="165" t="str">
        <f t="shared" si="28"/>
        <v/>
      </c>
      <c r="AM138" s="164" t="str">
        <f t="shared" si="29"/>
        <v/>
      </c>
      <c r="AN138" s="164" t="str">
        <f t="shared" si="30"/>
        <v/>
      </c>
      <c r="AO138" s="166" t="str">
        <f t="shared" si="31"/>
        <v/>
      </c>
      <c r="AP138" s="167" t="str">
        <f t="shared" si="32"/>
        <v/>
      </c>
      <c r="AQ138" s="167" t="str">
        <f t="shared" si="33"/>
        <v/>
      </c>
      <c r="AR138" s="167" t="str">
        <f t="shared" si="34"/>
        <v/>
      </c>
      <c r="AS138" s="164" t="str">
        <f t="shared" si="35"/>
        <v/>
      </c>
      <c r="AT138" s="168" t="str">
        <f t="shared" si="36"/>
        <v/>
      </c>
      <c r="AU138" s="168" t="str">
        <f t="shared" si="37"/>
        <v/>
      </c>
      <c r="AV138" s="168" t="str">
        <f t="shared" si="38"/>
        <v/>
      </c>
      <c r="AW138" s="168" t="str">
        <f t="shared" si="39"/>
        <v/>
      </c>
      <c r="AX138" s="168" t="str">
        <f t="shared" si="40"/>
        <v/>
      </c>
      <c r="AY138" s="168" t="str">
        <f t="shared" si="41"/>
        <v/>
      </c>
      <c r="AZ138" s="169" t="str">
        <f>IF(C138="","",MAX(R138:R139))</f>
        <v/>
      </c>
      <c r="BA138" s="169" t="str">
        <f>IF(C138="","",MAX(S138:S139))</f>
        <v/>
      </c>
      <c r="BB138" s="170" t="str">
        <f>IF(C138="","",MIN(2,1+SQRT(200/(0.8*K138))))</f>
        <v/>
      </c>
      <c r="BC138" s="170" t="str">
        <f>IF(C138="","",MIN(0.02,MAX(R138:S138)/(J138*0.8*K138)))</f>
        <v/>
      </c>
      <c r="BD138" s="171" t="str">
        <f>IF(C138="","",0.18/$Y$11)</f>
        <v/>
      </c>
      <c r="BE138" s="172" t="str">
        <f>IF(C138="","",0.035*BB138^(3/2)*$F$9^(1/2))</f>
        <v/>
      </c>
      <c r="BF138" s="172" t="str">
        <f>IF(C138="","",0.6*(1-$F$9/250))</f>
        <v/>
      </c>
      <c r="BG138" s="171" t="str">
        <f>IF(C138="","",0.9*AK138)</f>
        <v/>
      </c>
      <c r="BH138" s="172" t="str">
        <f>+IF(C138="","",(BD138*BB138*(100*BC138*$F$9)^(1/3)+0.15*U138)*J138*0.8*K138/1000)</f>
        <v/>
      </c>
      <c r="BI138" s="172" t="str">
        <f>IF(C138="","",(BE138+0.15*U138)*J138*0.8*K138/1000)</f>
        <v/>
      </c>
      <c r="BJ138" s="172" t="str">
        <f>IF(C138="","",$AF$12*J138*1000)</f>
        <v/>
      </c>
      <c r="BK138" s="172" t="str">
        <f>+IF(C138="","",T138*1000/(BG138*$Q$10*Z138)*1000)</f>
        <v/>
      </c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  <c r="BW138" s="27"/>
      <c r="BX138" s="27"/>
      <c r="BY138" s="27"/>
      <c r="BZ138" s="27"/>
      <c r="CA138" s="27"/>
      <c r="CB138" s="27"/>
      <c r="CC138" s="27"/>
      <c r="CD138" s="27"/>
      <c r="CE138" s="27"/>
      <c r="CF138" s="27"/>
      <c r="CG138" s="27"/>
      <c r="CH138" s="27"/>
      <c r="CI138" s="27"/>
      <c r="CJ138" s="27"/>
      <c r="CK138" s="27"/>
      <c r="CL138" s="27"/>
      <c r="CM138" s="27"/>
      <c r="CN138" s="27"/>
      <c r="CO138" s="27"/>
      <c r="CP138" s="27"/>
      <c r="CQ138" s="27"/>
      <c r="CR138" s="27"/>
      <c r="CS138" s="27"/>
      <c r="CT138" s="27"/>
      <c r="CU138" s="27"/>
      <c r="CV138" s="27"/>
      <c r="CW138" s="27"/>
      <c r="CX138" s="27"/>
      <c r="CY138" s="27"/>
      <c r="CZ138" s="27"/>
      <c r="DA138" s="27"/>
      <c r="DB138" s="27"/>
      <c r="DC138" s="27"/>
      <c r="DD138" s="27"/>
      <c r="DE138" s="27"/>
      <c r="DF138" s="27"/>
      <c r="DG138" s="27"/>
      <c r="DH138" s="27"/>
      <c r="DI138" s="25"/>
      <c r="DJ138" s="25"/>
      <c r="DK138" s="25"/>
      <c r="DL138" s="25"/>
      <c r="DM138" s="25"/>
      <c r="DN138" s="25"/>
    </row>
    <row r="139" spans="1:118" ht="15.95" customHeight="1" x14ac:dyDescent="0.25">
      <c r="A139" s="181" t="str">
        <f t="shared" si="43"/>
        <v/>
      </c>
      <c r="B139" s="182" t="str">
        <f t="shared" si="42"/>
        <v/>
      </c>
      <c r="C139" s="151"/>
      <c r="D139" s="152"/>
      <c r="E139" s="153"/>
      <c r="F139" s="152"/>
      <c r="G139" s="151"/>
      <c r="H139" s="151"/>
      <c r="I139" s="151"/>
      <c r="J139" s="151"/>
      <c r="K139" s="152"/>
      <c r="L139" s="151" t="str">
        <f t="shared" si="23"/>
        <v/>
      </c>
      <c r="M139" s="151" t="str">
        <f t="shared" si="24"/>
        <v/>
      </c>
      <c r="N139" s="151" t="str">
        <f t="shared" si="25"/>
        <v/>
      </c>
      <c r="O139" s="151" t="str">
        <f t="shared" si="26"/>
        <v/>
      </c>
      <c r="P139" s="272"/>
      <c r="Q139" s="272"/>
      <c r="R139" s="173"/>
      <c r="S139" s="173"/>
      <c r="T139" s="174"/>
      <c r="U139" s="174"/>
      <c r="V139" s="174"/>
      <c r="W139" s="174"/>
      <c r="X139" s="174"/>
      <c r="Y139" s="174"/>
      <c r="Z139" s="174"/>
      <c r="AA139" s="175"/>
      <c r="AB139" s="175"/>
      <c r="AC139" s="175"/>
      <c r="AD139" s="175"/>
      <c r="AE139" s="176"/>
      <c r="AF139" s="175"/>
      <c r="AG139" s="122"/>
      <c r="AH139" s="177"/>
      <c r="AI139" s="177"/>
      <c r="AK139" s="164" t="str">
        <f t="shared" si="27"/>
        <v/>
      </c>
      <c r="AL139" s="165" t="str">
        <f t="shared" si="28"/>
        <v/>
      </c>
      <c r="AM139" s="164" t="str">
        <f t="shared" si="29"/>
        <v/>
      </c>
      <c r="AN139" s="164" t="str">
        <f t="shared" si="30"/>
        <v/>
      </c>
      <c r="AO139" s="166" t="str">
        <f t="shared" si="31"/>
        <v/>
      </c>
      <c r="AP139" s="167" t="str">
        <f t="shared" si="32"/>
        <v/>
      </c>
      <c r="AQ139" s="167" t="str">
        <f t="shared" si="33"/>
        <v/>
      </c>
      <c r="AR139" s="167" t="str">
        <f t="shared" si="34"/>
        <v/>
      </c>
      <c r="AS139" s="164" t="str">
        <f t="shared" si="35"/>
        <v/>
      </c>
      <c r="AT139" s="168" t="str">
        <f t="shared" si="36"/>
        <v/>
      </c>
      <c r="AU139" s="168" t="str">
        <f t="shared" si="37"/>
        <v/>
      </c>
      <c r="AV139" s="168" t="str">
        <f t="shared" si="38"/>
        <v/>
      </c>
      <c r="AW139" s="168" t="str">
        <f t="shared" si="39"/>
        <v/>
      </c>
      <c r="AX139" s="168" t="str">
        <f t="shared" si="40"/>
        <v/>
      </c>
      <c r="AY139" s="168" t="str">
        <f t="shared" si="41"/>
        <v/>
      </c>
      <c r="AZ139" s="178"/>
      <c r="BA139" s="178"/>
      <c r="BB139" s="179"/>
      <c r="BC139" s="179"/>
      <c r="BD139" s="179"/>
      <c r="BE139" s="179"/>
      <c r="BF139" s="179"/>
      <c r="BG139" s="179"/>
      <c r="BH139" s="179"/>
      <c r="BI139" s="179"/>
      <c r="BJ139" s="179"/>
      <c r="BK139" s="179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  <c r="BW139" s="27"/>
      <c r="BX139" s="27"/>
      <c r="BY139" s="27"/>
      <c r="BZ139" s="27"/>
      <c r="CA139" s="27"/>
      <c r="CB139" s="27"/>
      <c r="CC139" s="27"/>
      <c r="CD139" s="27"/>
      <c r="CE139" s="27"/>
      <c r="CF139" s="27"/>
      <c r="CG139" s="27"/>
      <c r="CH139" s="27"/>
      <c r="CI139" s="27"/>
      <c r="CJ139" s="27"/>
      <c r="CK139" s="27"/>
      <c r="CL139" s="27"/>
      <c r="CM139" s="27"/>
      <c r="CN139" s="27"/>
      <c r="CO139" s="27"/>
      <c r="CP139" s="27"/>
      <c r="CQ139" s="27"/>
      <c r="CR139" s="27"/>
      <c r="CS139" s="27"/>
      <c r="CT139" s="27"/>
      <c r="CU139" s="27"/>
      <c r="CV139" s="27"/>
      <c r="CW139" s="27"/>
      <c r="CX139" s="27"/>
      <c r="CY139" s="27"/>
      <c r="CZ139" s="27"/>
      <c r="DA139" s="27"/>
      <c r="DB139" s="27"/>
      <c r="DC139" s="27"/>
      <c r="DD139" s="27"/>
      <c r="DE139" s="27"/>
      <c r="DF139" s="27"/>
      <c r="DG139" s="27"/>
      <c r="DH139" s="27"/>
      <c r="DI139" s="25"/>
      <c r="DJ139" s="25"/>
      <c r="DK139" s="25"/>
      <c r="DL139" s="25"/>
      <c r="DM139" s="25"/>
      <c r="DN139" s="25"/>
    </row>
    <row r="140" spans="1:118" ht="15.95" customHeight="1" x14ac:dyDescent="0.2">
      <c r="A140" s="181" t="str">
        <f t="shared" si="43"/>
        <v/>
      </c>
      <c r="B140" s="182" t="str">
        <f t="shared" si="42"/>
        <v/>
      </c>
      <c r="C140" s="151"/>
      <c r="D140" s="152"/>
      <c r="E140" s="153"/>
      <c r="F140" s="152"/>
      <c r="G140" s="151"/>
      <c r="H140" s="151"/>
      <c r="I140" s="151"/>
      <c r="J140" s="151"/>
      <c r="K140" s="152"/>
      <c r="L140" s="151" t="str">
        <f t="shared" si="23"/>
        <v/>
      </c>
      <c r="M140" s="151" t="str">
        <f t="shared" si="24"/>
        <v/>
      </c>
      <c r="N140" s="151" t="str">
        <f t="shared" si="25"/>
        <v/>
      </c>
      <c r="O140" s="151" t="str">
        <f t="shared" si="26"/>
        <v/>
      </c>
      <c r="P140" s="155"/>
      <c r="Q140" s="155"/>
      <c r="R140" s="154" t="str">
        <f>IF(C140="","",MAX(N140:N141))</f>
        <v/>
      </c>
      <c r="S140" s="154" t="str">
        <f>IF(D140="","",MAX(O140:O141))</f>
        <v/>
      </c>
      <c r="T140" s="155" t="str">
        <f>IF(C140="","",MAX(ABS(H140),ABS(H141)))</f>
        <v/>
      </c>
      <c r="U140" s="156" t="str">
        <f>+IF(C140="","",MIN(MAX(ABS(G140),ABS(G141))*1000/(J140*K140),0.2*$F$10))</f>
        <v/>
      </c>
      <c r="V140" s="155" t="str">
        <f>IF(C140="","",MAX(BH140:BI140))</f>
        <v/>
      </c>
      <c r="W140" s="155" t="str">
        <f>IF(C140="","",$AA$9*$J140*$BG140*$BF140*$F$10/2.9/1000)</f>
        <v/>
      </c>
      <c r="X140" s="155" t="str">
        <f>IF(C140="","",$AA$9*$J140*$BG140*$BF140*$F$10/2/1000)</f>
        <v/>
      </c>
      <c r="Y140" s="157" t="str">
        <f>IF(C140="","",IF(MAX(ABS(H140),ABS(H141))&lt;V140,"Cấu tạo",IF(MAX(ABS(H140),ABS(H141))&gt;X140,"O/S","Tínhthép")))</f>
        <v/>
      </c>
      <c r="Z140" s="158" t="str">
        <f>IF(C140="","",IF(Y140="Tínhthép",IF(T140&lt;W140,2.5,_xlfn.COT(0.5*ASIN(2*T140*1000/($AA$9*J140*BG140*BF140*$F$10)))),""))</f>
        <v/>
      </c>
      <c r="AA140" s="159" t="str">
        <f>IF(C140="","",MAX(BJ140:BK140))</f>
        <v/>
      </c>
      <c r="AB140" s="160" t="str">
        <f>IF($C140="","",AH140)</f>
        <v/>
      </c>
      <c r="AC140" s="160" t="str">
        <f>IF($C140="","",AI140)</f>
        <v/>
      </c>
      <c r="AD140" s="160"/>
      <c r="AE140" s="159" t="str">
        <f>IF(C140="","",2*3.14*AB140^2/4/AC140*1000)</f>
        <v/>
      </c>
      <c r="AF140" s="161" t="str">
        <f>IF(C140="","",IF(AE140&gt;AA140,"OK","NOT OK"))</f>
        <v/>
      </c>
      <c r="AH140" s="162">
        <v>10</v>
      </c>
      <c r="AI140" s="163">
        <v>200</v>
      </c>
      <c r="AK140" s="164" t="str">
        <f t="shared" si="27"/>
        <v/>
      </c>
      <c r="AL140" s="165" t="str">
        <f t="shared" si="28"/>
        <v/>
      </c>
      <c r="AM140" s="164" t="str">
        <f t="shared" si="29"/>
        <v/>
      </c>
      <c r="AN140" s="164" t="str">
        <f t="shared" si="30"/>
        <v/>
      </c>
      <c r="AO140" s="166" t="str">
        <f t="shared" si="31"/>
        <v/>
      </c>
      <c r="AP140" s="167" t="str">
        <f t="shared" si="32"/>
        <v/>
      </c>
      <c r="AQ140" s="167" t="str">
        <f t="shared" si="33"/>
        <v/>
      </c>
      <c r="AR140" s="167" t="str">
        <f t="shared" si="34"/>
        <v/>
      </c>
      <c r="AS140" s="164" t="str">
        <f t="shared" si="35"/>
        <v/>
      </c>
      <c r="AT140" s="168" t="str">
        <f t="shared" si="36"/>
        <v/>
      </c>
      <c r="AU140" s="168" t="str">
        <f t="shared" si="37"/>
        <v/>
      </c>
      <c r="AV140" s="168" t="str">
        <f t="shared" si="38"/>
        <v/>
      </c>
      <c r="AW140" s="168" t="str">
        <f t="shared" si="39"/>
        <v/>
      </c>
      <c r="AX140" s="168" t="str">
        <f t="shared" si="40"/>
        <v/>
      </c>
      <c r="AY140" s="168" t="str">
        <f t="shared" si="41"/>
        <v/>
      </c>
      <c r="AZ140" s="169" t="str">
        <f>IF(C140="","",MAX(R140:R141))</f>
        <v/>
      </c>
      <c r="BA140" s="169" t="str">
        <f>IF(C140="","",MAX(S140:S141))</f>
        <v/>
      </c>
      <c r="BB140" s="170" t="str">
        <f>IF(C140="","",MIN(2,1+SQRT(200/(0.8*K140))))</f>
        <v/>
      </c>
      <c r="BC140" s="170" t="str">
        <f>IF(C140="","",MIN(0.02,MAX(R140:S140)/(J140*0.8*K140)))</f>
        <v/>
      </c>
      <c r="BD140" s="171" t="str">
        <f>IF(C140="","",0.18/$Y$11)</f>
        <v/>
      </c>
      <c r="BE140" s="172" t="str">
        <f>IF(C140="","",0.035*BB140^(3/2)*$F$9^(1/2))</f>
        <v/>
      </c>
      <c r="BF140" s="172" t="str">
        <f>IF(C140="","",0.6*(1-$F$9/250))</f>
        <v/>
      </c>
      <c r="BG140" s="171" t="str">
        <f>IF(C140="","",0.9*AK140)</f>
        <v/>
      </c>
      <c r="BH140" s="172" t="str">
        <f>+IF(C140="","",(BD140*BB140*(100*BC140*$F$9)^(1/3)+0.15*U140)*J140*0.8*K140/1000)</f>
        <v/>
      </c>
      <c r="BI140" s="172" t="str">
        <f>IF(C140="","",(BE140+0.15*U140)*J140*0.8*K140/1000)</f>
        <v/>
      </c>
      <c r="BJ140" s="172" t="str">
        <f>IF(C140="","",$AF$12*J140*1000)</f>
        <v/>
      </c>
      <c r="BK140" s="172" t="str">
        <f>+IF(C140="","",T140*1000/(BG140*$Q$10*Z140)*1000)</f>
        <v/>
      </c>
      <c r="BL140" s="27"/>
      <c r="BM140" s="27"/>
      <c r="BN140" s="27"/>
      <c r="BO140" s="27"/>
      <c r="BP140" s="27"/>
      <c r="BQ140" s="27"/>
      <c r="BR140" s="27"/>
      <c r="BS140" s="27"/>
      <c r="BT140" s="27"/>
      <c r="BU140" s="27"/>
      <c r="BV140" s="27"/>
      <c r="BW140" s="27"/>
      <c r="BX140" s="27"/>
      <c r="BY140" s="27"/>
      <c r="BZ140" s="27"/>
      <c r="CA140" s="27"/>
      <c r="CB140" s="27"/>
      <c r="CC140" s="27"/>
      <c r="CD140" s="27"/>
      <c r="CE140" s="27"/>
      <c r="CF140" s="27"/>
      <c r="CG140" s="27"/>
      <c r="CH140" s="27"/>
      <c r="CI140" s="27"/>
      <c r="CJ140" s="27"/>
      <c r="CK140" s="27"/>
      <c r="CL140" s="27"/>
      <c r="CM140" s="27"/>
      <c r="CN140" s="27"/>
      <c r="CO140" s="27"/>
      <c r="CP140" s="27"/>
      <c r="CQ140" s="27"/>
      <c r="CR140" s="27"/>
      <c r="CS140" s="27"/>
      <c r="CT140" s="27"/>
      <c r="CU140" s="27"/>
      <c r="CV140" s="27"/>
      <c r="CW140" s="27"/>
      <c r="CX140" s="27"/>
      <c r="CY140" s="27"/>
      <c r="CZ140" s="27"/>
      <c r="DA140" s="27"/>
      <c r="DB140" s="27"/>
      <c r="DC140" s="27"/>
      <c r="DD140" s="27"/>
      <c r="DE140" s="27"/>
      <c r="DF140" s="27"/>
      <c r="DG140" s="27"/>
      <c r="DH140" s="27"/>
      <c r="DI140" s="25"/>
      <c r="DJ140" s="25"/>
      <c r="DK140" s="25"/>
      <c r="DL140" s="25"/>
      <c r="DM140" s="25"/>
      <c r="DN140" s="25"/>
    </row>
    <row r="141" spans="1:118" ht="15.95" customHeight="1" x14ac:dyDescent="0.25">
      <c r="A141" s="181" t="str">
        <f t="shared" si="43"/>
        <v/>
      </c>
      <c r="B141" s="182" t="str">
        <f t="shared" si="42"/>
        <v/>
      </c>
      <c r="C141" s="151"/>
      <c r="D141" s="152"/>
      <c r="E141" s="153"/>
      <c r="F141" s="152"/>
      <c r="G141" s="151"/>
      <c r="H141" s="151"/>
      <c r="I141" s="151"/>
      <c r="J141" s="151"/>
      <c r="K141" s="152"/>
      <c r="L141" s="151" t="str">
        <f t="shared" si="23"/>
        <v/>
      </c>
      <c r="M141" s="151" t="str">
        <f t="shared" si="24"/>
        <v/>
      </c>
      <c r="N141" s="151" t="str">
        <f t="shared" si="25"/>
        <v/>
      </c>
      <c r="O141" s="151" t="str">
        <f t="shared" si="26"/>
        <v/>
      </c>
      <c r="P141" s="272"/>
      <c r="Q141" s="272"/>
      <c r="R141" s="173"/>
      <c r="S141" s="173"/>
      <c r="T141" s="174"/>
      <c r="U141" s="174"/>
      <c r="V141" s="174"/>
      <c r="W141" s="174"/>
      <c r="X141" s="174"/>
      <c r="Y141" s="174"/>
      <c r="Z141" s="174"/>
      <c r="AA141" s="175"/>
      <c r="AB141" s="175"/>
      <c r="AC141" s="175"/>
      <c r="AD141" s="175"/>
      <c r="AE141" s="176"/>
      <c r="AF141" s="175"/>
      <c r="AG141" s="122"/>
      <c r="AH141" s="177"/>
      <c r="AI141" s="177"/>
      <c r="AK141" s="164" t="str">
        <f t="shared" si="27"/>
        <v/>
      </c>
      <c r="AL141" s="165" t="str">
        <f t="shared" si="28"/>
        <v/>
      </c>
      <c r="AM141" s="164" t="str">
        <f t="shared" si="29"/>
        <v/>
      </c>
      <c r="AN141" s="164" t="str">
        <f t="shared" si="30"/>
        <v/>
      </c>
      <c r="AO141" s="166" t="str">
        <f t="shared" si="31"/>
        <v/>
      </c>
      <c r="AP141" s="167" t="str">
        <f t="shared" si="32"/>
        <v/>
      </c>
      <c r="AQ141" s="167" t="str">
        <f t="shared" si="33"/>
        <v/>
      </c>
      <c r="AR141" s="167" t="str">
        <f t="shared" si="34"/>
        <v/>
      </c>
      <c r="AS141" s="164" t="str">
        <f t="shared" si="35"/>
        <v/>
      </c>
      <c r="AT141" s="168" t="str">
        <f t="shared" si="36"/>
        <v/>
      </c>
      <c r="AU141" s="168" t="str">
        <f t="shared" si="37"/>
        <v/>
      </c>
      <c r="AV141" s="168" t="str">
        <f t="shared" si="38"/>
        <v/>
      </c>
      <c r="AW141" s="168" t="str">
        <f t="shared" si="39"/>
        <v/>
      </c>
      <c r="AX141" s="168" t="str">
        <f t="shared" si="40"/>
        <v/>
      </c>
      <c r="AY141" s="168" t="str">
        <f t="shared" si="41"/>
        <v/>
      </c>
      <c r="AZ141" s="178"/>
      <c r="BA141" s="178"/>
      <c r="BB141" s="179"/>
      <c r="BC141" s="179"/>
      <c r="BD141" s="179"/>
      <c r="BE141" s="179"/>
      <c r="BF141" s="179"/>
      <c r="BG141" s="179"/>
      <c r="BH141" s="179"/>
      <c r="BI141" s="179"/>
      <c r="BJ141" s="179"/>
      <c r="BK141" s="179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  <c r="BW141" s="27"/>
      <c r="BX141" s="27"/>
      <c r="BY141" s="27"/>
      <c r="BZ141" s="27"/>
      <c r="CA141" s="27"/>
      <c r="CB141" s="27"/>
      <c r="CC141" s="27"/>
      <c r="CD141" s="27"/>
      <c r="CE141" s="27"/>
      <c r="CF141" s="27"/>
      <c r="CG141" s="27"/>
      <c r="CH141" s="27"/>
      <c r="CI141" s="27"/>
      <c r="CJ141" s="27"/>
      <c r="CK141" s="27"/>
      <c r="CL141" s="27"/>
      <c r="CM141" s="27"/>
      <c r="CN141" s="27"/>
      <c r="CO141" s="27"/>
      <c r="CP141" s="27"/>
      <c r="CQ141" s="27"/>
      <c r="CR141" s="27"/>
      <c r="CS141" s="27"/>
      <c r="CT141" s="27"/>
      <c r="CU141" s="27"/>
      <c r="CV141" s="27"/>
      <c r="CW141" s="27"/>
      <c r="CX141" s="27"/>
      <c r="CY141" s="27"/>
      <c r="CZ141" s="27"/>
      <c r="DA141" s="27"/>
      <c r="DB141" s="27"/>
      <c r="DC141" s="27"/>
      <c r="DD141" s="27"/>
      <c r="DE141" s="27"/>
      <c r="DF141" s="27"/>
      <c r="DG141" s="27"/>
      <c r="DH141" s="27"/>
      <c r="DI141" s="25"/>
      <c r="DJ141" s="25"/>
      <c r="DK141" s="25"/>
      <c r="DL141" s="25"/>
      <c r="DM141" s="25"/>
      <c r="DN141" s="25"/>
    </row>
    <row r="142" spans="1:118" ht="15.95" customHeight="1" x14ac:dyDescent="0.2">
      <c r="A142" s="181" t="str">
        <f t="shared" si="43"/>
        <v/>
      </c>
      <c r="B142" s="182" t="str">
        <f t="shared" si="42"/>
        <v/>
      </c>
      <c r="C142" s="151"/>
      <c r="D142" s="152"/>
      <c r="E142" s="153"/>
      <c r="F142" s="152"/>
      <c r="G142" s="151"/>
      <c r="H142" s="151"/>
      <c r="I142" s="151"/>
      <c r="J142" s="151"/>
      <c r="K142" s="151"/>
      <c r="L142" s="151" t="str">
        <f t="shared" si="23"/>
        <v/>
      </c>
      <c r="M142" s="151" t="str">
        <f t="shared" si="24"/>
        <v/>
      </c>
      <c r="N142" s="151" t="str">
        <f t="shared" si="25"/>
        <v/>
      </c>
      <c r="O142" s="151" t="str">
        <f t="shared" si="26"/>
        <v/>
      </c>
      <c r="P142" s="155"/>
      <c r="Q142" s="155"/>
      <c r="R142" s="154" t="str">
        <f>IF(C142="","",MAX(N142:N143))</f>
        <v/>
      </c>
      <c r="S142" s="154" t="str">
        <f>IF(D142="","",MAX(O142:O143))</f>
        <v/>
      </c>
      <c r="T142" s="155" t="str">
        <f>IF(C142="","",MAX(ABS(H142),ABS(H143)))</f>
        <v/>
      </c>
      <c r="U142" s="156" t="str">
        <f>+IF(C142="","",MIN(MAX(ABS(G142),ABS(G143))*1000/(J142*K142),0.2*$F$10))</f>
        <v/>
      </c>
      <c r="V142" s="155" t="str">
        <f>IF(C142="","",MAX(BH142:BI142))</f>
        <v/>
      </c>
      <c r="W142" s="155" t="str">
        <f>IF(C142="","",$AA$9*$J142*$BG142*$BF142*$F$10/2.9/1000)</f>
        <v/>
      </c>
      <c r="X142" s="155" t="str">
        <f>IF(C142="","",$AA$9*$J142*$BG142*$BF142*$F$10/2/1000)</f>
        <v/>
      </c>
      <c r="Y142" s="157" t="str">
        <f>IF(C142="","",IF(MAX(ABS(H142),ABS(H143))&lt;V142,"Cấu tạo",IF(MAX(ABS(H142),ABS(H143))&gt;X142,"O/S","Tínhthép")))</f>
        <v/>
      </c>
      <c r="Z142" s="158" t="str">
        <f>IF(C142="","",IF(Y142="Tínhthép",IF(T142&lt;W142,2.5,_xlfn.COT(0.5*ASIN(2*T142*1000/($AA$9*J142*BG142*BF142*$F$10)))),""))</f>
        <v/>
      </c>
      <c r="AA142" s="159" t="str">
        <f>IF(C142="","",MAX(BJ142:BK142))</f>
        <v/>
      </c>
      <c r="AB142" s="160" t="str">
        <f>IF($C142="","",AH142)</f>
        <v/>
      </c>
      <c r="AC142" s="160" t="str">
        <f>IF($C142="","",AI142)</f>
        <v/>
      </c>
      <c r="AD142" s="160"/>
      <c r="AE142" s="159" t="str">
        <f>IF(C142="","",2*3.14*AB142^2/4/AC142*1000)</f>
        <v/>
      </c>
      <c r="AF142" s="161" t="str">
        <f>IF(C142="","",IF(AE142&gt;AA142,"OK","NOT OK"))</f>
        <v/>
      </c>
      <c r="AG142" s="17">
        <v>32</v>
      </c>
      <c r="AH142" s="162">
        <v>10</v>
      </c>
      <c r="AI142" s="163">
        <v>200</v>
      </c>
      <c r="AK142" s="164" t="str">
        <f t="shared" si="27"/>
        <v/>
      </c>
      <c r="AL142" s="165" t="str">
        <f t="shared" si="28"/>
        <v/>
      </c>
      <c r="AM142" s="164" t="str">
        <f t="shared" si="29"/>
        <v/>
      </c>
      <c r="AN142" s="164" t="str">
        <f t="shared" si="30"/>
        <v/>
      </c>
      <c r="AO142" s="166" t="str">
        <f t="shared" si="31"/>
        <v/>
      </c>
      <c r="AP142" s="167" t="str">
        <f t="shared" si="32"/>
        <v/>
      </c>
      <c r="AQ142" s="167" t="str">
        <f t="shared" si="33"/>
        <v/>
      </c>
      <c r="AR142" s="167" t="str">
        <f t="shared" si="34"/>
        <v/>
      </c>
      <c r="AS142" s="164" t="str">
        <f t="shared" si="35"/>
        <v/>
      </c>
      <c r="AT142" s="168" t="str">
        <f t="shared" si="36"/>
        <v/>
      </c>
      <c r="AU142" s="168" t="str">
        <f t="shared" si="37"/>
        <v/>
      </c>
      <c r="AV142" s="168" t="str">
        <f t="shared" si="38"/>
        <v/>
      </c>
      <c r="AW142" s="168" t="str">
        <f t="shared" si="39"/>
        <v/>
      </c>
      <c r="AX142" s="168" t="str">
        <f t="shared" si="40"/>
        <v/>
      </c>
      <c r="AY142" s="168" t="str">
        <f t="shared" si="41"/>
        <v/>
      </c>
      <c r="AZ142" s="169" t="str">
        <f>IF(C142="","",MAX(R142:R143))</f>
        <v/>
      </c>
      <c r="BA142" s="169" t="str">
        <f>IF(C142="","",MAX(S142:S143))</f>
        <v/>
      </c>
      <c r="BB142" s="170" t="str">
        <f>IF(C142="","",MIN(2,1+SQRT(200/(0.8*K142))))</f>
        <v/>
      </c>
      <c r="BC142" s="170" t="str">
        <f>IF(C142="","",MIN(0.02,MAX(R142:S142)/(J142*0.8*K142)))</f>
        <v/>
      </c>
      <c r="BD142" s="171" t="str">
        <f>IF(C142="","",0.18/$Y$11)</f>
        <v/>
      </c>
      <c r="BE142" s="172" t="str">
        <f>IF(C142="","",0.035*BB142^(3/2)*$F$9^(1/2))</f>
        <v/>
      </c>
      <c r="BF142" s="172" t="str">
        <f>IF(C142="","",0.6*(1-$F$9/250))</f>
        <v/>
      </c>
      <c r="BG142" s="171" t="str">
        <f>IF(C142="","",0.9*AK142)</f>
        <v/>
      </c>
      <c r="BH142" s="172" t="str">
        <f>+IF(C142="","",(BD142*BB142*(100*BC142*$F$9)^(1/3)+0.15*U142)*J142*0.8*K142/1000)</f>
        <v/>
      </c>
      <c r="BI142" s="172" t="str">
        <f>IF(C142="","",(BE142+0.15*U142)*J142*0.8*K142/1000)</f>
        <v/>
      </c>
      <c r="BJ142" s="172" t="str">
        <f>IF(C142="","",$AF$12*J142*1000)</f>
        <v/>
      </c>
      <c r="BK142" s="172" t="str">
        <f>+IF(C142="","",T142*1000/(BG142*$Q$10*Z142)*1000)</f>
        <v/>
      </c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  <c r="BW142" s="27"/>
      <c r="BX142" s="27"/>
      <c r="BY142" s="27"/>
      <c r="BZ142" s="27"/>
      <c r="CA142" s="27"/>
      <c r="CB142" s="27"/>
      <c r="CC142" s="27"/>
      <c r="CD142" s="27"/>
      <c r="CE142" s="27"/>
      <c r="CF142" s="27"/>
      <c r="CG142" s="27"/>
      <c r="CH142" s="27"/>
      <c r="CI142" s="27"/>
      <c r="CJ142" s="27"/>
      <c r="CK142" s="27"/>
      <c r="CL142" s="27"/>
      <c r="CM142" s="27"/>
      <c r="CN142" s="27"/>
      <c r="CO142" s="27"/>
      <c r="CP142" s="27"/>
      <c r="CQ142" s="27"/>
      <c r="CR142" s="27"/>
      <c r="CS142" s="27"/>
      <c r="CT142" s="27"/>
      <c r="CU142" s="27"/>
      <c r="CV142" s="27"/>
      <c r="CW142" s="27"/>
      <c r="CX142" s="27"/>
      <c r="CY142" s="27"/>
      <c r="CZ142" s="27"/>
      <c r="DA142" s="27"/>
      <c r="DB142" s="27"/>
      <c r="DC142" s="27"/>
      <c r="DD142" s="27"/>
      <c r="DE142" s="27"/>
      <c r="DF142" s="27"/>
      <c r="DG142" s="27"/>
      <c r="DH142" s="27"/>
      <c r="DI142" s="25"/>
      <c r="DJ142" s="25"/>
      <c r="DK142" s="25"/>
      <c r="DL142" s="25"/>
      <c r="DM142" s="25"/>
      <c r="DN142" s="25"/>
    </row>
    <row r="143" spans="1:118" ht="15.95" customHeight="1" x14ac:dyDescent="0.25">
      <c r="A143" s="181" t="str">
        <f t="shared" si="43"/>
        <v/>
      </c>
      <c r="B143" s="182" t="str">
        <f t="shared" si="42"/>
        <v/>
      </c>
      <c r="C143" s="151"/>
      <c r="D143" s="152"/>
      <c r="E143" s="153"/>
      <c r="F143" s="152"/>
      <c r="G143" s="151"/>
      <c r="H143" s="151"/>
      <c r="I143" s="151"/>
      <c r="J143" s="151"/>
      <c r="K143" s="152"/>
      <c r="L143" s="151" t="str">
        <f t="shared" si="23"/>
        <v/>
      </c>
      <c r="M143" s="151" t="str">
        <f t="shared" si="24"/>
        <v/>
      </c>
      <c r="N143" s="151" t="str">
        <f t="shared" si="25"/>
        <v/>
      </c>
      <c r="O143" s="151" t="str">
        <f t="shared" si="26"/>
        <v/>
      </c>
      <c r="P143" s="272"/>
      <c r="Q143" s="272"/>
      <c r="R143" s="180"/>
      <c r="S143" s="180"/>
      <c r="T143" s="174"/>
      <c r="U143" s="174"/>
      <c r="V143" s="174"/>
      <c r="W143" s="174"/>
      <c r="X143" s="174"/>
      <c r="Y143" s="174"/>
      <c r="Z143" s="174"/>
      <c r="AA143" s="175"/>
      <c r="AB143" s="175"/>
      <c r="AC143" s="175"/>
      <c r="AD143" s="175"/>
      <c r="AE143" s="176"/>
      <c r="AF143" s="175"/>
      <c r="AG143" s="122"/>
      <c r="AH143" s="177"/>
      <c r="AI143" s="177"/>
      <c r="AK143" s="164" t="str">
        <f t="shared" si="27"/>
        <v/>
      </c>
      <c r="AL143" s="165" t="str">
        <f t="shared" si="28"/>
        <v/>
      </c>
      <c r="AM143" s="164" t="str">
        <f t="shared" si="29"/>
        <v/>
      </c>
      <c r="AN143" s="164" t="str">
        <f t="shared" si="30"/>
        <v/>
      </c>
      <c r="AO143" s="166" t="str">
        <f t="shared" si="31"/>
        <v/>
      </c>
      <c r="AP143" s="167" t="str">
        <f t="shared" si="32"/>
        <v/>
      </c>
      <c r="AQ143" s="167" t="str">
        <f t="shared" si="33"/>
        <v/>
      </c>
      <c r="AR143" s="167" t="str">
        <f t="shared" si="34"/>
        <v/>
      </c>
      <c r="AS143" s="164" t="str">
        <f t="shared" si="35"/>
        <v/>
      </c>
      <c r="AT143" s="168" t="str">
        <f t="shared" si="36"/>
        <v/>
      </c>
      <c r="AU143" s="168" t="str">
        <f t="shared" si="37"/>
        <v/>
      </c>
      <c r="AV143" s="168" t="str">
        <f t="shared" si="38"/>
        <v/>
      </c>
      <c r="AW143" s="168" t="str">
        <f t="shared" si="39"/>
        <v/>
      </c>
      <c r="AX143" s="168" t="str">
        <f t="shared" si="40"/>
        <v/>
      </c>
      <c r="AY143" s="168" t="str">
        <f t="shared" si="41"/>
        <v/>
      </c>
      <c r="AZ143" s="178"/>
      <c r="BA143" s="178"/>
      <c r="BB143" s="179"/>
      <c r="BC143" s="179"/>
      <c r="BD143" s="179"/>
      <c r="BE143" s="179"/>
      <c r="BF143" s="179"/>
      <c r="BG143" s="179"/>
      <c r="BH143" s="179"/>
      <c r="BI143" s="179"/>
      <c r="BJ143" s="179"/>
      <c r="BK143" s="179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  <c r="BW143" s="27"/>
      <c r="BX143" s="27"/>
      <c r="BY143" s="27"/>
      <c r="BZ143" s="27"/>
      <c r="CA143" s="27"/>
      <c r="CB143" s="27"/>
      <c r="CC143" s="27"/>
      <c r="CD143" s="27"/>
      <c r="CE143" s="27"/>
      <c r="CF143" s="27"/>
      <c r="CG143" s="27"/>
      <c r="CH143" s="27"/>
      <c r="CI143" s="27"/>
      <c r="CJ143" s="27"/>
      <c r="CK143" s="27"/>
      <c r="CL143" s="27"/>
      <c r="CM143" s="27"/>
      <c r="CN143" s="27"/>
      <c r="CO143" s="27"/>
      <c r="CP143" s="27"/>
      <c r="CQ143" s="27"/>
      <c r="CR143" s="27"/>
      <c r="CS143" s="27"/>
      <c r="CT143" s="27"/>
      <c r="CU143" s="27"/>
      <c r="CV143" s="27"/>
      <c r="CW143" s="27"/>
      <c r="CX143" s="27"/>
      <c r="CY143" s="27"/>
      <c r="CZ143" s="27"/>
      <c r="DA143" s="27"/>
      <c r="DB143" s="27"/>
      <c r="DC143" s="27"/>
      <c r="DD143" s="27"/>
      <c r="DE143" s="27"/>
      <c r="DF143" s="27"/>
      <c r="DG143" s="27"/>
      <c r="DH143" s="27"/>
      <c r="DI143" s="25"/>
      <c r="DJ143" s="25"/>
      <c r="DK143" s="25"/>
      <c r="DL143" s="25"/>
      <c r="DM143" s="25"/>
      <c r="DN143" s="25"/>
    </row>
    <row r="144" spans="1:118" ht="15.95" customHeight="1" x14ac:dyDescent="0.2">
      <c r="A144" s="181" t="str">
        <f t="shared" si="43"/>
        <v/>
      </c>
      <c r="B144" s="182" t="str">
        <f t="shared" si="42"/>
        <v/>
      </c>
      <c r="C144" s="151"/>
      <c r="D144" s="152"/>
      <c r="E144" s="153"/>
      <c r="F144" s="152"/>
      <c r="G144" s="151"/>
      <c r="H144" s="151"/>
      <c r="I144" s="151"/>
      <c r="J144" s="151"/>
      <c r="K144" s="152"/>
      <c r="L144" s="151" t="str">
        <f t="shared" si="23"/>
        <v/>
      </c>
      <c r="M144" s="151" t="str">
        <f t="shared" si="24"/>
        <v/>
      </c>
      <c r="N144" s="151" t="str">
        <f t="shared" si="25"/>
        <v/>
      </c>
      <c r="O144" s="151" t="str">
        <f t="shared" si="26"/>
        <v/>
      </c>
      <c r="P144" s="155"/>
      <c r="Q144" s="155"/>
      <c r="R144" s="154" t="str">
        <f>IF(C144="","",MAX(N144:N145))</f>
        <v/>
      </c>
      <c r="S144" s="154" t="str">
        <f>IF(D144="","",MAX(O144:O145))</f>
        <v/>
      </c>
      <c r="T144" s="155" t="str">
        <f>IF(C144="","",MAX(ABS(H144),ABS(H145)))</f>
        <v/>
      </c>
      <c r="U144" s="156" t="str">
        <f>+IF(C144="","",MIN(MAX(ABS(G144),ABS(G145))*1000/(J144*K144),0.2*$F$10))</f>
        <v/>
      </c>
      <c r="V144" s="155" t="str">
        <f>IF(C144="","",MAX(BH144:BI144))</f>
        <v/>
      </c>
      <c r="W144" s="155" t="str">
        <f>IF(C144="","",$AA$9*$J144*$BG144*$BF144*$F$10/2.9/1000)</f>
        <v/>
      </c>
      <c r="X144" s="155" t="str">
        <f>IF(C144="","",$AA$9*$J144*$BG144*$BF144*$F$10/2/1000)</f>
        <v/>
      </c>
      <c r="Y144" s="157" t="str">
        <f>IF(C144="","",IF(MAX(ABS(H144),ABS(H145))&lt;V144,"Cấu tạo",IF(MAX(ABS(H144),ABS(H145))&gt;X144,"O/S","Tínhthép")))</f>
        <v/>
      </c>
      <c r="Z144" s="158" t="str">
        <f>IF(C144="","",IF(Y144="Tínhthép",IF(T144&lt;W144,2.5,_xlfn.COT(0.5*ASIN(2*T144*1000/($AA$9*J144*BG144*BF144*$F$10)))),""))</f>
        <v/>
      </c>
      <c r="AA144" s="159" t="str">
        <f>IF(C144="","",MAX(BJ144:BK144))</f>
        <v/>
      </c>
      <c r="AB144" s="160" t="str">
        <f>IF($C144="","",AH144)</f>
        <v/>
      </c>
      <c r="AC144" s="160" t="str">
        <f>IF($C144="","",AI144)</f>
        <v/>
      </c>
      <c r="AD144" s="160"/>
      <c r="AE144" s="159" t="str">
        <f>IF(C144="","",2*3.14*AB144^2/4/AC144*1000)</f>
        <v/>
      </c>
      <c r="AF144" s="161" t="str">
        <f>IF(C144="","",IF(AE144&gt;AA144,"OK","NOT OK"))</f>
        <v/>
      </c>
      <c r="AH144" s="162">
        <v>10</v>
      </c>
      <c r="AI144" s="163">
        <v>200</v>
      </c>
      <c r="AK144" s="164" t="str">
        <f t="shared" si="27"/>
        <v/>
      </c>
      <c r="AL144" s="165" t="str">
        <f t="shared" si="28"/>
        <v/>
      </c>
      <c r="AM144" s="164" t="str">
        <f t="shared" si="29"/>
        <v/>
      </c>
      <c r="AN144" s="164" t="str">
        <f t="shared" si="30"/>
        <v/>
      </c>
      <c r="AO144" s="166" t="str">
        <f t="shared" si="31"/>
        <v/>
      </c>
      <c r="AP144" s="167" t="str">
        <f t="shared" si="32"/>
        <v/>
      </c>
      <c r="AQ144" s="167" t="str">
        <f t="shared" si="33"/>
        <v/>
      </c>
      <c r="AR144" s="167" t="str">
        <f t="shared" si="34"/>
        <v/>
      </c>
      <c r="AS144" s="164" t="str">
        <f t="shared" si="35"/>
        <v/>
      </c>
      <c r="AT144" s="168" t="str">
        <f t="shared" si="36"/>
        <v/>
      </c>
      <c r="AU144" s="168" t="str">
        <f t="shared" si="37"/>
        <v/>
      </c>
      <c r="AV144" s="168" t="str">
        <f t="shared" si="38"/>
        <v/>
      </c>
      <c r="AW144" s="168" t="str">
        <f t="shared" si="39"/>
        <v/>
      </c>
      <c r="AX144" s="168" t="str">
        <f t="shared" si="40"/>
        <v/>
      </c>
      <c r="AY144" s="168" t="str">
        <f t="shared" si="41"/>
        <v/>
      </c>
      <c r="AZ144" s="169" t="str">
        <f>IF(C144="","",MAX(R144:R145))</f>
        <v/>
      </c>
      <c r="BA144" s="169" t="str">
        <f>IF(C144="","",MAX(S144:S145))</f>
        <v/>
      </c>
      <c r="BB144" s="170" t="str">
        <f>IF(C144="","",MIN(2,1+SQRT(200/(0.8*K144))))</f>
        <v/>
      </c>
      <c r="BC144" s="170" t="str">
        <f>IF(C144="","",MIN(0.02,MAX(R144:S144)/(J144*0.8*K144)))</f>
        <v/>
      </c>
      <c r="BD144" s="171" t="str">
        <f>IF(C144="","",0.18/$Y$11)</f>
        <v/>
      </c>
      <c r="BE144" s="172" t="str">
        <f>IF(C144="","",0.035*BB144^(3/2)*$F$9^(1/2))</f>
        <v/>
      </c>
      <c r="BF144" s="172" t="str">
        <f>IF(C144="","",0.6*(1-$F$9/250))</f>
        <v/>
      </c>
      <c r="BG144" s="171" t="str">
        <f>IF(C144="","",0.9*AK144)</f>
        <v/>
      </c>
      <c r="BH144" s="172" t="str">
        <f>+IF(C144="","",(BD144*BB144*(100*BC144*$F$9)^(1/3)+0.15*U144)*J144*0.8*K144/1000)</f>
        <v/>
      </c>
      <c r="BI144" s="172" t="str">
        <f>IF(C144="","",(BE144+0.15*U144)*J144*0.8*K144/1000)</f>
        <v/>
      </c>
      <c r="BJ144" s="172" t="str">
        <f>IF(C144="","",$AF$12*J144*1000)</f>
        <v/>
      </c>
      <c r="BK144" s="172" t="str">
        <f>+IF(C144="","",T144*1000/(BG144*$Q$10*Z144)*1000)</f>
        <v/>
      </c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  <c r="BW144" s="27"/>
      <c r="BX144" s="27"/>
      <c r="BY144" s="27"/>
      <c r="BZ144" s="27"/>
      <c r="CA144" s="27"/>
      <c r="CB144" s="27"/>
      <c r="CC144" s="27"/>
      <c r="CD144" s="27"/>
      <c r="CE144" s="27"/>
      <c r="CF144" s="27"/>
      <c r="CG144" s="27"/>
      <c r="CH144" s="27"/>
      <c r="CI144" s="27"/>
      <c r="CJ144" s="27"/>
      <c r="CK144" s="27"/>
      <c r="CL144" s="27"/>
      <c r="CM144" s="27"/>
      <c r="CN144" s="27"/>
      <c r="CO144" s="27"/>
      <c r="CP144" s="27"/>
      <c r="CQ144" s="27"/>
      <c r="CR144" s="27"/>
      <c r="CS144" s="27"/>
      <c r="CT144" s="27"/>
      <c r="CU144" s="27"/>
      <c r="CV144" s="27"/>
      <c r="CW144" s="27"/>
      <c r="CX144" s="27"/>
      <c r="CY144" s="27"/>
      <c r="CZ144" s="27"/>
      <c r="DA144" s="27"/>
      <c r="DB144" s="27"/>
      <c r="DC144" s="27"/>
      <c r="DD144" s="27"/>
      <c r="DE144" s="27"/>
      <c r="DF144" s="27"/>
      <c r="DG144" s="27"/>
      <c r="DH144" s="27"/>
      <c r="DI144" s="25"/>
      <c r="DJ144" s="25"/>
      <c r="DK144" s="25"/>
      <c r="DL144" s="25"/>
      <c r="DM144" s="25"/>
      <c r="DN144" s="25"/>
    </row>
    <row r="145" spans="1:118" ht="15.95" customHeight="1" x14ac:dyDescent="0.25">
      <c r="A145" s="181" t="str">
        <f t="shared" si="43"/>
        <v/>
      </c>
      <c r="B145" s="182" t="str">
        <f t="shared" si="42"/>
        <v/>
      </c>
      <c r="C145" s="151"/>
      <c r="D145" s="152"/>
      <c r="E145" s="153"/>
      <c r="F145" s="152"/>
      <c r="G145" s="151"/>
      <c r="H145" s="151"/>
      <c r="I145" s="151"/>
      <c r="J145" s="151"/>
      <c r="K145" s="152"/>
      <c r="L145" s="151" t="str">
        <f t="shared" si="23"/>
        <v/>
      </c>
      <c r="M145" s="151" t="str">
        <f t="shared" si="24"/>
        <v/>
      </c>
      <c r="N145" s="151" t="str">
        <f t="shared" si="25"/>
        <v/>
      </c>
      <c r="O145" s="151" t="str">
        <f t="shared" si="26"/>
        <v/>
      </c>
      <c r="P145" s="272"/>
      <c r="Q145" s="272"/>
      <c r="R145" s="180"/>
      <c r="S145" s="180"/>
      <c r="T145" s="174"/>
      <c r="U145" s="174"/>
      <c r="V145" s="174"/>
      <c r="W145" s="174"/>
      <c r="X145" s="174"/>
      <c r="Y145" s="174"/>
      <c r="Z145" s="174"/>
      <c r="AA145" s="175"/>
      <c r="AB145" s="175"/>
      <c r="AC145" s="175"/>
      <c r="AD145" s="175"/>
      <c r="AE145" s="176"/>
      <c r="AF145" s="175"/>
      <c r="AG145" s="122"/>
      <c r="AH145" s="177"/>
      <c r="AI145" s="177"/>
      <c r="AK145" s="164" t="str">
        <f t="shared" si="27"/>
        <v/>
      </c>
      <c r="AL145" s="165" t="str">
        <f t="shared" si="28"/>
        <v/>
      </c>
      <c r="AM145" s="164" t="str">
        <f t="shared" si="29"/>
        <v/>
      </c>
      <c r="AN145" s="164" t="str">
        <f t="shared" si="30"/>
        <v/>
      </c>
      <c r="AO145" s="166" t="str">
        <f t="shared" si="31"/>
        <v/>
      </c>
      <c r="AP145" s="167" t="str">
        <f t="shared" si="32"/>
        <v/>
      </c>
      <c r="AQ145" s="167" t="str">
        <f t="shared" si="33"/>
        <v/>
      </c>
      <c r="AR145" s="167" t="str">
        <f t="shared" si="34"/>
        <v/>
      </c>
      <c r="AS145" s="164" t="str">
        <f t="shared" si="35"/>
        <v/>
      </c>
      <c r="AT145" s="168" t="str">
        <f t="shared" si="36"/>
        <v/>
      </c>
      <c r="AU145" s="168" t="str">
        <f t="shared" si="37"/>
        <v/>
      </c>
      <c r="AV145" s="168" t="str">
        <f t="shared" si="38"/>
        <v/>
      </c>
      <c r="AW145" s="168" t="str">
        <f t="shared" si="39"/>
        <v/>
      </c>
      <c r="AX145" s="168" t="str">
        <f t="shared" si="40"/>
        <v/>
      </c>
      <c r="AY145" s="168" t="str">
        <f t="shared" si="41"/>
        <v/>
      </c>
      <c r="AZ145" s="178"/>
      <c r="BA145" s="178"/>
      <c r="BB145" s="179"/>
      <c r="BC145" s="179"/>
      <c r="BD145" s="179"/>
      <c r="BE145" s="179"/>
      <c r="BF145" s="179"/>
      <c r="BG145" s="179"/>
      <c r="BH145" s="179"/>
      <c r="BI145" s="179"/>
      <c r="BJ145" s="179"/>
      <c r="BK145" s="179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  <c r="BW145" s="27"/>
      <c r="BX145" s="27"/>
      <c r="BY145" s="27"/>
      <c r="BZ145" s="27"/>
      <c r="CA145" s="27"/>
      <c r="CB145" s="27"/>
      <c r="CC145" s="27"/>
      <c r="CD145" s="27"/>
      <c r="CE145" s="27"/>
      <c r="CF145" s="27"/>
      <c r="CG145" s="27"/>
      <c r="CH145" s="27"/>
      <c r="CI145" s="27"/>
      <c r="CJ145" s="27"/>
      <c r="CK145" s="27"/>
      <c r="CL145" s="27"/>
      <c r="CM145" s="27"/>
      <c r="CN145" s="27"/>
      <c r="CO145" s="27"/>
      <c r="CP145" s="27"/>
      <c r="CQ145" s="27"/>
      <c r="CR145" s="27"/>
      <c r="CS145" s="27"/>
      <c r="CT145" s="27"/>
      <c r="CU145" s="27"/>
      <c r="CV145" s="27"/>
      <c r="CW145" s="27"/>
      <c r="CX145" s="27"/>
      <c r="CY145" s="27"/>
      <c r="CZ145" s="27"/>
      <c r="DA145" s="27"/>
      <c r="DB145" s="27"/>
      <c r="DC145" s="27"/>
      <c r="DD145" s="27"/>
      <c r="DE145" s="27"/>
      <c r="DF145" s="27"/>
      <c r="DG145" s="27"/>
      <c r="DH145" s="27"/>
      <c r="DI145" s="25"/>
      <c r="DJ145" s="25"/>
      <c r="DK145" s="25"/>
      <c r="DL145" s="25"/>
      <c r="DM145" s="25"/>
      <c r="DN145" s="25"/>
    </row>
    <row r="146" spans="1:118" ht="15.95" customHeight="1" x14ac:dyDescent="0.2">
      <c r="A146" s="181" t="str">
        <f t="shared" si="43"/>
        <v/>
      </c>
      <c r="B146" s="182" t="str">
        <f t="shared" si="42"/>
        <v/>
      </c>
      <c r="C146" s="151"/>
      <c r="D146" s="152"/>
      <c r="E146" s="153"/>
      <c r="F146" s="152"/>
      <c r="G146" s="151"/>
      <c r="H146" s="151"/>
      <c r="I146" s="151"/>
      <c r="J146" s="151"/>
      <c r="K146" s="151"/>
      <c r="L146" s="151" t="str">
        <f t="shared" ref="L146:L209" si="44">IF(C146="","",IF($F$9&lt;50,AK146*($Q$11-$AC$8)/$AF$8,AK146*($Q$11-$AC$9)/$AF$9))</f>
        <v/>
      </c>
      <c r="M146" s="151" t="str">
        <f t="shared" ref="M146:M209" si="45">IF(C146="","",AK146-SQRT(AK146^2-2*ABS(I146)*10^6/($AA$11*$F$10*J146)))</f>
        <v/>
      </c>
      <c r="N146" s="151" t="str">
        <f t="shared" ref="N146:N209" si="46">IF($C146="","",MAX($AF$11*J146*K146,IF(I146&lt;=0,AO146*$AM146+AY146*$AN146,AV146)))</f>
        <v/>
      </c>
      <c r="O146" s="151" t="str">
        <f t="shared" ref="O146:O209" si="47">IF(C146="","",MAX($AF$11*J146*K146,IF(I146&lt;=0,AV146,AO146*AM146+AY146*AN146)))</f>
        <v/>
      </c>
      <c r="P146" s="155"/>
      <c r="Q146" s="155"/>
      <c r="R146" s="154" t="str">
        <f>IF(C146="","",MAX(N146:N147))</f>
        <v/>
      </c>
      <c r="S146" s="154" t="str">
        <f>IF(D146="","",MAX(O146:O147))</f>
        <v/>
      </c>
      <c r="T146" s="155" t="str">
        <f>IF(C146="","",MAX(ABS(H146),ABS(H147)))</f>
        <v/>
      </c>
      <c r="U146" s="156" t="str">
        <f>+IF(C146="","",MIN(MAX(ABS(G146),ABS(G147))*1000/(J146*K146),0.2*$F$10))</f>
        <v/>
      </c>
      <c r="V146" s="155" t="str">
        <f>IF(C146="","",MAX(BH146:BI146))</f>
        <v/>
      </c>
      <c r="W146" s="155" t="str">
        <f>IF(C146="","",$AA$9*$J146*$BG146*$BF146*$F$10/2.9/1000)</f>
        <v/>
      </c>
      <c r="X146" s="155" t="str">
        <f>IF(C146="","",$AA$9*$J146*$BG146*$BF146*$F$10/2/1000)</f>
        <v/>
      </c>
      <c r="Y146" s="157" t="str">
        <f>IF(C146="","",IF(MAX(ABS(H146),ABS(H147))&lt;V146,"Cấu tạo",IF(MAX(ABS(H146),ABS(H147))&gt;X146,"O/S","Tínhthép")))</f>
        <v/>
      </c>
      <c r="Z146" s="158" t="str">
        <f>IF(C146="","",IF(Y146="Tínhthép",IF(T146&lt;W146,2.5,_xlfn.COT(0.5*ASIN(2*T146*1000/($AA$9*J146*BG146*BF146*$F$10)))),""))</f>
        <v/>
      </c>
      <c r="AA146" s="159" t="str">
        <f>IF(C146="","",MAX(BJ146:BK146))</f>
        <v/>
      </c>
      <c r="AB146" s="160" t="str">
        <f>IF($C146="","",AH146)</f>
        <v/>
      </c>
      <c r="AC146" s="160" t="str">
        <f>IF($C146="","",AI146)</f>
        <v/>
      </c>
      <c r="AD146" s="160"/>
      <c r="AE146" s="159" t="str">
        <f>IF(C146="","",2*3.14*AB146^2/4/AC146*1000)</f>
        <v/>
      </c>
      <c r="AF146" s="161" t="str">
        <f>IF(C146="","",IF(AE146&gt;AA146,"OK","NOT OK"))</f>
        <v/>
      </c>
      <c r="AG146" s="17">
        <v>33</v>
      </c>
      <c r="AH146" s="162">
        <v>10</v>
      </c>
      <c r="AI146" s="163">
        <v>200</v>
      </c>
      <c r="AK146" s="164" t="str">
        <f t="shared" ref="AK146:AK209" si="48">+IF(C146="","",IF(I146&gt;=0,K146-$Y$9,K146-$Y$8))</f>
        <v/>
      </c>
      <c r="AL146" s="165" t="str">
        <f t="shared" ref="AL146:AL209" si="49">IF(C146="","",$AA$10*L146)</f>
        <v/>
      </c>
      <c r="AM146" s="164" t="str">
        <f t="shared" ref="AM146:AM209" si="50">IF(C146="","",IF(M146&lt;$AA$10*L146,1,0))</f>
        <v/>
      </c>
      <c r="AN146" s="164" t="str">
        <f t="shared" ref="AN146:AN209" si="51">IF(C146="","",IF(M146&lt;$AA$10*L146,0,1))</f>
        <v/>
      </c>
      <c r="AO146" s="166" t="str">
        <f t="shared" ref="AO146:AO209" si="52">+IF(C146="","",ABS(I146)*1000/($J$10*(AK146-M146/2))*1000)</f>
        <v/>
      </c>
      <c r="AP146" s="167" t="str">
        <f t="shared" ref="AP146:AP209" si="53">IF(C146="","",$AA$11*$F$10*$AA$10*$L146*$J146/1000)</f>
        <v/>
      </c>
      <c r="AQ146" s="167" t="str">
        <f t="shared" ref="AQ146:AQ209" si="54">IF(C146="","",AP146*(AK146-$AA$10*L146)/10^3)</f>
        <v/>
      </c>
      <c r="AR146" s="167" t="str">
        <f t="shared" ref="AR146:AR209" si="55">IF(C146="","",IF(ABS(I146)-AQ146&lt;=0,0,ABS(I146)-AQ146))</f>
        <v/>
      </c>
      <c r="AS146" s="164" t="str">
        <f t="shared" ref="AS146:AS209" si="56">IF(C146="","",$F$12*(L146-$Y$8)/L146)</f>
        <v/>
      </c>
      <c r="AT146" s="168" t="str">
        <f t="shared" ref="AT146:AT209" si="57">+IF(C146="","",AR146/(K146-$Y$8-$Y$9)*1000)</f>
        <v/>
      </c>
      <c r="AU146" s="168" t="str">
        <f t="shared" ref="AU146:AU209" si="58">IF(C146="","",MIN(+AS146*$J$11,$J$10))</f>
        <v/>
      </c>
      <c r="AV146" s="168" t="str">
        <f t="shared" ref="AV146:AV209" si="59">+IF(C146="","",AT146/(AU146-$AA$11*$F$10)*1000)</f>
        <v/>
      </c>
      <c r="AW146" s="168" t="str">
        <f t="shared" ref="AW146:AW209" si="60">+IF(C146="","",AQ146*10^6/($J$10*(AK146-$AA$10*L146/2)))</f>
        <v/>
      </c>
      <c r="AX146" s="168" t="str">
        <f t="shared" ref="AX146:AX209" si="61">+IF(C146="","",AR146*10^6/($J$10*(K146-$Y$8-$Y$9)))</f>
        <v/>
      </c>
      <c r="AY146" s="168" t="str">
        <f t="shared" ref="AY146:AY209" si="62">+IF(C146="","",AW146+AX146)</f>
        <v/>
      </c>
      <c r="AZ146" s="169" t="str">
        <f>IF(C146="","",MAX(R146:R147))</f>
        <v/>
      </c>
      <c r="BA146" s="169" t="str">
        <f>IF(C146="","",MAX(S146:S147))</f>
        <v/>
      </c>
      <c r="BB146" s="170" t="str">
        <f>IF(C146="","",MIN(2,1+SQRT(200/(0.8*K146))))</f>
        <v/>
      </c>
      <c r="BC146" s="170" t="str">
        <f>IF(C146="","",MIN(0.02,MAX(R146:S146)/(J146*0.8*K146)))</f>
        <v/>
      </c>
      <c r="BD146" s="171" t="str">
        <f>IF(C146="","",0.18/$Y$11)</f>
        <v/>
      </c>
      <c r="BE146" s="172" t="str">
        <f>IF(C146="","",0.035*BB146^(3/2)*$F$9^(1/2))</f>
        <v/>
      </c>
      <c r="BF146" s="172" t="str">
        <f>IF(C146="","",0.6*(1-$F$9/250))</f>
        <v/>
      </c>
      <c r="BG146" s="171" t="str">
        <f>IF(C146="","",0.9*AK146)</f>
        <v/>
      </c>
      <c r="BH146" s="172" t="str">
        <f>+IF(C146="","",(BD146*BB146*(100*BC146*$F$9)^(1/3)+0.15*U146)*J146*0.8*K146/1000)</f>
        <v/>
      </c>
      <c r="BI146" s="172" t="str">
        <f>IF(C146="","",(BE146+0.15*U146)*J146*0.8*K146/1000)</f>
        <v/>
      </c>
      <c r="BJ146" s="172" t="str">
        <f>IF(C146="","",$AF$12*J146*1000)</f>
        <v/>
      </c>
      <c r="BK146" s="172" t="str">
        <f>+IF(C146="","",T146*1000/(BG146*$Q$10*Z146)*1000)</f>
        <v/>
      </c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  <c r="BW146" s="27"/>
      <c r="BX146" s="27"/>
      <c r="BY146" s="27"/>
      <c r="BZ146" s="27"/>
      <c r="CA146" s="27"/>
      <c r="CB146" s="27"/>
      <c r="CC146" s="27"/>
      <c r="CD146" s="27"/>
      <c r="CE146" s="27"/>
      <c r="CF146" s="27"/>
      <c r="CG146" s="27"/>
      <c r="CH146" s="27"/>
      <c r="CI146" s="27"/>
      <c r="CJ146" s="27"/>
      <c r="CK146" s="27"/>
      <c r="CL146" s="27"/>
      <c r="CM146" s="27"/>
      <c r="CN146" s="27"/>
      <c r="CO146" s="27"/>
      <c r="CP146" s="27"/>
      <c r="CQ146" s="27"/>
      <c r="CR146" s="27"/>
      <c r="CS146" s="27"/>
      <c r="CT146" s="27"/>
      <c r="CU146" s="27"/>
      <c r="CV146" s="27"/>
      <c r="CW146" s="27"/>
      <c r="CX146" s="27"/>
      <c r="CY146" s="27"/>
      <c r="CZ146" s="27"/>
      <c r="DA146" s="27"/>
      <c r="DB146" s="27"/>
      <c r="DC146" s="27"/>
      <c r="DD146" s="27"/>
      <c r="DE146" s="27"/>
      <c r="DF146" s="27"/>
      <c r="DG146" s="27"/>
      <c r="DH146" s="27"/>
      <c r="DI146" s="25"/>
      <c r="DJ146" s="25"/>
      <c r="DK146" s="25"/>
      <c r="DL146" s="25"/>
      <c r="DM146" s="25"/>
      <c r="DN146" s="25"/>
    </row>
    <row r="147" spans="1:118" ht="15.95" customHeight="1" x14ac:dyDescent="0.25">
      <c r="A147" s="181" t="str">
        <f t="shared" si="43"/>
        <v/>
      </c>
      <c r="B147" s="182" t="str">
        <f t="shared" ref="B147:B210" si="63">IF(C147="","",A147/2-INT(A147/2))</f>
        <v/>
      </c>
      <c r="C147" s="151"/>
      <c r="D147" s="152"/>
      <c r="E147" s="153"/>
      <c r="F147" s="152"/>
      <c r="G147" s="151"/>
      <c r="H147" s="151"/>
      <c r="I147" s="151"/>
      <c r="J147" s="151"/>
      <c r="K147" s="152"/>
      <c r="L147" s="151" t="str">
        <f t="shared" si="44"/>
        <v/>
      </c>
      <c r="M147" s="151" t="str">
        <f t="shared" si="45"/>
        <v/>
      </c>
      <c r="N147" s="151" t="str">
        <f t="shared" si="46"/>
        <v/>
      </c>
      <c r="O147" s="151" t="str">
        <f t="shared" si="47"/>
        <v/>
      </c>
      <c r="P147" s="272"/>
      <c r="Q147" s="272"/>
      <c r="R147" s="173"/>
      <c r="S147" s="173"/>
      <c r="T147" s="174"/>
      <c r="U147" s="174"/>
      <c r="V147" s="174"/>
      <c r="W147" s="174"/>
      <c r="X147" s="174"/>
      <c r="Y147" s="174"/>
      <c r="Z147" s="174"/>
      <c r="AA147" s="175"/>
      <c r="AB147" s="175"/>
      <c r="AC147" s="175"/>
      <c r="AD147" s="175"/>
      <c r="AE147" s="176"/>
      <c r="AF147" s="175"/>
      <c r="AG147" s="122"/>
      <c r="AH147" s="177"/>
      <c r="AI147" s="177"/>
      <c r="AK147" s="164" t="str">
        <f t="shared" si="48"/>
        <v/>
      </c>
      <c r="AL147" s="165" t="str">
        <f t="shared" si="49"/>
        <v/>
      </c>
      <c r="AM147" s="164" t="str">
        <f t="shared" si="50"/>
        <v/>
      </c>
      <c r="AN147" s="164" t="str">
        <f t="shared" si="51"/>
        <v/>
      </c>
      <c r="AO147" s="166" t="str">
        <f t="shared" si="52"/>
        <v/>
      </c>
      <c r="AP147" s="167" t="str">
        <f t="shared" si="53"/>
        <v/>
      </c>
      <c r="AQ147" s="167" t="str">
        <f t="shared" si="54"/>
        <v/>
      </c>
      <c r="AR147" s="167" t="str">
        <f t="shared" si="55"/>
        <v/>
      </c>
      <c r="AS147" s="164" t="str">
        <f t="shared" si="56"/>
        <v/>
      </c>
      <c r="AT147" s="168" t="str">
        <f t="shared" si="57"/>
        <v/>
      </c>
      <c r="AU147" s="168" t="str">
        <f t="shared" si="58"/>
        <v/>
      </c>
      <c r="AV147" s="168" t="str">
        <f t="shared" si="59"/>
        <v/>
      </c>
      <c r="AW147" s="168" t="str">
        <f t="shared" si="60"/>
        <v/>
      </c>
      <c r="AX147" s="168" t="str">
        <f t="shared" si="61"/>
        <v/>
      </c>
      <c r="AY147" s="168" t="str">
        <f t="shared" si="62"/>
        <v/>
      </c>
      <c r="AZ147" s="178"/>
      <c r="BA147" s="178"/>
      <c r="BB147" s="179"/>
      <c r="BC147" s="179"/>
      <c r="BD147" s="179"/>
      <c r="BE147" s="179"/>
      <c r="BF147" s="179"/>
      <c r="BG147" s="179"/>
      <c r="BH147" s="179"/>
      <c r="BI147" s="179"/>
      <c r="BJ147" s="179"/>
      <c r="BK147" s="179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  <c r="BW147" s="27"/>
      <c r="BX147" s="27"/>
      <c r="BY147" s="27"/>
      <c r="BZ147" s="27"/>
      <c r="CA147" s="27"/>
      <c r="CB147" s="27"/>
      <c r="CC147" s="27"/>
      <c r="CD147" s="27"/>
      <c r="CE147" s="27"/>
      <c r="CF147" s="27"/>
      <c r="CG147" s="27"/>
      <c r="CH147" s="27"/>
      <c r="CI147" s="27"/>
      <c r="CJ147" s="27"/>
      <c r="CK147" s="27"/>
      <c r="CL147" s="27"/>
      <c r="CM147" s="27"/>
      <c r="CN147" s="27"/>
      <c r="CO147" s="27"/>
      <c r="CP147" s="27"/>
      <c r="CQ147" s="27"/>
      <c r="CR147" s="27"/>
      <c r="CS147" s="27"/>
      <c r="CT147" s="27"/>
      <c r="CU147" s="27"/>
      <c r="CV147" s="27"/>
      <c r="CW147" s="27"/>
      <c r="CX147" s="27"/>
      <c r="CY147" s="27"/>
      <c r="CZ147" s="27"/>
      <c r="DA147" s="27"/>
      <c r="DB147" s="27"/>
      <c r="DC147" s="27"/>
      <c r="DD147" s="27"/>
      <c r="DE147" s="27"/>
      <c r="DF147" s="27"/>
      <c r="DG147" s="27"/>
      <c r="DH147" s="27"/>
      <c r="DI147" s="25"/>
      <c r="DJ147" s="25"/>
      <c r="DK147" s="25"/>
      <c r="DL147" s="25"/>
      <c r="DM147" s="25"/>
      <c r="DN147" s="25"/>
    </row>
    <row r="148" spans="1:118" ht="15.95" customHeight="1" x14ac:dyDescent="0.2">
      <c r="A148" s="181" t="str">
        <f t="shared" ref="A148:A211" si="64">IF(C148="","",IF(C148=C147,A147,A147+1))</f>
        <v/>
      </c>
      <c r="B148" s="182" t="str">
        <f t="shared" si="63"/>
        <v/>
      </c>
      <c r="C148" s="151"/>
      <c r="D148" s="152"/>
      <c r="E148" s="153"/>
      <c r="F148" s="152"/>
      <c r="G148" s="151"/>
      <c r="H148" s="151"/>
      <c r="I148" s="151"/>
      <c r="J148" s="151"/>
      <c r="K148" s="152"/>
      <c r="L148" s="151" t="str">
        <f t="shared" si="44"/>
        <v/>
      </c>
      <c r="M148" s="151" t="str">
        <f t="shared" si="45"/>
        <v/>
      </c>
      <c r="N148" s="151" t="str">
        <f t="shared" si="46"/>
        <v/>
      </c>
      <c r="O148" s="151" t="str">
        <f t="shared" si="47"/>
        <v/>
      </c>
      <c r="P148" s="155"/>
      <c r="Q148" s="155"/>
      <c r="R148" s="154" t="str">
        <f>IF(C148="","",MAX(N148:N149))</f>
        <v/>
      </c>
      <c r="S148" s="154" t="str">
        <f>IF(D148="","",MAX(O148:O149))</f>
        <v/>
      </c>
      <c r="T148" s="155" t="str">
        <f>IF(C148="","",MAX(ABS(H148),ABS(H149)))</f>
        <v/>
      </c>
      <c r="U148" s="156" t="str">
        <f>+IF(C148="","",MIN(MAX(ABS(G148),ABS(G149))*1000/(J148*K148),0.2*$F$10))</f>
        <v/>
      </c>
      <c r="V148" s="155" t="str">
        <f>IF(C148="","",MAX(BH148:BI148))</f>
        <v/>
      </c>
      <c r="W148" s="155" t="str">
        <f>IF(C148="","",$AA$9*$J148*$BG148*$BF148*$F$10/2.9/1000)</f>
        <v/>
      </c>
      <c r="X148" s="155" t="str">
        <f>IF(C148="","",$AA$9*$J148*$BG148*$BF148*$F$10/2/1000)</f>
        <v/>
      </c>
      <c r="Y148" s="157" t="str">
        <f>IF(C148="","",IF(MAX(ABS(H148),ABS(H149))&lt;V148,"Cấu tạo",IF(MAX(ABS(H148),ABS(H149))&gt;X148,"O/S","Tínhthép")))</f>
        <v/>
      </c>
      <c r="Z148" s="158" t="str">
        <f>IF(C148="","",IF(Y148="Tínhthép",IF(T148&lt;W148,2.5,_xlfn.COT(0.5*ASIN(2*T148*1000/($AA$9*J148*BG148*BF148*$F$10)))),""))</f>
        <v/>
      </c>
      <c r="AA148" s="159" t="str">
        <f>IF(C148="","",MAX(BJ148:BK148))</f>
        <v/>
      </c>
      <c r="AB148" s="160" t="str">
        <f>IF($C148="","",AH148)</f>
        <v/>
      </c>
      <c r="AC148" s="160" t="str">
        <f>IF($C148="","",AI148)</f>
        <v/>
      </c>
      <c r="AD148" s="160"/>
      <c r="AE148" s="159" t="str">
        <f>IF(C148="","",2*3.14*AB148^2/4/AC148*1000)</f>
        <v/>
      </c>
      <c r="AF148" s="161" t="str">
        <f>IF(C148="","",IF(AE148&gt;AA148,"OK","NOT OK"))</f>
        <v/>
      </c>
      <c r="AH148" s="162">
        <v>10</v>
      </c>
      <c r="AI148" s="163">
        <v>200</v>
      </c>
      <c r="AK148" s="164" t="str">
        <f t="shared" si="48"/>
        <v/>
      </c>
      <c r="AL148" s="165" t="str">
        <f t="shared" si="49"/>
        <v/>
      </c>
      <c r="AM148" s="164" t="str">
        <f t="shared" si="50"/>
        <v/>
      </c>
      <c r="AN148" s="164" t="str">
        <f t="shared" si="51"/>
        <v/>
      </c>
      <c r="AO148" s="166" t="str">
        <f t="shared" si="52"/>
        <v/>
      </c>
      <c r="AP148" s="167" t="str">
        <f t="shared" si="53"/>
        <v/>
      </c>
      <c r="AQ148" s="167" t="str">
        <f t="shared" si="54"/>
        <v/>
      </c>
      <c r="AR148" s="167" t="str">
        <f t="shared" si="55"/>
        <v/>
      </c>
      <c r="AS148" s="164" t="str">
        <f t="shared" si="56"/>
        <v/>
      </c>
      <c r="AT148" s="168" t="str">
        <f t="shared" si="57"/>
        <v/>
      </c>
      <c r="AU148" s="168" t="str">
        <f t="shared" si="58"/>
        <v/>
      </c>
      <c r="AV148" s="168" t="str">
        <f t="shared" si="59"/>
        <v/>
      </c>
      <c r="AW148" s="168" t="str">
        <f t="shared" si="60"/>
        <v/>
      </c>
      <c r="AX148" s="168" t="str">
        <f t="shared" si="61"/>
        <v/>
      </c>
      <c r="AY148" s="168" t="str">
        <f t="shared" si="62"/>
        <v/>
      </c>
      <c r="AZ148" s="169" t="str">
        <f>IF(C148="","",MAX(R148:R149))</f>
        <v/>
      </c>
      <c r="BA148" s="169" t="str">
        <f>IF(C148="","",MAX(S148:S149))</f>
        <v/>
      </c>
      <c r="BB148" s="170" t="str">
        <f>IF(C148="","",MIN(2,1+SQRT(200/(0.8*K148))))</f>
        <v/>
      </c>
      <c r="BC148" s="170" t="str">
        <f>IF(C148="","",MIN(0.02,MAX(R148:S148)/(J148*0.8*K148)))</f>
        <v/>
      </c>
      <c r="BD148" s="171" t="str">
        <f>IF(C148="","",0.18/$Y$11)</f>
        <v/>
      </c>
      <c r="BE148" s="172" t="str">
        <f>IF(C148="","",0.035*BB148^(3/2)*$F$9^(1/2))</f>
        <v/>
      </c>
      <c r="BF148" s="172" t="str">
        <f>IF(C148="","",0.6*(1-$F$9/250))</f>
        <v/>
      </c>
      <c r="BG148" s="171" t="str">
        <f>IF(C148="","",0.9*AK148)</f>
        <v/>
      </c>
      <c r="BH148" s="172" t="str">
        <f>+IF(C148="","",(BD148*BB148*(100*BC148*$F$9)^(1/3)+0.15*U148)*J148*0.8*K148/1000)</f>
        <v/>
      </c>
      <c r="BI148" s="172" t="str">
        <f>IF(C148="","",(BE148+0.15*U148)*J148*0.8*K148/1000)</f>
        <v/>
      </c>
      <c r="BJ148" s="172" t="str">
        <f>IF(C148="","",$AF$12*J148*1000)</f>
        <v/>
      </c>
      <c r="BK148" s="172" t="str">
        <f>+IF(C148="","",T148*1000/(BG148*$Q$10*Z148)*1000)</f>
        <v/>
      </c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  <c r="BW148" s="27"/>
      <c r="BX148" s="27"/>
      <c r="BY148" s="27"/>
      <c r="BZ148" s="27"/>
      <c r="CA148" s="27"/>
      <c r="CB148" s="27"/>
      <c r="CC148" s="27"/>
      <c r="CD148" s="27"/>
      <c r="CE148" s="27"/>
      <c r="CF148" s="27"/>
      <c r="CG148" s="27"/>
      <c r="CH148" s="27"/>
      <c r="CI148" s="27"/>
      <c r="CJ148" s="27"/>
      <c r="CK148" s="27"/>
      <c r="CL148" s="27"/>
      <c r="CM148" s="27"/>
      <c r="CN148" s="27"/>
      <c r="CO148" s="27"/>
      <c r="CP148" s="27"/>
      <c r="CQ148" s="27"/>
      <c r="CR148" s="27"/>
      <c r="CS148" s="27"/>
      <c r="CT148" s="27"/>
      <c r="CU148" s="27"/>
      <c r="CV148" s="27"/>
      <c r="CW148" s="27"/>
      <c r="CX148" s="27"/>
      <c r="CY148" s="27"/>
      <c r="CZ148" s="27"/>
      <c r="DA148" s="27"/>
      <c r="DB148" s="27"/>
      <c r="DC148" s="27"/>
      <c r="DD148" s="27"/>
      <c r="DE148" s="27"/>
      <c r="DF148" s="27"/>
      <c r="DG148" s="27"/>
      <c r="DH148" s="27"/>
      <c r="DI148" s="25"/>
      <c r="DJ148" s="25"/>
      <c r="DK148" s="25"/>
      <c r="DL148" s="25"/>
      <c r="DM148" s="25"/>
      <c r="DN148" s="25"/>
    </row>
    <row r="149" spans="1:118" ht="15.95" customHeight="1" x14ac:dyDescent="0.25">
      <c r="A149" s="181" t="str">
        <f t="shared" si="64"/>
        <v/>
      </c>
      <c r="B149" s="182" t="str">
        <f t="shared" si="63"/>
        <v/>
      </c>
      <c r="C149" s="151"/>
      <c r="D149" s="152"/>
      <c r="E149" s="153"/>
      <c r="F149" s="152"/>
      <c r="G149" s="151"/>
      <c r="H149" s="151"/>
      <c r="I149" s="151"/>
      <c r="J149" s="151"/>
      <c r="K149" s="152"/>
      <c r="L149" s="151" t="str">
        <f t="shared" si="44"/>
        <v/>
      </c>
      <c r="M149" s="151" t="str">
        <f t="shared" si="45"/>
        <v/>
      </c>
      <c r="N149" s="151" t="str">
        <f t="shared" si="46"/>
        <v/>
      </c>
      <c r="O149" s="151" t="str">
        <f t="shared" si="47"/>
        <v/>
      </c>
      <c r="P149" s="272"/>
      <c r="Q149" s="272"/>
      <c r="R149" s="173"/>
      <c r="S149" s="173"/>
      <c r="T149" s="174"/>
      <c r="U149" s="174"/>
      <c r="V149" s="174"/>
      <c r="W149" s="174"/>
      <c r="X149" s="174"/>
      <c r="Y149" s="174"/>
      <c r="Z149" s="174"/>
      <c r="AA149" s="175"/>
      <c r="AB149" s="175"/>
      <c r="AC149" s="175"/>
      <c r="AD149" s="175"/>
      <c r="AE149" s="176"/>
      <c r="AF149" s="175"/>
      <c r="AG149" s="122"/>
      <c r="AH149" s="177"/>
      <c r="AI149" s="177"/>
      <c r="AK149" s="164" t="str">
        <f t="shared" si="48"/>
        <v/>
      </c>
      <c r="AL149" s="165" t="str">
        <f t="shared" si="49"/>
        <v/>
      </c>
      <c r="AM149" s="164" t="str">
        <f t="shared" si="50"/>
        <v/>
      </c>
      <c r="AN149" s="164" t="str">
        <f t="shared" si="51"/>
        <v/>
      </c>
      <c r="AO149" s="166" t="str">
        <f t="shared" si="52"/>
        <v/>
      </c>
      <c r="AP149" s="167" t="str">
        <f t="shared" si="53"/>
        <v/>
      </c>
      <c r="AQ149" s="167" t="str">
        <f t="shared" si="54"/>
        <v/>
      </c>
      <c r="AR149" s="167" t="str">
        <f t="shared" si="55"/>
        <v/>
      </c>
      <c r="AS149" s="164" t="str">
        <f t="shared" si="56"/>
        <v/>
      </c>
      <c r="AT149" s="168" t="str">
        <f t="shared" si="57"/>
        <v/>
      </c>
      <c r="AU149" s="168" t="str">
        <f t="shared" si="58"/>
        <v/>
      </c>
      <c r="AV149" s="168" t="str">
        <f t="shared" si="59"/>
        <v/>
      </c>
      <c r="AW149" s="168" t="str">
        <f t="shared" si="60"/>
        <v/>
      </c>
      <c r="AX149" s="168" t="str">
        <f t="shared" si="61"/>
        <v/>
      </c>
      <c r="AY149" s="168" t="str">
        <f t="shared" si="62"/>
        <v/>
      </c>
      <c r="AZ149" s="178"/>
      <c r="BA149" s="178"/>
      <c r="BB149" s="179"/>
      <c r="BC149" s="179"/>
      <c r="BD149" s="179"/>
      <c r="BE149" s="179"/>
      <c r="BF149" s="179"/>
      <c r="BG149" s="179"/>
      <c r="BH149" s="179"/>
      <c r="BI149" s="179"/>
      <c r="BJ149" s="179"/>
      <c r="BK149" s="179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  <c r="BW149" s="27"/>
      <c r="BX149" s="27"/>
      <c r="BY149" s="27"/>
      <c r="BZ149" s="27"/>
      <c r="CA149" s="27"/>
      <c r="CB149" s="27"/>
      <c r="CC149" s="27"/>
      <c r="CD149" s="27"/>
      <c r="CE149" s="27"/>
      <c r="CF149" s="27"/>
      <c r="CG149" s="27"/>
      <c r="CH149" s="27"/>
      <c r="CI149" s="27"/>
      <c r="CJ149" s="27"/>
      <c r="CK149" s="27"/>
      <c r="CL149" s="27"/>
      <c r="CM149" s="27"/>
      <c r="CN149" s="27"/>
      <c r="CO149" s="27"/>
      <c r="CP149" s="27"/>
      <c r="CQ149" s="27"/>
      <c r="CR149" s="27"/>
      <c r="CS149" s="27"/>
      <c r="CT149" s="27"/>
      <c r="CU149" s="27"/>
      <c r="CV149" s="27"/>
      <c r="CW149" s="27"/>
      <c r="CX149" s="27"/>
      <c r="CY149" s="27"/>
      <c r="CZ149" s="27"/>
      <c r="DA149" s="27"/>
      <c r="DB149" s="27"/>
      <c r="DC149" s="27"/>
      <c r="DD149" s="27"/>
      <c r="DE149" s="27"/>
      <c r="DF149" s="27"/>
      <c r="DG149" s="27"/>
      <c r="DH149" s="27"/>
      <c r="DI149" s="25"/>
      <c r="DJ149" s="25"/>
      <c r="DK149" s="25"/>
      <c r="DL149" s="25"/>
      <c r="DM149" s="25"/>
      <c r="DN149" s="25"/>
    </row>
    <row r="150" spans="1:118" ht="15.95" customHeight="1" x14ac:dyDescent="0.2">
      <c r="A150" s="181" t="str">
        <f t="shared" si="64"/>
        <v/>
      </c>
      <c r="B150" s="182" t="str">
        <f t="shared" si="63"/>
        <v/>
      </c>
      <c r="C150" s="151"/>
      <c r="D150" s="152"/>
      <c r="E150" s="153"/>
      <c r="F150" s="152"/>
      <c r="G150" s="151"/>
      <c r="H150" s="151"/>
      <c r="I150" s="151"/>
      <c r="J150" s="151"/>
      <c r="K150" s="151"/>
      <c r="L150" s="151" t="str">
        <f t="shared" si="44"/>
        <v/>
      </c>
      <c r="M150" s="151" t="str">
        <f t="shared" si="45"/>
        <v/>
      </c>
      <c r="N150" s="151" t="str">
        <f t="shared" si="46"/>
        <v/>
      </c>
      <c r="O150" s="151" t="str">
        <f t="shared" si="47"/>
        <v/>
      </c>
      <c r="P150" s="155"/>
      <c r="Q150" s="155"/>
      <c r="R150" s="154" t="str">
        <f>IF(C150="","",MAX(N150:N151))</f>
        <v/>
      </c>
      <c r="S150" s="154" t="str">
        <f>IF(D150="","",MAX(O150:O151))</f>
        <v/>
      </c>
      <c r="T150" s="155" t="str">
        <f>IF(C150="","",MAX(ABS(H150),ABS(H151)))</f>
        <v/>
      </c>
      <c r="U150" s="156" t="str">
        <f>+IF(C150="","",MIN(MAX(ABS(G150),ABS(G151))*1000/(J150*K150),0.2*$F$10))</f>
        <v/>
      </c>
      <c r="V150" s="155" t="str">
        <f>IF(C150="","",MAX(BH150:BI150))</f>
        <v/>
      </c>
      <c r="W150" s="155" t="str">
        <f>IF(C150="","",$AA$9*$J150*$BG150*$BF150*$F$10/2.9/1000)</f>
        <v/>
      </c>
      <c r="X150" s="155" t="str">
        <f>IF(C150="","",$AA$9*$J150*$BG150*$BF150*$F$10/2/1000)</f>
        <v/>
      </c>
      <c r="Y150" s="157" t="str">
        <f>IF(C150="","",IF(MAX(ABS(H150),ABS(H151))&lt;V150,"Cấu tạo",IF(MAX(ABS(H150),ABS(H151))&gt;X150,"O/S","Tínhthép")))</f>
        <v/>
      </c>
      <c r="Z150" s="158" t="str">
        <f>IF(C150="","",IF(Y150="Tínhthép",IF(T150&lt;W150,2.5,_xlfn.COT(0.5*ASIN(2*T150*1000/($AA$9*J150*BG150*BF150*$F$10)))),""))</f>
        <v/>
      </c>
      <c r="AA150" s="159" t="str">
        <f>IF(C150="","",MAX(BJ150:BK150))</f>
        <v/>
      </c>
      <c r="AB150" s="160" t="str">
        <f>IF($C150="","",AH150)</f>
        <v/>
      </c>
      <c r="AC150" s="160" t="str">
        <f>IF($C150="","",AI150)</f>
        <v/>
      </c>
      <c r="AD150" s="160"/>
      <c r="AE150" s="159" t="str">
        <f>IF(C150="","",2*3.14*AB150^2/4/AC150*1000)</f>
        <v/>
      </c>
      <c r="AF150" s="161" t="str">
        <f>IF(C150="","",IF(AE150&gt;AA150,"OK","NOT OK"))</f>
        <v/>
      </c>
      <c r="AG150" s="17">
        <v>34</v>
      </c>
      <c r="AH150" s="162">
        <v>10</v>
      </c>
      <c r="AI150" s="163">
        <v>200</v>
      </c>
      <c r="AK150" s="164" t="str">
        <f t="shared" si="48"/>
        <v/>
      </c>
      <c r="AL150" s="165" t="str">
        <f t="shared" si="49"/>
        <v/>
      </c>
      <c r="AM150" s="164" t="str">
        <f t="shared" si="50"/>
        <v/>
      </c>
      <c r="AN150" s="164" t="str">
        <f t="shared" si="51"/>
        <v/>
      </c>
      <c r="AO150" s="166" t="str">
        <f t="shared" si="52"/>
        <v/>
      </c>
      <c r="AP150" s="167" t="str">
        <f t="shared" si="53"/>
        <v/>
      </c>
      <c r="AQ150" s="167" t="str">
        <f t="shared" si="54"/>
        <v/>
      </c>
      <c r="AR150" s="167" t="str">
        <f t="shared" si="55"/>
        <v/>
      </c>
      <c r="AS150" s="164" t="str">
        <f t="shared" si="56"/>
        <v/>
      </c>
      <c r="AT150" s="168" t="str">
        <f t="shared" si="57"/>
        <v/>
      </c>
      <c r="AU150" s="168" t="str">
        <f t="shared" si="58"/>
        <v/>
      </c>
      <c r="AV150" s="168" t="str">
        <f t="shared" si="59"/>
        <v/>
      </c>
      <c r="AW150" s="168" t="str">
        <f t="shared" si="60"/>
        <v/>
      </c>
      <c r="AX150" s="168" t="str">
        <f t="shared" si="61"/>
        <v/>
      </c>
      <c r="AY150" s="168" t="str">
        <f t="shared" si="62"/>
        <v/>
      </c>
      <c r="AZ150" s="169" t="str">
        <f>IF(C150="","",MAX(R150:R151))</f>
        <v/>
      </c>
      <c r="BA150" s="169" t="str">
        <f>IF(C150="","",MAX(S150:S151))</f>
        <v/>
      </c>
      <c r="BB150" s="170" t="str">
        <f>IF(C150="","",MIN(2,1+SQRT(200/(0.8*K150))))</f>
        <v/>
      </c>
      <c r="BC150" s="170" t="str">
        <f>IF(C150="","",MIN(0.02,MAX(R150:S150)/(J150*0.8*K150)))</f>
        <v/>
      </c>
      <c r="BD150" s="171" t="str">
        <f>IF(C150="","",0.18/$Y$11)</f>
        <v/>
      </c>
      <c r="BE150" s="172" t="str">
        <f>IF(C150="","",0.035*BB150^(3/2)*$F$9^(1/2))</f>
        <v/>
      </c>
      <c r="BF150" s="172" t="str">
        <f>IF(C150="","",0.6*(1-$F$9/250))</f>
        <v/>
      </c>
      <c r="BG150" s="171" t="str">
        <f>IF(C150="","",0.9*AK150)</f>
        <v/>
      </c>
      <c r="BH150" s="172" t="str">
        <f>+IF(C150="","",(BD150*BB150*(100*BC150*$F$9)^(1/3)+0.15*U150)*J150*0.8*K150/1000)</f>
        <v/>
      </c>
      <c r="BI150" s="172" t="str">
        <f>IF(C150="","",(BE150+0.15*U150)*J150*0.8*K150/1000)</f>
        <v/>
      </c>
      <c r="BJ150" s="172" t="str">
        <f>IF(C150="","",$AF$12*J150*1000)</f>
        <v/>
      </c>
      <c r="BK150" s="172" t="str">
        <f>+IF(C150="","",T150*1000/(BG150*$Q$10*Z150)*1000)</f>
        <v/>
      </c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  <c r="BW150" s="27"/>
      <c r="BX150" s="27"/>
      <c r="BY150" s="27"/>
      <c r="BZ150" s="27"/>
      <c r="CA150" s="27"/>
      <c r="CB150" s="27"/>
      <c r="CC150" s="27"/>
      <c r="CD150" s="27"/>
      <c r="CE150" s="27"/>
      <c r="CF150" s="27"/>
      <c r="CG150" s="27"/>
      <c r="CH150" s="27"/>
      <c r="CI150" s="27"/>
      <c r="CJ150" s="27"/>
      <c r="CK150" s="27"/>
      <c r="CL150" s="27"/>
      <c r="CM150" s="27"/>
      <c r="CN150" s="27"/>
      <c r="CO150" s="27"/>
      <c r="CP150" s="27"/>
      <c r="CQ150" s="27"/>
      <c r="CR150" s="27"/>
      <c r="CS150" s="27"/>
      <c r="CT150" s="27"/>
      <c r="CU150" s="27"/>
      <c r="CV150" s="27"/>
      <c r="CW150" s="27"/>
      <c r="CX150" s="27"/>
      <c r="CY150" s="27"/>
      <c r="CZ150" s="27"/>
      <c r="DA150" s="27"/>
      <c r="DB150" s="27"/>
      <c r="DC150" s="27"/>
      <c r="DD150" s="27"/>
      <c r="DE150" s="27"/>
      <c r="DF150" s="27"/>
      <c r="DG150" s="27"/>
      <c r="DH150" s="27"/>
      <c r="DI150" s="25"/>
      <c r="DJ150" s="25"/>
      <c r="DK150" s="25"/>
      <c r="DL150" s="25"/>
      <c r="DM150" s="25"/>
      <c r="DN150" s="25"/>
    </row>
    <row r="151" spans="1:118" ht="15.95" customHeight="1" x14ac:dyDescent="0.25">
      <c r="A151" s="181" t="str">
        <f t="shared" si="64"/>
        <v/>
      </c>
      <c r="B151" s="182" t="str">
        <f t="shared" si="63"/>
        <v/>
      </c>
      <c r="C151" s="151"/>
      <c r="D151" s="152"/>
      <c r="E151" s="153"/>
      <c r="F151" s="152"/>
      <c r="G151" s="151"/>
      <c r="H151" s="151"/>
      <c r="I151" s="151"/>
      <c r="J151" s="151"/>
      <c r="K151" s="152"/>
      <c r="L151" s="151" t="str">
        <f t="shared" si="44"/>
        <v/>
      </c>
      <c r="M151" s="151" t="str">
        <f t="shared" si="45"/>
        <v/>
      </c>
      <c r="N151" s="151" t="str">
        <f t="shared" si="46"/>
        <v/>
      </c>
      <c r="O151" s="151" t="str">
        <f t="shared" si="47"/>
        <v/>
      </c>
      <c r="P151" s="272"/>
      <c r="Q151" s="272"/>
      <c r="R151" s="180"/>
      <c r="S151" s="180"/>
      <c r="T151" s="174"/>
      <c r="U151" s="174"/>
      <c r="V151" s="174"/>
      <c r="W151" s="174"/>
      <c r="X151" s="174"/>
      <c r="Y151" s="174"/>
      <c r="Z151" s="174"/>
      <c r="AA151" s="175"/>
      <c r="AB151" s="175"/>
      <c r="AC151" s="175"/>
      <c r="AD151" s="175"/>
      <c r="AE151" s="176"/>
      <c r="AF151" s="175"/>
      <c r="AG151" s="122"/>
      <c r="AH151" s="177"/>
      <c r="AI151" s="177"/>
      <c r="AK151" s="164" t="str">
        <f t="shared" si="48"/>
        <v/>
      </c>
      <c r="AL151" s="165" t="str">
        <f t="shared" si="49"/>
        <v/>
      </c>
      <c r="AM151" s="164" t="str">
        <f t="shared" si="50"/>
        <v/>
      </c>
      <c r="AN151" s="164" t="str">
        <f t="shared" si="51"/>
        <v/>
      </c>
      <c r="AO151" s="166" t="str">
        <f t="shared" si="52"/>
        <v/>
      </c>
      <c r="AP151" s="167" t="str">
        <f t="shared" si="53"/>
        <v/>
      </c>
      <c r="AQ151" s="167" t="str">
        <f t="shared" si="54"/>
        <v/>
      </c>
      <c r="AR151" s="167" t="str">
        <f t="shared" si="55"/>
        <v/>
      </c>
      <c r="AS151" s="164" t="str">
        <f t="shared" si="56"/>
        <v/>
      </c>
      <c r="AT151" s="168" t="str">
        <f t="shared" si="57"/>
        <v/>
      </c>
      <c r="AU151" s="168" t="str">
        <f t="shared" si="58"/>
        <v/>
      </c>
      <c r="AV151" s="168" t="str">
        <f t="shared" si="59"/>
        <v/>
      </c>
      <c r="AW151" s="168" t="str">
        <f t="shared" si="60"/>
        <v/>
      </c>
      <c r="AX151" s="168" t="str">
        <f t="shared" si="61"/>
        <v/>
      </c>
      <c r="AY151" s="168" t="str">
        <f t="shared" si="62"/>
        <v/>
      </c>
      <c r="AZ151" s="178"/>
      <c r="BA151" s="178"/>
      <c r="BB151" s="179"/>
      <c r="BC151" s="179"/>
      <c r="BD151" s="179"/>
      <c r="BE151" s="179"/>
      <c r="BF151" s="179"/>
      <c r="BG151" s="179"/>
      <c r="BH151" s="179"/>
      <c r="BI151" s="179"/>
      <c r="BJ151" s="179"/>
      <c r="BK151" s="179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  <c r="BW151" s="27"/>
      <c r="BX151" s="27"/>
      <c r="BY151" s="27"/>
      <c r="BZ151" s="27"/>
      <c r="CA151" s="27"/>
      <c r="CB151" s="27"/>
      <c r="CC151" s="27"/>
      <c r="CD151" s="27"/>
      <c r="CE151" s="27"/>
      <c r="CF151" s="27"/>
      <c r="CG151" s="27"/>
      <c r="CH151" s="27"/>
      <c r="CI151" s="27"/>
      <c r="CJ151" s="27"/>
      <c r="CK151" s="27"/>
      <c r="CL151" s="27"/>
      <c r="CM151" s="27"/>
      <c r="CN151" s="27"/>
      <c r="CO151" s="27"/>
      <c r="CP151" s="27"/>
      <c r="CQ151" s="27"/>
      <c r="CR151" s="27"/>
      <c r="CS151" s="27"/>
      <c r="CT151" s="27"/>
      <c r="CU151" s="27"/>
      <c r="CV151" s="27"/>
      <c r="CW151" s="27"/>
      <c r="CX151" s="27"/>
      <c r="CY151" s="27"/>
      <c r="CZ151" s="27"/>
      <c r="DA151" s="27"/>
      <c r="DB151" s="27"/>
      <c r="DC151" s="27"/>
      <c r="DD151" s="27"/>
      <c r="DE151" s="27"/>
      <c r="DF151" s="27"/>
      <c r="DG151" s="27"/>
      <c r="DH151" s="27"/>
      <c r="DI151" s="25"/>
      <c r="DJ151" s="25"/>
      <c r="DK151" s="25"/>
      <c r="DL151" s="25"/>
      <c r="DM151" s="25"/>
      <c r="DN151" s="25"/>
    </row>
    <row r="152" spans="1:118" ht="15.95" customHeight="1" x14ac:dyDescent="0.2">
      <c r="A152" s="181" t="str">
        <f t="shared" si="64"/>
        <v/>
      </c>
      <c r="B152" s="182" t="str">
        <f t="shared" si="63"/>
        <v/>
      </c>
      <c r="C152" s="151"/>
      <c r="D152" s="152"/>
      <c r="E152" s="153"/>
      <c r="F152" s="152"/>
      <c r="G152" s="151"/>
      <c r="H152" s="151"/>
      <c r="I152" s="151"/>
      <c r="J152" s="151"/>
      <c r="K152" s="152"/>
      <c r="L152" s="151" t="str">
        <f t="shared" si="44"/>
        <v/>
      </c>
      <c r="M152" s="151" t="str">
        <f t="shared" si="45"/>
        <v/>
      </c>
      <c r="N152" s="151" t="str">
        <f t="shared" si="46"/>
        <v/>
      </c>
      <c r="O152" s="151" t="str">
        <f t="shared" si="47"/>
        <v/>
      </c>
      <c r="P152" s="155"/>
      <c r="Q152" s="155"/>
      <c r="R152" s="154" t="str">
        <f>IF(C152="","",MAX(N152:N153))</f>
        <v/>
      </c>
      <c r="S152" s="154" t="str">
        <f>IF(D152="","",MAX(O152:O153))</f>
        <v/>
      </c>
      <c r="T152" s="155" t="str">
        <f>IF(C152="","",MAX(ABS(H152),ABS(H153)))</f>
        <v/>
      </c>
      <c r="U152" s="156" t="str">
        <f>+IF(C152="","",MIN(MAX(ABS(G152),ABS(G153))*1000/(J152*K152),0.2*$F$10))</f>
        <v/>
      </c>
      <c r="V152" s="155" t="str">
        <f>IF(C152="","",MAX(BH152:BI152))</f>
        <v/>
      </c>
      <c r="W152" s="155" t="str">
        <f>IF(C152="","",$AA$9*$J152*$BG152*$BF152*$F$10/2.9/1000)</f>
        <v/>
      </c>
      <c r="X152" s="155" t="str">
        <f>IF(C152="","",$AA$9*$J152*$BG152*$BF152*$F$10/2/1000)</f>
        <v/>
      </c>
      <c r="Y152" s="157" t="str">
        <f>IF(C152="","",IF(MAX(ABS(H152),ABS(H153))&lt;V152,"Cấu tạo",IF(MAX(ABS(H152),ABS(H153))&gt;X152,"O/S","Tínhthép")))</f>
        <v/>
      </c>
      <c r="Z152" s="158" t="str">
        <f>IF(C152="","",IF(Y152="Tínhthép",IF(T152&lt;W152,2.5,_xlfn.COT(0.5*ASIN(2*T152*1000/($AA$9*J152*BG152*BF152*$F$10)))),""))</f>
        <v/>
      </c>
      <c r="AA152" s="159" t="str">
        <f>IF(C152="","",MAX(BJ152:BK152))</f>
        <v/>
      </c>
      <c r="AB152" s="160" t="str">
        <f>IF($C152="","",AH152)</f>
        <v/>
      </c>
      <c r="AC152" s="160" t="str">
        <f>IF($C152="","",AI152)</f>
        <v/>
      </c>
      <c r="AD152" s="160"/>
      <c r="AE152" s="159" t="str">
        <f>IF(C152="","",2*3.14*AB152^2/4/AC152*1000)</f>
        <v/>
      </c>
      <c r="AF152" s="161" t="str">
        <f>IF(C152="","",IF(AE152&gt;AA152,"OK","NOT OK"))</f>
        <v/>
      </c>
      <c r="AH152" s="162">
        <v>10</v>
      </c>
      <c r="AI152" s="163">
        <v>200</v>
      </c>
      <c r="AK152" s="164" t="str">
        <f t="shared" si="48"/>
        <v/>
      </c>
      <c r="AL152" s="165" t="str">
        <f t="shared" si="49"/>
        <v/>
      </c>
      <c r="AM152" s="164" t="str">
        <f t="shared" si="50"/>
        <v/>
      </c>
      <c r="AN152" s="164" t="str">
        <f t="shared" si="51"/>
        <v/>
      </c>
      <c r="AO152" s="166" t="str">
        <f t="shared" si="52"/>
        <v/>
      </c>
      <c r="AP152" s="167" t="str">
        <f t="shared" si="53"/>
        <v/>
      </c>
      <c r="AQ152" s="167" t="str">
        <f t="shared" si="54"/>
        <v/>
      </c>
      <c r="AR152" s="167" t="str">
        <f t="shared" si="55"/>
        <v/>
      </c>
      <c r="AS152" s="164" t="str">
        <f t="shared" si="56"/>
        <v/>
      </c>
      <c r="AT152" s="168" t="str">
        <f t="shared" si="57"/>
        <v/>
      </c>
      <c r="AU152" s="168" t="str">
        <f t="shared" si="58"/>
        <v/>
      </c>
      <c r="AV152" s="168" t="str">
        <f t="shared" si="59"/>
        <v/>
      </c>
      <c r="AW152" s="168" t="str">
        <f t="shared" si="60"/>
        <v/>
      </c>
      <c r="AX152" s="168" t="str">
        <f t="shared" si="61"/>
        <v/>
      </c>
      <c r="AY152" s="168" t="str">
        <f t="shared" si="62"/>
        <v/>
      </c>
      <c r="AZ152" s="169" t="str">
        <f>IF(C152="","",MAX(R152:R153))</f>
        <v/>
      </c>
      <c r="BA152" s="169" t="str">
        <f>IF(C152="","",MAX(S152:S153))</f>
        <v/>
      </c>
      <c r="BB152" s="170" t="str">
        <f>IF(C152="","",MIN(2,1+SQRT(200/(0.8*K152))))</f>
        <v/>
      </c>
      <c r="BC152" s="170" t="str">
        <f>IF(C152="","",MIN(0.02,MAX(R152:S152)/(J152*0.8*K152)))</f>
        <v/>
      </c>
      <c r="BD152" s="171" t="str">
        <f>IF(C152="","",0.18/$Y$11)</f>
        <v/>
      </c>
      <c r="BE152" s="172" t="str">
        <f>IF(C152="","",0.035*BB152^(3/2)*$F$9^(1/2))</f>
        <v/>
      </c>
      <c r="BF152" s="172" t="str">
        <f>IF(C152="","",0.6*(1-$F$9/250))</f>
        <v/>
      </c>
      <c r="BG152" s="171" t="str">
        <f>IF(C152="","",0.9*AK152)</f>
        <v/>
      </c>
      <c r="BH152" s="172" t="str">
        <f>+IF(C152="","",(BD152*BB152*(100*BC152*$F$9)^(1/3)+0.15*U152)*J152*0.8*K152/1000)</f>
        <v/>
      </c>
      <c r="BI152" s="172" t="str">
        <f>IF(C152="","",(BE152+0.15*U152)*J152*0.8*K152/1000)</f>
        <v/>
      </c>
      <c r="BJ152" s="172" t="str">
        <f>IF(C152="","",$AF$12*J152*1000)</f>
        <v/>
      </c>
      <c r="BK152" s="172" t="str">
        <f>+IF(C152="","",T152*1000/(BG152*$Q$10*Z152)*1000)</f>
        <v/>
      </c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  <c r="BW152" s="27"/>
      <c r="BX152" s="27"/>
      <c r="BY152" s="27"/>
      <c r="BZ152" s="27"/>
      <c r="CA152" s="27"/>
      <c r="CB152" s="27"/>
      <c r="CC152" s="27"/>
      <c r="CD152" s="27"/>
      <c r="CE152" s="27"/>
      <c r="CF152" s="27"/>
      <c r="CG152" s="27"/>
      <c r="CH152" s="27"/>
      <c r="CI152" s="27"/>
      <c r="CJ152" s="27"/>
      <c r="CK152" s="27"/>
      <c r="CL152" s="27"/>
      <c r="CM152" s="27"/>
      <c r="CN152" s="27"/>
      <c r="CO152" s="27"/>
      <c r="CP152" s="27"/>
      <c r="CQ152" s="27"/>
      <c r="CR152" s="27"/>
      <c r="CS152" s="27"/>
      <c r="CT152" s="27"/>
      <c r="CU152" s="27"/>
      <c r="CV152" s="27"/>
      <c r="CW152" s="27"/>
      <c r="CX152" s="27"/>
      <c r="CY152" s="27"/>
      <c r="CZ152" s="27"/>
      <c r="DA152" s="27"/>
      <c r="DB152" s="27"/>
      <c r="DC152" s="27"/>
      <c r="DD152" s="27"/>
      <c r="DE152" s="27"/>
      <c r="DF152" s="27"/>
      <c r="DG152" s="27"/>
      <c r="DH152" s="27"/>
      <c r="DI152" s="25"/>
      <c r="DJ152" s="25"/>
      <c r="DK152" s="25"/>
      <c r="DL152" s="25"/>
      <c r="DM152" s="25"/>
      <c r="DN152" s="25"/>
    </row>
    <row r="153" spans="1:118" ht="15.95" customHeight="1" x14ac:dyDescent="0.25">
      <c r="A153" s="181" t="str">
        <f t="shared" si="64"/>
        <v/>
      </c>
      <c r="B153" s="182" t="str">
        <f t="shared" si="63"/>
        <v/>
      </c>
      <c r="C153" s="151"/>
      <c r="D153" s="152"/>
      <c r="E153" s="153"/>
      <c r="F153" s="152"/>
      <c r="G153" s="151"/>
      <c r="H153" s="151"/>
      <c r="I153" s="151"/>
      <c r="J153" s="151"/>
      <c r="K153" s="152"/>
      <c r="L153" s="151" t="str">
        <f t="shared" si="44"/>
        <v/>
      </c>
      <c r="M153" s="151" t="str">
        <f t="shared" si="45"/>
        <v/>
      </c>
      <c r="N153" s="151" t="str">
        <f t="shared" si="46"/>
        <v/>
      </c>
      <c r="O153" s="151" t="str">
        <f t="shared" si="47"/>
        <v/>
      </c>
      <c r="P153" s="272"/>
      <c r="Q153" s="272"/>
      <c r="R153" s="180"/>
      <c r="S153" s="180"/>
      <c r="T153" s="174"/>
      <c r="U153" s="174"/>
      <c r="V153" s="174"/>
      <c r="W153" s="174"/>
      <c r="X153" s="174"/>
      <c r="Y153" s="174"/>
      <c r="Z153" s="174"/>
      <c r="AA153" s="175"/>
      <c r="AB153" s="175"/>
      <c r="AC153" s="175"/>
      <c r="AD153" s="175"/>
      <c r="AE153" s="176"/>
      <c r="AF153" s="175"/>
      <c r="AG153" s="122"/>
      <c r="AH153" s="177"/>
      <c r="AI153" s="177"/>
      <c r="AK153" s="164" t="str">
        <f t="shared" si="48"/>
        <v/>
      </c>
      <c r="AL153" s="165" t="str">
        <f t="shared" si="49"/>
        <v/>
      </c>
      <c r="AM153" s="164" t="str">
        <f t="shared" si="50"/>
        <v/>
      </c>
      <c r="AN153" s="164" t="str">
        <f t="shared" si="51"/>
        <v/>
      </c>
      <c r="AO153" s="166" t="str">
        <f t="shared" si="52"/>
        <v/>
      </c>
      <c r="AP153" s="167" t="str">
        <f t="shared" si="53"/>
        <v/>
      </c>
      <c r="AQ153" s="167" t="str">
        <f t="shared" si="54"/>
        <v/>
      </c>
      <c r="AR153" s="167" t="str">
        <f t="shared" si="55"/>
        <v/>
      </c>
      <c r="AS153" s="164" t="str">
        <f t="shared" si="56"/>
        <v/>
      </c>
      <c r="AT153" s="168" t="str">
        <f t="shared" si="57"/>
        <v/>
      </c>
      <c r="AU153" s="168" t="str">
        <f t="shared" si="58"/>
        <v/>
      </c>
      <c r="AV153" s="168" t="str">
        <f t="shared" si="59"/>
        <v/>
      </c>
      <c r="AW153" s="168" t="str">
        <f t="shared" si="60"/>
        <v/>
      </c>
      <c r="AX153" s="168" t="str">
        <f t="shared" si="61"/>
        <v/>
      </c>
      <c r="AY153" s="168" t="str">
        <f t="shared" si="62"/>
        <v/>
      </c>
      <c r="AZ153" s="178"/>
      <c r="BA153" s="178"/>
      <c r="BB153" s="179"/>
      <c r="BC153" s="179"/>
      <c r="BD153" s="179"/>
      <c r="BE153" s="179"/>
      <c r="BF153" s="179"/>
      <c r="BG153" s="179"/>
      <c r="BH153" s="179"/>
      <c r="BI153" s="179"/>
      <c r="BJ153" s="179"/>
      <c r="BK153" s="179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  <c r="BW153" s="27"/>
      <c r="BX153" s="27"/>
      <c r="BY153" s="27"/>
      <c r="BZ153" s="27"/>
      <c r="CA153" s="27"/>
      <c r="CB153" s="27"/>
      <c r="CC153" s="27"/>
      <c r="CD153" s="27"/>
      <c r="CE153" s="27"/>
      <c r="CF153" s="27"/>
      <c r="CG153" s="27"/>
      <c r="CH153" s="27"/>
      <c r="CI153" s="27"/>
      <c r="CJ153" s="27"/>
      <c r="CK153" s="27"/>
      <c r="CL153" s="27"/>
      <c r="CM153" s="27"/>
      <c r="CN153" s="27"/>
      <c r="CO153" s="27"/>
      <c r="CP153" s="27"/>
      <c r="CQ153" s="27"/>
      <c r="CR153" s="27"/>
      <c r="CS153" s="27"/>
      <c r="CT153" s="27"/>
      <c r="CU153" s="27"/>
      <c r="CV153" s="27"/>
      <c r="CW153" s="27"/>
      <c r="CX153" s="27"/>
      <c r="CY153" s="27"/>
      <c r="CZ153" s="27"/>
      <c r="DA153" s="27"/>
      <c r="DB153" s="27"/>
      <c r="DC153" s="27"/>
      <c r="DD153" s="27"/>
      <c r="DE153" s="27"/>
      <c r="DF153" s="27"/>
      <c r="DG153" s="27"/>
      <c r="DH153" s="27"/>
      <c r="DI153" s="25"/>
      <c r="DJ153" s="25"/>
      <c r="DK153" s="25"/>
      <c r="DL153" s="25"/>
      <c r="DM153" s="25"/>
      <c r="DN153" s="25"/>
    </row>
    <row r="154" spans="1:118" ht="15.95" customHeight="1" x14ac:dyDescent="0.2">
      <c r="A154" s="181" t="str">
        <f t="shared" si="64"/>
        <v/>
      </c>
      <c r="B154" s="182" t="str">
        <f t="shared" si="63"/>
        <v/>
      </c>
      <c r="C154" s="151"/>
      <c r="D154" s="152"/>
      <c r="E154" s="153"/>
      <c r="F154" s="152"/>
      <c r="G154" s="151"/>
      <c r="H154" s="151"/>
      <c r="I154" s="151"/>
      <c r="J154" s="151"/>
      <c r="K154" s="151"/>
      <c r="L154" s="151" t="str">
        <f t="shared" si="44"/>
        <v/>
      </c>
      <c r="M154" s="151" t="str">
        <f t="shared" si="45"/>
        <v/>
      </c>
      <c r="N154" s="151" t="str">
        <f t="shared" si="46"/>
        <v/>
      </c>
      <c r="O154" s="151" t="str">
        <f t="shared" si="47"/>
        <v/>
      </c>
      <c r="P154" s="155"/>
      <c r="Q154" s="155"/>
      <c r="R154" s="154" t="str">
        <f>IF(C154="","",MAX(N154:N155))</f>
        <v/>
      </c>
      <c r="S154" s="154" t="str">
        <f>IF(D154="","",MAX(O154:O155))</f>
        <v/>
      </c>
      <c r="T154" s="155" t="str">
        <f>IF(C154="","",MAX(ABS(H154),ABS(H155)))</f>
        <v/>
      </c>
      <c r="U154" s="156" t="str">
        <f>+IF(C154="","",MIN(MAX(ABS(G154),ABS(G155))*1000/(J154*K154),0.2*$F$10))</f>
        <v/>
      </c>
      <c r="V154" s="155" t="str">
        <f>IF(C154="","",MAX(BH154:BI154))</f>
        <v/>
      </c>
      <c r="W154" s="155" t="str">
        <f>IF(C154="","",$AA$9*$J154*$BG154*$BF154*$F$10/2.9/1000)</f>
        <v/>
      </c>
      <c r="X154" s="155" t="str">
        <f>IF(C154="","",$AA$9*$J154*$BG154*$BF154*$F$10/2/1000)</f>
        <v/>
      </c>
      <c r="Y154" s="157" t="str">
        <f>IF(C154="","",IF(MAX(ABS(H154),ABS(H155))&lt;V154,"Cấu tạo",IF(MAX(ABS(H154),ABS(H155))&gt;X154,"O/S","Tínhthép")))</f>
        <v/>
      </c>
      <c r="Z154" s="158" t="str">
        <f>IF(C154="","",IF(Y154="Tínhthép",IF(T154&lt;W154,2.5,_xlfn.COT(0.5*ASIN(2*T154*1000/($AA$9*J154*BG154*BF154*$F$10)))),""))</f>
        <v/>
      </c>
      <c r="AA154" s="159" t="str">
        <f>IF(C154="","",MAX(BJ154:BK154))</f>
        <v/>
      </c>
      <c r="AB154" s="160" t="str">
        <f>IF($C154="","",AH154)</f>
        <v/>
      </c>
      <c r="AC154" s="160" t="str">
        <f>IF($C154="","",AI154)</f>
        <v/>
      </c>
      <c r="AD154" s="160"/>
      <c r="AE154" s="159" t="str">
        <f>IF(C154="","",2*3.14*AB154^2/4/AC154*1000)</f>
        <v/>
      </c>
      <c r="AF154" s="161" t="str">
        <f>IF(C154="","",IF(AE154&gt;AA154,"OK","NOT OK"))</f>
        <v/>
      </c>
      <c r="AG154" s="17">
        <v>35</v>
      </c>
      <c r="AH154" s="162">
        <v>10</v>
      </c>
      <c r="AI154" s="163">
        <v>200</v>
      </c>
      <c r="AK154" s="164" t="str">
        <f t="shared" si="48"/>
        <v/>
      </c>
      <c r="AL154" s="165" t="str">
        <f t="shared" si="49"/>
        <v/>
      </c>
      <c r="AM154" s="164" t="str">
        <f t="shared" si="50"/>
        <v/>
      </c>
      <c r="AN154" s="164" t="str">
        <f t="shared" si="51"/>
        <v/>
      </c>
      <c r="AO154" s="166" t="str">
        <f t="shared" si="52"/>
        <v/>
      </c>
      <c r="AP154" s="167" t="str">
        <f t="shared" si="53"/>
        <v/>
      </c>
      <c r="AQ154" s="167" t="str">
        <f t="shared" si="54"/>
        <v/>
      </c>
      <c r="AR154" s="167" t="str">
        <f t="shared" si="55"/>
        <v/>
      </c>
      <c r="AS154" s="164" t="str">
        <f t="shared" si="56"/>
        <v/>
      </c>
      <c r="AT154" s="168" t="str">
        <f t="shared" si="57"/>
        <v/>
      </c>
      <c r="AU154" s="168" t="str">
        <f t="shared" si="58"/>
        <v/>
      </c>
      <c r="AV154" s="168" t="str">
        <f t="shared" si="59"/>
        <v/>
      </c>
      <c r="AW154" s="168" t="str">
        <f t="shared" si="60"/>
        <v/>
      </c>
      <c r="AX154" s="168" t="str">
        <f t="shared" si="61"/>
        <v/>
      </c>
      <c r="AY154" s="168" t="str">
        <f t="shared" si="62"/>
        <v/>
      </c>
      <c r="AZ154" s="169" t="str">
        <f>IF(C154="","",MAX(R154:R155))</f>
        <v/>
      </c>
      <c r="BA154" s="169" t="str">
        <f>IF(C154="","",MAX(S154:S155))</f>
        <v/>
      </c>
      <c r="BB154" s="170" t="str">
        <f>IF(C154="","",MIN(2,1+SQRT(200/(0.8*K154))))</f>
        <v/>
      </c>
      <c r="BC154" s="170" t="str">
        <f>IF(C154="","",MIN(0.02,MAX(R154:S154)/(J154*0.8*K154)))</f>
        <v/>
      </c>
      <c r="BD154" s="171" t="str">
        <f>IF(C154="","",0.18/$Y$11)</f>
        <v/>
      </c>
      <c r="BE154" s="172" t="str">
        <f>IF(C154="","",0.035*BB154^(3/2)*$F$9^(1/2))</f>
        <v/>
      </c>
      <c r="BF154" s="172" t="str">
        <f>IF(C154="","",0.6*(1-$F$9/250))</f>
        <v/>
      </c>
      <c r="BG154" s="171" t="str">
        <f>IF(C154="","",0.9*AK154)</f>
        <v/>
      </c>
      <c r="BH154" s="172" t="str">
        <f>+IF(C154="","",(BD154*BB154*(100*BC154*$F$9)^(1/3)+0.15*U154)*J154*0.8*K154/1000)</f>
        <v/>
      </c>
      <c r="BI154" s="172" t="str">
        <f>IF(C154="","",(BE154+0.15*U154)*J154*0.8*K154/1000)</f>
        <v/>
      </c>
      <c r="BJ154" s="172" t="str">
        <f>IF(C154="","",$AF$12*J154*1000)</f>
        <v/>
      </c>
      <c r="BK154" s="172" t="str">
        <f>+IF(C154="","",T154*1000/(BG154*$Q$10*Z154)*1000)</f>
        <v/>
      </c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  <c r="BW154" s="27"/>
      <c r="BX154" s="27"/>
      <c r="BY154" s="27"/>
      <c r="BZ154" s="27"/>
      <c r="CA154" s="27"/>
      <c r="CB154" s="27"/>
      <c r="CC154" s="27"/>
      <c r="CD154" s="27"/>
      <c r="CE154" s="27"/>
      <c r="CF154" s="27"/>
      <c r="CG154" s="27"/>
      <c r="CH154" s="27"/>
      <c r="CI154" s="27"/>
      <c r="CJ154" s="27"/>
      <c r="CK154" s="27"/>
      <c r="CL154" s="27"/>
      <c r="CM154" s="27"/>
      <c r="CN154" s="27"/>
      <c r="CO154" s="27"/>
      <c r="CP154" s="27"/>
      <c r="CQ154" s="27"/>
      <c r="CR154" s="27"/>
      <c r="CS154" s="27"/>
      <c r="CT154" s="27"/>
      <c r="CU154" s="27"/>
      <c r="CV154" s="27"/>
      <c r="CW154" s="27"/>
      <c r="CX154" s="27"/>
      <c r="CY154" s="27"/>
      <c r="CZ154" s="27"/>
      <c r="DA154" s="27"/>
      <c r="DB154" s="27"/>
      <c r="DC154" s="27"/>
      <c r="DD154" s="27"/>
      <c r="DE154" s="27"/>
      <c r="DF154" s="27"/>
      <c r="DG154" s="27"/>
      <c r="DH154" s="27"/>
      <c r="DI154" s="25"/>
      <c r="DJ154" s="25"/>
      <c r="DK154" s="25"/>
      <c r="DL154" s="25"/>
      <c r="DM154" s="25"/>
      <c r="DN154" s="25"/>
    </row>
    <row r="155" spans="1:118" ht="15.95" customHeight="1" x14ac:dyDescent="0.25">
      <c r="A155" s="181" t="str">
        <f t="shared" si="64"/>
        <v/>
      </c>
      <c r="B155" s="182" t="str">
        <f t="shared" si="63"/>
        <v/>
      </c>
      <c r="C155" s="151"/>
      <c r="D155" s="152"/>
      <c r="E155" s="153"/>
      <c r="F155" s="152"/>
      <c r="G155" s="151"/>
      <c r="H155" s="151"/>
      <c r="I155" s="151"/>
      <c r="J155" s="151"/>
      <c r="K155" s="152"/>
      <c r="L155" s="151" t="str">
        <f t="shared" si="44"/>
        <v/>
      </c>
      <c r="M155" s="151" t="str">
        <f t="shared" si="45"/>
        <v/>
      </c>
      <c r="N155" s="151" t="str">
        <f t="shared" si="46"/>
        <v/>
      </c>
      <c r="O155" s="151" t="str">
        <f t="shared" si="47"/>
        <v/>
      </c>
      <c r="P155" s="272"/>
      <c r="Q155" s="272"/>
      <c r="R155" s="173"/>
      <c r="S155" s="173"/>
      <c r="T155" s="174"/>
      <c r="U155" s="174"/>
      <c r="V155" s="174"/>
      <c r="W155" s="174"/>
      <c r="X155" s="174"/>
      <c r="Y155" s="174"/>
      <c r="Z155" s="174"/>
      <c r="AA155" s="175"/>
      <c r="AB155" s="175"/>
      <c r="AC155" s="175"/>
      <c r="AD155" s="175"/>
      <c r="AE155" s="176"/>
      <c r="AF155" s="175"/>
      <c r="AG155" s="122"/>
      <c r="AH155" s="177"/>
      <c r="AI155" s="177"/>
      <c r="AK155" s="164" t="str">
        <f t="shared" si="48"/>
        <v/>
      </c>
      <c r="AL155" s="165" t="str">
        <f t="shared" si="49"/>
        <v/>
      </c>
      <c r="AM155" s="164" t="str">
        <f t="shared" si="50"/>
        <v/>
      </c>
      <c r="AN155" s="164" t="str">
        <f t="shared" si="51"/>
        <v/>
      </c>
      <c r="AO155" s="166" t="str">
        <f t="shared" si="52"/>
        <v/>
      </c>
      <c r="AP155" s="167" t="str">
        <f t="shared" si="53"/>
        <v/>
      </c>
      <c r="AQ155" s="167" t="str">
        <f t="shared" si="54"/>
        <v/>
      </c>
      <c r="AR155" s="167" t="str">
        <f t="shared" si="55"/>
        <v/>
      </c>
      <c r="AS155" s="164" t="str">
        <f t="shared" si="56"/>
        <v/>
      </c>
      <c r="AT155" s="168" t="str">
        <f t="shared" si="57"/>
        <v/>
      </c>
      <c r="AU155" s="168" t="str">
        <f t="shared" si="58"/>
        <v/>
      </c>
      <c r="AV155" s="168" t="str">
        <f t="shared" si="59"/>
        <v/>
      </c>
      <c r="AW155" s="168" t="str">
        <f t="shared" si="60"/>
        <v/>
      </c>
      <c r="AX155" s="168" t="str">
        <f t="shared" si="61"/>
        <v/>
      </c>
      <c r="AY155" s="168" t="str">
        <f t="shared" si="62"/>
        <v/>
      </c>
      <c r="AZ155" s="178"/>
      <c r="BA155" s="178"/>
      <c r="BB155" s="179"/>
      <c r="BC155" s="179"/>
      <c r="BD155" s="179"/>
      <c r="BE155" s="179"/>
      <c r="BF155" s="179"/>
      <c r="BG155" s="179"/>
      <c r="BH155" s="179"/>
      <c r="BI155" s="179"/>
      <c r="BJ155" s="179"/>
      <c r="BK155" s="179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  <c r="CY155" s="27"/>
      <c r="CZ155" s="27"/>
      <c r="DA155" s="27"/>
      <c r="DB155" s="27"/>
      <c r="DC155" s="27"/>
      <c r="DD155" s="27"/>
      <c r="DE155" s="27"/>
      <c r="DF155" s="27"/>
      <c r="DG155" s="27"/>
      <c r="DH155" s="27"/>
      <c r="DI155" s="25"/>
      <c r="DJ155" s="25"/>
      <c r="DK155" s="25"/>
      <c r="DL155" s="25"/>
      <c r="DM155" s="25"/>
      <c r="DN155" s="25"/>
    </row>
    <row r="156" spans="1:118" ht="15.95" customHeight="1" x14ac:dyDescent="0.2">
      <c r="A156" s="181" t="str">
        <f t="shared" si="64"/>
        <v/>
      </c>
      <c r="B156" s="182" t="str">
        <f t="shared" si="63"/>
        <v/>
      </c>
      <c r="C156" s="151"/>
      <c r="D156" s="152"/>
      <c r="E156" s="153"/>
      <c r="F156" s="152"/>
      <c r="G156" s="151"/>
      <c r="H156" s="151"/>
      <c r="I156" s="151"/>
      <c r="J156" s="151"/>
      <c r="K156" s="152"/>
      <c r="L156" s="151" t="str">
        <f t="shared" si="44"/>
        <v/>
      </c>
      <c r="M156" s="151" t="str">
        <f t="shared" si="45"/>
        <v/>
      </c>
      <c r="N156" s="151" t="str">
        <f t="shared" si="46"/>
        <v/>
      </c>
      <c r="O156" s="151" t="str">
        <f t="shared" si="47"/>
        <v/>
      </c>
      <c r="P156" s="155"/>
      <c r="Q156" s="155"/>
      <c r="R156" s="154" t="str">
        <f>IF(C156="","",MAX(N156:N157))</f>
        <v/>
      </c>
      <c r="S156" s="154" t="str">
        <f>IF(D156="","",MAX(O156:O157))</f>
        <v/>
      </c>
      <c r="T156" s="155" t="str">
        <f>IF(C156="","",MAX(ABS(H156),ABS(H157)))</f>
        <v/>
      </c>
      <c r="U156" s="156" t="str">
        <f>+IF(C156="","",MIN(MAX(ABS(G156),ABS(G157))*1000/(J156*K156),0.2*$F$10))</f>
        <v/>
      </c>
      <c r="V156" s="155" t="str">
        <f>IF(C156="","",MAX(BH156:BI156))</f>
        <v/>
      </c>
      <c r="W156" s="155" t="str">
        <f>IF(C156="","",$AA$9*$J156*$BG156*$BF156*$F$10/2.9/1000)</f>
        <v/>
      </c>
      <c r="X156" s="155" t="str">
        <f>IF(C156="","",$AA$9*$J156*$BG156*$BF156*$F$10/2/1000)</f>
        <v/>
      </c>
      <c r="Y156" s="157" t="str">
        <f>IF(C156="","",IF(MAX(ABS(H156),ABS(H157))&lt;V156,"Cấu tạo",IF(MAX(ABS(H156),ABS(H157))&gt;X156,"O/S","Tínhthép")))</f>
        <v/>
      </c>
      <c r="Z156" s="158" t="str">
        <f>IF(C156="","",IF(Y156="Tínhthép",IF(T156&lt;W156,2.5,_xlfn.COT(0.5*ASIN(2*T156*1000/($AA$9*J156*BG156*BF156*$F$10)))),""))</f>
        <v/>
      </c>
      <c r="AA156" s="159" t="str">
        <f>IF(C156="","",MAX(BJ156:BK156))</f>
        <v/>
      </c>
      <c r="AB156" s="160" t="str">
        <f>IF($C156="","",AH156)</f>
        <v/>
      </c>
      <c r="AC156" s="160" t="str">
        <f>IF($C156="","",AI156)</f>
        <v/>
      </c>
      <c r="AD156" s="160"/>
      <c r="AE156" s="159" t="str">
        <f>IF(C156="","",2*3.14*AB156^2/4/AC156*1000)</f>
        <v/>
      </c>
      <c r="AF156" s="161" t="str">
        <f>IF(C156="","",IF(AE156&gt;AA156,"OK","NOT OK"))</f>
        <v/>
      </c>
      <c r="AH156" s="162">
        <v>10</v>
      </c>
      <c r="AI156" s="163">
        <v>200</v>
      </c>
      <c r="AK156" s="164" t="str">
        <f t="shared" si="48"/>
        <v/>
      </c>
      <c r="AL156" s="165" t="str">
        <f t="shared" si="49"/>
        <v/>
      </c>
      <c r="AM156" s="164" t="str">
        <f t="shared" si="50"/>
        <v/>
      </c>
      <c r="AN156" s="164" t="str">
        <f t="shared" si="51"/>
        <v/>
      </c>
      <c r="AO156" s="166" t="str">
        <f t="shared" si="52"/>
        <v/>
      </c>
      <c r="AP156" s="167" t="str">
        <f t="shared" si="53"/>
        <v/>
      </c>
      <c r="AQ156" s="167" t="str">
        <f t="shared" si="54"/>
        <v/>
      </c>
      <c r="AR156" s="167" t="str">
        <f t="shared" si="55"/>
        <v/>
      </c>
      <c r="AS156" s="164" t="str">
        <f t="shared" si="56"/>
        <v/>
      </c>
      <c r="AT156" s="168" t="str">
        <f t="shared" si="57"/>
        <v/>
      </c>
      <c r="AU156" s="168" t="str">
        <f t="shared" si="58"/>
        <v/>
      </c>
      <c r="AV156" s="168" t="str">
        <f t="shared" si="59"/>
        <v/>
      </c>
      <c r="AW156" s="168" t="str">
        <f t="shared" si="60"/>
        <v/>
      </c>
      <c r="AX156" s="168" t="str">
        <f t="shared" si="61"/>
        <v/>
      </c>
      <c r="AY156" s="168" t="str">
        <f t="shared" si="62"/>
        <v/>
      </c>
      <c r="AZ156" s="169" t="str">
        <f>IF(C156="","",MAX(R156:R157))</f>
        <v/>
      </c>
      <c r="BA156" s="169" t="str">
        <f>IF(C156="","",MAX(S156:S157))</f>
        <v/>
      </c>
      <c r="BB156" s="170" t="str">
        <f>IF(C156="","",MIN(2,1+SQRT(200/(0.8*K156))))</f>
        <v/>
      </c>
      <c r="BC156" s="170" t="str">
        <f>IF(C156="","",MIN(0.02,MAX(R156:S156)/(J156*0.8*K156)))</f>
        <v/>
      </c>
      <c r="BD156" s="171" t="str">
        <f>IF(C156="","",0.18/$Y$11)</f>
        <v/>
      </c>
      <c r="BE156" s="172" t="str">
        <f>IF(C156="","",0.035*BB156^(3/2)*$F$9^(1/2))</f>
        <v/>
      </c>
      <c r="BF156" s="172" t="str">
        <f>IF(C156="","",0.6*(1-$F$9/250))</f>
        <v/>
      </c>
      <c r="BG156" s="171" t="str">
        <f>IF(C156="","",0.9*AK156)</f>
        <v/>
      </c>
      <c r="BH156" s="172" t="str">
        <f>+IF(C156="","",(BD156*BB156*(100*BC156*$F$9)^(1/3)+0.15*U156)*J156*0.8*K156/1000)</f>
        <v/>
      </c>
      <c r="BI156" s="172" t="str">
        <f>IF(C156="","",(BE156+0.15*U156)*J156*0.8*K156/1000)</f>
        <v/>
      </c>
      <c r="BJ156" s="172" t="str">
        <f>IF(C156="","",$AF$12*J156*1000)</f>
        <v/>
      </c>
      <c r="BK156" s="172" t="str">
        <f>+IF(C156="","",T156*1000/(BG156*$Q$10*Z156)*1000)</f>
        <v/>
      </c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  <c r="CY156" s="27"/>
      <c r="CZ156" s="27"/>
      <c r="DA156" s="27"/>
      <c r="DB156" s="27"/>
      <c r="DC156" s="27"/>
      <c r="DD156" s="27"/>
      <c r="DE156" s="27"/>
      <c r="DF156" s="27"/>
      <c r="DG156" s="27"/>
      <c r="DH156" s="27"/>
      <c r="DI156" s="25"/>
      <c r="DJ156" s="25"/>
      <c r="DK156" s="25"/>
      <c r="DL156" s="25"/>
      <c r="DM156" s="25"/>
      <c r="DN156" s="25"/>
    </row>
    <row r="157" spans="1:118" ht="15.95" customHeight="1" x14ac:dyDescent="0.25">
      <c r="A157" s="181" t="str">
        <f t="shared" si="64"/>
        <v/>
      </c>
      <c r="B157" s="182" t="str">
        <f t="shared" si="63"/>
        <v/>
      </c>
      <c r="C157" s="151"/>
      <c r="D157" s="152"/>
      <c r="E157" s="153"/>
      <c r="F157" s="152"/>
      <c r="G157" s="151"/>
      <c r="H157" s="151"/>
      <c r="I157" s="151"/>
      <c r="J157" s="151"/>
      <c r="K157" s="152"/>
      <c r="L157" s="151" t="str">
        <f t="shared" si="44"/>
        <v/>
      </c>
      <c r="M157" s="151" t="str">
        <f t="shared" si="45"/>
        <v/>
      </c>
      <c r="N157" s="151" t="str">
        <f t="shared" si="46"/>
        <v/>
      </c>
      <c r="O157" s="151" t="str">
        <f t="shared" si="47"/>
        <v/>
      </c>
      <c r="P157" s="272"/>
      <c r="Q157" s="272"/>
      <c r="R157" s="173"/>
      <c r="S157" s="173"/>
      <c r="T157" s="174"/>
      <c r="U157" s="174"/>
      <c r="V157" s="174"/>
      <c r="W157" s="174"/>
      <c r="X157" s="174"/>
      <c r="Y157" s="174"/>
      <c r="Z157" s="174"/>
      <c r="AA157" s="175"/>
      <c r="AB157" s="175"/>
      <c r="AC157" s="175"/>
      <c r="AD157" s="175"/>
      <c r="AE157" s="176"/>
      <c r="AF157" s="175"/>
      <c r="AG157" s="122"/>
      <c r="AH157" s="177"/>
      <c r="AI157" s="177"/>
      <c r="AK157" s="164" t="str">
        <f t="shared" si="48"/>
        <v/>
      </c>
      <c r="AL157" s="165" t="str">
        <f t="shared" si="49"/>
        <v/>
      </c>
      <c r="AM157" s="164" t="str">
        <f t="shared" si="50"/>
        <v/>
      </c>
      <c r="AN157" s="164" t="str">
        <f t="shared" si="51"/>
        <v/>
      </c>
      <c r="AO157" s="166" t="str">
        <f t="shared" si="52"/>
        <v/>
      </c>
      <c r="AP157" s="167" t="str">
        <f t="shared" si="53"/>
        <v/>
      </c>
      <c r="AQ157" s="167" t="str">
        <f t="shared" si="54"/>
        <v/>
      </c>
      <c r="AR157" s="167" t="str">
        <f t="shared" si="55"/>
        <v/>
      </c>
      <c r="AS157" s="164" t="str">
        <f t="shared" si="56"/>
        <v/>
      </c>
      <c r="AT157" s="168" t="str">
        <f t="shared" si="57"/>
        <v/>
      </c>
      <c r="AU157" s="168" t="str">
        <f t="shared" si="58"/>
        <v/>
      </c>
      <c r="AV157" s="168" t="str">
        <f t="shared" si="59"/>
        <v/>
      </c>
      <c r="AW157" s="168" t="str">
        <f t="shared" si="60"/>
        <v/>
      </c>
      <c r="AX157" s="168" t="str">
        <f t="shared" si="61"/>
        <v/>
      </c>
      <c r="AY157" s="168" t="str">
        <f t="shared" si="62"/>
        <v/>
      </c>
      <c r="AZ157" s="178"/>
      <c r="BA157" s="178"/>
      <c r="BB157" s="179"/>
      <c r="BC157" s="179"/>
      <c r="BD157" s="179"/>
      <c r="BE157" s="179"/>
      <c r="BF157" s="179"/>
      <c r="BG157" s="179"/>
      <c r="BH157" s="179"/>
      <c r="BI157" s="179"/>
      <c r="BJ157" s="179"/>
      <c r="BK157" s="179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  <c r="CY157" s="27"/>
      <c r="CZ157" s="27"/>
      <c r="DA157" s="27"/>
      <c r="DB157" s="27"/>
      <c r="DC157" s="27"/>
      <c r="DD157" s="27"/>
      <c r="DE157" s="27"/>
      <c r="DF157" s="27"/>
      <c r="DG157" s="27"/>
      <c r="DH157" s="27"/>
      <c r="DI157" s="25"/>
      <c r="DJ157" s="25"/>
      <c r="DK157" s="25"/>
      <c r="DL157" s="25"/>
      <c r="DM157" s="25"/>
      <c r="DN157" s="25"/>
    </row>
    <row r="158" spans="1:118" ht="15.95" customHeight="1" x14ac:dyDescent="0.2">
      <c r="A158" s="181" t="str">
        <f t="shared" si="64"/>
        <v/>
      </c>
      <c r="B158" s="182" t="str">
        <f t="shared" si="63"/>
        <v/>
      </c>
      <c r="C158" s="151"/>
      <c r="D158" s="152"/>
      <c r="E158" s="153"/>
      <c r="F158" s="152"/>
      <c r="G158" s="151"/>
      <c r="H158" s="151"/>
      <c r="I158" s="151"/>
      <c r="J158" s="151"/>
      <c r="K158" s="151"/>
      <c r="L158" s="151" t="str">
        <f t="shared" si="44"/>
        <v/>
      </c>
      <c r="M158" s="151" t="str">
        <f t="shared" si="45"/>
        <v/>
      </c>
      <c r="N158" s="151" t="str">
        <f t="shared" si="46"/>
        <v/>
      </c>
      <c r="O158" s="151" t="str">
        <f t="shared" si="47"/>
        <v/>
      </c>
      <c r="P158" s="155"/>
      <c r="Q158" s="155"/>
      <c r="R158" s="154" t="str">
        <f>IF(C158="","",MAX(N158:N159))</f>
        <v/>
      </c>
      <c r="S158" s="154" t="str">
        <f>IF(D158="","",MAX(O158:O159))</f>
        <v/>
      </c>
      <c r="T158" s="155" t="str">
        <f>IF(C158="","",MAX(ABS(H158),ABS(H159)))</f>
        <v/>
      </c>
      <c r="U158" s="156" t="str">
        <f>+IF(C158="","",MIN(MAX(ABS(G158),ABS(G159))*1000/(J158*K158),0.2*$F$10))</f>
        <v/>
      </c>
      <c r="V158" s="155" t="str">
        <f>IF(C158="","",MAX(BH158:BI158))</f>
        <v/>
      </c>
      <c r="W158" s="155" t="str">
        <f>IF(C158="","",$AA$9*$J158*$BG158*$BF158*$F$10/2.9/1000)</f>
        <v/>
      </c>
      <c r="X158" s="155" t="str">
        <f>IF(C158="","",$AA$9*$J158*$BG158*$BF158*$F$10/2/1000)</f>
        <v/>
      </c>
      <c r="Y158" s="157" t="str">
        <f>IF(C158="","",IF(MAX(ABS(H158),ABS(H159))&lt;V158,"Cấu tạo",IF(MAX(ABS(H158),ABS(H159))&gt;X158,"O/S","Tínhthép")))</f>
        <v/>
      </c>
      <c r="Z158" s="158" t="str">
        <f>IF(C158="","",IF(Y158="Tínhthép",IF(T158&lt;W158,2.5,_xlfn.COT(0.5*ASIN(2*T158*1000/($AA$9*J158*BG158*BF158*$F$10)))),""))</f>
        <v/>
      </c>
      <c r="AA158" s="159" t="str">
        <f>IF(C158="","",MAX(BJ158:BK158))</f>
        <v/>
      </c>
      <c r="AB158" s="160" t="str">
        <f>IF($C158="","",AH158)</f>
        <v/>
      </c>
      <c r="AC158" s="160" t="str">
        <f>IF($C158="","",AI158)</f>
        <v/>
      </c>
      <c r="AD158" s="160"/>
      <c r="AE158" s="159" t="str">
        <f>IF(C158="","",2*3.14*AB158^2/4/AC158*1000)</f>
        <v/>
      </c>
      <c r="AF158" s="161" t="str">
        <f>IF(C158="","",IF(AE158&gt;AA158,"OK","NOT OK"))</f>
        <v/>
      </c>
      <c r="AG158" s="17">
        <v>36</v>
      </c>
      <c r="AH158" s="162">
        <v>10</v>
      </c>
      <c r="AI158" s="163">
        <v>200</v>
      </c>
      <c r="AK158" s="164" t="str">
        <f t="shared" si="48"/>
        <v/>
      </c>
      <c r="AL158" s="165" t="str">
        <f t="shared" si="49"/>
        <v/>
      </c>
      <c r="AM158" s="164" t="str">
        <f t="shared" si="50"/>
        <v/>
      </c>
      <c r="AN158" s="164" t="str">
        <f t="shared" si="51"/>
        <v/>
      </c>
      <c r="AO158" s="166" t="str">
        <f t="shared" si="52"/>
        <v/>
      </c>
      <c r="AP158" s="167" t="str">
        <f t="shared" si="53"/>
        <v/>
      </c>
      <c r="AQ158" s="167" t="str">
        <f t="shared" si="54"/>
        <v/>
      </c>
      <c r="AR158" s="167" t="str">
        <f t="shared" si="55"/>
        <v/>
      </c>
      <c r="AS158" s="164" t="str">
        <f t="shared" si="56"/>
        <v/>
      </c>
      <c r="AT158" s="168" t="str">
        <f t="shared" si="57"/>
        <v/>
      </c>
      <c r="AU158" s="168" t="str">
        <f t="shared" si="58"/>
        <v/>
      </c>
      <c r="AV158" s="168" t="str">
        <f t="shared" si="59"/>
        <v/>
      </c>
      <c r="AW158" s="168" t="str">
        <f t="shared" si="60"/>
        <v/>
      </c>
      <c r="AX158" s="168" t="str">
        <f t="shared" si="61"/>
        <v/>
      </c>
      <c r="AY158" s="168" t="str">
        <f t="shared" si="62"/>
        <v/>
      </c>
      <c r="AZ158" s="169" t="str">
        <f>IF(C158="","",MAX(R158:R159))</f>
        <v/>
      </c>
      <c r="BA158" s="169" t="str">
        <f>IF(C158="","",MAX(S158:S159))</f>
        <v/>
      </c>
      <c r="BB158" s="170" t="str">
        <f>IF(C158="","",MIN(2,1+SQRT(200/(0.8*K158))))</f>
        <v/>
      </c>
      <c r="BC158" s="170" t="str">
        <f>IF(C158="","",MIN(0.02,MAX(R158:S158)/(J158*0.8*K158)))</f>
        <v/>
      </c>
      <c r="BD158" s="171" t="str">
        <f>IF(C158="","",0.18/$Y$11)</f>
        <v/>
      </c>
      <c r="BE158" s="172" t="str">
        <f>IF(C158="","",0.035*BB158^(3/2)*$F$9^(1/2))</f>
        <v/>
      </c>
      <c r="BF158" s="172" t="str">
        <f>IF(C158="","",0.6*(1-$F$9/250))</f>
        <v/>
      </c>
      <c r="BG158" s="171" t="str">
        <f>IF(C158="","",0.9*AK158)</f>
        <v/>
      </c>
      <c r="BH158" s="172" t="str">
        <f>+IF(C158="","",(BD158*BB158*(100*BC158*$F$9)^(1/3)+0.15*U158)*J158*0.8*K158/1000)</f>
        <v/>
      </c>
      <c r="BI158" s="172" t="str">
        <f>IF(C158="","",(BE158+0.15*U158)*J158*0.8*K158/1000)</f>
        <v/>
      </c>
      <c r="BJ158" s="172" t="str">
        <f>IF(C158="","",$AF$12*J158*1000)</f>
        <v/>
      </c>
      <c r="BK158" s="172" t="str">
        <f>+IF(C158="","",T158*1000/(BG158*$Q$10*Z158)*1000)</f>
        <v/>
      </c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  <c r="BW158" s="27"/>
      <c r="BX158" s="27"/>
      <c r="BY158" s="27"/>
      <c r="BZ158" s="27"/>
      <c r="CA158" s="27"/>
      <c r="CB158" s="27"/>
      <c r="CC158" s="27"/>
      <c r="CD158" s="27"/>
      <c r="CE158" s="27"/>
      <c r="CF158" s="27"/>
      <c r="CG158" s="27"/>
      <c r="CH158" s="27"/>
      <c r="CI158" s="27"/>
      <c r="CJ158" s="27"/>
      <c r="CK158" s="27"/>
      <c r="CL158" s="27"/>
      <c r="CM158" s="27"/>
      <c r="CN158" s="27"/>
      <c r="CO158" s="27"/>
      <c r="CP158" s="27"/>
      <c r="CQ158" s="27"/>
      <c r="CR158" s="27"/>
      <c r="CS158" s="27"/>
      <c r="CT158" s="27"/>
      <c r="CU158" s="27"/>
      <c r="CV158" s="27"/>
      <c r="CW158" s="27"/>
      <c r="CX158" s="27"/>
      <c r="CY158" s="27"/>
      <c r="CZ158" s="27"/>
      <c r="DA158" s="27"/>
      <c r="DB158" s="27"/>
      <c r="DC158" s="27"/>
      <c r="DD158" s="27"/>
      <c r="DE158" s="27"/>
      <c r="DF158" s="27"/>
      <c r="DG158" s="27"/>
      <c r="DH158" s="27"/>
      <c r="DI158" s="25"/>
      <c r="DJ158" s="25"/>
      <c r="DK158" s="25"/>
      <c r="DL158" s="25"/>
      <c r="DM158" s="25"/>
      <c r="DN158" s="25"/>
    </row>
    <row r="159" spans="1:118" ht="15.95" customHeight="1" x14ac:dyDescent="0.25">
      <c r="A159" s="181" t="str">
        <f t="shared" si="64"/>
        <v/>
      </c>
      <c r="B159" s="182" t="str">
        <f t="shared" si="63"/>
        <v/>
      </c>
      <c r="C159" s="151"/>
      <c r="D159" s="152"/>
      <c r="E159" s="153"/>
      <c r="F159" s="152"/>
      <c r="G159" s="151"/>
      <c r="H159" s="151"/>
      <c r="I159" s="151"/>
      <c r="J159" s="151"/>
      <c r="K159" s="152"/>
      <c r="L159" s="151" t="str">
        <f t="shared" si="44"/>
        <v/>
      </c>
      <c r="M159" s="151" t="str">
        <f t="shared" si="45"/>
        <v/>
      </c>
      <c r="N159" s="151" t="str">
        <f t="shared" si="46"/>
        <v/>
      </c>
      <c r="O159" s="151" t="str">
        <f t="shared" si="47"/>
        <v/>
      </c>
      <c r="P159" s="272"/>
      <c r="Q159" s="272"/>
      <c r="R159" s="180"/>
      <c r="S159" s="180"/>
      <c r="T159" s="174"/>
      <c r="U159" s="174"/>
      <c r="V159" s="174"/>
      <c r="W159" s="174"/>
      <c r="X159" s="174"/>
      <c r="Y159" s="174"/>
      <c r="Z159" s="174"/>
      <c r="AA159" s="175"/>
      <c r="AB159" s="175"/>
      <c r="AC159" s="175"/>
      <c r="AD159" s="175"/>
      <c r="AE159" s="176"/>
      <c r="AF159" s="175"/>
      <c r="AG159" s="122"/>
      <c r="AH159" s="177"/>
      <c r="AI159" s="177"/>
      <c r="AK159" s="164" t="str">
        <f t="shared" si="48"/>
        <v/>
      </c>
      <c r="AL159" s="165" t="str">
        <f t="shared" si="49"/>
        <v/>
      </c>
      <c r="AM159" s="164" t="str">
        <f t="shared" si="50"/>
        <v/>
      </c>
      <c r="AN159" s="164" t="str">
        <f t="shared" si="51"/>
        <v/>
      </c>
      <c r="AO159" s="166" t="str">
        <f t="shared" si="52"/>
        <v/>
      </c>
      <c r="AP159" s="167" t="str">
        <f t="shared" si="53"/>
        <v/>
      </c>
      <c r="AQ159" s="167" t="str">
        <f t="shared" si="54"/>
        <v/>
      </c>
      <c r="AR159" s="167" t="str">
        <f t="shared" si="55"/>
        <v/>
      </c>
      <c r="AS159" s="164" t="str">
        <f t="shared" si="56"/>
        <v/>
      </c>
      <c r="AT159" s="168" t="str">
        <f t="shared" si="57"/>
        <v/>
      </c>
      <c r="AU159" s="168" t="str">
        <f t="shared" si="58"/>
        <v/>
      </c>
      <c r="AV159" s="168" t="str">
        <f t="shared" si="59"/>
        <v/>
      </c>
      <c r="AW159" s="168" t="str">
        <f t="shared" si="60"/>
        <v/>
      </c>
      <c r="AX159" s="168" t="str">
        <f t="shared" si="61"/>
        <v/>
      </c>
      <c r="AY159" s="168" t="str">
        <f t="shared" si="62"/>
        <v/>
      </c>
      <c r="AZ159" s="178"/>
      <c r="BA159" s="178"/>
      <c r="BB159" s="179"/>
      <c r="BC159" s="179"/>
      <c r="BD159" s="179"/>
      <c r="BE159" s="179"/>
      <c r="BF159" s="179"/>
      <c r="BG159" s="179"/>
      <c r="BH159" s="179"/>
      <c r="BI159" s="179"/>
      <c r="BJ159" s="179"/>
      <c r="BK159" s="179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  <c r="BW159" s="27"/>
      <c r="BX159" s="27"/>
      <c r="BY159" s="27"/>
      <c r="BZ159" s="27"/>
      <c r="CA159" s="27"/>
      <c r="CB159" s="27"/>
      <c r="CC159" s="27"/>
      <c r="CD159" s="27"/>
      <c r="CE159" s="27"/>
      <c r="CF159" s="27"/>
      <c r="CG159" s="27"/>
      <c r="CH159" s="27"/>
      <c r="CI159" s="27"/>
      <c r="CJ159" s="27"/>
      <c r="CK159" s="27"/>
      <c r="CL159" s="27"/>
      <c r="CM159" s="27"/>
      <c r="CN159" s="27"/>
      <c r="CO159" s="27"/>
      <c r="CP159" s="27"/>
      <c r="CQ159" s="27"/>
      <c r="CR159" s="27"/>
      <c r="CS159" s="27"/>
      <c r="CT159" s="27"/>
      <c r="CU159" s="27"/>
      <c r="CV159" s="27"/>
      <c r="CW159" s="27"/>
      <c r="CX159" s="27"/>
      <c r="CY159" s="27"/>
      <c r="CZ159" s="27"/>
      <c r="DA159" s="27"/>
      <c r="DB159" s="27"/>
      <c r="DC159" s="27"/>
      <c r="DD159" s="27"/>
      <c r="DE159" s="27"/>
      <c r="DF159" s="27"/>
      <c r="DG159" s="27"/>
      <c r="DH159" s="27"/>
      <c r="DI159" s="25"/>
      <c r="DJ159" s="25"/>
      <c r="DK159" s="25"/>
      <c r="DL159" s="25"/>
      <c r="DM159" s="25"/>
      <c r="DN159" s="25"/>
    </row>
    <row r="160" spans="1:118" ht="15.95" customHeight="1" x14ac:dyDescent="0.2">
      <c r="A160" s="181" t="str">
        <f t="shared" si="64"/>
        <v/>
      </c>
      <c r="B160" s="182" t="str">
        <f t="shared" si="63"/>
        <v/>
      </c>
      <c r="C160" s="151"/>
      <c r="D160" s="152"/>
      <c r="E160" s="153"/>
      <c r="F160" s="152"/>
      <c r="G160" s="151"/>
      <c r="H160" s="151"/>
      <c r="I160" s="151"/>
      <c r="J160" s="151"/>
      <c r="K160" s="152"/>
      <c r="L160" s="151" t="str">
        <f t="shared" si="44"/>
        <v/>
      </c>
      <c r="M160" s="151" t="str">
        <f t="shared" si="45"/>
        <v/>
      </c>
      <c r="N160" s="151" t="str">
        <f t="shared" si="46"/>
        <v/>
      </c>
      <c r="O160" s="151" t="str">
        <f t="shared" si="47"/>
        <v/>
      </c>
      <c r="P160" s="155"/>
      <c r="Q160" s="155"/>
      <c r="R160" s="154" t="str">
        <f>IF(C160="","",MAX(N160:N161))</f>
        <v/>
      </c>
      <c r="S160" s="154" t="str">
        <f>IF(D160="","",MAX(O160:O161))</f>
        <v/>
      </c>
      <c r="T160" s="155" t="str">
        <f>IF(C160="","",MAX(ABS(H160),ABS(H161)))</f>
        <v/>
      </c>
      <c r="U160" s="156" t="str">
        <f>+IF(C160="","",MIN(MAX(ABS(G160),ABS(G161))*1000/(J160*K160),0.2*$F$10))</f>
        <v/>
      </c>
      <c r="V160" s="155" t="str">
        <f>IF(C160="","",MAX(BH160:BI160))</f>
        <v/>
      </c>
      <c r="W160" s="155" t="str">
        <f>IF(C160="","",$AA$9*$J160*$BG160*$BF160*$F$10/2.9/1000)</f>
        <v/>
      </c>
      <c r="X160" s="155" t="str">
        <f>IF(C160="","",$AA$9*$J160*$BG160*$BF160*$F$10/2/1000)</f>
        <v/>
      </c>
      <c r="Y160" s="157" t="str">
        <f>IF(C160="","",IF(MAX(ABS(H160),ABS(H161))&lt;V160,"Cấu tạo",IF(MAX(ABS(H160),ABS(H161))&gt;X160,"O/S","Tínhthép")))</f>
        <v/>
      </c>
      <c r="Z160" s="158" t="str">
        <f>IF(C160="","",IF(Y160="Tínhthép",IF(T160&lt;W160,2.5,_xlfn.COT(0.5*ASIN(2*T160*1000/($AA$9*J160*BG160*BF160*$F$10)))),""))</f>
        <v/>
      </c>
      <c r="AA160" s="159" t="str">
        <f>IF(C160="","",MAX(BJ160:BK160))</f>
        <v/>
      </c>
      <c r="AB160" s="160" t="str">
        <f>IF($C160="","",AH160)</f>
        <v/>
      </c>
      <c r="AC160" s="160" t="str">
        <f>IF($C160="","",AI160)</f>
        <v/>
      </c>
      <c r="AD160" s="160"/>
      <c r="AE160" s="159" t="str">
        <f>IF(C160="","",2*3.14*AB160^2/4/AC160*1000)</f>
        <v/>
      </c>
      <c r="AF160" s="161" t="str">
        <f>IF(C160="","",IF(AE160&gt;AA160,"OK","NOT OK"))</f>
        <v/>
      </c>
      <c r="AH160" s="162">
        <v>10</v>
      </c>
      <c r="AI160" s="163">
        <v>200</v>
      </c>
      <c r="AK160" s="164" t="str">
        <f t="shared" si="48"/>
        <v/>
      </c>
      <c r="AL160" s="165" t="str">
        <f t="shared" si="49"/>
        <v/>
      </c>
      <c r="AM160" s="164" t="str">
        <f t="shared" si="50"/>
        <v/>
      </c>
      <c r="AN160" s="164" t="str">
        <f t="shared" si="51"/>
        <v/>
      </c>
      <c r="AO160" s="166" t="str">
        <f t="shared" si="52"/>
        <v/>
      </c>
      <c r="AP160" s="167" t="str">
        <f t="shared" si="53"/>
        <v/>
      </c>
      <c r="AQ160" s="167" t="str">
        <f t="shared" si="54"/>
        <v/>
      </c>
      <c r="AR160" s="167" t="str">
        <f t="shared" si="55"/>
        <v/>
      </c>
      <c r="AS160" s="164" t="str">
        <f t="shared" si="56"/>
        <v/>
      </c>
      <c r="AT160" s="168" t="str">
        <f t="shared" si="57"/>
        <v/>
      </c>
      <c r="AU160" s="168" t="str">
        <f t="shared" si="58"/>
        <v/>
      </c>
      <c r="AV160" s="168" t="str">
        <f t="shared" si="59"/>
        <v/>
      </c>
      <c r="AW160" s="168" t="str">
        <f t="shared" si="60"/>
        <v/>
      </c>
      <c r="AX160" s="168" t="str">
        <f t="shared" si="61"/>
        <v/>
      </c>
      <c r="AY160" s="168" t="str">
        <f t="shared" si="62"/>
        <v/>
      </c>
      <c r="AZ160" s="169" t="str">
        <f>IF(C160="","",MAX(R160:R161))</f>
        <v/>
      </c>
      <c r="BA160" s="169" t="str">
        <f>IF(C160="","",MAX(S160:S161))</f>
        <v/>
      </c>
      <c r="BB160" s="170" t="str">
        <f>IF(C160="","",MIN(2,1+SQRT(200/(0.8*K160))))</f>
        <v/>
      </c>
      <c r="BC160" s="170" t="str">
        <f>IF(C160="","",MIN(0.02,MAX(R160:S160)/(J160*0.8*K160)))</f>
        <v/>
      </c>
      <c r="BD160" s="171" t="str">
        <f>IF(C160="","",0.18/$Y$11)</f>
        <v/>
      </c>
      <c r="BE160" s="172" t="str">
        <f>IF(C160="","",0.035*BB160^(3/2)*$F$9^(1/2))</f>
        <v/>
      </c>
      <c r="BF160" s="172" t="str">
        <f>IF(C160="","",0.6*(1-$F$9/250))</f>
        <v/>
      </c>
      <c r="BG160" s="171" t="str">
        <f>IF(C160="","",0.9*AK160)</f>
        <v/>
      </c>
      <c r="BH160" s="172" t="str">
        <f>+IF(C160="","",(BD160*BB160*(100*BC160*$F$9)^(1/3)+0.15*U160)*J160*0.8*K160/1000)</f>
        <v/>
      </c>
      <c r="BI160" s="172" t="str">
        <f>IF(C160="","",(BE160+0.15*U160)*J160*0.8*K160/1000)</f>
        <v/>
      </c>
      <c r="BJ160" s="172" t="str">
        <f>IF(C160="","",$AF$12*J160*1000)</f>
        <v/>
      </c>
      <c r="BK160" s="172" t="str">
        <f>+IF(C160="","",T160*1000/(BG160*$Q$10*Z160)*1000)</f>
        <v/>
      </c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  <c r="BW160" s="27"/>
      <c r="BX160" s="27"/>
      <c r="BY160" s="27"/>
      <c r="BZ160" s="27"/>
      <c r="CA160" s="27"/>
      <c r="CB160" s="27"/>
      <c r="CC160" s="27"/>
      <c r="CD160" s="27"/>
      <c r="CE160" s="27"/>
      <c r="CF160" s="27"/>
      <c r="CG160" s="27"/>
      <c r="CH160" s="27"/>
      <c r="CI160" s="27"/>
      <c r="CJ160" s="27"/>
      <c r="CK160" s="27"/>
      <c r="CL160" s="27"/>
      <c r="CM160" s="27"/>
      <c r="CN160" s="27"/>
      <c r="CO160" s="27"/>
      <c r="CP160" s="27"/>
      <c r="CQ160" s="27"/>
      <c r="CR160" s="27"/>
      <c r="CS160" s="27"/>
      <c r="CT160" s="27"/>
      <c r="CU160" s="27"/>
      <c r="CV160" s="27"/>
      <c r="CW160" s="27"/>
      <c r="CX160" s="27"/>
      <c r="CY160" s="27"/>
      <c r="CZ160" s="27"/>
      <c r="DA160" s="27"/>
      <c r="DB160" s="27"/>
      <c r="DC160" s="27"/>
      <c r="DD160" s="27"/>
      <c r="DE160" s="27"/>
      <c r="DF160" s="27"/>
      <c r="DG160" s="27"/>
      <c r="DH160" s="27"/>
      <c r="DI160" s="25"/>
      <c r="DJ160" s="25"/>
      <c r="DK160" s="25"/>
      <c r="DL160" s="25"/>
      <c r="DM160" s="25"/>
      <c r="DN160" s="25"/>
    </row>
    <row r="161" spans="1:118" ht="15.95" customHeight="1" x14ac:dyDescent="0.25">
      <c r="A161" s="181" t="str">
        <f t="shared" si="64"/>
        <v/>
      </c>
      <c r="B161" s="182" t="str">
        <f t="shared" si="63"/>
        <v/>
      </c>
      <c r="C161" s="151"/>
      <c r="D161" s="152"/>
      <c r="E161" s="153"/>
      <c r="F161" s="152"/>
      <c r="G161" s="151"/>
      <c r="H161" s="151"/>
      <c r="I161" s="151"/>
      <c r="J161" s="151"/>
      <c r="K161" s="152"/>
      <c r="L161" s="151" t="str">
        <f t="shared" si="44"/>
        <v/>
      </c>
      <c r="M161" s="151" t="str">
        <f t="shared" si="45"/>
        <v/>
      </c>
      <c r="N161" s="151" t="str">
        <f t="shared" si="46"/>
        <v/>
      </c>
      <c r="O161" s="151" t="str">
        <f t="shared" si="47"/>
        <v/>
      </c>
      <c r="P161" s="272"/>
      <c r="Q161" s="272"/>
      <c r="R161" s="180"/>
      <c r="S161" s="180"/>
      <c r="T161" s="174"/>
      <c r="U161" s="174"/>
      <c r="V161" s="174"/>
      <c r="W161" s="174"/>
      <c r="X161" s="174"/>
      <c r="Y161" s="174"/>
      <c r="Z161" s="174"/>
      <c r="AA161" s="175"/>
      <c r="AB161" s="175"/>
      <c r="AC161" s="175"/>
      <c r="AD161" s="175"/>
      <c r="AE161" s="176"/>
      <c r="AF161" s="175"/>
      <c r="AG161" s="122"/>
      <c r="AH161" s="177"/>
      <c r="AI161" s="177"/>
      <c r="AK161" s="164" t="str">
        <f t="shared" si="48"/>
        <v/>
      </c>
      <c r="AL161" s="165" t="str">
        <f t="shared" si="49"/>
        <v/>
      </c>
      <c r="AM161" s="164" t="str">
        <f t="shared" si="50"/>
        <v/>
      </c>
      <c r="AN161" s="164" t="str">
        <f t="shared" si="51"/>
        <v/>
      </c>
      <c r="AO161" s="166" t="str">
        <f t="shared" si="52"/>
        <v/>
      </c>
      <c r="AP161" s="167" t="str">
        <f t="shared" si="53"/>
        <v/>
      </c>
      <c r="AQ161" s="167" t="str">
        <f t="shared" si="54"/>
        <v/>
      </c>
      <c r="AR161" s="167" t="str">
        <f t="shared" si="55"/>
        <v/>
      </c>
      <c r="AS161" s="164" t="str">
        <f t="shared" si="56"/>
        <v/>
      </c>
      <c r="AT161" s="168" t="str">
        <f t="shared" si="57"/>
        <v/>
      </c>
      <c r="AU161" s="168" t="str">
        <f t="shared" si="58"/>
        <v/>
      </c>
      <c r="AV161" s="168" t="str">
        <f t="shared" si="59"/>
        <v/>
      </c>
      <c r="AW161" s="168" t="str">
        <f t="shared" si="60"/>
        <v/>
      </c>
      <c r="AX161" s="168" t="str">
        <f t="shared" si="61"/>
        <v/>
      </c>
      <c r="AY161" s="168" t="str">
        <f t="shared" si="62"/>
        <v/>
      </c>
      <c r="AZ161" s="178"/>
      <c r="BA161" s="178"/>
      <c r="BB161" s="179"/>
      <c r="BC161" s="179"/>
      <c r="BD161" s="179"/>
      <c r="BE161" s="179"/>
      <c r="BF161" s="179"/>
      <c r="BG161" s="179"/>
      <c r="BH161" s="179"/>
      <c r="BI161" s="179"/>
      <c r="BJ161" s="179"/>
      <c r="BK161" s="179"/>
      <c r="BL161" s="27"/>
      <c r="BM161" s="27"/>
      <c r="BN161" s="27"/>
      <c r="BO161" s="27"/>
      <c r="BP161" s="27"/>
      <c r="BQ161" s="27"/>
      <c r="BR161" s="27"/>
      <c r="BS161" s="27"/>
      <c r="BT161" s="27"/>
      <c r="BU161" s="27"/>
      <c r="BV161" s="27"/>
      <c r="BW161" s="27"/>
      <c r="BX161" s="27"/>
      <c r="BY161" s="27"/>
      <c r="BZ161" s="27"/>
      <c r="CA161" s="27"/>
      <c r="CB161" s="27"/>
      <c r="CC161" s="27"/>
      <c r="CD161" s="27"/>
      <c r="CE161" s="27"/>
      <c r="CF161" s="27"/>
      <c r="CG161" s="27"/>
      <c r="CH161" s="27"/>
      <c r="CI161" s="27"/>
      <c r="CJ161" s="27"/>
      <c r="CK161" s="27"/>
      <c r="CL161" s="27"/>
      <c r="CM161" s="27"/>
      <c r="CN161" s="27"/>
      <c r="CO161" s="27"/>
      <c r="CP161" s="27"/>
      <c r="CQ161" s="27"/>
      <c r="CR161" s="27"/>
      <c r="CS161" s="27"/>
      <c r="CT161" s="27"/>
      <c r="CU161" s="27"/>
      <c r="CV161" s="27"/>
      <c r="CW161" s="27"/>
      <c r="CX161" s="27"/>
      <c r="CY161" s="27"/>
      <c r="CZ161" s="27"/>
      <c r="DA161" s="27"/>
      <c r="DB161" s="27"/>
      <c r="DC161" s="27"/>
      <c r="DD161" s="27"/>
      <c r="DE161" s="27"/>
      <c r="DF161" s="27"/>
      <c r="DG161" s="27"/>
      <c r="DH161" s="27"/>
      <c r="DI161" s="25"/>
      <c r="DJ161" s="25"/>
      <c r="DK161" s="25"/>
      <c r="DL161" s="25"/>
      <c r="DM161" s="25"/>
      <c r="DN161" s="25"/>
    </row>
    <row r="162" spans="1:118" ht="15.95" customHeight="1" x14ac:dyDescent="0.2">
      <c r="A162" s="181" t="str">
        <f t="shared" si="64"/>
        <v/>
      </c>
      <c r="B162" s="182" t="str">
        <f t="shared" si="63"/>
        <v/>
      </c>
      <c r="C162" s="151"/>
      <c r="D162" s="152"/>
      <c r="E162" s="153"/>
      <c r="F162" s="152"/>
      <c r="G162" s="151"/>
      <c r="H162" s="151"/>
      <c r="I162" s="151"/>
      <c r="J162" s="151"/>
      <c r="K162" s="151"/>
      <c r="L162" s="151" t="str">
        <f t="shared" si="44"/>
        <v/>
      </c>
      <c r="M162" s="151" t="str">
        <f t="shared" si="45"/>
        <v/>
      </c>
      <c r="N162" s="151" t="str">
        <f t="shared" si="46"/>
        <v/>
      </c>
      <c r="O162" s="151" t="str">
        <f t="shared" si="47"/>
        <v/>
      </c>
      <c r="P162" s="155"/>
      <c r="Q162" s="155"/>
      <c r="R162" s="154" t="str">
        <f>IF(C162="","",MAX(N162:N163))</f>
        <v/>
      </c>
      <c r="S162" s="154" t="str">
        <f>IF(D162="","",MAX(O162:O163))</f>
        <v/>
      </c>
      <c r="T162" s="155" t="str">
        <f>IF(C162="","",MAX(ABS(H162),ABS(H163)))</f>
        <v/>
      </c>
      <c r="U162" s="156" t="str">
        <f>+IF(C162="","",MIN(MAX(ABS(G162),ABS(G163))*1000/(J162*K162),0.2*$F$10))</f>
        <v/>
      </c>
      <c r="V162" s="155" t="str">
        <f>IF(C162="","",MAX(BH162:BI162))</f>
        <v/>
      </c>
      <c r="W162" s="155" t="str">
        <f>IF(C162="","",$AA$9*$J162*$BG162*$BF162*$F$10/2.9/1000)</f>
        <v/>
      </c>
      <c r="X162" s="155" t="str">
        <f>IF(C162="","",$AA$9*$J162*$BG162*$BF162*$F$10/2/1000)</f>
        <v/>
      </c>
      <c r="Y162" s="157" t="str">
        <f>IF(C162="","",IF(MAX(ABS(H162),ABS(H163))&lt;V162,"Cấu tạo",IF(MAX(ABS(H162),ABS(H163))&gt;X162,"O/S","Tínhthép")))</f>
        <v/>
      </c>
      <c r="Z162" s="158" t="str">
        <f>IF(C162="","",IF(Y162="Tínhthép",IF(T162&lt;W162,2.5,_xlfn.COT(0.5*ASIN(2*T162*1000/($AA$9*J162*BG162*BF162*$F$10)))),""))</f>
        <v/>
      </c>
      <c r="AA162" s="159" t="str">
        <f>IF(C162="","",MAX(BJ162:BK162))</f>
        <v/>
      </c>
      <c r="AB162" s="160" t="str">
        <f>IF($C162="","",AH162)</f>
        <v/>
      </c>
      <c r="AC162" s="160" t="str">
        <f>IF($C162="","",AI162)</f>
        <v/>
      </c>
      <c r="AD162" s="160"/>
      <c r="AE162" s="159" t="str">
        <f>IF(C162="","",2*3.14*AB162^2/4/AC162*1000)</f>
        <v/>
      </c>
      <c r="AF162" s="161" t="str">
        <f>IF(C162="","",IF(AE162&gt;AA162,"OK","NOT OK"))</f>
        <v/>
      </c>
      <c r="AG162" s="17">
        <v>37</v>
      </c>
      <c r="AH162" s="162">
        <v>10</v>
      </c>
      <c r="AI162" s="163">
        <v>200</v>
      </c>
      <c r="AK162" s="164" t="str">
        <f t="shared" si="48"/>
        <v/>
      </c>
      <c r="AL162" s="165" t="str">
        <f t="shared" si="49"/>
        <v/>
      </c>
      <c r="AM162" s="164" t="str">
        <f t="shared" si="50"/>
        <v/>
      </c>
      <c r="AN162" s="164" t="str">
        <f t="shared" si="51"/>
        <v/>
      </c>
      <c r="AO162" s="166" t="str">
        <f t="shared" si="52"/>
        <v/>
      </c>
      <c r="AP162" s="167" t="str">
        <f t="shared" si="53"/>
        <v/>
      </c>
      <c r="AQ162" s="167" t="str">
        <f t="shared" si="54"/>
        <v/>
      </c>
      <c r="AR162" s="167" t="str">
        <f t="shared" si="55"/>
        <v/>
      </c>
      <c r="AS162" s="164" t="str">
        <f t="shared" si="56"/>
        <v/>
      </c>
      <c r="AT162" s="168" t="str">
        <f t="shared" si="57"/>
        <v/>
      </c>
      <c r="AU162" s="168" t="str">
        <f t="shared" si="58"/>
        <v/>
      </c>
      <c r="AV162" s="168" t="str">
        <f t="shared" si="59"/>
        <v/>
      </c>
      <c r="AW162" s="168" t="str">
        <f t="shared" si="60"/>
        <v/>
      </c>
      <c r="AX162" s="168" t="str">
        <f t="shared" si="61"/>
        <v/>
      </c>
      <c r="AY162" s="168" t="str">
        <f t="shared" si="62"/>
        <v/>
      </c>
      <c r="AZ162" s="169" t="str">
        <f>IF(C162="","",MAX(R162:R163))</f>
        <v/>
      </c>
      <c r="BA162" s="169" t="str">
        <f>IF(C162="","",MAX(S162:S163))</f>
        <v/>
      </c>
      <c r="BB162" s="170" t="str">
        <f>IF(C162="","",MIN(2,1+SQRT(200/(0.8*K162))))</f>
        <v/>
      </c>
      <c r="BC162" s="170" t="str">
        <f>IF(C162="","",MIN(0.02,MAX(R162:S162)/(J162*0.8*K162)))</f>
        <v/>
      </c>
      <c r="BD162" s="171" t="str">
        <f>IF(C162="","",0.18/$Y$11)</f>
        <v/>
      </c>
      <c r="BE162" s="172" t="str">
        <f>IF(C162="","",0.035*BB162^(3/2)*$F$9^(1/2))</f>
        <v/>
      </c>
      <c r="BF162" s="172" t="str">
        <f>IF(C162="","",0.6*(1-$F$9/250))</f>
        <v/>
      </c>
      <c r="BG162" s="171" t="str">
        <f>IF(C162="","",0.9*AK162)</f>
        <v/>
      </c>
      <c r="BH162" s="172" t="str">
        <f>+IF(C162="","",(BD162*BB162*(100*BC162*$F$9)^(1/3)+0.15*U162)*J162*0.8*K162/1000)</f>
        <v/>
      </c>
      <c r="BI162" s="172" t="str">
        <f>IF(C162="","",(BE162+0.15*U162)*J162*0.8*K162/1000)</f>
        <v/>
      </c>
      <c r="BJ162" s="172" t="str">
        <f>IF(C162="","",$AF$12*J162*1000)</f>
        <v/>
      </c>
      <c r="BK162" s="172" t="str">
        <f>+IF(C162="","",T162*1000/(BG162*$Q$10*Z162)*1000)</f>
        <v/>
      </c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  <c r="BW162" s="27"/>
      <c r="BX162" s="27"/>
      <c r="BY162" s="27"/>
      <c r="BZ162" s="27"/>
      <c r="CA162" s="27"/>
      <c r="CB162" s="27"/>
      <c r="CC162" s="27"/>
      <c r="CD162" s="27"/>
      <c r="CE162" s="27"/>
      <c r="CF162" s="27"/>
      <c r="CG162" s="27"/>
      <c r="CH162" s="27"/>
      <c r="CI162" s="27"/>
      <c r="CJ162" s="27"/>
      <c r="CK162" s="27"/>
      <c r="CL162" s="27"/>
      <c r="CM162" s="27"/>
      <c r="CN162" s="27"/>
      <c r="CO162" s="27"/>
      <c r="CP162" s="27"/>
      <c r="CQ162" s="27"/>
      <c r="CR162" s="27"/>
      <c r="CS162" s="27"/>
      <c r="CT162" s="27"/>
      <c r="CU162" s="27"/>
      <c r="CV162" s="27"/>
      <c r="CW162" s="27"/>
      <c r="CX162" s="27"/>
      <c r="CY162" s="27"/>
      <c r="CZ162" s="27"/>
      <c r="DA162" s="27"/>
      <c r="DB162" s="27"/>
      <c r="DC162" s="27"/>
      <c r="DD162" s="27"/>
      <c r="DE162" s="27"/>
      <c r="DF162" s="27"/>
      <c r="DG162" s="27"/>
      <c r="DH162" s="27"/>
      <c r="DI162" s="25"/>
      <c r="DJ162" s="25"/>
      <c r="DK162" s="25"/>
      <c r="DL162" s="25"/>
      <c r="DM162" s="25"/>
      <c r="DN162" s="25"/>
    </row>
    <row r="163" spans="1:118" ht="15.95" customHeight="1" x14ac:dyDescent="0.25">
      <c r="A163" s="181" t="str">
        <f t="shared" si="64"/>
        <v/>
      </c>
      <c r="B163" s="182" t="str">
        <f t="shared" si="63"/>
        <v/>
      </c>
      <c r="C163" s="151"/>
      <c r="D163" s="152"/>
      <c r="E163" s="153"/>
      <c r="F163" s="152"/>
      <c r="G163" s="151"/>
      <c r="H163" s="151"/>
      <c r="I163" s="151"/>
      <c r="J163" s="151"/>
      <c r="K163" s="152"/>
      <c r="L163" s="151" t="str">
        <f t="shared" si="44"/>
        <v/>
      </c>
      <c r="M163" s="151" t="str">
        <f t="shared" si="45"/>
        <v/>
      </c>
      <c r="N163" s="151" t="str">
        <f t="shared" si="46"/>
        <v/>
      </c>
      <c r="O163" s="151" t="str">
        <f t="shared" si="47"/>
        <v/>
      </c>
      <c r="P163" s="272"/>
      <c r="Q163" s="272"/>
      <c r="R163" s="173"/>
      <c r="S163" s="173"/>
      <c r="T163" s="174"/>
      <c r="U163" s="174"/>
      <c r="V163" s="174"/>
      <c r="W163" s="174"/>
      <c r="X163" s="174"/>
      <c r="Y163" s="174"/>
      <c r="Z163" s="174"/>
      <c r="AA163" s="175"/>
      <c r="AB163" s="175"/>
      <c r="AC163" s="175"/>
      <c r="AD163" s="175"/>
      <c r="AE163" s="176"/>
      <c r="AF163" s="175"/>
      <c r="AG163" s="122"/>
      <c r="AH163" s="177"/>
      <c r="AI163" s="177"/>
      <c r="AK163" s="164" t="str">
        <f t="shared" si="48"/>
        <v/>
      </c>
      <c r="AL163" s="165" t="str">
        <f t="shared" si="49"/>
        <v/>
      </c>
      <c r="AM163" s="164" t="str">
        <f t="shared" si="50"/>
        <v/>
      </c>
      <c r="AN163" s="164" t="str">
        <f t="shared" si="51"/>
        <v/>
      </c>
      <c r="AO163" s="166" t="str">
        <f t="shared" si="52"/>
        <v/>
      </c>
      <c r="AP163" s="167" t="str">
        <f t="shared" si="53"/>
        <v/>
      </c>
      <c r="AQ163" s="167" t="str">
        <f t="shared" si="54"/>
        <v/>
      </c>
      <c r="AR163" s="167" t="str">
        <f t="shared" si="55"/>
        <v/>
      </c>
      <c r="AS163" s="164" t="str">
        <f t="shared" si="56"/>
        <v/>
      </c>
      <c r="AT163" s="168" t="str">
        <f t="shared" si="57"/>
        <v/>
      </c>
      <c r="AU163" s="168" t="str">
        <f t="shared" si="58"/>
        <v/>
      </c>
      <c r="AV163" s="168" t="str">
        <f t="shared" si="59"/>
        <v/>
      </c>
      <c r="AW163" s="168" t="str">
        <f t="shared" si="60"/>
        <v/>
      </c>
      <c r="AX163" s="168" t="str">
        <f t="shared" si="61"/>
        <v/>
      </c>
      <c r="AY163" s="168" t="str">
        <f t="shared" si="62"/>
        <v/>
      </c>
      <c r="AZ163" s="178"/>
      <c r="BA163" s="178"/>
      <c r="BB163" s="179"/>
      <c r="BC163" s="179"/>
      <c r="BD163" s="179"/>
      <c r="BE163" s="179"/>
      <c r="BF163" s="179"/>
      <c r="BG163" s="179"/>
      <c r="BH163" s="179"/>
      <c r="BI163" s="179"/>
      <c r="BJ163" s="179"/>
      <c r="BK163" s="179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  <c r="BW163" s="27"/>
      <c r="BX163" s="27"/>
      <c r="BY163" s="27"/>
      <c r="BZ163" s="27"/>
      <c r="CA163" s="27"/>
      <c r="CB163" s="27"/>
      <c r="CC163" s="27"/>
      <c r="CD163" s="27"/>
      <c r="CE163" s="27"/>
      <c r="CF163" s="27"/>
      <c r="CG163" s="27"/>
      <c r="CH163" s="27"/>
      <c r="CI163" s="27"/>
      <c r="CJ163" s="27"/>
      <c r="CK163" s="27"/>
      <c r="CL163" s="27"/>
      <c r="CM163" s="27"/>
      <c r="CN163" s="27"/>
      <c r="CO163" s="27"/>
      <c r="CP163" s="27"/>
      <c r="CQ163" s="27"/>
      <c r="CR163" s="27"/>
      <c r="CS163" s="27"/>
      <c r="CT163" s="27"/>
      <c r="CU163" s="27"/>
      <c r="CV163" s="27"/>
      <c r="CW163" s="27"/>
      <c r="CX163" s="27"/>
      <c r="CY163" s="27"/>
      <c r="CZ163" s="27"/>
      <c r="DA163" s="27"/>
      <c r="DB163" s="27"/>
      <c r="DC163" s="27"/>
      <c r="DD163" s="27"/>
      <c r="DE163" s="27"/>
      <c r="DF163" s="27"/>
      <c r="DG163" s="27"/>
      <c r="DH163" s="27"/>
      <c r="DI163" s="25"/>
      <c r="DJ163" s="25"/>
      <c r="DK163" s="25"/>
      <c r="DL163" s="25"/>
      <c r="DM163" s="25"/>
      <c r="DN163" s="25"/>
    </row>
    <row r="164" spans="1:118" ht="15.95" customHeight="1" x14ac:dyDescent="0.2">
      <c r="A164" s="181" t="str">
        <f t="shared" si="64"/>
        <v/>
      </c>
      <c r="B164" s="182" t="str">
        <f t="shared" si="63"/>
        <v/>
      </c>
      <c r="C164" s="151"/>
      <c r="D164" s="152"/>
      <c r="E164" s="153"/>
      <c r="F164" s="152"/>
      <c r="G164" s="151"/>
      <c r="H164" s="151"/>
      <c r="I164" s="151"/>
      <c r="J164" s="151"/>
      <c r="K164" s="152"/>
      <c r="L164" s="151" t="str">
        <f t="shared" si="44"/>
        <v/>
      </c>
      <c r="M164" s="151" t="str">
        <f t="shared" si="45"/>
        <v/>
      </c>
      <c r="N164" s="151" t="str">
        <f t="shared" si="46"/>
        <v/>
      </c>
      <c r="O164" s="151" t="str">
        <f t="shared" si="47"/>
        <v/>
      </c>
      <c r="P164" s="155"/>
      <c r="Q164" s="155"/>
      <c r="R164" s="154" t="str">
        <f>IF(C164="","",MAX(N164:N165))</f>
        <v/>
      </c>
      <c r="S164" s="154" t="str">
        <f>IF(D164="","",MAX(O164:O165))</f>
        <v/>
      </c>
      <c r="T164" s="155" t="str">
        <f>IF(C164="","",MAX(ABS(H164),ABS(H165)))</f>
        <v/>
      </c>
      <c r="U164" s="156" t="str">
        <f>+IF(C164="","",MIN(MAX(ABS(G164),ABS(G165))*1000/(J164*K164),0.2*$F$10))</f>
        <v/>
      </c>
      <c r="V164" s="155" t="str">
        <f>IF(C164="","",MAX(BH164:BI164))</f>
        <v/>
      </c>
      <c r="W164" s="155" t="str">
        <f>IF(C164="","",$AA$9*$J164*$BG164*$BF164*$F$10/2.9/1000)</f>
        <v/>
      </c>
      <c r="X164" s="155" t="str">
        <f>IF(C164="","",$AA$9*$J164*$BG164*$BF164*$F$10/2/1000)</f>
        <v/>
      </c>
      <c r="Y164" s="157" t="str">
        <f>IF(C164="","",IF(MAX(ABS(H164),ABS(H165))&lt;V164,"Cấu tạo",IF(MAX(ABS(H164),ABS(H165))&gt;X164,"O/S","Tínhthép")))</f>
        <v/>
      </c>
      <c r="Z164" s="158" t="str">
        <f>IF(C164="","",IF(Y164="Tínhthép",IF(T164&lt;W164,2.5,_xlfn.COT(0.5*ASIN(2*T164*1000/($AA$9*J164*BG164*BF164*$F$10)))),""))</f>
        <v/>
      </c>
      <c r="AA164" s="159" t="str">
        <f>IF(C164="","",MAX(BJ164:BK164))</f>
        <v/>
      </c>
      <c r="AB164" s="160" t="str">
        <f>IF($C164="","",AH164)</f>
        <v/>
      </c>
      <c r="AC164" s="160" t="str">
        <f>IF($C164="","",AI164)</f>
        <v/>
      </c>
      <c r="AD164" s="160"/>
      <c r="AE164" s="159" t="str">
        <f>IF(C164="","",2*3.14*AB164^2/4/AC164*1000)</f>
        <v/>
      </c>
      <c r="AF164" s="161" t="str">
        <f>IF(C164="","",IF(AE164&gt;AA164,"OK","NOT OK"))</f>
        <v/>
      </c>
      <c r="AH164" s="162">
        <v>10</v>
      </c>
      <c r="AI164" s="163">
        <v>200</v>
      </c>
      <c r="AK164" s="164" t="str">
        <f t="shared" si="48"/>
        <v/>
      </c>
      <c r="AL164" s="165" t="str">
        <f t="shared" si="49"/>
        <v/>
      </c>
      <c r="AM164" s="164" t="str">
        <f t="shared" si="50"/>
        <v/>
      </c>
      <c r="AN164" s="164" t="str">
        <f t="shared" si="51"/>
        <v/>
      </c>
      <c r="AO164" s="166" t="str">
        <f t="shared" si="52"/>
        <v/>
      </c>
      <c r="AP164" s="167" t="str">
        <f t="shared" si="53"/>
        <v/>
      </c>
      <c r="AQ164" s="167" t="str">
        <f t="shared" si="54"/>
        <v/>
      </c>
      <c r="AR164" s="167" t="str">
        <f t="shared" si="55"/>
        <v/>
      </c>
      <c r="AS164" s="164" t="str">
        <f t="shared" si="56"/>
        <v/>
      </c>
      <c r="AT164" s="168" t="str">
        <f t="shared" si="57"/>
        <v/>
      </c>
      <c r="AU164" s="168" t="str">
        <f t="shared" si="58"/>
        <v/>
      </c>
      <c r="AV164" s="168" t="str">
        <f t="shared" si="59"/>
        <v/>
      </c>
      <c r="AW164" s="168" t="str">
        <f t="shared" si="60"/>
        <v/>
      </c>
      <c r="AX164" s="168" t="str">
        <f t="shared" si="61"/>
        <v/>
      </c>
      <c r="AY164" s="168" t="str">
        <f t="shared" si="62"/>
        <v/>
      </c>
      <c r="AZ164" s="169" t="str">
        <f>IF(C164="","",MAX(R164:R165))</f>
        <v/>
      </c>
      <c r="BA164" s="169" t="str">
        <f>IF(C164="","",MAX(S164:S165))</f>
        <v/>
      </c>
      <c r="BB164" s="170" t="str">
        <f>IF(C164="","",MIN(2,1+SQRT(200/(0.8*K164))))</f>
        <v/>
      </c>
      <c r="BC164" s="170" t="str">
        <f>IF(C164="","",MIN(0.02,MAX(R164:S164)/(J164*0.8*K164)))</f>
        <v/>
      </c>
      <c r="BD164" s="171" t="str">
        <f>IF(C164="","",0.18/$Y$11)</f>
        <v/>
      </c>
      <c r="BE164" s="172" t="str">
        <f>IF(C164="","",0.035*BB164^(3/2)*$F$9^(1/2))</f>
        <v/>
      </c>
      <c r="BF164" s="172" t="str">
        <f>IF(C164="","",0.6*(1-$F$9/250))</f>
        <v/>
      </c>
      <c r="BG164" s="171" t="str">
        <f>IF(C164="","",0.9*AK164)</f>
        <v/>
      </c>
      <c r="BH164" s="172" t="str">
        <f>+IF(C164="","",(BD164*BB164*(100*BC164*$F$9)^(1/3)+0.15*U164)*J164*0.8*K164/1000)</f>
        <v/>
      </c>
      <c r="BI164" s="172" t="str">
        <f>IF(C164="","",(BE164+0.15*U164)*J164*0.8*K164/1000)</f>
        <v/>
      </c>
      <c r="BJ164" s="172" t="str">
        <f>IF(C164="","",$AF$12*J164*1000)</f>
        <v/>
      </c>
      <c r="BK164" s="172" t="str">
        <f>+IF(C164="","",T164*1000/(BG164*$Q$10*Z164)*1000)</f>
        <v/>
      </c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  <c r="BW164" s="27"/>
      <c r="BX164" s="27"/>
      <c r="BY164" s="27"/>
      <c r="BZ164" s="27"/>
      <c r="CA164" s="27"/>
      <c r="CB164" s="27"/>
      <c r="CC164" s="27"/>
      <c r="CD164" s="27"/>
      <c r="CE164" s="27"/>
      <c r="CF164" s="27"/>
      <c r="CG164" s="27"/>
      <c r="CH164" s="27"/>
      <c r="CI164" s="27"/>
      <c r="CJ164" s="27"/>
      <c r="CK164" s="27"/>
      <c r="CL164" s="27"/>
      <c r="CM164" s="27"/>
      <c r="CN164" s="27"/>
      <c r="CO164" s="27"/>
      <c r="CP164" s="27"/>
      <c r="CQ164" s="27"/>
      <c r="CR164" s="27"/>
      <c r="CS164" s="27"/>
      <c r="CT164" s="27"/>
      <c r="CU164" s="27"/>
      <c r="CV164" s="27"/>
      <c r="CW164" s="27"/>
      <c r="CX164" s="27"/>
      <c r="CY164" s="27"/>
      <c r="CZ164" s="27"/>
      <c r="DA164" s="27"/>
      <c r="DB164" s="27"/>
      <c r="DC164" s="27"/>
      <c r="DD164" s="27"/>
      <c r="DE164" s="27"/>
      <c r="DF164" s="27"/>
      <c r="DG164" s="27"/>
      <c r="DH164" s="27"/>
      <c r="DI164" s="25"/>
      <c r="DJ164" s="25"/>
      <c r="DK164" s="25"/>
      <c r="DL164" s="25"/>
      <c r="DM164" s="25"/>
      <c r="DN164" s="25"/>
    </row>
    <row r="165" spans="1:118" ht="15.95" customHeight="1" x14ac:dyDescent="0.25">
      <c r="A165" s="181" t="str">
        <f t="shared" si="64"/>
        <v/>
      </c>
      <c r="B165" s="182" t="str">
        <f t="shared" si="63"/>
        <v/>
      </c>
      <c r="C165" s="151"/>
      <c r="D165" s="152"/>
      <c r="E165" s="153"/>
      <c r="F165" s="152"/>
      <c r="G165" s="151"/>
      <c r="H165" s="151"/>
      <c r="I165" s="151"/>
      <c r="J165" s="151"/>
      <c r="K165" s="152"/>
      <c r="L165" s="151" t="str">
        <f t="shared" si="44"/>
        <v/>
      </c>
      <c r="M165" s="151" t="str">
        <f t="shared" si="45"/>
        <v/>
      </c>
      <c r="N165" s="151" t="str">
        <f t="shared" si="46"/>
        <v/>
      </c>
      <c r="O165" s="151" t="str">
        <f t="shared" si="47"/>
        <v/>
      </c>
      <c r="P165" s="272"/>
      <c r="Q165" s="272"/>
      <c r="R165" s="173"/>
      <c r="S165" s="173"/>
      <c r="T165" s="174"/>
      <c r="U165" s="174"/>
      <c r="V165" s="174"/>
      <c r="W165" s="174"/>
      <c r="X165" s="174"/>
      <c r="Y165" s="174"/>
      <c r="Z165" s="174"/>
      <c r="AA165" s="175"/>
      <c r="AB165" s="175"/>
      <c r="AC165" s="175"/>
      <c r="AD165" s="175"/>
      <c r="AE165" s="176"/>
      <c r="AF165" s="175"/>
      <c r="AG165" s="122"/>
      <c r="AH165" s="177"/>
      <c r="AI165" s="177"/>
      <c r="AK165" s="164" t="str">
        <f t="shared" si="48"/>
        <v/>
      </c>
      <c r="AL165" s="165" t="str">
        <f t="shared" si="49"/>
        <v/>
      </c>
      <c r="AM165" s="164" t="str">
        <f t="shared" si="50"/>
        <v/>
      </c>
      <c r="AN165" s="164" t="str">
        <f t="shared" si="51"/>
        <v/>
      </c>
      <c r="AO165" s="166" t="str">
        <f t="shared" si="52"/>
        <v/>
      </c>
      <c r="AP165" s="167" t="str">
        <f t="shared" si="53"/>
        <v/>
      </c>
      <c r="AQ165" s="167" t="str">
        <f t="shared" si="54"/>
        <v/>
      </c>
      <c r="AR165" s="167" t="str">
        <f t="shared" si="55"/>
        <v/>
      </c>
      <c r="AS165" s="164" t="str">
        <f t="shared" si="56"/>
        <v/>
      </c>
      <c r="AT165" s="168" t="str">
        <f t="shared" si="57"/>
        <v/>
      </c>
      <c r="AU165" s="168" t="str">
        <f t="shared" si="58"/>
        <v/>
      </c>
      <c r="AV165" s="168" t="str">
        <f t="shared" si="59"/>
        <v/>
      </c>
      <c r="AW165" s="168" t="str">
        <f t="shared" si="60"/>
        <v/>
      </c>
      <c r="AX165" s="168" t="str">
        <f t="shared" si="61"/>
        <v/>
      </c>
      <c r="AY165" s="168" t="str">
        <f t="shared" si="62"/>
        <v/>
      </c>
      <c r="AZ165" s="178"/>
      <c r="BA165" s="178"/>
      <c r="BB165" s="179"/>
      <c r="BC165" s="179"/>
      <c r="BD165" s="179"/>
      <c r="BE165" s="179"/>
      <c r="BF165" s="179"/>
      <c r="BG165" s="179"/>
      <c r="BH165" s="179"/>
      <c r="BI165" s="179"/>
      <c r="BJ165" s="179"/>
      <c r="BK165" s="179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  <c r="BW165" s="27"/>
      <c r="BX165" s="27"/>
      <c r="BY165" s="27"/>
      <c r="BZ165" s="27"/>
      <c r="CA165" s="27"/>
      <c r="CB165" s="27"/>
      <c r="CC165" s="27"/>
      <c r="CD165" s="27"/>
      <c r="CE165" s="27"/>
      <c r="CF165" s="27"/>
      <c r="CG165" s="27"/>
      <c r="CH165" s="27"/>
      <c r="CI165" s="27"/>
      <c r="CJ165" s="27"/>
      <c r="CK165" s="27"/>
      <c r="CL165" s="27"/>
      <c r="CM165" s="27"/>
      <c r="CN165" s="27"/>
      <c r="CO165" s="27"/>
      <c r="CP165" s="27"/>
      <c r="CQ165" s="27"/>
      <c r="CR165" s="27"/>
      <c r="CS165" s="27"/>
      <c r="CT165" s="27"/>
      <c r="CU165" s="27"/>
      <c r="CV165" s="27"/>
      <c r="CW165" s="27"/>
      <c r="CX165" s="27"/>
      <c r="CY165" s="27"/>
      <c r="CZ165" s="27"/>
      <c r="DA165" s="27"/>
      <c r="DB165" s="27"/>
      <c r="DC165" s="27"/>
      <c r="DD165" s="27"/>
      <c r="DE165" s="27"/>
      <c r="DF165" s="27"/>
      <c r="DG165" s="27"/>
      <c r="DH165" s="27"/>
      <c r="DI165" s="25"/>
      <c r="DJ165" s="25"/>
      <c r="DK165" s="25"/>
      <c r="DL165" s="25"/>
      <c r="DM165" s="25"/>
      <c r="DN165" s="25"/>
    </row>
    <row r="166" spans="1:118" ht="15.95" customHeight="1" x14ac:dyDescent="0.2">
      <c r="A166" s="181" t="str">
        <f t="shared" si="64"/>
        <v/>
      </c>
      <c r="B166" s="182" t="str">
        <f t="shared" si="63"/>
        <v/>
      </c>
      <c r="C166" s="151"/>
      <c r="D166" s="152"/>
      <c r="E166" s="153"/>
      <c r="F166" s="152"/>
      <c r="G166" s="151"/>
      <c r="H166" s="151"/>
      <c r="I166" s="151"/>
      <c r="J166" s="151"/>
      <c r="K166" s="151"/>
      <c r="L166" s="151" t="str">
        <f t="shared" si="44"/>
        <v/>
      </c>
      <c r="M166" s="151" t="str">
        <f t="shared" si="45"/>
        <v/>
      </c>
      <c r="N166" s="151" t="str">
        <f t="shared" si="46"/>
        <v/>
      </c>
      <c r="O166" s="151" t="str">
        <f t="shared" si="47"/>
        <v/>
      </c>
      <c r="P166" s="155"/>
      <c r="Q166" s="155"/>
      <c r="R166" s="154" t="str">
        <f>IF(C166="","",MAX(N166:N167))</f>
        <v/>
      </c>
      <c r="S166" s="154" t="str">
        <f>IF(D166="","",MAX(O166:O167))</f>
        <v/>
      </c>
      <c r="T166" s="155" t="str">
        <f>IF(C166="","",MAX(ABS(H166),ABS(H167)))</f>
        <v/>
      </c>
      <c r="U166" s="156" t="str">
        <f>+IF(C166="","",MIN(MAX(ABS(G166),ABS(G167))*1000/(J166*K166),0.2*$F$10))</f>
        <v/>
      </c>
      <c r="V166" s="155" t="str">
        <f>IF(C166="","",MAX(BH166:BI166))</f>
        <v/>
      </c>
      <c r="W166" s="155" t="str">
        <f>IF(C166="","",$AA$9*$J166*$BG166*$BF166*$F$10/2.9/1000)</f>
        <v/>
      </c>
      <c r="X166" s="155" t="str">
        <f>IF(C166="","",$AA$9*$J166*$BG166*$BF166*$F$10/2/1000)</f>
        <v/>
      </c>
      <c r="Y166" s="157" t="str">
        <f>IF(C166="","",IF(MAX(ABS(H166),ABS(H167))&lt;V166,"Cấu tạo",IF(MAX(ABS(H166),ABS(H167))&gt;X166,"O/S","Tínhthép")))</f>
        <v/>
      </c>
      <c r="Z166" s="158" t="str">
        <f>IF(C166="","",IF(Y166="Tínhthép",IF(T166&lt;W166,2.5,_xlfn.COT(0.5*ASIN(2*T166*1000/($AA$9*J166*BG166*BF166*$F$10)))),""))</f>
        <v/>
      </c>
      <c r="AA166" s="159" t="str">
        <f>IF(C166="","",MAX(BJ166:BK166))</f>
        <v/>
      </c>
      <c r="AB166" s="160" t="str">
        <f>IF($C166="","",AH166)</f>
        <v/>
      </c>
      <c r="AC166" s="160" t="str">
        <f>IF($C166="","",AI166)</f>
        <v/>
      </c>
      <c r="AD166" s="160"/>
      <c r="AE166" s="159" t="str">
        <f>IF(C166="","",2*3.14*AB166^2/4/AC166*1000)</f>
        <v/>
      </c>
      <c r="AF166" s="161" t="str">
        <f>IF(C166="","",IF(AE166&gt;AA166,"OK","NOT OK"))</f>
        <v/>
      </c>
      <c r="AG166" s="17">
        <v>38</v>
      </c>
      <c r="AH166" s="162">
        <v>10</v>
      </c>
      <c r="AI166" s="163">
        <v>200</v>
      </c>
      <c r="AK166" s="164" t="str">
        <f t="shared" si="48"/>
        <v/>
      </c>
      <c r="AL166" s="165" t="str">
        <f t="shared" si="49"/>
        <v/>
      </c>
      <c r="AM166" s="164" t="str">
        <f t="shared" si="50"/>
        <v/>
      </c>
      <c r="AN166" s="164" t="str">
        <f t="shared" si="51"/>
        <v/>
      </c>
      <c r="AO166" s="166" t="str">
        <f t="shared" si="52"/>
        <v/>
      </c>
      <c r="AP166" s="167" t="str">
        <f t="shared" si="53"/>
        <v/>
      </c>
      <c r="AQ166" s="167" t="str">
        <f t="shared" si="54"/>
        <v/>
      </c>
      <c r="AR166" s="167" t="str">
        <f t="shared" si="55"/>
        <v/>
      </c>
      <c r="AS166" s="164" t="str">
        <f t="shared" si="56"/>
        <v/>
      </c>
      <c r="AT166" s="168" t="str">
        <f t="shared" si="57"/>
        <v/>
      </c>
      <c r="AU166" s="168" t="str">
        <f t="shared" si="58"/>
        <v/>
      </c>
      <c r="AV166" s="168" t="str">
        <f t="shared" si="59"/>
        <v/>
      </c>
      <c r="AW166" s="168" t="str">
        <f t="shared" si="60"/>
        <v/>
      </c>
      <c r="AX166" s="168" t="str">
        <f t="shared" si="61"/>
        <v/>
      </c>
      <c r="AY166" s="168" t="str">
        <f t="shared" si="62"/>
        <v/>
      </c>
      <c r="AZ166" s="169" t="str">
        <f>IF(C166="","",MAX(R166:R167))</f>
        <v/>
      </c>
      <c r="BA166" s="169" t="str">
        <f>IF(C166="","",MAX(S166:S167))</f>
        <v/>
      </c>
      <c r="BB166" s="170" t="str">
        <f>IF(C166="","",MIN(2,1+SQRT(200/(0.8*K166))))</f>
        <v/>
      </c>
      <c r="BC166" s="170" t="str">
        <f>IF(C166="","",MIN(0.02,MAX(R166:S166)/(J166*0.8*K166)))</f>
        <v/>
      </c>
      <c r="BD166" s="171" t="str">
        <f>IF(C166="","",0.18/$Y$11)</f>
        <v/>
      </c>
      <c r="BE166" s="172" t="str">
        <f>IF(C166="","",0.035*BB166^(3/2)*$F$9^(1/2))</f>
        <v/>
      </c>
      <c r="BF166" s="172" t="str">
        <f>IF(C166="","",0.6*(1-$F$9/250))</f>
        <v/>
      </c>
      <c r="BG166" s="171" t="str">
        <f>IF(C166="","",0.9*AK166)</f>
        <v/>
      </c>
      <c r="BH166" s="172" t="str">
        <f>+IF(C166="","",(BD166*BB166*(100*BC166*$F$9)^(1/3)+0.15*U166)*J166*0.8*K166/1000)</f>
        <v/>
      </c>
      <c r="BI166" s="172" t="str">
        <f>IF(C166="","",(BE166+0.15*U166)*J166*0.8*K166/1000)</f>
        <v/>
      </c>
      <c r="BJ166" s="172" t="str">
        <f>IF(C166="","",$AF$12*J166*1000)</f>
        <v/>
      </c>
      <c r="BK166" s="172" t="str">
        <f>+IF(C166="","",T166*1000/(BG166*$Q$10*Z166)*1000)</f>
        <v/>
      </c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  <c r="BW166" s="27"/>
      <c r="BX166" s="27"/>
      <c r="BY166" s="27"/>
      <c r="BZ166" s="27"/>
      <c r="CA166" s="27"/>
      <c r="CB166" s="27"/>
      <c r="CC166" s="27"/>
      <c r="CD166" s="27"/>
      <c r="CE166" s="27"/>
      <c r="CF166" s="27"/>
      <c r="CG166" s="27"/>
      <c r="CH166" s="27"/>
      <c r="CI166" s="27"/>
      <c r="CJ166" s="27"/>
      <c r="CK166" s="27"/>
      <c r="CL166" s="27"/>
      <c r="CM166" s="27"/>
      <c r="CN166" s="27"/>
      <c r="CO166" s="27"/>
      <c r="CP166" s="27"/>
      <c r="CQ166" s="27"/>
      <c r="CR166" s="27"/>
      <c r="CS166" s="27"/>
      <c r="CT166" s="27"/>
      <c r="CU166" s="27"/>
      <c r="CV166" s="27"/>
      <c r="CW166" s="27"/>
      <c r="CX166" s="27"/>
      <c r="CY166" s="27"/>
      <c r="CZ166" s="27"/>
      <c r="DA166" s="27"/>
      <c r="DB166" s="27"/>
      <c r="DC166" s="27"/>
      <c r="DD166" s="27"/>
      <c r="DE166" s="27"/>
      <c r="DF166" s="27"/>
      <c r="DG166" s="27"/>
      <c r="DH166" s="27"/>
      <c r="DI166" s="25"/>
      <c r="DJ166" s="25"/>
      <c r="DK166" s="25"/>
      <c r="DL166" s="25"/>
      <c r="DM166" s="25"/>
      <c r="DN166" s="25"/>
    </row>
    <row r="167" spans="1:118" ht="15.95" customHeight="1" x14ac:dyDescent="0.25">
      <c r="A167" s="181" t="str">
        <f t="shared" si="64"/>
        <v/>
      </c>
      <c r="B167" s="182" t="str">
        <f t="shared" si="63"/>
        <v/>
      </c>
      <c r="C167" s="151"/>
      <c r="D167" s="152"/>
      <c r="E167" s="153"/>
      <c r="F167" s="152"/>
      <c r="G167" s="151"/>
      <c r="H167" s="151"/>
      <c r="I167" s="151"/>
      <c r="J167" s="151"/>
      <c r="K167" s="152"/>
      <c r="L167" s="151" t="str">
        <f t="shared" si="44"/>
        <v/>
      </c>
      <c r="M167" s="151" t="str">
        <f t="shared" si="45"/>
        <v/>
      </c>
      <c r="N167" s="151" t="str">
        <f t="shared" si="46"/>
        <v/>
      </c>
      <c r="O167" s="151" t="str">
        <f t="shared" si="47"/>
        <v/>
      </c>
      <c r="P167" s="272"/>
      <c r="Q167" s="272"/>
      <c r="R167" s="180"/>
      <c r="S167" s="180"/>
      <c r="T167" s="174"/>
      <c r="U167" s="174"/>
      <c r="V167" s="174"/>
      <c r="W167" s="174"/>
      <c r="X167" s="174"/>
      <c r="Y167" s="174"/>
      <c r="Z167" s="174"/>
      <c r="AA167" s="175"/>
      <c r="AB167" s="175"/>
      <c r="AC167" s="175"/>
      <c r="AD167" s="175"/>
      <c r="AE167" s="176"/>
      <c r="AF167" s="175"/>
      <c r="AG167" s="122"/>
      <c r="AH167" s="177"/>
      <c r="AI167" s="177"/>
      <c r="AK167" s="164" t="str">
        <f t="shared" si="48"/>
        <v/>
      </c>
      <c r="AL167" s="165" t="str">
        <f t="shared" si="49"/>
        <v/>
      </c>
      <c r="AM167" s="164" t="str">
        <f t="shared" si="50"/>
        <v/>
      </c>
      <c r="AN167" s="164" t="str">
        <f t="shared" si="51"/>
        <v/>
      </c>
      <c r="AO167" s="166" t="str">
        <f t="shared" si="52"/>
        <v/>
      </c>
      <c r="AP167" s="167" t="str">
        <f t="shared" si="53"/>
        <v/>
      </c>
      <c r="AQ167" s="167" t="str">
        <f t="shared" si="54"/>
        <v/>
      </c>
      <c r="AR167" s="167" t="str">
        <f t="shared" si="55"/>
        <v/>
      </c>
      <c r="AS167" s="164" t="str">
        <f t="shared" si="56"/>
        <v/>
      </c>
      <c r="AT167" s="168" t="str">
        <f t="shared" si="57"/>
        <v/>
      </c>
      <c r="AU167" s="168" t="str">
        <f t="shared" si="58"/>
        <v/>
      </c>
      <c r="AV167" s="168" t="str">
        <f t="shared" si="59"/>
        <v/>
      </c>
      <c r="AW167" s="168" t="str">
        <f t="shared" si="60"/>
        <v/>
      </c>
      <c r="AX167" s="168" t="str">
        <f t="shared" si="61"/>
        <v/>
      </c>
      <c r="AY167" s="168" t="str">
        <f t="shared" si="62"/>
        <v/>
      </c>
      <c r="AZ167" s="178"/>
      <c r="BA167" s="178"/>
      <c r="BB167" s="179"/>
      <c r="BC167" s="179"/>
      <c r="BD167" s="179"/>
      <c r="BE167" s="179"/>
      <c r="BF167" s="179"/>
      <c r="BG167" s="179"/>
      <c r="BH167" s="179"/>
      <c r="BI167" s="179"/>
      <c r="BJ167" s="179"/>
      <c r="BK167" s="179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  <c r="BW167" s="27"/>
      <c r="BX167" s="27"/>
      <c r="BY167" s="27"/>
      <c r="BZ167" s="27"/>
      <c r="CA167" s="27"/>
      <c r="CB167" s="27"/>
      <c r="CC167" s="27"/>
      <c r="CD167" s="27"/>
      <c r="CE167" s="27"/>
      <c r="CF167" s="27"/>
      <c r="CG167" s="27"/>
      <c r="CH167" s="27"/>
      <c r="CI167" s="27"/>
      <c r="CJ167" s="27"/>
      <c r="CK167" s="27"/>
      <c r="CL167" s="27"/>
      <c r="CM167" s="27"/>
      <c r="CN167" s="27"/>
      <c r="CO167" s="27"/>
      <c r="CP167" s="27"/>
      <c r="CQ167" s="27"/>
      <c r="CR167" s="27"/>
      <c r="CS167" s="27"/>
      <c r="CT167" s="27"/>
      <c r="CU167" s="27"/>
      <c r="CV167" s="27"/>
      <c r="CW167" s="27"/>
      <c r="CX167" s="27"/>
      <c r="CY167" s="27"/>
      <c r="CZ167" s="27"/>
      <c r="DA167" s="27"/>
      <c r="DB167" s="27"/>
      <c r="DC167" s="27"/>
      <c r="DD167" s="27"/>
      <c r="DE167" s="27"/>
      <c r="DF167" s="27"/>
      <c r="DG167" s="27"/>
      <c r="DH167" s="27"/>
      <c r="DI167" s="25"/>
      <c r="DJ167" s="25"/>
      <c r="DK167" s="25"/>
      <c r="DL167" s="25"/>
      <c r="DM167" s="25"/>
      <c r="DN167" s="25"/>
    </row>
    <row r="168" spans="1:118" ht="15.95" customHeight="1" x14ac:dyDescent="0.2">
      <c r="A168" s="181" t="str">
        <f t="shared" si="64"/>
        <v/>
      </c>
      <c r="B168" s="182" t="str">
        <f t="shared" si="63"/>
        <v/>
      </c>
      <c r="C168" s="151"/>
      <c r="D168" s="152"/>
      <c r="E168" s="153"/>
      <c r="F168" s="152"/>
      <c r="G168" s="151"/>
      <c r="H168" s="151"/>
      <c r="I168" s="151"/>
      <c r="J168" s="151"/>
      <c r="K168" s="152"/>
      <c r="L168" s="151" t="str">
        <f t="shared" si="44"/>
        <v/>
      </c>
      <c r="M168" s="151" t="str">
        <f t="shared" si="45"/>
        <v/>
      </c>
      <c r="N168" s="151" t="str">
        <f t="shared" si="46"/>
        <v/>
      </c>
      <c r="O168" s="151" t="str">
        <f t="shared" si="47"/>
        <v/>
      </c>
      <c r="P168" s="155"/>
      <c r="Q168" s="155"/>
      <c r="R168" s="154" t="str">
        <f>IF(C168="","",MAX(N168:N169))</f>
        <v/>
      </c>
      <c r="S168" s="154" t="str">
        <f>IF(D168="","",MAX(O168:O169))</f>
        <v/>
      </c>
      <c r="T168" s="155" t="str">
        <f>IF(C168="","",MAX(ABS(H168),ABS(H169)))</f>
        <v/>
      </c>
      <c r="U168" s="156" t="str">
        <f>+IF(C168="","",MIN(MAX(ABS(G168),ABS(G169))*1000/(J168*K168),0.2*$F$10))</f>
        <v/>
      </c>
      <c r="V168" s="155" t="str">
        <f>IF(C168="","",MAX(BH168:BI168))</f>
        <v/>
      </c>
      <c r="W168" s="155" t="str">
        <f>IF(C168="","",$AA$9*$J168*$BG168*$BF168*$F$10/2.9/1000)</f>
        <v/>
      </c>
      <c r="X168" s="155" t="str">
        <f>IF(C168="","",$AA$9*$J168*$BG168*$BF168*$F$10/2/1000)</f>
        <v/>
      </c>
      <c r="Y168" s="157" t="str">
        <f>IF(C168="","",IF(MAX(ABS(H168),ABS(H169))&lt;V168,"Cấu tạo",IF(MAX(ABS(H168),ABS(H169))&gt;X168,"O/S","Tínhthép")))</f>
        <v/>
      </c>
      <c r="Z168" s="158" t="str">
        <f>IF(C168="","",IF(Y168="Tínhthép",IF(T168&lt;W168,2.5,_xlfn.COT(0.5*ASIN(2*T168*1000/($AA$9*J168*BG168*BF168*$F$10)))),""))</f>
        <v/>
      </c>
      <c r="AA168" s="159" t="str">
        <f>IF(C168="","",MAX(BJ168:BK168))</f>
        <v/>
      </c>
      <c r="AB168" s="160" t="str">
        <f>IF($C168="","",AH168)</f>
        <v/>
      </c>
      <c r="AC168" s="160" t="str">
        <f>IF($C168="","",AI168)</f>
        <v/>
      </c>
      <c r="AD168" s="160"/>
      <c r="AE168" s="159" t="str">
        <f>IF(C168="","",2*3.14*AB168^2/4/AC168*1000)</f>
        <v/>
      </c>
      <c r="AF168" s="161" t="str">
        <f>IF(C168="","",IF(AE168&gt;AA168,"OK","NOT OK"))</f>
        <v/>
      </c>
      <c r="AH168" s="162">
        <v>10</v>
      </c>
      <c r="AI168" s="163">
        <v>200</v>
      </c>
      <c r="AK168" s="164" t="str">
        <f t="shared" si="48"/>
        <v/>
      </c>
      <c r="AL168" s="165" t="str">
        <f t="shared" si="49"/>
        <v/>
      </c>
      <c r="AM168" s="164" t="str">
        <f t="shared" si="50"/>
        <v/>
      </c>
      <c r="AN168" s="164" t="str">
        <f t="shared" si="51"/>
        <v/>
      </c>
      <c r="AO168" s="166" t="str">
        <f t="shared" si="52"/>
        <v/>
      </c>
      <c r="AP168" s="167" t="str">
        <f t="shared" si="53"/>
        <v/>
      </c>
      <c r="AQ168" s="167" t="str">
        <f t="shared" si="54"/>
        <v/>
      </c>
      <c r="AR168" s="167" t="str">
        <f t="shared" si="55"/>
        <v/>
      </c>
      <c r="AS168" s="164" t="str">
        <f t="shared" si="56"/>
        <v/>
      </c>
      <c r="AT168" s="168" t="str">
        <f t="shared" si="57"/>
        <v/>
      </c>
      <c r="AU168" s="168" t="str">
        <f t="shared" si="58"/>
        <v/>
      </c>
      <c r="AV168" s="168" t="str">
        <f t="shared" si="59"/>
        <v/>
      </c>
      <c r="AW168" s="168" t="str">
        <f t="shared" si="60"/>
        <v/>
      </c>
      <c r="AX168" s="168" t="str">
        <f t="shared" si="61"/>
        <v/>
      </c>
      <c r="AY168" s="168" t="str">
        <f t="shared" si="62"/>
        <v/>
      </c>
      <c r="AZ168" s="169" t="str">
        <f>IF(C168="","",MAX(R168:R169))</f>
        <v/>
      </c>
      <c r="BA168" s="169" t="str">
        <f>IF(C168="","",MAX(S168:S169))</f>
        <v/>
      </c>
      <c r="BB168" s="170" t="str">
        <f>IF(C168="","",MIN(2,1+SQRT(200/(0.8*K168))))</f>
        <v/>
      </c>
      <c r="BC168" s="170" t="str">
        <f>IF(C168="","",MIN(0.02,MAX(R168:S168)/(J168*0.8*K168)))</f>
        <v/>
      </c>
      <c r="BD168" s="171" t="str">
        <f>IF(C168="","",0.18/$Y$11)</f>
        <v/>
      </c>
      <c r="BE168" s="172" t="str">
        <f>IF(C168="","",0.035*BB168^(3/2)*$F$9^(1/2))</f>
        <v/>
      </c>
      <c r="BF168" s="172" t="str">
        <f>IF(C168="","",0.6*(1-$F$9/250))</f>
        <v/>
      </c>
      <c r="BG168" s="171" t="str">
        <f>IF(C168="","",0.9*AK168)</f>
        <v/>
      </c>
      <c r="BH168" s="172" t="str">
        <f>+IF(C168="","",(BD168*BB168*(100*BC168*$F$9)^(1/3)+0.15*U168)*J168*0.8*K168/1000)</f>
        <v/>
      </c>
      <c r="BI168" s="172" t="str">
        <f>IF(C168="","",(BE168+0.15*U168)*J168*0.8*K168/1000)</f>
        <v/>
      </c>
      <c r="BJ168" s="172" t="str">
        <f>IF(C168="","",$AF$12*J168*1000)</f>
        <v/>
      </c>
      <c r="BK168" s="172" t="str">
        <f>+IF(C168="","",T168*1000/(BG168*$Q$10*Z168)*1000)</f>
        <v/>
      </c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  <c r="BW168" s="27"/>
      <c r="BX168" s="27"/>
      <c r="BY168" s="27"/>
      <c r="BZ168" s="27"/>
      <c r="CA168" s="27"/>
      <c r="CB168" s="27"/>
      <c r="CC168" s="27"/>
      <c r="CD168" s="27"/>
      <c r="CE168" s="27"/>
      <c r="CF168" s="27"/>
      <c r="CG168" s="27"/>
      <c r="CH168" s="27"/>
      <c r="CI168" s="27"/>
      <c r="CJ168" s="27"/>
      <c r="CK168" s="27"/>
      <c r="CL168" s="27"/>
      <c r="CM168" s="27"/>
      <c r="CN168" s="27"/>
      <c r="CO168" s="27"/>
      <c r="CP168" s="27"/>
      <c r="CQ168" s="27"/>
      <c r="CR168" s="27"/>
      <c r="CS168" s="27"/>
      <c r="CT168" s="27"/>
      <c r="CU168" s="27"/>
      <c r="CV168" s="27"/>
      <c r="CW168" s="27"/>
      <c r="CX168" s="27"/>
      <c r="CY168" s="27"/>
      <c r="CZ168" s="27"/>
      <c r="DA168" s="27"/>
      <c r="DB168" s="27"/>
      <c r="DC168" s="27"/>
      <c r="DD168" s="27"/>
      <c r="DE168" s="27"/>
      <c r="DF168" s="27"/>
      <c r="DG168" s="27"/>
      <c r="DH168" s="27"/>
      <c r="DI168" s="25"/>
      <c r="DJ168" s="25"/>
      <c r="DK168" s="25"/>
      <c r="DL168" s="25"/>
      <c r="DM168" s="25"/>
      <c r="DN168" s="25"/>
    </row>
    <row r="169" spans="1:118" ht="15.95" customHeight="1" x14ac:dyDescent="0.25">
      <c r="A169" s="181" t="str">
        <f t="shared" si="64"/>
        <v/>
      </c>
      <c r="B169" s="182" t="str">
        <f t="shared" si="63"/>
        <v/>
      </c>
      <c r="C169" s="151"/>
      <c r="D169" s="152"/>
      <c r="E169" s="153"/>
      <c r="F169" s="152"/>
      <c r="G169" s="151"/>
      <c r="H169" s="151"/>
      <c r="I169" s="151"/>
      <c r="J169" s="151"/>
      <c r="K169" s="152"/>
      <c r="L169" s="151" t="str">
        <f t="shared" si="44"/>
        <v/>
      </c>
      <c r="M169" s="151" t="str">
        <f t="shared" si="45"/>
        <v/>
      </c>
      <c r="N169" s="151" t="str">
        <f t="shared" si="46"/>
        <v/>
      </c>
      <c r="O169" s="151" t="str">
        <f t="shared" si="47"/>
        <v/>
      </c>
      <c r="P169" s="272"/>
      <c r="Q169" s="272"/>
      <c r="R169" s="180"/>
      <c r="S169" s="180"/>
      <c r="T169" s="174"/>
      <c r="U169" s="174"/>
      <c r="V169" s="174"/>
      <c r="W169" s="174"/>
      <c r="X169" s="174"/>
      <c r="Y169" s="174"/>
      <c r="Z169" s="174"/>
      <c r="AA169" s="175"/>
      <c r="AB169" s="175"/>
      <c r="AC169" s="175"/>
      <c r="AD169" s="175"/>
      <c r="AE169" s="176"/>
      <c r="AF169" s="175"/>
      <c r="AG169" s="122"/>
      <c r="AH169" s="177"/>
      <c r="AI169" s="177"/>
      <c r="AK169" s="164" t="str">
        <f t="shared" si="48"/>
        <v/>
      </c>
      <c r="AL169" s="165" t="str">
        <f t="shared" si="49"/>
        <v/>
      </c>
      <c r="AM169" s="164" t="str">
        <f t="shared" si="50"/>
        <v/>
      </c>
      <c r="AN169" s="164" t="str">
        <f t="shared" si="51"/>
        <v/>
      </c>
      <c r="AO169" s="166" t="str">
        <f t="shared" si="52"/>
        <v/>
      </c>
      <c r="AP169" s="167" t="str">
        <f t="shared" si="53"/>
        <v/>
      </c>
      <c r="AQ169" s="167" t="str">
        <f t="shared" si="54"/>
        <v/>
      </c>
      <c r="AR169" s="167" t="str">
        <f t="shared" si="55"/>
        <v/>
      </c>
      <c r="AS169" s="164" t="str">
        <f t="shared" si="56"/>
        <v/>
      </c>
      <c r="AT169" s="168" t="str">
        <f t="shared" si="57"/>
        <v/>
      </c>
      <c r="AU169" s="168" t="str">
        <f t="shared" si="58"/>
        <v/>
      </c>
      <c r="AV169" s="168" t="str">
        <f t="shared" si="59"/>
        <v/>
      </c>
      <c r="AW169" s="168" t="str">
        <f t="shared" si="60"/>
        <v/>
      </c>
      <c r="AX169" s="168" t="str">
        <f t="shared" si="61"/>
        <v/>
      </c>
      <c r="AY169" s="168" t="str">
        <f t="shared" si="62"/>
        <v/>
      </c>
      <c r="AZ169" s="178"/>
      <c r="BA169" s="178"/>
      <c r="BB169" s="179"/>
      <c r="BC169" s="179"/>
      <c r="BD169" s="179"/>
      <c r="BE169" s="179"/>
      <c r="BF169" s="179"/>
      <c r="BG169" s="179"/>
      <c r="BH169" s="179"/>
      <c r="BI169" s="179"/>
      <c r="BJ169" s="179"/>
      <c r="BK169" s="179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  <c r="BW169" s="27"/>
      <c r="BX169" s="27"/>
      <c r="BY169" s="27"/>
      <c r="BZ169" s="27"/>
      <c r="CA169" s="27"/>
      <c r="CB169" s="27"/>
      <c r="CC169" s="27"/>
      <c r="CD169" s="27"/>
      <c r="CE169" s="27"/>
      <c r="CF169" s="27"/>
      <c r="CG169" s="27"/>
      <c r="CH169" s="27"/>
      <c r="CI169" s="27"/>
      <c r="CJ169" s="27"/>
      <c r="CK169" s="27"/>
      <c r="CL169" s="27"/>
      <c r="CM169" s="27"/>
      <c r="CN169" s="27"/>
      <c r="CO169" s="27"/>
      <c r="CP169" s="27"/>
      <c r="CQ169" s="27"/>
      <c r="CR169" s="27"/>
      <c r="CS169" s="27"/>
      <c r="CT169" s="27"/>
      <c r="CU169" s="27"/>
      <c r="CV169" s="27"/>
      <c r="CW169" s="27"/>
      <c r="CX169" s="27"/>
      <c r="CY169" s="27"/>
      <c r="CZ169" s="27"/>
      <c r="DA169" s="27"/>
      <c r="DB169" s="27"/>
      <c r="DC169" s="27"/>
      <c r="DD169" s="27"/>
      <c r="DE169" s="27"/>
      <c r="DF169" s="27"/>
      <c r="DG169" s="27"/>
      <c r="DH169" s="27"/>
      <c r="DI169" s="25"/>
      <c r="DJ169" s="25"/>
      <c r="DK169" s="25"/>
      <c r="DL169" s="25"/>
      <c r="DM169" s="25"/>
      <c r="DN169" s="25"/>
    </row>
    <row r="170" spans="1:118" ht="15.95" customHeight="1" x14ac:dyDescent="0.2">
      <c r="A170" s="181" t="str">
        <f t="shared" si="64"/>
        <v/>
      </c>
      <c r="B170" s="182" t="str">
        <f t="shared" si="63"/>
        <v/>
      </c>
      <c r="C170" s="151"/>
      <c r="D170" s="152"/>
      <c r="E170" s="153"/>
      <c r="F170" s="152"/>
      <c r="G170" s="151"/>
      <c r="H170" s="151"/>
      <c r="I170" s="151"/>
      <c r="J170" s="151"/>
      <c r="K170" s="151"/>
      <c r="L170" s="151" t="str">
        <f t="shared" si="44"/>
        <v/>
      </c>
      <c r="M170" s="151" t="str">
        <f t="shared" si="45"/>
        <v/>
      </c>
      <c r="N170" s="151" t="str">
        <f t="shared" si="46"/>
        <v/>
      </c>
      <c r="O170" s="151" t="str">
        <f t="shared" si="47"/>
        <v/>
      </c>
      <c r="P170" s="155"/>
      <c r="Q170" s="155"/>
      <c r="R170" s="154" t="str">
        <f>IF(C170="","",MAX(N170:N171))</f>
        <v/>
      </c>
      <c r="S170" s="154" t="str">
        <f>IF(D170="","",MAX(O170:O171))</f>
        <v/>
      </c>
      <c r="T170" s="155" t="str">
        <f>IF(C170="","",MAX(ABS(H170),ABS(H171)))</f>
        <v/>
      </c>
      <c r="U170" s="156" t="str">
        <f>+IF(C170="","",MIN(MAX(ABS(G170),ABS(G171))*1000/(J170*K170),0.2*$F$10))</f>
        <v/>
      </c>
      <c r="V170" s="155" t="str">
        <f>IF(C170="","",MAX(BH170:BI170))</f>
        <v/>
      </c>
      <c r="W170" s="155" t="str">
        <f>IF(C170="","",$AA$9*$J170*$BG170*$BF170*$F$10/2.9/1000)</f>
        <v/>
      </c>
      <c r="X170" s="155" t="str">
        <f>IF(C170="","",$AA$9*$J170*$BG170*$BF170*$F$10/2/1000)</f>
        <v/>
      </c>
      <c r="Y170" s="157" t="str">
        <f>IF(C170="","",IF(MAX(ABS(H170),ABS(H171))&lt;V170,"Cấu tạo",IF(MAX(ABS(H170),ABS(H171))&gt;X170,"O/S","Tínhthép")))</f>
        <v/>
      </c>
      <c r="Z170" s="158" t="str">
        <f>IF(C170="","",IF(Y170="Tínhthép",IF(T170&lt;W170,2.5,_xlfn.COT(0.5*ASIN(2*T170*1000/($AA$9*J170*BG170*BF170*$F$10)))),""))</f>
        <v/>
      </c>
      <c r="AA170" s="159" t="str">
        <f>IF(C170="","",MAX(BJ170:BK170))</f>
        <v/>
      </c>
      <c r="AB170" s="160" t="str">
        <f>IF($C170="","",AH170)</f>
        <v/>
      </c>
      <c r="AC170" s="160" t="str">
        <f>IF($C170="","",AI170)</f>
        <v/>
      </c>
      <c r="AD170" s="160"/>
      <c r="AE170" s="159" t="str">
        <f>IF(C170="","",2*3.14*AB170^2/4/AC170*1000)</f>
        <v/>
      </c>
      <c r="AF170" s="161" t="str">
        <f>IF(C170="","",IF(AE170&gt;AA170,"OK","NOT OK"))</f>
        <v/>
      </c>
      <c r="AG170" s="17">
        <v>39</v>
      </c>
      <c r="AH170" s="162">
        <v>10</v>
      </c>
      <c r="AI170" s="163">
        <v>200</v>
      </c>
      <c r="AK170" s="164" t="str">
        <f t="shared" si="48"/>
        <v/>
      </c>
      <c r="AL170" s="165" t="str">
        <f t="shared" si="49"/>
        <v/>
      </c>
      <c r="AM170" s="164" t="str">
        <f t="shared" si="50"/>
        <v/>
      </c>
      <c r="AN170" s="164" t="str">
        <f t="shared" si="51"/>
        <v/>
      </c>
      <c r="AO170" s="166" t="str">
        <f t="shared" si="52"/>
        <v/>
      </c>
      <c r="AP170" s="167" t="str">
        <f t="shared" si="53"/>
        <v/>
      </c>
      <c r="AQ170" s="167" t="str">
        <f t="shared" si="54"/>
        <v/>
      </c>
      <c r="AR170" s="167" t="str">
        <f t="shared" si="55"/>
        <v/>
      </c>
      <c r="AS170" s="164" t="str">
        <f t="shared" si="56"/>
        <v/>
      </c>
      <c r="AT170" s="168" t="str">
        <f t="shared" si="57"/>
        <v/>
      </c>
      <c r="AU170" s="168" t="str">
        <f t="shared" si="58"/>
        <v/>
      </c>
      <c r="AV170" s="168" t="str">
        <f t="shared" si="59"/>
        <v/>
      </c>
      <c r="AW170" s="168" t="str">
        <f t="shared" si="60"/>
        <v/>
      </c>
      <c r="AX170" s="168" t="str">
        <f t="shared" si="61"/>
        <v/>
      </c>
      <c r="AY170" s="168" t="str">
        <f t="shared" si="62"/>
        <v/>
      </c>
      <c r="AZ170" s="169" t="str">
        <f>IF(C170="","",MAX(R170:R171))</f>
        <v/>
      </c>
      <c r="BA170" s="169" t="str">
        <f>IF(C170="","",MAX(S170:S171))</f>
        <v/>
      </c>
      <c r="BB170" s="170" t="str">
        <f>IF(C170="","",MIN(2,1+SQRT(200/(0.8*K170))))</f>
        <v/>
      </c>
      <c r="BC170" s="170" t="str">
        <f>IF(C170="","",MIN(0.02,MAX(R170:S170)/(J170*0.8*K170)))</f>
        <v/>
      </c>
      <c r="BD170" s="171" t="str">
        <f>IF(C170="","",0.18/$Y$11)</f>
        <v/>
      </c>
      <c r="BE170" s="172" t="str">
        <f>IF(C170="","",0.035*BB170^(3/2)*$F$9^(1/2))</f>
        <v/>
      </c>
      <c r="BF170" s="172" t="str">
        <f>IF(C170="","",0.6*(1-$F$9/250))</f>
        <v/>
      </c>
      <c r="BG170" s="171" t="str">
        <f>IF(C170="","",0.9*AK170)</f>
        <v/>
      </c>
      <c r="BH170" s="172" t="str">
        <f>+IF(C170="","",(BD170*BB170*(100*BC170*$F$9)^(1/3)+0.15*U170)*J170*0.8*K170/1000)</f>
        <v/>
      </c>
      <c r="BI170" s="172" t="str">
        <f>IF(C170="","",(BE170+0.15*U170)*J170*0.8*K170/1000)</f>
        <v/>
      </c>
      <c r="BJ170" s="172" t="str">
        <f>IF(C170="","",$AF$12*J170*1000)</f>
        <v/>
      </c>
      <c r="BK170" s="172" t="str">
        <f>+IF(C170="","",T170*1000/(BG170*$Q$10*Z170)*1000)</f>
        <v/>
      </c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  <c r="BW170" s="27"/>
      <c r="BX170" s="27"/>
      <c r="BY170" s="27"/>
      <c r="BZ170" s="27"/>
      <c r="CA170" s="27"/>
      <c r="CB170" s="27"/>
      <c r="CC170" s="27"/>
      <c r="CD170" s="27"/>
      <c r="CE170" s="27"/>
      <c r="CF170" s="27"/>
      <c r="CG170" s="27"/>
      <c r="CH170" s="27"/>
      <c r="CI170" s="27"/>
      <c r="CJ170" s="27"/>
      <c r="CK170" s="27"/>
      <c r="CL170" s="27"/>
      <c r="CM170" s="27"/>
      <c r="CN170" s="27"/>
      <c r="CO170" s="27"/>
      <c r="CP170" s="27"/>
      <c r="CQ170" s="27"/>
      <c r="CR170" s="27"/>
      <c r="CS170" s="27"/>
      <c r="CT170" s="27"/>
      <c r="CU170" s="27"/>
      <c r="CV170" s="27"/>
      <c r="CW170" s="27"/>
      <c r="CX170" s="27"/>
      <c r="CY170" s="27"/>
      <c r="CZ170" s="27"/>
      <c r="DA170" s="27"/>
      <c r="DB170" s="27"/>
      <c r="DC170" s="27"/>
      <c r="DD170" s="27"/>
      <c r="DE170" s="27"/>
      <c r="DF170" s="27"/>
      <c r="DG170" s="27"/>
      <c r="DH170" s="27"/>
      <c r="DI170" s="25"/>
      <c r="DJ170" s="25"/>
      <c r="DK170" s="25"/>
      <c r="DL170" s="25"/>
      <c r="DM170" s="25"/>
      <c r="DN170" s="25"/>
    </row>
    <row r="171" spans="1:118" ht="15.95" customHeight="1" x14ac:dyDescent="0.25">
      <c r="A171" s="181" t="str">
        <f t="shared" si="64"/>
        <v/>
      </c>
      <c r="B171" s="182" t="str">
        <f t="shared" si="63"/>
        <v/>
      </c>
      <c r="C171" s="151"/>
      <c r="D171" s="152"/>
      <c r="E171" s="153"/>
      <c r="F171" s="152"/>
      <c r="G171" s="151"/>
      <c r="H171" s="151"/>
      <c r="I171" s="151"/>
      <c r="J171" s="151"/>
      <c r="K171" s="152"/>
      <c r="L171" s="151" t="str">
        <f t="shared" si="44"/>
        <v/>
      </c>
      <c r="M171" s="151" t="str">
        <f t="shared" si="45"/>
        <v/>
      </c>
      <c r="N171" s="151" t="str">
        <f t="shared" si="46"/>
        <v/>
      </c>
      <c r="O171" s="151" t="str">
        <f t="shared" si="47"/>
        <v/>
      </c>
      <c r="P171" s="272"/>
      <c r="Q171" s="272"/>
      <c r="R171" s="173"/>
      <c r="S171" s="173"/>
      <c r="T171" s="174"/>
      <c r="U171" s="174"/>
      <c r="V171" s="174"/>
      <c r="W171" s="174"/>
      <c r="X171" s="174"/>
      <c r="Y171" s="174"/>
      <c r="Z171" s="174"/>
      <c r="AA171" s="175"/>
      <c r="AB171" s="175"/>
      <c r="AC171" s="175"/>
      <c r="AD171" s="175"/>
      <c r="AE171" s="176"/>
      <c r="AF171" s="175"/>
      <c r="AG171" s="122"/>
      <c r="AH171" s="177"/>
      <c r="AI171" s="177"/>
      <c r="AK171" s="164" t="str">
        <f t="shared" si="48"/>
        <v/>
      </c>
      <c r="AL171" s="165" t="str">
        <f t="shared" si="49"/>
        <v/>
      </c>
      <c r="AM171" s="164" t="str">
        <f t="shared" si="50"/>
        <v/>
      </c>
      <c r="AN171" s="164" t="str">
        <f t="shared" si="51"/>
        <v/>
      </c>
      <c r="AO171" s="166" t="str">
        <f t="shared" si="52"/>
        <v/>
      </c>
      <c r="AP171" s="167" t="str">
        <f t="shared" si="53"/>
        <v/>
      </c>
      <c r="AQ171" s="167" t="str">
        <f t="shared" si="54"/>
        <v/>
      </c>
      <c r="AR171" s="167" t="str">
        <f t="shared" si="55"/>
        <v/>
      </c>
      <c r="AS171" s="164" t="str">
        <f t="shared" si="56"/>
        <v/>
      </c>
      <c r="AT171" s="168" t="str">
        <f t="shared" si="57"/>
        <v/>
      </c>
      <c r="AU171" s="168" t="str">
        <f t="shared" si="58"/>
        <v/>
      </c>
      <c r="AV171" s="168" t="str">
        <f t="shared" si="59"/>
        <v/>
      </c>
      <c r="AW171" s="168" t="str">
        <f t="shared" si="60"/>
        <v/>
      </c>
      <c r="AX171" s="168" t="str">
        <f t="shared" si="61"/>
        <v/>
      </c>
      <c r="AY171" s="168" t="str">
        <f t="shared" si="62"/>
        <v/>
      </c>
      <c r="AZ171" s="178"/>
      <c r="BA171" s="178"/>
      <c r="BB171" s="179"/>
      <c r="BC171" s="179"/>
      <c r="BD171" s="179"/>
      <c r="BE171" s="179"/>
      <c r="BF171" s="179"/>
      <c r="BG171" s="179"/>
      <c r="BH171" s="179"/>
      <c r="BI171" s="179"/>
      <c r="BJ171" s="179"/>
      <c r="BK171" s="179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  <c r="BW171" s="27"/>
      <c r="BX171" s="27"/>
      <c r="BY171" s="27"/>
      <c r="BZ171" s="27"/>
      <c r="CA171" s="27"/>
      <c r="CB171" s="27"/>
      <c r="CC171" s="27"/>
      <c r="CD171" s="27"/>
      <c r="CE171" s="27"/>
      <c r="CF171" s="27"/>
      <c r="CG171" s="27"/>
      <c r="CH171" s="27"/>
      <c r="CI171" s="27"/>
      <c r="CJ171" s="27"/>
      <c r="CK171" s="27"/>
      <c r="CL171" s="27"/>
      <c r="CM171" s="27"/>
      <c r="CN171" s="27"/>
      <c r="CO171" s="27"/>
      <c r="CP171" s="27"/>
      <c r="CQ171" s="27"/>
      <c r="CR171" s="27"/>
      <c r="CS171" s="27"/>
      <c r="CT171" s="27"/>
      <c r="CU171" s="27"/>
      <c r="CV171" s="27"/>
      <c r="CW171" s="27"/>
      <c r="CX171" s="27"/>
      <c r="CY171" s="27"/>
      <c r="CZ171" s="27"/>
      <c r="DA171" s="27"/>
      <c r="DB171" s="27"/>
      <c r="DC171" s="27"/>
      <c r="DD171" s="27"/>
      <c r="DE171" s="27"/>
      <c r="DF171" s="27"/>
      <c r="DG171" s="27"/>
      <c r="DH171" s="27"/>
      <c r="DI171" s="25"/>
      <c r="DJ171" s="25"/>
      <c r="DK171" s="25"/>
      <c r="DL171" s="25"/>
      <c r="DM171" s="25"/>
      <c r="DN171" s="25"/>
    </row>
    <row r="172" spans="1:118" ht="15.95" customHeight="1" x14ac:dyDescent="0.2">
      <c r="A172" s="181" t="str">
        <f t="shared" si="64"/>
        <v/>
      </c>
      <c r="B172" s="182" t="str">
        <f t="shared" si="63"/>
        <v/>
      </c>
      <c r="C172" s="151"/>
      <c r="D172" s="152"/>
      <c r="E172" s="153"/>
      <c r="F172" s="152"/>
      <c r="G172" s="151"/>
      <c r="H172" s="151"/>
      <c r="I172" s="151"/>
      <c r="J172" s="151"/>
      <c r="K172" s="152"/>
      <c r="L172" s="151" t="str">
        <f t="shared" si="44"/>
        <v/>
      </c>
      <c r="M172" s="151" t="str">
        <f t="shared" si="45"/>
        <v/>
      </c>
      <c r="N172" s="151" t="str">
        <f t="shared" si="46"/>
        <v/>
      </c>
      <c r="O172" s="151" t="str">
        <f t="shared" si="47"/>
        <v/>
      </c>
      <c r="P172" s="155"/>
      <c r="Q172" s="155"/>
      <c r="R172" s="154" t="str">
        <f>IF(C172="","",MAX(N172:N173))</f>
        <v/>
      </c>
      <c r="S172" s="154" t="str">
        <f>IF(D172="","",MAX(O172:O173))</f>
        <v/>
      </c>
      <c r="T172" s="155" t="str">
        <f>IF(C172="","",MAX(ABS(H172),ABS(H173)))</f>
        <v/>
      </c>
      <c r="U172" s="156" t="str">
        <f>+IF(C172="","",MIN(MAX(ABS(G172),ABS(G173))*1000/(J172*K172),0.2*$F$10))</f>
        <v/>
      </c>
      <c r="V172" s="155" t="str">
        <f>IF(C172="","",MAX(BH172:BI172))</f>
        <v/>
      </c>
      <c r="W172" s="155" t="str">
        <f>IF(C172="","",$AA$9*$J172*$BG172*$BF172*$F$10/2.9/1000)</f>
        <v/>
      </c>
      <c r="X172" s="155" t="str">
        <f>IF(C172="","",$AA$9*$J172*$BG172*$BF172*$F$10/2/1000)</f>
        <v/>
      </c>
      <c r="Y172" s="157" t="str">
        <f>IF(C172="","",IF(MAX(ABS(H172),ABS(H173))&lt;V172,"Cấu tạo",IF(MAX(ABS(H172),ABS(H173))&gt;X172,"O/S","Tínhthép")))</f>
        <v/>
      </c>
      <c r="Z172" s="158" t="str">
        <f>IF(C172="","",IF(Y172="Tínhthép",IF(T172&lt;W172,2.5,_xlfn.COT(0.5*ASIN(2*T172*1000/($AA$9*J172*BG172*BF172*$F$10)))),""))</f>
        <v/>
      </c>
      <c r="AA172" s="159" t="str">
        <f>IF(C172="","",MAX(BJ172:BK172))</f>
        <v/>
      </c>
      <c r="AB172" s="160" t="str">
        <f>IF($C172="","",AH172)</f>
        <v/>
      </c>
      <c r="AC172" s="160" t="str">
        <f>IF($C172="","",AI172)</f>
        <v/>
      </c>
      <c r="AD172" s="160"/>
      <c r="AE172" s="159" t="str">
        <f>IF(C172="","",2*3.14*AB172^2/4/AC172*1000)</f>
        <v/>
      </c>
      <c r="AF172" s="161" t="str">
        <f>IF(C172="","",IF(AE172&gt;AA172,"OK","NOT OK"))</f>
        <v/>
      </c>
      <c r="AH172" s="162">
        <v>10</v>
      </c>
      <c r="AI172" s="163">
        <v>200</v>
      </c>
      <c r="AK172" s="164" t="str">
        <f t="shared" si="48"/>
        <v/>
      </c>
      <c r="AL172" s="165" t="str">
        <f t="shared" si="49"/>
        <v/>
      </c>
      <c r="AM172" s="164" t="str">
        <f t="shared" si="50"/>
        <v/>
      </c>
      <c r="AN172" s="164" t="str">
        <f t="shared" si="51"/>
        <v/>
      </c>
      <c r="AO172" s="166" t="str">
        <f t="shared" si="52"/>
        <v/>
      </c>
      <c r="AP172" s="167" t="str">
        <f t="shared" si="53"/>
        <v/>
      </c>
      <c r="AQ172" s="167" t="str">
        <f t="shared" si="54"/>
        <v/>
      </c>
      <c r="AR172" s="167" t="str">
        <f t="shared" si="55"/>
        <v/>
      </c>
      <c r="AS172" s="164" t="str">
        <f t="shared" si="56"/>
        <v/>
      </c>
      <c r="AT172" s="168" t="str">
        <f t="shared" si="57"/>
        <v/>
      </c>
      <c r="AU172" s="168" t="str">
        <f t="shared" si="58"/>
        <v/>
      </c>
      <c r="AV172" s="168" t="str">
        <f t="shared" si="59"/>
        <v/>
      </c>
      <c r="AW172" s="168" t="str">
        <f t="shared" si="60"/>
        <v/>
      </c>
      <c r="AX172" s="168" t="str">
        <f t="shared" si="61"/>
        <v/>
      </c>
      <c r="AY172" s="168" t="str">
        <f t="shared" si="62"/>
        <v/>
      </c>
      <c r="AZ172" s="169" t="str">
        <f>IF(C172="","",MAX(R172:R173))</f>
        <v/>
      </c>
      <c r="BA172" s="169" t="str">
        <f>IF(C172="","",MAX(S172:S173))</f>
        <v/>
      </c>
      <c r="BB172" s="170" t="str">
        <f>IF(C172="","",MIN(2,1+SQRT(200/(0.8*K172))))</f>
        <v/>
      </c>
      <c r="BC172" s="170" t="str">
        <f>IF(C172="","",MIN(0.02,MAX(R172:S172)/(J172*0.8*K172)))</f>
        <v/>
      </c>
      <c r="BD172" s="171" t="str">
        <f>IF(C172="","",0.18/$Y$11)</f>
        <v/>
      </c>
      <c r="BE172" s="172" t="str">
        <f>IF(C172="","",0.035*BB172^(3/2)*$F$9^(1/2))</f>
        <v/>
      </c>
      <c r="BF172" s="172" t="str">
        <f>IF(C172="","",0.6*(1-$F$9/250))</f>
        <v/>
      </c>
      <c r="BG172" s="171" t="str">
        <f>IF(C172="","",0.9*AK172)</f>
        <v/>
      </c>
      <c r="BH172" s="172" t="str">
        <f>+IF(C172="","",(BD172*BB172*(100*BC172*$F$9)^(1/3)+0.15*U172)*J172*0.8*K172/1000)</f>
        <v/>
      </c>
      <c r="BI172" s="172" t="str">
        <f>IF(C172="","",(BE172+0.15*U172)*J172*0.8*K172/1000)</f>
        <v/>
      </c>
      <c r="BJ172" s="172" t="str">
        <f>IF(C172="","",$AF$12*J172*1000)</f>
        <v/>
      </c>
      <c r="BK172" s="172" t="str">
        <f>+IF(C172="","",T172*1000/(BG172*$Q$10*Z172)*1000)</f>
        <v/>
      </c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  <c r="BW172" s="27"/>
      <c r="BX172" s="27"/>
      <c r="BY172" s="27"/>
      <c r="BZ172" s="27"/>
      <c r="CA172" s="27"/>
      <c r="CB172" s="27"/>
      <c r="CC172" s="27"/>
      <c r="CD172" s="27"/>
      <c r="CE172" s="27"/>
      <c r="CF172" s="27"/>
      <c r="CG172" s="27"/>
      <c r="CH172" s="27"/>
      <c r="CI172" s="27"/>
      <c r="CJ172" s="27"/>
      <c r="CK172" s="27"/>
      <c r="CL172" s="27"/>
      <c r="CM172" s="27"/>
      <c r="CN172" s="27"/>
      <c r="CO172" s="27"/>
      <c r="CP172" s="27"/>
      <c r="CQ172" s="27"/>
      <c r="CR172" s="27"/>
      <c r="CS172" s="27"/>
      <c r="CT172" s="27"/>
      <c r="CU172" s="27"/>
      <c r="CV172" s="27"/>
      <c r="CW172" s="27"/>
      <c r="CX172" s="27"/>
      <c r="CY172" s="27"/>
      <c r="CZ172" s="27"/>
      <c r="DA172" s="27"/>
      <c r="DB172" s="27"/>
      <c r="DC172" s="27"/>
      <c r="DD172" s="27"/>
      <c r="DE172" s="27"/>
      <c r="DF172" s="27"/>
      <c r="DG172" s="27"/>
      <c r="DH172" s="27"/>
      <c r="DI172" s="25"/>
      <c r="DJ172" s="25"/>
      <c r="DK172" s="25"/>
      <c r="DL172" s="25"/>
      <c r="DM172" s="25"/>
      <c r="DN172" s="25"/>
    </row>
    <row r="173" spans="1:118" ht="15.95" customHeight="1" x14ac:dyDescent="0.25">
      <c r="A173" s="181" t="str">
        <f t="shared" si="64"/>
        <v/>
      </c>
      <c r="B173" s="182" t="str">
        <f t="shared" si="63"/>
        <v/>
      </c>
      <c r="C173" s="151"/>
      <c r="D173" s="152"/>
      <c r="E173" s="153"/>
      <c r="F173" s="152"/>
      <c r="G173" s="151"/>
      <c r="H173" s="151"/>
      <c r="I173" s="151"/>
      <c r="J173" s="151"/>
      <c r="K173" s="152"/>
      <c r="L173" s="151" t="str">
        <f t="shared" si="44"/>
        <v/>
      </c>
      <c r="M173" s="151" t="str">
        <f t="shared" si="45"/>
        <v/>
      </c>
      <c r="N173" s="151" t="str">
        <f t="shared" si="46"/>
        <v/>
      </c>
      <c r="O173" s="151" t="str">
        <f t="shared" si="47"/>
        <v/>
      </c>
      <c r="P173" s="272"/>
      <c r="Q173" s="272"/>
      <c r="R173" s="173"/>
      <c r="S173" s="173"/>
      <c r="T173" s="174"/>
      <c r="U173" s="174"/>
      <c r="V173" s="174"/>
      <c r="W173" s="174"/>
      <c r="X173" s="174"/>
      <c r="Y173" s="174"/>
      <c r="Z173" s="174"/>
      <c r="AA173" s="175"/>
      <c r="AB173" s="175"/>
      <c r="AC173" s="175"/>
      <c r="AD173" s="175"/>
      <c r="AE173" s="176"/>
      <c r="AF173" s="175"/>
      <c r="AG173" s="122"/>
      <c r="AH173" s="177"/>
      <c r="AI173" s="177"/>
      <c r="AK173" s="164" t="str">
        <f t="shared" si="48"/>
        <v/>
      </c>
      <c r="AL173" s="165" t="str">
        <f t="shared" si="49"/>
        <v/>
      </c>
      <c r="AM173" s="164" t="str">
        <f t="shared" si="50"/>
        <v/>
      </c>
      <c r="AN173" s="164" t="str">
        <f t="shared" si="51"/>
        <v/>
      </c>
      <c r="AO173" s="166" t="str">
        <f t="shared" si="52"/>
        <v/>
      </c>
      <c r="AP173" s="167" t="str">
        <f t="shared" si="53"/>
        <v/>
      </c>
      <c r="AQ173" s="167" t="str">
        <f t="shared" si="54"/>
        <v/>
      </c>
      <c r="AR173" s="167" t="str">
        <f t="shared" si="55"/>
        <v/>
      </c>
      <c r="AS173" s="164" t="str">
        <f t="shared" si="56"/>
        <v/>
      </c>
      <c r="AT173" s="168" t="str">
        <f t="shared" si="57"/>
        <v/>
      </c>
      <c r="AU173" s="168" t="str">
        <f t="shared" si="58"/>
        <v/>
      </c>
      <c r="AV173" s="168" t="str">
        <f t="shared" si="59"/>
        <v/>
      </c>
      <c r="AW173" s="168" t="str">
        <f t="shared" si="60"/>
        <v/>
      </c>
      <c r="AX173" s="168" t="str">
        <f t="shared" si="61"/>
        <v/>
      </c>
      <c r="AY173" s="168" t="str">
        <f t="shared" si="62"/>
        <v/>
      </c>
      <c r="AZ173" s="178"/>
      <c r="BA173" s="178"/>
      <c r="BB173" s="179"/>
      <c r="BC173" s="179"/>
      <c r="BD173" s="179"/>
      <c r="BE173" s="179"/>
      <c r="BF173" s="179"/>
      <c r="BG173" s="179"/>
      <c r="BH173" s="179"/>
      <c r="BI173" s="179"/>
      <c r="BJ173" s="179"/>
      <c r="BK173" s="179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  <c r="BW173" s="27"/>
      <c r="BX173" s="27"/>
      <c r="BY173" s="27"/>
      <c r="BZ173" s="27"/>
      <c r="CA173" s="27"/>
      <c r="CB173" s="27"/>
      <c r="CC173" s="27"/>
      <c r="CD173" s="27"/>
      <c r="CE173" s="27"/>
      <c r="CF173" s="27"/>
      <c r="CG173" s="27"/>
      <c r="CH173" s="27"/>
      <c r="CI173" s="27"/>
      <c r="CJ173" s="27"/>
      <c r="CK173" s="27"/>
      <c r="CL173" s="27"/>
      <c r="CM173" s="27"/>
      <c r="CN173" s="27"/>
      <c r="CO173" s="27"/>
      <c r="CP173" s="27"/>
      <c r="CQ173" s="27"/>
      <c r="CR173" s="27"/>
      <c r="CS173" s="27"/>
      <c r="CT173" s="27"/>
      <c r="CU173" s="27"/>
      <c r="CV173" s="27"/>
      <c r="CW173" s="27"/>
      <c r="CX173" s="27"/>
      <c r="CY173" s="27"/>
      <c r="CZ173" s="27"/>
      <c r="DA173" s="27"/>
      <c r="DB173" s="27"/>
      <c r="DC173" s="27"/>
      <c r="DD173" s="27"/>
      <c r="DE173" s="27"/>
      <c r="DF173" s="27"/>
      <c r="DG173" s="27"/>
      <c r="DH173" s="27"/>
      <c r="DI173" s="25"/>
      <c r="DJ173" s="25"/>
      <c r="DK173" s="25"/>
      <c r="DL173" s="25"/>
      <c r="DM173" s="25"/>
      <c r="DN173" s="25"/>
    </row>
    <row r="174" spans="1:118" ht="15.95" customHeight="1" x14ac:dyDescent="0.2">
      <c r="A174" s="181" t="str">
        <f t="shared" si="64"/>
        <v/>
      </c>
      <c r="B174" s="182" t="str">
        <f t="shared" si="63"/>
        <v/>
      </c>
      <c r="C174" s="151"/>
      <c r="D174" s="152"/>
      <c r="E174" s="153"/>
      <c r="F174" s="152"/>
      <c r="G174" s="151"/>
      <c r="H174" s="151"/>
      <c r="I174" s="151"/>
      <c r="J174" s="151"/>
      <c r="K174" s="151"/>
      <c r="L174" s="151" t="str">
        <f t="shared" si="44"/>
        <v/>
      </c>
      <c r="M174" s="151" t="str">
        <f t="shared" si="45"/>
        <v/>
      </c>
      <c r="N174" s="151" t="str">
        <f t="shared" si="46"/>
        <v/>
      </c>
      <c r="O174" s="151" t="str">
        <f t="shared" si="47"/>
        <v/>
      </c>
      <c r="P174" s="155"/>
      <c r="Q174" s="155"/>
      <c r="R174" s="154" t="str">
        <f>IF(C174="","",MAX(N174:N175))</f>
        <v/>
      </c>
      <c r="S174" s="154" t="str">
        <f>IF(D174="","",MAX(O174:O175))</f>
        <v/>
      </c>
      <c r="T174" s="155" t="str">
        <f>IF(C174="","",MAX(ABS(H174),ABS(H175)))</f>
        <v/>
      </c>
      <c r="U174" s="156" t="str">
        <f>+IF(C174="","",MIN(MAX(ABS(G174),ABS(G175))*1000/(J174*K174),0.2*$F$10))</f>
        <v/>
      </c>
      <c r="V174" s="155" t="str">
        <f>IF(C174="","",MAX(BH174:BI174))</f>
        <v/>
      </c>
      <c r="W174" s="155" t="str">
        <f>IF(C174="","",$AA$9*$J174*$BG174*$BF174*$F$10/2.9/1000)</f>
        <v/>
      </c>
      <c r="X174" s="155" t="str">
        <f>IF(C174="","",$AA$9*$J174*$BG174*$BF174*$F$10/2/1000)</f>
        <v/>
      </c>
      <c r="Y174" s="157" t="str">
        <f>IF(C174="","",IF(MAX(ABS(H174),ABS(H175))&lt;V174,"Cấu tạo",IF(MAX(ABS(H174),ABS(H175))&gt;X174,"O/S","Tínhthép")))</f>
        <v/>
      </c>
      <c r="Z174" s="158" t="str">
        <f>IF(C174="","",IF(Y174="Tínhthép",IF(T174&lt;W174,2.5,_xlfn.COT(0.5*ASIN(2*T174*1000/($AA$9*J174*BG174*BF174*$F$10)))),""))</f>
        <v/>
      </c>
      <c r="AA174" s="159" t="str">
        <f>IF(C174="","",MAX(BJ174:BK174))</f>
        <v/>
      </c>
      <c r="AB174" s="160" t="str">
        <f>IF($C174="","",AH174)</f>
        <v/>
      </c>
      <c r="AC174" s="160" t="str">
        <f>IF($C174="","",AI174)</f>
        <v/>
      </c>
      <c r="AD174" s="160"/>
      <c r="AE174" s="159" t="str">
        <f>IF(C174="","",2*3.14*AB174^2/4/AC174*1000)</f>
        <v/>
      </c>
      <c r="AF174" s="161" t="str">
        <f>IF(C174="","",IF(AE174&gt;AA174,"OK","NOT OK"))</f>
        <v/>
      </c>
      <c r="AG174" s="17">
        <v>40</v>
      </c>
      <c r="AH174" s="162">
        <v>10</v>
      </c>
      <c r="AI174" s="163">
        <v>200</v>
      </c>
      <c r="AK174" s="164" t="str">
        <f t="shared" si="48"/>
        <v/>
      </c>
      <c r="AL174" s="165" t="str">
        <f t="shared" si="49"/>
        <v/>
      </c>
      <c r="AM174" s="164" t="str">
        <f t="shared" si="50"/>
        <v/>
      </c>
      <c r="AN174" s="164" t="str">
        <f t="shared" si="51"/>
        <v/>
      </c>
      <c r="AO174" s="166" t="str">
        <f t="shared" si="52"/>
        <v/>
      </c>
      <c r="AP174" s="167" t="str">
        <f t="shared" si="53"/>
        <v/>
      </c>
      <c r="AQ174" s="167" t="str">
        <f t="shared" si="54"/>
        <v/>
      </c>
      <c r="AR174" s="167" t="str">
        <f t="shared" si="55"/>
        <v/>
      </c>
      <c r="AS174" s="164" t="str">
        <f t="shared" si="56"/>
        <v/>
      </c>
      <c r="AT174" s="168" t="str">
        <f t="shared" si="57"/>
        <v/>
      </c>
      <c r="AU174" s="168" t="str">
        <f t="shared" si="58"/>
        <v/>
      </c>
      <c r="AV174" s="168" t="str">
        <f t="shared" si="59"/>
        <v/>
      </c>
      <c r="AW174" s="168" t="str">
        <f t="shared" si="60"/>
        <v/>
      </c>
      <c r="AX174" s="168" t="str">
        <f t="shared" si="61"/>
        <v/>
      </c>
      <c r="AY174" s="168" t="str">
        <f t="shared" si="62"/>
        <v/>
      </c>
      <c r="AZ174" s="169" t="str">
        <f>IF(C174="","",MAX(R174:R175))</f>
        <v/>
      </c>
      <c r="BA174" s="169" t="str">
        <f>IF(C174="","",MAX(S174:S175))</f>
        <v/>
      </c>
      <c r="BB174" s="170" t="str">
        <f>IF(C174="","",MIN(2,1+SQRT(200/(0.8*K174))))</f>
        <v/>
      </c>
      <c r="BC174" s="170" t="str">
        <f>IF(C174="","",MIN(0.02,MAX(R174:S174)/(J174*0.8*K174)))</f>
        <v/>
      </c>
      <c r="BD174" s="171" t="str">
        <f>IF(C174="","",0.18/$Y$11)</f>
        <v/>
      </c>
      <c r="BE174" s="172" t="str">
        <f>IF(C174="","",0.035*BB174^(3/2)*$F$9^(1/2))</f>
        <v/>
      </c>
      <c r="BF174" s="172" t="str">
        <f>IF(C174="","",0.6*(1-$F$9/250))</f>
        <v/>
      </c>
      <c r="BG174" s="171" t="str">
        <f>IF(C174="","",0.9*AK174)</f>
        <v/>
      </c>
      <c r="BH174" s="172" t="str">
        <f>+IF(C174="","",(BD174*BB174*(100*BC174*$F$9)^(1/3)+0.15*U174)*J174*0.8*K174/1000)</f>
        <v/>
      </c>
      <c r="BI174" s="172" t="str">
        <f>IF(C174="","",(BE174+0.15*U174)*J174*0.8*K174/1000)</f>
        <v/>
      </c>
      <c r="BJ174" s="172" t="str">
        <f>IF(C174="","",$AF$12*J174*1000)</f>
        <v/>
      </c>
      <c r="BK174" s="172" t="str">
        <f>+IF(C174="","",T174*1000/(BG174*$Q$10*Z174)*1000)</f>
        <v/>
      </c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  <c r="BW174" s="27"/>
      <c r="BX174" s="27"/>
      <c r="BY174" s="27"/>
      <c r="BZ174" s="27"/>
      <c r="CA174" s="27"/>
      <c r="CB174" s="27"/>
      <c r="CC174" s="27"/>
      <c r="CD174" s="27"/>
      <c r="CE174" s="27"/>
      <c r="CF174" s="27"/>
      <c r="CG174" s="27"/>
      <c r="CH174" s="27"/>
      <c r="CI174" s="27"/>
      <c r="CJ174" s="27"/>
      <c r="CK174" s="27"/>
      <c r="CL174" s="27"/>
      <c r="CM174" s="27"/>
      <c r="CN174" s="27"/>
      <c r="CO174" s="27"/>
      <c r="CP174" s="27"/>
      <c r="CQ174" s="27"/>
      <c r="CR174" s="27"/>
      <c r="CS174" s="27"/>
      <c r="CT174" s="27"/>
      <c r="CU174" s="27"/>
      <c r="CV174" s="27"/>
      <c r="CW174" s="27"/>
      <c r="CX174" s="27"/>
      <c r="CY174" s="27"/>
      <c r="CZ174" s="27"/>
      <c r="DA174" s="27"/>
      <c r="DB174" s="27"/>
      <c r="DC174" s="27"/>
      <c r="DD174" s="27"/>
      <c r="DE174" s="27"/>
      <c r="DF174" s="27"/>
      <c r="DG174" s="27"/>
      <c r="DH174" s="27"/>
      <c r="DI174" s="25"/>
      <c r="DJ174" s="25"/>
      <c r="DK174" s="25"/>
      <c r="DL174" s="25"/>
      <c r="DM174" s="25"/>
      <c r="DN174" s="25"/>
    </row>
    <row r="175" spans="1:118" ht="15.95" customHeight="1" x14ac:dyDescent="0.25">
      <c r="A175" s="181" t="str">
        <f t="shared" si="64"/>
        <v/>
      </c>
      <c r="B175" s="182" t="str">
        <f t="shared" si="63"/>
        <v/>
      </c>
      <c r="C175" s="151"/>
      <c r="D175" s="152"/>
      <c r="E175" s="153"/>
      <c r="F175" s="152"/>
      <c r="G175" s="151"/>
      <c r="H175" s="151"/>
      <c r="I175" s="151"/>
      <c r="J175" s="151"/>
      <c r="K175" s="152"/>
      <c r="L175" s="151" t="str">
        <f t="shared" si="44"/>
        <v/>
      </c>
      <c r="M175" s="151" t="str">
        <f t="shared" si="45"/>
        <v/>
      </c>
      <c r="N175" s="151" t="str">
        <f t="shared" si="46"/>
        <v/>
      </c>
      <c r="O175" s="151" t="str">
        <f t="shared" si="47"/>
        <v/>
      </c>
      <c r="P175" s="272"/>
      <c r="Q175" s="272"/>
      <c r="R175" s="180"/>
      <c r="S175" s="180"/>
      <c r="T175" s="174"/>
      <c r="U175" s="174"/>
      <c r="V175" s="174"/>
      <c r="W175" s="174"/>
      <c r="X175" s="174"/>
      <c r="Y175" s="174"/>
      <c r="Z175" s="174"/>
      <c r="AA175" s="175"/>
      <c r="AB175" s="175"/>
      <c r="AC175" s="175"/>
      <c r="AD175" s="175"/>
      <c r="AE175" s="176"/>
      <c r="AF175" s="175"/>
      <c r="AG175" s="122"/>
      <c r="AH175" s="177"/>
      <c r="AI175" s="177"/>
      <c r="AK175" s="164" t="str">
        <f t="shared" si="48"/>
        <v/>
      </c>
      <c r="AL175" s="165" t="str">
        <f t="shared" si="49"/>
        <v/>
      </c>
      <c r="AM175" s="164" t="str">
        <f t="shared" si="50"/>
        <v/>
      </c>
      <c r="AN175" s="164" t="str">
        <f t="shared" si="51"/>
        <v/>
      </c>
      <c r="AO175" s="166" t="str">
        <f t="shared" si="52"/>
        <v/>
      </c>
      <c r="AP175" s="167" t="str">
        <f t="shared" si="53"/>
        <v/>
      </c>
      <c r="AQ175" s="167" t="str">
        <f t="shared" si="54"/>
        <v/>
      </c>
      <c r="AR175" s="167" t="str">
        <f t="shared" si="55"/>
        <v/>
      </c>
      <c r="AS175" s="164" t="str">
        <f t="shared" si="56"/>
        <v/>
      </c>
      <c r="AT175" s="168" t="str">
        <f t="shared" si="57"/>
        <v/>
      </c>
      <c r="AU175" s="168" t="str">
        <f t="shared" si="58"/>
        <v/>
      </c>
      <c r="AV175" s="168" t="str">
        <f t="shared" si="59"/>
        <v/>
      </c>
      <c r="AW175" s="168" t="str">
        <f t="shared" si="60"/>
        <v/>
      </c>
      <c r="AX175" s="168" t="str">
        <f t="shared" si="61"/>
        <v/>
      </c>
      <c r="AY175" s="168" t="str">
        <f t="shared" si="62"/>
        <v/>
      </c>
      <c r="AZ175" s="178"/>
      <c r="BA175" s="178"/>
      <c r="BB175" s="179"/>
      <c r="BC175" s="179"/>
      <c r="BD175" s="179"/>
      <c r="BE175" s="179"/>
      <c r="BF175" s="179"/>
      <c r="BG175" s="179"/>
      <c r="BH175" s="179"/>
      <c r="BI175" s="179"/>
      <c r="BJ175" s="179"/>
      <c r="BK175" s="179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  <c r="BW175" s="27"/>
      <c r="BX175" s="27"/>
      <c r="BY175" s="27"/>
      <c r="BZ175" s="27"/>
      <c r="CA175" s="27"/>
      <c r="CB175" s="27"/>
      <c r="CC175" s="27"/>
      <c r="CD175" s="27"/>
      <c r="CE175" s="27"/>
      <c r="CF175" s="27"/>
      <c r="CG175" s="27"/>
      <c r="CH175" s="27"/>
      <c r="CI175" s="27"/>
      <c r="CJ175" s="27"/>
      <c r="CK175" s="27"/>
      <c r="CL175" s="27"/>
      <c r="CM175" s="27"/>
      <c r="CN175" s="27"/>
      <c r="CO175" s="27"/>
      <c r="CP175" s="27"/>
      <c r="CQ175" s="27"/>
      <c r="CR175" s="27"/>
      <c r="CS175" s="27"/>
      <c r="CT175" s="27"/>
      <c r="CU175" s="27"/>
      <c r="CV175" s="27"/>
      <c r="CW175" s="27"/>
      <c r="CX175" s="27"/>
      <c r="CY175" s="27"/>
      <c r="CZ175" s="27"/>
      <c r="DA175" s="27"/>
      <c r="DB175" s="27"/>
      <c r="DC175" s="27"/>
      <c r="DD175" s="27"/>
      <c r="DE175" s="27"/>
      <c r="DF175" s="27"/>
      <c r="DG175" s="27"/>
      <c r="DH175" s="27"/>
      <c r="DI175" s="25"/>
      <c r="DJ175" s="25"/>
      <c r="DK175" s="25"/>
      <c r="DL175" s="25"/>
      <c r="DM175" s="25"/>
      <c r="DN175" s="25"/>
    </row>
    <row r="176" spans="1:118" ht="15.95" customHeight="1" x14ac:dyDescent="0.2">
      <c r="A176" s="181" t="str">
        <f t="shared" si="64"/>
        <v/>
      </c>
      <c r="B176" s="182" t="str">
        <f t="shared" si="63"/>
        <v/>
      </c>
      <c r="C176" s="151"/>
      <c r="D176" s="152"/>
      <c r="E176" s="153"/>
      <c r="F176" s="152"/>
      <c r="G176" s="151"/>
      <c r="H176" s="151"/>
      <c r="I176" s="151"/>
      <c r="J176" s="151"/>
      <c r="K176" s="152"/>
      <c r="L176" s="151" t="str">
        <f t="shared" si="44"/>
        <v/>
      </c>
      <c r="M176" s="151" t="str">
        <f t="shared" si="45"/>
        <v/>
      </c>
      <c r="N176" s="151" t="str">
        <f t="shared" si="46"/>
        <v/>
      </c>
      <c r="O176" s="151" t="str">
        <f t="shared" si="47"/>
        <v/>
      </c>
      <c r="P176" s="155"/>
      <c r="Q176" s="155"/>
      <c r="R176" s="154" t="str">
        <f>IF(C176="","",MAX(N176:N177))</f>
        <v/>
      </c>
      <c r="S176" s="154" t="str">
        <f>IF(D176="","",MAX(O176:O177))</f>
        <v/>
      </c>
      <c r="T176" s="155" t="str">
        <f>IF(C176="","",MAX(ABS(H176),ABS(H177)))</f>
        <v/>
      </c>
      <c r="U176" s="156" t="str">
        <f>+IF(C176="","",MIN(MAX(ABS(G176),ABS(G177))*1000/(J176*K176),0.2*$F$10))</f>
        <v/>
      </c>
      <c r="V176" s="155" t="str">
        <f>IF(C176="","",MAX(BH176:BI176))</f>
        <v/>
      </c>
      <c r="W176" s="155" t="str">
        <f>IF(C176="","",$AA$9*$J176*$BG176*$BF176*$F$10/2.9/1000)</f>
        <v/>
      </c>
      <c r="X176" s="155" t="str">
        <f>IF(C176="","",$AA$9*$J176*$BG176*$BF176*$F$10/2/1000)</f>
        <v/>
      </c>
      <c r="Y176" s="157" t="str">
        <f>IF(C176="","",IF(MAX(ABS(H176),ABS(H177))&lt;V176,"Cấu tạo",IF(MAX(ABS(H176),ABS(H177))&gt;X176,"O/S","Tínhthép")))</f>
        <v/>
      </c>
      <c r="Z176" s="158" t="str">
        <f>IF(C176="","",IF(Y176="Tínhthép",IF(T176&lt;W176,2.5,_xlfn.COT(0.5*ASIN(2*T176*1000/($AA$9*J176*BG176*BF176*$F$10)))),""))</f>
        <v/>
      </c>
      <c r="AA176" s="159" t="str">
        <f>IF(C176="","",MAX(BJ176:BK176))</f>
        <v/>
      </c>
      <c r="AB176" s="160" t="str">
        <f>IF($C176="","",AH176)</f>
        <v/>
      </c>
      <c r="AC176" s="160" t="str">
        <f>IF($C176="","",AI176)</f>
        <v/>
      </c>
      <c r="AD176" s="160"/>
      <c r="AE176" s="159" t="str">
        <f>IF(C176="","",2*3.14*AB176^2/4/AC176*1000)</f>
        <v/>
      </c>
      <c r="AF176" s="161" t="str">
        <f>IF(C176="","",IF(AE176&gt;AA176,"OK","NOT OK"))</f>
        <v/>
      </c>
      <c r="AH176" s="162">
        <v>10</v>
      </c>
      <c r="AI176" s="163">
        <v>200</v>
      </c>
      <c r="AK176" s="164" t="str">
        <f t="shared" si="48"/>
        <v/>
      </c>
      <c r="AL176" s="165" t="str">
        <f t="shared" si="49"/>
        <v/>
      </c>
      <c r="AM176" s="164" t="str">
        <f t="shared" si="50"/>
        <v/>
      </c>
      <c r="AN176" s="164" t="str">
        <f t="shared" si="51"/>
        <v/>
      </c>
      <c r="AO176" s="166" t="str">
        <f t="shared" si="52"/>
        <v/>
      </c>
      <c r="AP176" s="167" t="str">
        <f t="shared" si="53"/>
        <v/>
      </c>
      <c r="AQ176" s="167" t="str">
        <f t="shared" si="54"/>
        <v/>
      </c>
      <c r="AR176" s="167" t="str">
        <f t="shared" si="55"/>
        <v/>
      </c>
      <c r="AS176" s="164" t="str">
        <f t="shared" si="56"/>
        <v/>
      </c>
      <c r="AT176" s="168" t="str">
        <f t="shared" si="57"/>
        <v/>
      </c>
      <c r="AU176" s="168" t="str">
        <f t="shared" si="58"/>
        <v/>
      </c>
      <c r="AV176" s="168" t="str">
        <f t="shared" si="59"/>
        <v/>
      </c>
      <c r="AW176" s="168" t="str">
        <f t="shared" si="60"/>
        <v/>
      </c>
      <c r="AX176" s="168" t="str">
        <f t="shared" si="61"/>
        <v/>
      </c>
      <c r="AY176" s="168" t="str">
        <f t="shared" si="62"/>
        <v/>
      </c>
      <c r="AZ176" s="169" t="str">
        <f>IF(C176="","",MAX(R176:R177))</f>
        <v/>
      </c>
      <c r="BA176" s="169" t="str">
        <f>IF(C176="","",MAX(S176:S177))</f>
        <v/>
      </c>
      <c r="BB176" s="170" t="str">
        <f>IF(C176="","",MIN(2,1+SQRT(200/(0.8*K176))))</f>
        <v/>
      </c>
      <c r="BC176" s="170" t="str">
        <f>IF(C176="","",MIN(0.02,MAX(R176:S176)/(J176*0.8*K176)))</f>
        <v/>
      </c>
      <c r="BD176" s="171" t="str">
        <f>IF(C176="","",0.18/$Y$11)</f>
        <v/>
      </c>
      <c r="BE176" s="172" t="str">
        <f>IF(C176="","",0.035*BB176^(3/2)*$F$9^(1/2))</f>
        <v/>
      </c>
      <c r="BF176" s="172" t="str">
        <f>IF(C176="","",0.6*(1-$F$9/250))</f>
        <v/>
      </c>
      <c r="BG176" s="171" t="str">
        <f>IF(C176="","",0.9*AK176)</f>
        <v/>
      </c>
      <c r="BH176" s="172" t="str">
        <f>+IF(C176="","",(BD176*BB176*(100*BC176*$F$9)^(1/3)+0.15*U176)*J176*0.8*K176/1000)</f>
        <v/>
      </c>
      <c r="BI176" s="172" t="str">
        <f>IF(C176="","",(BE176+0.15*U176)*J176*0.8*K176/1000)</f>
        <v/>
      </c>
      <c r="BJ176" s="172" t="str">
        <f>IF(C176="","",$AF$12*J176*1000)</f>
        <v/>
      </c>
      <c r="BK176" s="172" t="str">
        <f>+IF(C176="","",T176*1000/(BG176*$Q$10*Z176)*1000)</f>
        <v/>
      </c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  <c r="BW176" s="27"/>
      <c r="BX176" s="27"/>
      <c r="BY176" s="27"/>
      <c r="BZ176" s="27"/>
      <c r="CA176" s="27"/>
      <c r="CB176" s="27"/>
      <c r="CC176" s="27"/>
      <c r="CD176" s="27"/>
      <c r="CE176" s="27"/>
      <c r="CF176" s="27"/>
      <c r="CG176" s="27"/>
      <c r="CH176" s="27"/>
      <c r="CI176" s="27"/>
      <c r="CJ176" s="27"/>
      <c r="CK176" s="27"/>
      <c r="CL176" s="27"/>
      <c r="CM176" s="27"/>
      <c r="CN176" s="27"/>
      <c r="CO176" s="27"/>
      <c r="CP176" s="27"/>
      <c r="CQ176" s="27"/>
      <c r="CR176" s="27"/>
      <c r="CS176" s="27"/>
      <c r="CT176" s="27"/>
      <c r="CU176" s="27"/>
      <c r="CV176" s="27"/>
      <c r="CW176" s="27"/>
      <c r="CX176" s="27"/>
      <c r="CY176" s="27"/>
      <c r="CZ176" s="27"/>
      <c r="DA176" s="27"/>
      <c r="DB176" s="27"/>
      <c r="DC176" s="27"/>
      <c r="DD176" s="27"/>
      <c r="DE176" s="27"/>
      <c r="DF176" s="27"/>
      <c r="DG176" s="27"/>
      <c r="DH176" s="27"/>
      <c r="DI176" s="25"/>
      <c r="DJ176" s="25"/>
      <c r="DK176" s="25"/>
      <c r="DL176" s="25"/>
      <c r="DM176" s="25"/>
      <c r="DN176" s="25"/>
    </row>
    <row r="177" spans="1:118" ht="15.95" customHeight="1" x14ac:dyDescent="0.25">
      <c r="A177" s="181" t="str">
        <f t="shared" si="64"/>
        <v/>
      </c>
      <c r="B177" s="182" t="str">
        <f t="shared" si="63"/>
        <v/>
      </c>
      <c r="C177" s="151"/>
      <c r="D177" s="152"/>
      <c r="E177" s="153"/>
      <c r="F177" s="152"/>
      <c r="G177" s="151"/>
      <c r="H177" s="151"/>
      <c r="I177" s="151"/>
      <c r="J177" s="151"/>
      <c r="K177" s="152"/>
      <c r="L177" s="151" t="str">
        <f t="shared" si="44"/>
        <v/>
      </c>
      <c r="M177" s="151" t="str">
        <f t="shared" si="45"/>
        <v/>
      </c>
      <c r="N177" s="151" t="str">
        <f t="shared" si="46"/>
        <v/>
      </c>
      <c r="O177" s="151" t="str">
        <f t="shared" si="47"/>
        <v/>
      </c>
      <c r="P177" s="272"/>
      <c r="Q177" s="272"/>
      <c r="R177" s="180"/>
      <c r="S177" s="180"/>
      <c r="T177" s="174"/>
      <c r="U177" s="174"/>
      <c r="V177" s="174"/>
      <c r="W177" s="174"/>
      <c r="X177" s="174"/>
      <c r="Y177" s="174"/>
      <c r="Z177" s="174"/>
      <c r="AA177" s="175"/>
      <c r="AB177" s="175"/>
      <c r="AC177" s="175"/>
      <c r="AD177" s="175"/>
      <c r="AE177" s="176"/>
      <c r="AF177" s="175"/>
      <c r="AG177" s="122"/>
      <c r="AH177" s="177"/>
      <c r="AI177" s="177"/>
      <c r="AK177" s="164" t="str">
        <f t="shared" si="48"/>
        <v/>
      </c>
      <c r="AL177" s="165" t="str">
        <f t="shared" si="49"/>
        <v/>
      </c>
      <c r="AM177" s="164" t="str">
        <f t="shared" si="50"/>
        <v/>
      </c>
      <c r="AN177" s="164" t="str">
        <f t="shared" si="51"/>
        <v/>
      </c>
      <c r="AO177" s="166" t="str">
        <f t="shared" si="52"/>
        <v/>
      </c>
      <c r="AP177" s="167" t="str">
        <f t="shared" si="53"/>
        <v/>
      </c>
      <c r="AQ177" s="167" t="str">
        <f t="shared" si="54"/>
        <v/>
      </c>
      <c r="AR177" s="167" t="str">
        <f t="shared" si="55"/>
        <v/>
      </c>
      <c r="AS177" s="164" t="str">
        <f t="shared" si="56"/>
        <v/>
      </c>
      <c r="AT177" s="168" t="str">
        <f t="shared" si="57"/>
        <v/>
      </c>
      <c r="AU177" s="168" t="str">
        <f t="shared" si="58"/>
        <v/>
      </c>
      <c r="AV177" s="168" t="str">
        <f t="shared" si="59"/>
        <v/>
      </c>
      <c r="AW177" s="168" t="str">
        <f t="shared" si="60"/>
        <v/>
      </c>
      <c r="AX177" s="168" t="str">
        <f t="shared" si="61"/>
        <v/>
      </c>
      <c r="AY177" s="168" t="str">
        <f t="shared" si="62"/>
        <v/>
      </c>
      <c r="AZ177" s="178"/>
      <c r="BA177" s="178"/>
      <c r="BB177" s="179"/>
      <c r="BC177" s="179"/>
      <c r="BD177" s="179"/>
      <c r="BE177" s="179"/>
      <c r="BF177" s="179"/>
      <c r="BG177" s="179"/>
      <c r="BH177" s="179"/>
      <c r="BI177" s="179"/>
      <c r="BJ177" s="179"/>
      <c r="BK177" s="179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  <c r="BW177" s="27"/>
      <c r="BX177" s="27"/>
      <c r="BY177" s="27"/>
      <c r="BZ177" s="27"/>
      <c r="CA177" s="27"/>
      <c r="CB177" s="27"/>
      <c r="CC177" s="27"/>
      <c r="CD177" s="27"/>
      <c r="CE177" s="27"/>
      <c r="CF177" s="27"/>
      <c r="CG177" s="27"/>
      <c r="CH177" s="27"/>
      <c r="CI177" s="27"/>
      <c r="CJ177" s="27"/>
      <c r="CK177" s="27"/>
      <c r="CL177" s="27"/>
      <c r="CM177" s="27"/>
      <c r="CN177" s="27"/>
      <c r="CO177" s="27"/>
      <c r="CP177" s="27"/>
      <c r="CQ177" s="27"/>
      <c r="CR177" s="27"/>
      <c r="CS177" s="27"/>
      <c r="CT177" s="27"/>
      <c r="CU177" s="27"/>
      <c r="CV177" s="27"/>
      <c r="CW177" s="27"/>
      <c r="CX177" s="27"/>
      <c r="CY177" s="27"/>
      <c r="CZ177" s="27"/>
      <c r="DA177" s="27"/>
      <c r="DB177" s="27"/>
      <c r="DC177" s="27"/>
      <c r="DD177" s="27"/>
      <c r="DE177" s="27"/>
      <c r="DF177" s="27"/>
      <c r="DG177" s="27"/>
      <c r="DH177" s="27"/>
      <c r="DI177" s="25"/>
      <c r="DJ177" s="25"/>
      <c r="DK177" s="25"/>
      <c r="DL177" s="25"/>
      <c r="DM177" s="25"/>
      <c r="DN177" s="25"/>
    </row>
    <row r="178" spans="1:118" ht="15.95" customHeight="1" x14ac:dyDescent="0.2">
      <c r="A178" s="181" t="str">
        <f t="shared" si="64"/>
        <v/>
      </c>
      <c r="B178" s="182" t="str">
        <f t="shared" si="63"/>
        <v/>
      </c>
      <c r="C178" s="151"/>
      <c r="D178" s="152"/>
      <c r="E178" s="153"/>
      <c r="F178" s="152"/>
      <c r="G178" s="151"/>
      <c r="H178" s="151"/>
      <c r="I178" s="151"/>
      <c r="J178" s="151"/>
      <c r="K178" s="151"/>
      <c r="L178" s="151" t="str">
        <f t="shared" si="44"/>
        <v/>
      </c>
      <c r="M178" s="151" t="str">
        <f t="shared" si="45"/>
        <v/>
      </c>
      <c r="N178" s="151" t="str">
        <f t="shared" si="46"/>
        <v/>
      </c>
      <c r="O178" s="151" t="str">
        <f t="shared" si="47"/>
        <v/>
      </c>
      <c r="P178" s="155"/>
      <c r="Q178" s="155"/>
      <c r="R178" s="154" t="str">
        <f>IF(C178="","",MAX(N178:N179))</f>
        <v/>
      </c>
      <c r="S178" s="154" t="str">
        <f>IF(D178="","",MAX(O178:O179))</f>
        <v/>
      </c>
      <c r="T178" s="155" t="str">
        <f>IF(C178="","",MAX(ABS(H178),ABS(H179)))</f>
        <v/>
      </c>
      <c r="U178" s="156" t="str">
        <f>+IF(C178="","",MIN(MAX(ABS(G178),ABS(G179))*1000/(J178*K178),0.2*$F$10))</f>
        <v/>
      </c>
      <c r="V178" s="155" t="str">
        <f>IF(C178="","",MAX(BH178:BI178))</f>
        <v/>
      </c>
      <c r="W178" s="155" t="str">
        <f>IF(C178="","",$AA$9*$J178*$BG178*$BF178*$F$10/2.9/1000)</f>
        <v/>
      </c>
      <c r="X178" s="155" t="str">
        <f>IF(C178="","",$AA$9*$J178*$BG178*$BF178*$F$10/2/1000)</f>
        <v/>
      </c>
      <c r="Y178" s="157" t="str">
        <f>IF(C178="","",IF(MAX(ABS(H178),ABS(H179))&lt;V178,"Cấu tạo",IF(MAX(ABS(H178),ABS(H179))&gt;X178,"O/S","Tínhthép")))</f>
        <v/>
      </c>
      <c r="Z178" s="158" t="str">
        <f>IF(C178="","",IF(Y178="Tínhthép",IF(T178&lt;W178,2.5,_xlfn.COT(0.5*ASIN(2*T178*1000/($AA$9*J178*BG178*BF178*$F$10)))),""))</f>
        <v/>
      </c>
      <c r="AA178" s="159" t="str">
        <f>IF(C178="","",MAX(BJ178:BK178))</f>
        <v/>
      </c>
      <c r="AB178" s="160" t="str">
        <f>IF($C178="","",AH178)</f>
        <v/>
      </c>
      <c r="AC178" s="160" t="str">
        <f>IF($C178="","",AI178)</f>
        <v/>
      </c>
      <c r="AD178" s="160"/>
      <c r="AE178" s="159" t="str">
        <f>IF(C178="","",2*3.14*AB178^2/4/AC178*1000)</f>
        <v/>
      </c>
      <c r="AF178" s="161" t="str">
        <f>IF(C178="","",IF(AE178&gt;AA178,"OK","NOT OK"))</f>
        <v/>
      </c>
      <c r="AG178" s="17">
        <v>41</v>
      </c>
      <c r="AH178" s="162">
        <v>10</v>
      </c>
      <c r="AI178" s="163">
        <v>200</v>
      </c>
      <c r="AK178" s="164" t="str">
        <f t="shared" si="48"/>
        <v/>
      </c>
      <c r="AL178" s="165" t="str">
        <f t="shared" si="49"/>
        <v/>
      </c>
      <c r="AM178" s="164" t="str">
        <f t="shared" si="50"/>
        <v/>
      </c>
      <c r="AN178" s="164" t="str">
        <f t="shared" si="51"/>
        <v/>
      </c>
      <c r="AO178" s="166" t="str">
        <f t="shared" si="52"/>
        <v/>
      </c>
      <c r="AP178" s="167" t="str">
        <f t="shared" si="53"/>
        <v/>
      </c>
      <c r="AQ178" s="167" t="str">
        <f t="shared" si="54"/>
        <v/>
      </c>
      <c r="AR178" s="167" t="str">
        <f t="shared" si="55"/>
        <v/>
      </c>
      <c r="AS178" s="164" t="str">
        <f t="shared" si="56"/>
        <v/>
      </c>
      <c r="AT178" s="168" t="str">
        <f t="shared" si="57"/>
        <v/>
      </c>
      <c r="AU178" s="168" t="str">
        <f t="shared" si="58"/>
        <v/>
      </c>
      <c r="AV178" s="168" t="str">
        <f t="shared" si="59"/>
        <v/>
      </c>
      <c r="AW178" s="168" t="str">
        <f t="shared" si="60"/>
        <v/>
      </c>
      <c r="AX178" s="168" t="str">
        <f t="shared" si="61"/>
        <v/>
      </c>
      <c r="AY178" s="168" t="str">
        <f t="shared" si="62"/>
        <v/>
      </c>
      <c r="AZ178" s="169" t="str">
        <f>IF(C178="","",MAX(R178:R179))</f>
        <v/>
      </c>
      <c r="BA178" s="169" t="str">
        <f>IF(C178="","",MAX(S178:S179))</f>
        <v/>
      </c>
      <c r="BB178" s="170" t="str">
        <f>IF(C178="","",MIN(2,1+SQRT(200/(0.8*K178))))</f>
        <v/>
      </c>
      <c r="BC178" s="170" t="str">
        <f>IF(C178="","",MIN(0.02,MAX(R178:S178)/(J178*0.8*K178)))</f>
        <v/>
      </c>
      <c r="BD178" s="171" t="str">
        <f>IF(C178="","",0.18/$Y$11)</f>
        <v/>
      </c>
      <c r="BE178" s="172" t="str">
        <f>IF(C178="","",0.035*BB178^(3/2)*$F$9^(1/2))</f>
        <v/>
      </c>
      <c r="BF178" s="172" t="str">
        <f>IF(C178="","",0.6*(1-$F$9/250))</f>
        <v/>
      </c>
      <c r="BG178" s="171" t="str">
        <f>IF(C178="","",0.9*AK178)</f>
        <v/>
      </c>
      <c r="BH178" s="172" t="str">
        <f>+IF(C178="","",(BD178*BB178*(100*BC178*$F$9)^(1/3)+0.15*U178)*J178*0.8*K178/1000)</f>
        <v/>
      </c>
      <c r="BI178" s="172" t="str">
        <f>IF(C178="","",(BE178+0.15*U178)*J178*0.8*K178/1000)</f>
        <v/>
      </c>
      <c r="BJ178" s="172" t="str">
        <f>IF(C178="","",$AF$12*J178*1000)</f>
        <v/>
      </c>
      <c r="BK178" s="172" t="str">
        <f>+IF(C178="","",T178*1000/(BG178*$Q$10*Z178)*1000)</f>
        <v/>
      </c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  <c r="BW178" s="27"/>
      <c r="BX178" s="27"/>
      <c r="BY178" s="27"/>
      <c r="BZ178" s="27"/>
      <c r="CA178" s="27"/>
      <c r="CB178" s="27"/>
      <c r="CC178" s="27"/>
      <c r="CD178" s="27"/>
      <c r="CE178" s="27"/>
      <c r="CF178" s="27"/>
      <c r="CG178" s="27"/>
      <c r="CH178" s="27"/>
      <c r="CI178" s="27"/>
      <c r="CJ178" s="27"/>
      <c r="CK178" s="27"/>
      <c r="CL178" s="27"/>
      <c r="CM178" s="27"/>
      <c r="CN178" s="27"/>
      <c r="CO178" s="27"/>
      <c r="CP178" s="27"/>
      <c r="CQ178" s="27"/>
      <c r="CR178" s="27"/>
      <c r="CS178" s="27"/>
      <c r="CT178" s="27"/>
      <c r="CU178" s="27"/>
      <c r="CV178" s="27"/>
      <c r="CW178" s="27"/>
      <c r="CX178" s="27"/>
      <c r="CY178" s="27"/>
      <c r="CZ178" s="27"/>
      <c r="DA178" s="27"/>
      <c r="DB178" s="27"/>
      <c r="DC178" s="27"/>
      <c r="DD178" s="27"/>
      <c r="DE178" s="27"/>
      <c r="DF178" s="27"/>
      <c r="DG178" s="27"/>
      <c r="DH178" s="27"/>
      <c r="DI178" s="25"/>
      <c r="DJ178" s="25"/>
      <c r="DK178" s="25"/>
      <c r="DL178" s="25"/>
      <c r="DM178" s="25"/>
      <c r="DN178" s="25"/>
    </row>
    <row r="179" spans="1:118" ht="15.95" customHeight="1" x14ac:dyDescent="0.25">
      <c r="A179" s="181" t="str">
        <f t="shared" si="64"/>
        <v/>
      </c>
      <c r="B179" s="182" t="str">
        <f t="shared" si="63"/>
        <v/>
      </c>
      <c r="C179" s="151"/>
      <c r="D179" s="152"/>
      <c r="E179" s="153"/>
      <c r="F179" s="152"/>
      <c r="G179" s="151"/>
      <c r="H179" s="151"/>
      <c r="I179" s="151"/>
      <c r="J179" s="151"/>
      <c r="K179" s="152"/>
      <c r="L179" s="151" t="str">
        <f t="shared" si="44"/>
        <v/>
      </c>
      <c r="M179" s="151" t="str">
        <f t="shared" si="45"/>
        <v/>
      </c>
      <c r="N179" s="151" t="str">
        <f t="shared" si="46"/>
        <v/>
      </c>
      <c r="O179" s="151" t="str">
        <f t="shared" si="47"/>
        <v/>
      </c>
      <c r="P179" s="272"/>
      <c r="Q179" s="272"/>
      <c r="R179" s="173"/>
      <c r="S179" s="173"/>
      <c r="T179" s="174"/>
      <c r="U179" s="174"/>
      <c r="V179" s="174"/>
      <c r="W179" s="174"/>
      <c r="X179" s="174"/>
      <c r="Y179" s="174"/>
      <c r="Z179" s="174"/>
      <c r="AA179" s="175"/>
      <c r="AB179" s="175"/>
      <c r="AC179" s="175"/>
      <c r="AD179" s="175"/>
      <c r="AE179" s="176"/>
      <c r="AF179" s="175"/>
      <c r="AG179" s="122"/>
      <c r="AH179" s="177"/>
      <c r="AI179" s="177"/>
      <c r="AK179" s="164" t="str">
        <f t="shared" si="48"/>
        <v/>
      </c>
      <c r="AL179" s="165" t="str">
        <f t="shared" si="49"/>
        <v/>
      </c>
      <c r="AM179" s="164" t="str">
        <f t="shared" si="50"/>
        <v/>
      </c>
      <c r="AN179" s="164" t="str">
        <f t="shared" si="51"/>
        <v/>
      </c>
      <c r="AO179" s="166" t="str">
        <f t="shared" si="52"/>
        <v/>
      </c>
      <c r="AP179" s="167" t="str">
        <f t="shared" si="53"/>
        <v/>
      </c>
      <c r="AQ179" s="167" t="str">
        <f t="shared" si="54"/>
        <v/>
      </c>
      <c r="AR179" s="167" t="str">
        <f t="shared" si="55"/>
        <v/>
      </c>
      <c r="AS179" s="164" t="str">
        <f t="shared" si="56"/>
        <v/>
      </c>
      <c r="AT179" s="168" t="str">
        <f t="shared" si="57"/>
        <v/>
      </c>
      <c r="AU179" s="168" t="str">
        <f t="shared" si="58"/>
        <v/>
      </c>
      <c r="AV179" s="168" t="str">
        <f t="shared" si="59"/>
        <v/>
      </c>
      <c r="AW179" s="168" t="str">
        <f t="shared" si="60"/>
        <v/>
      </c>
      <c r="AX179" s="168" t="str">
        <f t="shared" si="61"/>
        <v/>
      </c>
      <c r="AY179" s="168" t="str">
        <f t="shared" si="62"/>
        <v/>
      </c>
      <c r="AZ179" s="178"/>
      <c r="BA179" s="178"/>
      <c r="BB179" s="179"/>
      <c r="BC179" s="179"/>
      <c r="BD179" s="179"/>
      <c r="BE179" s="179"/>
      <c r="BF179" s="179"/>
      <c r="BG179" s="179"/>
      <c r="BH179" s="179"/>
      <c r="BI179" s="179"/>
      <c r="BJ179" s="179"/>
      <c r="BK179" s="179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  <c r="BW179" s="27"/>
      <c r="BX179" s="27"/>
      <c r="BY179" s="27"/>
      <c r="BZ179" s="27"/>
      <c r="CA179" s="27"/>
      <c r="CB179" s="27"/>
      <c r="CC179" s="27"/>
      <c r="CD179" s="27"/>
      <c r="CE179" s="27"/>
      <c r="CF179" s="27"/>
      <c r="CG179" s="27"/>
      <c r="CH179" s="27"/>
      <c r="CI179" s="27"/>
      <c r="CJ179" s="27"/>
      <c r="CK179" s="27"/>
      <c r="CL179" s="27"/>
      <c r="CM179" s="27"/>
      <c r="CN179" s="27"/>
      <c r="CO179" s="27"/>
      <c r="CP179" s="27"/>
      <c r="CQ179" s="27"/>
      <c r="CR179" s="27"/>
      <c r="CS179" s="27"/>
      <c r="CT179" s="27"/>
      <c r="CU179" s="27"/>
      <c r="CV179" s="27"/>
      <c r="CW179" s="27"/>
      <c r="CX179" s="27"/>
      <c r="CY179" s="27"/>
      <c r="CZ179" s="27"/>
      <c r="DA179" s="27"/>
      <c r="DB179" s="27"/>
      <c r="DC179" s="27"/>
      <c r="DD179" s="27"/>
      <c r="DE179" s="27"/>
      <c r="DF179" s="27"/>
      <c r="DG179" s="27"/>
      <c r="DH179" s="27"/>
      <c r="DI179" s="25"/>
      <c r="DJ179" s="25"/>
      <c r="DK179" s="25"/>
      <c r="DL179" s="25"/>
      <c r="DM179" s="25"/>
      <c r="DN179" s="25"/>
    </row>
    <row r="180" spans="1:118" ht="15.95" customHeight="1" x14ac:dyDescent="0.2">
      <c r="A180" s="181" t="str">
        <f t="shared" si="64"/>
        <v/>
      </c>
      <c r="B180" s="182" t="str">
        <f t="shared" si="63"/>
        <v/>
      </c>
      <c r="C180" s="151"/>
      <c r="D180" s="152"/>
      <c r="E180" s="153"/>
      <c r="F180" s="152"/>
      <c r="G180" s="151"/>
      <c r="H180" s="151"/>
      <c r="I180" s="151"/>
      <c r="J180" s="151"/>
      <c r="K180" s="152"/>
      <c r="L180" s="151" t="str">
        <f t="shared" si="44"/>
        <v/>
      </c>
      <c r="M180" s="151" t="str">
        <f t="shared" si="45"/>
        <v/>
      </c>
      <c r="N180" s="151" t="str">
        <f t="shared" si="46"/>
        <v/>
      </c>
      <c r="O180" s="151" t="str">
        <f t="shared" si="47"/>
        <v/>
      </c>
      <c r="P180" s="155"/>
      <c r="Q180" s="155"/>
      <c r="R180" s="154" t="str">
        <f>IF(C180="","",MAX(N180:N181))</f>
        <v/>
      </c>
      <c r="S180" s="154" t="str">
        <f>IF(D180="","",MAX(O180:O181))</f>
        <v/>
      </c>
      <c r="T180" s="155" t="str">
        <f>IF(C180="","",MAX(ABS(H180),ABS(H181)))</f>
        <v/>
      </c>
      <c r="U180" s="156" t="str">
        <f>+IF(C180="","",MIN(MAX(ABS(G180),ABS(G181))*1000/(J180*K180),0.2*$F$10))</f>
        <v/>
      </c>
      <c r="V180" s="155" t="str">
        <f>IF(C180="","",MAX(BH180:BI180))</f>
        <v/>
      </c>
      <c r="W180" s="155" t="str">
        <f>IF(C180="","",$AA$9*$J180*$BG180*$BF180*$F$10/2.9/1000)</f>
        <v/>
      </c>
      <c r="X180" s="155" t="str">
        <f>IF(C180="","",$AA$9*$J180*$BG180*$BF180*$F$10/2/1000)</f>
        <v/>
      </c>
      <c r="Y180" s="157" t="str">
        <f>IF(C180="","",IF(MAX(ABS(H180),ABS(H181))&lt;V180,"Cấu tạo",IF(MAX(ABS(H180),ABS(H181))&gt;X180,"O/S","Tínhthép")))</f>
        <v/>
      </c>
      <c r="Z180" s="158" t="str">
        <f>IF(C180="","",IF(Y180="Tínhthép",IF(T180&lt;W180,2.5,_xlfn.COT(0.5*ASIN(2*T180*1000/($AA$9*J180*BG180*BF180*$F$10)))),""))</f>
        <v/>
      </c>
      <c r="AA180" s="159" t="str">
        <f>IF(C180="","",MAX(BJ180:BK180))</f>
        <v/>
      </c>
      <c r="AB180" s="160" t="str">
        <f>IF($C180="","",AH180)</f>
        <v/>
      </c>
      <c r="AC180" s="160" t="str">
        <f>IF($C180="","",AI180)</f>
        <v/>
      </c>
      <c r="AD180" s="160"/>
      <c r="AE180" s="159" t="str">
        <f>IF(C180="","",2*3.14*AB180^2/4/AC180*1000)</f>
        <v/>
      </c>
      <c r="AF180" s="161" t="str">
        <f>IF(C180="","",IF(AE180&gt;AA180,"OK","NOT OK"))</f>
        <v/>
      </c>
      <c r="AH180" s="162">
        <v>10</v>
      </c>
      <c r="AI180" s="163">
        <v>200</v>
      </c>
      <c r="AK180" s="164" t="str">
        <f t="shared" si="48"/>
        <v/>
      </c>
      <c r="AL180" s="165" t="str">
        <f t="shared" si="49"/>
        <v/>
      </c>
      <c r="AM180" s="164" t="str">
        <f t="shared" si="50"/>
        <v/>
      </c>
      <c r="AN180" s="164" t="str">
        <f t="shared" si="51"/>
        <v/>
      </c>
      <c r="AO180" s="166" t="str">
        <f t="shared" si="52"/>
        <v/>
      </c>
      <c r="AP180" s="167" t="str">
        <f t="shared" si="53"/>
        <v/>
      </c>
      <c r="AQ180" s="167" t="str">
        <f t="shared" si="54"/>
        <v/>
      </c>
      <c r="AR180" s="167" t="str">
        <f t="shared" si="55"/>
        <v/>
      </c>
      <c r="AS180" s="164" t="str">
        <f t="shared" si="56"/>
        <v/>
      </c>
      <c r="AT180" s="168" t="str">
        <f t="shared" si="57"/>
        <v/>
      </c>
      <c r="AU180" s="168" t="str">
        <f t="shared" si="58"/>
        <v/>
      </c>
      <c r="AV180" s="168" t="str">
        <f t="shared" si="59"/>
        <v/>
      </c>
      <c r="AW180" s="168" t="str">
        <f t="shared" si="60"/>
        <v/>
      </c>
      <c r="AX180" s="168" t="str">
        <f t="shared" si="61"/>
        <v/>
      </c>
      <c r="AY180" s="168" t="str">
        <f t="shared" si="62"/>
        <v/>
      </c>
      <c r="AZ180" s="169" t="str">
        <f>IF(C180="","",MAX(R180:R181))</f>
        <v/>
      </c>
      <c r="BA180" s="169" t="str">
        <f>IF(C180="","",MAX(S180:S181))</f>
        <v/>
      </c>
      <c r="BB180" s="170" t="str">
        <f>IF(C180="","",MIN(2,1+SQRT(200/(0.8*K180))))</f>
        <v/>
      </c>
      <c r="BC180" s="170" t="str">
        <f>IF(C180="","",MIN(0.02,MAX(R180:S180)/(J180*0.8*K180)))</f>
        <v/>
      </c>
      <c r="BD180" s="171" t="str">
        <f>IF(C180="","",0.18/$Y$11)</f>
        <v/>
      </c>
      <c r="BE180" s="172" t="str">
        <f>IF(C180="","",0.035*BB180^(3/2)*$F$9^(1/2))</f>
        <v/>
      </c>
      <c r="BF180" s="172" t="str">
        <f>IF(C180="","",0.6*(1-$F$9/250))</f>
        <v/>
      </c>
      <c r="BG180" s="171" t="str">
        <f>IF(C180="","",0.9*AK180)</f>
        <v/>
      </c>
      <c r="BH180" s="172" t="str">
        <f>+IF(C180="","",(BD180*BB180*(100*BC180*$F$9)^(1/3)+0.15*U180)*J180*0.8*K180/1000)</f>
        <v/>
      </c>
      <c r="BI180" s="172" t="str">
        <f>IF(C180="","",(BE180+0.15*U180)*J180*0.8*K180/1000)</f>
        <v/>
      </c>
      <c r="BJ180" s="172" t="str">
        <f>IF(C180="","",$AF$12*J180*1000)</f>
        <v/>
      </c>
      <c r="BK180" s="172" t="str">
        <f>+IF(C180="","",T180*1000/(BG180*$Q$10*Z180)*1000)</f>
        <v/>
      </c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  <c r="BW180" s="27"/>
      <c r="BX180" s="27"/>
      <c r="BY180" s="27"/>
      <c r="BZ180" s="27"/>
      <c r="CA180" s="27"/>
      <c r="CB180" s="27"/>
      <c r="CC180" s="27"/>
      <c r="CD180" s="27"/>
      <c r="CE180" s="27"/>
      <c r="CF180" s="27"/>
      <c r="CG180" s="27"/>
      <c r="CH180" s="27"/>
      <c r="CI180" s="27"/>
      <c r="CJ180" s="27"/>
      <c r="CK180" s="27"/>
      <c r="CL180" s="27"/>
      <c r="CM180" s="27"/>
      <c r="CN180" s="27"/>
      <c r="CO180" s="27"/>
      <c r="CP180" s="27"/>
      <c r="CQ180" s="27"/>
      <c r="CR180" s="27"/>
      <c r="CS180" s="27"/>
      <c r="CT180" s="27"/>
      <c r="CU180" s="27"/>
      <c r="CV180" s="27"/>
      <c r="CW180" s="27"/>
      <c r="CX180" s="27"/>
      <c r="CY180" s="27"/>
      <c r="CZ180" s="27"/>
      <c r="DA180" s="27"/>
      <c r="DB180" s="27"/>
      <c r="DC180" s="27"/>
      <c r="DD180" s="27"/>
      <c r="DE180" s="27"/>
      <c r="DF180" s="27"/>
      <c r="DG180" s="27"/>
      <c r="DH180" s="27"/>
      <c r="DI180" s="25"/>
      <c r="DJ180" s="25"/>
      <c r="DK180" s="25"/>
      <c r="DL180" s="25"/>
      <c r="DM180" s="25"/>
      <c r="DN180" s="25"/>
    </row>
    <row r="181" spans="1:118" ht="15.95" customHeight="1" x14ac:dyDescent="0.25">
      <c r="A181" s="181" t="str">
        <f t="shared" si="64"/>
        <v/>
      </c>
      <c r="B181" s="182" t="str">
        <f t="shared" si="63"/>
        <v/>
      </c>
      <c r="C181" s="151"/>
      <c r="D181" s="152"/>
      <c r="E181" s="153"/>
      <c r="F181" s="152"/>
      <c r="G181" s="151"/>
      <c r="H181" s="151"/>
      <c r="I181" s="151"/>
      <c r="J181" s="151"/>
      <c r="K181" s="152"/>
      <c r="L181" s="151" t="str">
        <f t="shared" si="44"/>
        <v/>
      </c>
      <c r="M181" s="151" t="str">
        <f t="shared" si="45"/>
        <v/>
      </c>
      <c r="N181" s="151" t="str">
        <f t="shared" si="46"/>
        <v/>
      </c>
      <c r="O181" s="151" t="str">
        <f t="shared" si="47"/>
        <v/>
      </c>
      <c r="P181" s="272"/>
      <c r="Q181" s="272"/>
      <c r="R181" s="173"/>
      <c r="S181" s="173"/>
      <c r="T181" s="174"/>
      <c r="U181" s="174"/>
      <c r="V181" s="174"/>
      <c r="W181" s="174"/>
      <c r="X181" s="174"/>
      <c r="Y181" s="174"/>
      <c r="Z181" s="174"/>
      <c r="AA181" s="175"/>
      <c r="AB181" s="175"/>
      <c r="AC181" s="175"/>
      <c r="AD181" s="175"/>
      <c r="AE181" s="176"/>
      <c r="AF181" s="175"/>
      <c r="AG181" s="122"/>
      <c r="AH181" s="177"/>
      <c r="AI181" s="177"/>
      <c r="AK181" s="164" t="str">
        <f t="shared" si="48"/>
        <v/>
      </c>
      <c r="AL181" s="165" t="str">
        <f t="shared" si="49"/>
        <v/>
      </c>
      <c r="AM181" s="164" t="str">
        <f t="shared" si="50"/>
        <v/>
      </c>
      <c r="AN181" s="164" t="str">
        <f t="shared" si="51"/>
        <v/>
      </c>
      <c r="AO181" s="166" t="str">
        <f t="shared" si="52"/>
        <v/>
      </c>
      <c r="AP181" s="167" t="str">
        <f t="shared" si="53"/>
        <v/>
      </c>
      <c r="AQ181" s="167" t="str">
        <f t="shared" si="54"/>
        <v/>
      </c>
      <c r="AR181" s="167" t="str">
        <f t="shared" si="55"/>
        <v/>
      </c>
      <c r="AS181" s="164" t="str">
        <f t="shared" si="56"/>
        <v/>
      </c>
      <c r="AT181" s="168" t="str">
        <f t="shared" si="57"/>
        <v/>
      </c>
      <c r="AU181" s="168" t="str">
        <f t="shared" si="58"/>
        <v/>
      </c>
      <c r="AV181" s="168" t="str">
        <f t="shared" si="59"/>
        <v/>
      </c>
      <c r="AW181" s="168" t="str">
        <f t="shared" si="60"/>
        <v/>
      </c>
      <c r="AX181" s="168" t="str">
        <f t="shared" si="61"/>
        <v/>
      </c>
      <c r="AY181" s="168" t="str">
        <f t="shared" si="62"/>
        <v/>
      </c>
      <c r="AZ181" s="178"/>
      <c r="BA181" s="178"/>
      <c r="BB181" s="179"/>
      <c r="BC181" s="179"/>
      <c r="BD181" s="179"/>
      <c r="BE181" s="179"/>
      <c r="BF181" s="179"/>
      <c r="BG181" s="179"/>
      <c r="BH181" s="179"/>
      <c r="BI181" s="179"/>
      <c r="BJ181" s="179"/>
      <c r="BK181" s="179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  <c r="BW181" s="27"/>
      <c r="BX181" s="27"/>
      <c r="BY181" s="27"/>
      <c r="BZ181" s="27"/>
      <c r="CA181" s="27"/>
      <c r="CB181" s="27"/>
      <c r="CC181" s="27"/>
      <c r="CD181" s="27"/>
      <c r="CE181" s="27"/>
      <c r="CF181" s="27"/>
      <c r="CG181" s="27"/>
      <c r="CH181" s="27"/>
      <c r="CI181" s="27"/>
      <c r="CJ181" s="27"/>
      <c r="CK181" s="27"/>
      <c r="CL181" s="27"/>
      <c r="CM181" s="27"/>
      <c r="CN181" s="27"/>
      <c r="CO181" s="27"/>
      <c r="CP181" s="27"/>
      <c r="CQ181" s="27"/>
      <c r="CR181" s="27"/>
      <c r="CS181" s="27"/>
      <c r="CT181" s="27"/>
      <c r="CU181" s="27"/>
      <c r="CV181" s="27"/>
      <c r="CW181" s="27"/>
      <c r="CX181" s="27"/>
      <c r="CY181" s="27"/>
      <c r="CZ181" s="27"/>
      <c r="DA181" s="27"/>
      <c r="DB181" s="27"/>
      <c r="DC181" s="27"/>
      <c r="DD181" s="27"/>
      <c r="DE181" s="27"/>
      <c r="DF181" s="27"/>
      <c r="DG181" s="27"/>
      <c r="DH181" s="27"/>
      <c r="DI181" s="25"/>
      <c r="DJ181" s="25"/>
      <c r="DK181" s="25"/>
      <c r="DL181" s="25"/>
      <c r="DM181" s="25"/>
      <c r="DN181" s="25"/>
    </row>
    <row r="182" spans="1:118" ht="15.95" customHeight="1" x14ac:dyDescent="0.2">
      <c r="A182" s="181" t="str">
        <f t="shared" si="64"/>
        <v/>
      </c>
      <c r="B182" s="182" t="str">
        <f t="shared" si="63"/>
        <v/>
      </c>
      <c r="C182" s="151"/>
      <c r="D182" s="152"/>
      <c r="E182" s="153"/>
      <c r="F182" s="152"/>
      <c r="G182" s="151"/>
      <c r="H182" s="151"/>
      <c r="I182" s="151"/>
      <c r="J182" s="151"/>
      <c r="K182" s="151"/>
      <c r="L182" s="151" t="str">
        <f t="shared" si="44"/>
        <v/>
      </c>
      <c r="M182" s="151" t="str">
        <f t="shared" si="45"/>
        <v/>
      </c>
      <c r="N182" s="151" t="str">
        <f t="shared" si="46"/>
        <v/>
      </c>
      <c r="O182" s="151" t="str">
        <f t="shared" si="47"/>
        <v/>
      </c>
      <c r="P182" s="155"/>
      <c r="Q182" s="155"/>
      <c r="R182" s="154" t="str">
        <f>IF(C182="","",MAX(N182:N183))</f>
        <v/>
      </c>
      <c r="S182" s="154" t="str">
        <f>IF(D182="","",MAX(O182:O183))</f>
        <v/>
      </c>
      <c r="T182" s="155" t="str">
        <f>IF(C182="","",MAX(ABS(H182),ABS(H183)))</f>
        <v/>
      </c>
      <c r="U182" s="156" t="str">
        <f>+IF(C182="","",MIN(MAX(ABS(G182),ABS(G183))*1000/(J182*K182),0.2*$F$10))</f>
        <v/>
      </c>
      <c r="V182" s="155" t="str">
        <f>IF(C182="","",MAX(BH182:BI182))</f>
        <v/>
      </c>
      <c r="W182" s="155" t="str">
        <f>IF(C182="","",$AA$9*$J182*$BG182*$BF182*$F$10/2.9/1000)</f>
        <v/>
      </c>
      <c r="X182" s="155" t="str">
        <f>IF(C182="","",$AA$9*$J182*$BG182*$BF182*$F$10/2/1000)</f>
        <v/>
      </c>
      <c r="Y182" s="157" t="str">
        <f>IF(C182="","",IF(MAX(ABS(H182),ABS(H183))&lt;V182,"Cấu tạo",IF(MAX(ABS(H182),ABS(H183))&gt;X182,"O/S","Tínhthép")))</f>
        <v/>
      </c>
      <c r="Z182" s="158" t="str">
        <f>IF(C182="","",IF(Y182="Tínhthép",IF(T182&lt;W182,2.5,_xlfn.COT(0.5*ASIN(2*T182*1000/($AA$9*J182*BG182*BF182*$F$10)))),""))</f>
        <v/>
      </c>
      <c r="AA182" s="159" t="str">
        <f>IF(C182="","",MAX(BJ182:BK182))</f>
        <v/>
      </c>
      <c r="AB182" s="160" t="str">
        <f>IF($C182="","",AH182)</f>
        <v/>
      </c>
      <c r="AC182" s="160" t="str">
        <f>IF($C182="","",AI182)</f>
        <v/>
      </c>
      <c r="AD182" s="160"/>
      <c r="AE182" s="159" t="str">
        <f>IF(C182="","",2*3.14*AB182^2/4/AC182*1000)</f>
        <v/>
      </c>
      <c r="AF182" s="161" t="str">
        <f>IF(C182="","",IF(AE182&gt;AA182,"OK","NOT OK"))</f>
        <v/>
      </c>
      <c r="AG182" s="17">
        <v>42</v>
      </c>
      <c r="AH182" s="162">
        <v>10</v>
      </c>
      <c r="AI182" s="163">
        <v>200</v>
      </c>
      <c r="AK182" s="164" t="str">
        <f t="shared" si="48"/>
        <v/>
      </c>
      <c r="AL182" s="165" t="str">
        <f t="shared" si="49"/>
        <v/>
      </c>
      <c r="AM182" s="164" t="str">
        <f t="shared" si="50"/>
        <v/>
      </c>
      <c r="AN182" s="164" t="str">
        <f t="shared" si="51"/>
        <v/>
      </c>
      <c r="AO182" s="166" t="str">
        <f t="shared" si="52"/>
        <v/>
      </c>
      <c r="AP182" s="167" t="str">
        <f t="shared" si="53"/>
        <v/>
      </c>
      <c r="AQ182" s="167" t="str">
        <f t="shared" si="54"/>
        <v/>
      </c>
      <c r="AR182" s="167" t="str">
        <f t="shared" si="55"/>
        <v/>
      </c>
      <c r="AS182" s="164" t="str">
        <f t="shared" si="56"/>
        <v/>
      </c>
      <c r="AT182" s="168" t="str">
        <f t="shared" si="57"/>
        <v/>
      </c>
      <c r="AU182" s="168" t="str">
        <f t="shared" si="58"/>
        <v/>
      </c>
      <c r="AV182" s="168" t="str">
        <f t="shared" si="59"/>
        <v/>
      </c>
      <c r="AW182" s="168" t="str">
        <f t="shared" si="60"/>
        <v/>
      </c>
      <c r="AX182" s="168" t="str">
        <f t="shared" si="61"/>
        <v/>
      </c>
      <c r="AY182" s="168" t="str">
        <f t="shared" si="62"/>
        <v/>
      </c>
      <c r="AZ182" s="169" t="str">
        <f>IF(C182="","",MAX(R182:R183))</f>
        <v/>
      </c>
      <c r="BA182" s="169" t="str">
        <f>IF(C182="","",MAX(S182:S183))</f>
        <v/>
      </c>
      <c r="BB182" s="170" t="str">
        <f>IF(C182="","",MIN(2,1+SQRT(200/(0.8*K182))))</f>
        <v/>
      </c>
      <c r="BC182" s="170" t="str">
        <f>IF(C182="","",MIN(0.02,MAX(R182:S182)/(J182*0.8*K182)))</f>
        <v/>
      </c>
      <c r="BD182" s="171" t="str">
        <f>IF(C182="","",0.18/$Y$11)</f>
        <v/>
      </c>
      <c r="BE182" s="172" t="str">
        <f>IF(C182="","",0.035*BB182^(3/2)*$F$9^(1/2))</f>
        <v/>
      </c>
      <c r="BF182" s="172" t="str">
        <f>IF(C182="","",0.6*(1-$F$9/250))</f>
        <v/>
      </c>
      <c r="BG182" s="171" t="str">
        <f>IF(C182="","",0.9*AK182)</f>
        <v/>
      </c>
      <c r="BH182" s="172" t="str">
        <f>+IF(C182="","",(BD182*BB182*(100*BC182*$F$9)^(1/3)+0.15*U182)*J182*0.8*K182/1000)</f>
        <v/>
      </c>
      <c r="BI182" s="172" t="str">
        <f>IF(C182="","",(BE182+0.15*U182)*J182*0.8*K182/1000)</f>
        <v/>
      </c>
      <c r="BJ182" s="172" t="str">
        <f>IF(C182="","",$AF$12*J182*1000)</f>
        <v/>
      </c>
      <c r="BK182" s="172" t="str">
        <f>+IF(C182="","",T182*1000/(BG182*$Q$10*Z182)*1000)</f>
        <v/>
      </c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  <c r="BW182" s="27"/>
      <c r="BX182" s="27"/>
      <c r="BY182" s="27"/>
      <c r="BZ182" s="27"/>
      <c r="CA182" s="27"/>
      <c r="CB182" s="27"/>
      <c r="CC182" s="27"/>
      <c r="CD182" s="27"/>
      <c r="CE182" s="27"/>
      <c r="CF182" s="27"/>
      <c r="CG182" s="27"/>
      <c r="CH182" s="27"/>
      <c r="CI182" s="27"/>
      <c r="CJ182" s="27"/>
      <c r="CK182" s="27"/>
      <c r="CL182" s="27"/>
      <c r="CM182" s="27"/>
      <c r="CN182" s="27"/>
      <c r="CO182" s="27"/>
      <c r="CP182" s="27"/>
      <c r="CQ182" s="27"/>
      <c r="CR182" s="27"/>
      <c r="CS182" s="27"/>
      <c r="CT182" s="27"/>
      <c r="CU182" s="27"/>
      <c r="CV182" s="27"/>
      <c r="CW182" s="27"/>
      <c r="CX182" s="27"/>
      <c r="CY182" s="27"/>
      <c r="CZ182" s="27"/>
      <c r="DA182" s="27"/>
      <c r="DB182" s="27"/>
      <c r="DC182" s="27"/>
      <c r="DD182" s="27"/>
      <c r="DE182" s="27"/>
      <c r="DF182" s="27"/>
      <c r="DG182" s="27"/>
      <c r="DH182" s="27"/>
      <c r="DI182" s="25"/>
      <c r="DJ182" s="25"/>
      <c r="DK182" s="25"/>
      <c r="DL182" s="25"/>
      <c r="DM182" s="25"/>
      <c r="DN182" s="25"/>
    </row>
    <row r="183" spans="1:118" ht="15.95" customHeight="1" x14ac:dyDescent="0.25">
      <c r="A183" s="181" t="str">
        <f t="shared" si="64"/>
        <v/>
      </c>
      <c r="B183" s="182" t="str">
        <f t="shared" si="63"/>
        <v/>
      </c>
      <c r="C183" s="151"/>
      <c r="D183" s="152"/>
      <c r="E183" s="153"/>
      <c r="F183" s="152"/>
      <c r="G183" s="151"/>
      <c r="H183" s="151"/>
      <c r="I183" s="151"/>
      <c r="J183" s="151"/>
      <c r="K183" s="152"/>
      <c r="L183" s="151" t="str">
        <f t="shared" si="44"/>
        <v/>
      </c>
      <c r="M183" s="151" t="str">
        <f t="shared" si="45"/>
        <v/>
      </c>
      <c r="N183" s="151" t="str">
        <f t="shared" si="46"/>
        <v/>
      </c>
      <c r="O183" s="151" t="str">
        <f t="shared" si="47"/>
        <v/>
      </c>
      <c r="P183" s="272"/>
      <c r="Q183" s="272"/>
      <c r="R183" s="180"/>
      <c r="S183" s="180"/>
      <c r="T183" s="174"/>
      <c r="U183" s="174"/>
      <c r="V183" s="174"/>
      <c r="W183" s="174"/>
      <c r="X183" s="174"/>
      <c r="Y183" s="174"/>
      <c r="Z183" s="174"/>
      <c r="AA183" s="175"/>
      <c r="AB183" s="175"/>
      <c r="AC183" s="175"/>
      <c r="AD183" s="175"/>
      <c r="AE183" s="176"/>
      <c r="AF183" s="175"/>
      <c r="AG183" s="122"/>
      <c r="AH183" s="177"/>
      <c r="AI183" s="177"/>
      <c r="AK183" s="164" t="str">
        <f t="shared" si="48"/>
        <v/>
      </c>
      <c r="AL183" s="165" t="str">
        <f t="shared" si="49"/>
        <v/>
      </c>
      <c r="AM183" s="164" t="str">
        <f t="shared" si="50"/>
        <v/>
      </c>
      <c r="AN183" s="164" t="str">
        <f t="shared" si="51"/>
        <v/>
      </c>
      <c r="AO183" s="166" t="str">
        <f t="shared" si="52"/>
        <v/>
      </c>
      <c r="AP183" s="167" t="str">
        <f t="shared" si="53"/>
        <v/>
      </c>
      <c r="AQ183" s="167" t="str">
        <f t="shared" si="54"/>
        <v/>
      </c>
      <c r="AR183" s="167" t="str">
        <f t="shared" si="55"/>
        <v/>
      </c>
      <c r="AS183" s="164" t="str">
        <f t="shared" si="56"/>
        <v/>
      </c>
      <c r="AT183" s="168" t="str">
        <f t="shared" si="57"/>
        <v/>
      </c>
      <c r="AU183" s="168" t="str">
        <f t="shared" si="58"/>
        <v/>
      </c>
      <c r="AV183" s="168" t="str">
        <f t="shared" si="59"/>
        <v/>
      </c>
      <c r="AW183" s="168" t="str">
        <f t="shared" si="60"/>
        <v/>
      </c>
      <c r="AX183" s="168" t="str">
        <f t="shared" si="61"/>
        <v/>
      </c>
      <c r="AY183" s="168" t="str">
        <f t="shared" si="62"/>
        <v/>
      </c>
      <c r="AZ183" s="178"/>
      <c r="BA183" s="178"/>
      <c r="BB183" s="179"/>
      <c r="BC183" s="179"/>
      <c r="BD183" s="179"/>
      <c r="BE183" s="179"/>
      <c r="BF183" s="179"/>
      <c r="BG183" s="179"/>
      <c r="BH183" s="179"/>
      <c r="BI183" s="179"/>
      <c r="BJ183" s="179"/>
      <c r="BK183" s="179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  <c r="BW183" s="27"/>
      <c r="BX183" s="27"/>
      <c r="BY183" s="27"/>
      <c r="BZ183" s="27"/>
      <c r="CA183" s="27"/>
      <c r="CB183" s="27"/>
      <c r="CC183" s="27"/>
      <c r="CD183" s="27"/>
      <c r="CE183" s="27"/>
      <c r="CF183" s="27"/>
      <c r="CG183" s="27"/>
      <c r="CH183" s="27"/>
      <c r="CI183" s="27"/>
      <c r="CJ183" s="27"/>
      <c r="CK183" s="27"/>
      <c r="CL183" s="27"/>
      <c r="CM183" s="27"/>
      <c r="CN183" s="27"/>
      <c r="CO183" s="27"/>
      <c r="CP183" s="27"/>
      <c r="CQ183" s="27"/>
      <c r="CR183" s="27"/>
      <c r="CS183" s="27"/>
      <c r="CT183" s="27"/>
      <c r="CU183" s="27"/>
      <c r="CV183" s="27"/>
      <c r="CW183" s="27"/>
      <c r="CX183" s="27"/>
      <c r="CY183" s="27"/>
      <c r="CZ183" s="27"/>
      <c r="DA183" s="27"/>
      <c r="DB183" s="27"/>
      <c r="DC183" s="27"/>
      <c r="DD183" s="27"/>
      <c r="DE183" s="27"/>
      <c r="DF183" s="27"/>
      <c r="DG183" s="27"/>
      <c r="DH183" s="27"/>
      <c r="DI183" s="25"/>
      <c r="DJ183" s="25"/>
      <c r="DK183" s="25"/>
      <c r="DL183" s="25"/>
      <c r="DM183" s="25"/>
      <c r="DN183" s="25"/>
    </row>
    <row r="184" spans="1:118" ht="15.95" customHeight="1" x14ac:dyDescent="0.2">
      <c r="A184" s="181" t="str">
        <f t="shared" si="64"/>
        <v/>
      </c>
      <c r="B184" s="182" t="str">
        <f t="shared" si="63"/>
        <v/>
      </c>
      <c r="C184" s="151"/>
      <c r="D184" s="152"/>
      <c r="E184" s="153"/>
      <c r="F184" s="152"/>
      <c r="G184" s="151"/>
      <c r="H184" s="151"/>
      <c r="I184" s="151"/>
      <c r="J184" s="151"/>
      <c r="K184" s="152"/>
      <c r="L184" s="151" t="str">
        <f t="shared" si="44"/>
        <v/>
      </c>
      <c r="M184" s="151" t="str">
        <f t="shared" si="45"/>
        <v/>
      </c>
      <c r="N184" s="151" t="str">
        <f t="shared" si="46"/>
        <v/>
      </c>
      <c r="O184" s="151" t="str">
        <f t="shared" si="47"/>
        <v/>
      </c>
      <c r="P184" s="155"/>
      <c r="Q184" s="155"/>
      <c r="R184" s="154" t="str">
        <f>IF(C184="","",MAX(N184:N185))</f>
        <v/>
      </c>
      <c r="S184" s="154" t="str">
        <f>IF(D184="","",MAX(O184:O185))</f>
        <v/>
      </c>
      <c r="T184" s="155" t="str">
        <f>IF(C184="","",MAX(ABS(H184),ABS(H185)))</f>
        <v/>
      </c>
      <c r="U184" s="156" t="str">
        <f>+IF(C184="","",MIN(MAX(ABS(G184),ABS(G185))*1000/(J184*K184),0.2*$F$10))</f>
        <v/>
      </c>
      <c r="V184" s="155" t="str">
        <f>IF(C184="","",MAX(BH184:BI184))</f>
        <v/>
      </c>
      <c r="W184" s="155" t="str">
        <f>IF(C184="","",$AA$9*$J184*$BG184*$BF184*$F$10/2.9/1000)</f>
        <v/>
      </c>
      <c r="X184" s="155" t="str">
        <f>IF(C184="","",$AA$9*$J184*$BG184*$BF184*$F$10/2/1000)</f>
        <v/>
      </c>
      <c r="Y184" s="157" t="str">
        <f>IF(C184="","",IF(MAX(ABS(H184),ABS(H185))&lt;V184,"Cấu tạo",IF(MAX(ABS(H184),ABS(H185))&gt;X184,"O/S","Tínhthép")))</f>
        <v/>
      </c>
      <c r="Z184" s="158" t="str">
        <f>IF(C184="","",IF(Y184="Tínhthép",IF(T184&lt;W184,2.5,_xlfn.COT(0.5*ASIN(2*T184*1000/($AA$9*J184*BG184*BF184*$F$10)))),""))</f>
        <v/>
      </c>
      <c r="AA184" s="159" t="str">
        <f>IF(C184="","",MAX(BJ184:BK184))</f>
        <v/>
      </c>
      <c r="AB184" s="160" t="str">
        <f>IF($C184="","",AH184)</f>
        <v/>
      </c>
      <c r="AC184" s="160" t="str">
        <f>IF($C184="","",AI184)</f>
        <v/>
      </c>
      <c r="AD184" s="160"/>
      <c r="AE184" s="159" t="str">
        <f>IF(C184="","",2*3.14*AB184^2/4/AC184*1000)</f>
        <v/>
      </c>
      <c r="AF184" s="161" t="str">
        <f>IF(C184="","",IF(AE184&gt;AA184,"OK","NOT OK"))</f>
        <v/>
      </c>
      <c r="AH184" s="162">
        <v>10</v>
      </c>
      <c r="AI184" s="163">
        <v>200</v>
      </c>
      <c r="AK184" s="164" t="str">
        <f t="shared" si="48"/>
        <v/>
      </c>
      <c r="AL184" s="165" t="str">
        <f t="shared" si="49"/>
        <v/>
      </c>
      <c r="AM184" s="164" t="str">
        <f t="shared" si="50"/>
        <v/>
      </c>
      <c r="AN184" s="164" t="str">
        <f t="shared" si="51"/>
        <v/>
      </c>
      <c r="AO184" s="166" t="str">
        <f t="shared" si="52"/>
        <v/>
      </c>
      <c r="AP184" s="167" t="str">
        <f t="shared" si="53"/>
        <v/>
      </c>
      <c r="AQ184" s="167" t="str">
        <f t="shared" si="54"/>
        <v/>
      </c>
      <c r="AR184" s="167" t="str">
        <f t="shared" si="55"/>
        <v/>
      </c>
      <c r="AS184" s="164" t="str">
        <f t="shared" si="56"/>
        <v/>
      </c>
      <c r="AT184" s="168" t="str">
        <f t="shared" si="57"/>
        <v/>
      </c>
      <c r="AU184" s="168" t="str">
        <f t="shared" si="58"/>
        <v/>
      </c>
      <c r="AV184" s="168" t="str">
        <f t="shared" si="59"/>
        <v/>
      </c>
      <c r="AW184" s="168" t="str">
        <f t="shared" si="60"/>
        <v/>
      </c>
      <c r="AX184" s="168" t="str">
        <f t="shared" si="61"/>
        <v/>
      </c>
      <c r="AY184" s="168" t="str">
        <f t="shared" si="62"/>
        <v/>
      </c>
      <c r="AZ184" s="169" t="str">
        <f>IF(C184="","",MAX(R184:R185))</f>
        <v/>
      </c>
      <c r="BA184" s="169" t="str">
        <f>IF(C184="","",MAX(S184:S185))</f>
        <v/>
      </c>
      <c r="BB184" s="170" t="str">
        <f>IF(C184="","",MIN(2,1+SQRT(200/(0.8*K184))))</f>
        <v/>
      </c>
      <c r="BC184" s="170" t="str">
        <f>IF(C184="","",MIN(0.02,MAX(R184:S184)/(J184*0.8*K184)))</f>
        <v/>
      </c>
      <c r="BD184" s="171" t="str">
        <f>IF(C184="","",0.18/$Y$11)</f>
        <v/>
      </c>
      <c r="BE184" s="172" t="str">
        <f>IF(C184="","",0.035*BB184^(3/2)*$F$9^(1/2))</f>
        <v/>
      </c>
      <c r="BF184" s="172" t="str">
        <f>IF(C184="","",0.6*(1-$F$9/250))</f>
        <v/>
      </c>
      <c r="BG184" s="171" t="str">
        <f>IF(C184="","",0.9*AK184)</f>
        <v/>
      </c>
      <c r="BH184" s="172" t="str">
        <f>+IF(C184="","",(BD184*BB184*(100*BC184*$F$9)^(1/3)+0.15*U184)*J184*0.8*K184/1000)</f>
        <v/>
      </c>
      <c r="BI184" s="172" t="str">
        <f>IF(C184="","",(BE184+0.15*U184)*J184*0.8*K184/1000)</f>
        <v/>
      </c>
      <c r="BJ184" s="172" t="str">
        <f>IF(C184="","",$AF$12*J184*1000)</f>
        <v/>
      </c>
      <c r="BK184" s="172" t="str">
        <f>+IF(C184="","",T184*1000/(BG184*$Q$10*Z184)*1000)</f>
        <v/>
      </c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  <c r="BW184" s="27"/>
      <c r="BX184" s="27"/>
      <c r="BY184" s="27"/>
      <c r="BZ184" s="27"/>
      <c r="CA184" s="27"/>
      <c r="CB184" s="27"/>
      <c r="CC184" s="27"/>
      <c r="CD184" s="27"/>
      <c r="CE184" s="27"/>
      <c r="CF184" s="27"/>
      <c r="CG184" s="27"/>
      <c r="CH184" s="27"/>
      <c r="CI184" s="27"/>
      <c r="CJ184" s="27"/>
      <c r="CK184" s="27"/>
      <c r="CL184" s="27"/>
      <c r="CM184" s="27"/>
      <c r="CN184" s="27"/>
      <c r="CO184" s="27"/>
      <c r="CP184" s="27"/>
      <c r="CQ184" s="27"/>
      <c r="CR184" s="27"/>
      <c r="CS184" s="27"/>
      <c r="CT184" s="27"/>
      <c r="CU184" s="27"/>
      <c r="CV184" s="27"/>
      <c r="CW184" s="27"/>
      <c r="CX184" s="27"/>
      <c r="CY184" s="27"/>
      <c r="CZ184" s="27"/>
      <c r="DA184" s="27"/>
      <c r="DB184" s="27"/>
      <c r="DC184" s="27"/>
      <c r="DD184" s="27"/>
      <c r="DE184" s="27"/>
      <c r="DF184" s="27"/>
      <c r="DG184" s="27"/>
      <c r="DH184" s="27"/>
      <c r="DI184" s="25"/>
      <c r="DJ184" s="25"/>
      <c r="DK184" s="25"/>
      <c r="DL184" s="25"/>
      <c r="DM184" s="25"/>
      <c r="DN184" s="25"/>
    </row>
    <row r="185" spans="1:118" ht="15.95" customHeight="1" x14ac:dyDescent="0.25">
      <c r="A185" s="181" t="str">
        <f t="shared" si="64"/>
        <v/>
      </c>
      <c r="B185" s="182" t="str">
        <f t="shared" si="63"/>
        <v/>
      </c>
      <c r="C185" s="151"/>
      <c r="D185" s="152"/>
      <c r="E185" s="153"/>
      <c r="F185" s="152"/>
      <c r="G185" s="151"/>
      <c r="H185" s="151"/>
      <c r="I185" s="151"/>
      <c r="J185" s="151"/>
      <c r="K185" s="152"/>
      <c r="L185" s="151" t="str">
        <f t="shared" si="44"/>
        <v/>
      </c>
      <c r="M185" s="151" t="str">
        <f t="shared" si="45"/>
        <v/>
      </c>
      <c r="N185" s="151" t="str">
        <f t="shared" si="46"/>
        <v/>
      </c>
      <c r="O185" s="151" t="str">
        <f t="shared" si="47"/>
        <v/>
      </c>
      <c r="P185" s="272"/>
      <c r="Q185" s="272"/>
      <c r="R185" s="180"/>
      <c r="S185" s="180"/>
      <c r="T185" s="174"/>
      <c r="U185" s="174"/>
      <c r="V185" s="174"/>
      <c r="W185" s="174"/>
      <c r="X185" s="174"/>
      <c r="Y185" s="174"/>
      <c r="Z185" s="174"/>
      <c r="AA185" s="175"/>
      <c r="AB185" s="175"/>
      <c r="AC185" s="175"/>
      <c r="AD185" s="175"/>
      <c r="AE185" s="176"/>
      <c r="AF185" s="175"/>
      <c r="AG185" s="122"/>
      <c r="AH185" s="177"/>
      <c r="AI185" s="177"/>
      <c r="AK185" s="164" t="str">
        <f t="shared" si="48"/>
        <v/>
      </c>
      <c r="AL185" s="165" t="str">
        <f t="shared" si="49"/>
        <v/>
      </c>
      <c r="AM185" s="164" t="str">
        <f t="shared" si="50"/>
        <v/>
      </c>
      <c r="AN185" s="164" t="str">
        <f t="shared" si="51"/>
        <v/>
      </c>
      <c r="AO185" s="166" t="str">
        <f t="shared" si="52"/>
        <v/>
      </c>
      <c r="AP185" s="167" t="str">
        <f t="shared" si="53"/>
        <v/>
      </c>
      <c r="AQ185" s="167" t="str">
        <f t="shared" si="54"/>
        <v/>
      </c>
      <c r="AR185" s="167" t="str">
        <f t="shared" si="55"/>
        <v/>
      </c>
      <c r="AS185" s="164" t="str">
        <f t="shared" si="56"/>
        <v/>
      </c>
      <c r="AT185" s="168" t="str">
        <f t="shared" si="57"/>
        <v/>
      </c>
      <c r="AU185" s="168" t="str">
        <f t="shared" si="58"/>
        <v/>
      </c>
      <c r="AV185" s="168" t="str">
        <f t="shared" si="59"/>
        <v/>
      </c>
      <c r="AW185" s="168" t="str">
        <f t="shared" si="60"/>
        <v/>
      </c>
      <c r="AX185" s="168" t="str">
        <f t="shared" si="61"/>
        <v/>
      </c>
      <c r="AY185" s="168" t="str">
        <f t="shared" si="62"/>
        <v/>
      </c>
      <c r="AZ185" s="178"/>
      <c r="BA185" s="178"/>
      <c r="BB185" s="179"/>
      <c r="BC185" s="179"/>
      <c r="BD185" s="179"/>
      <c r="BE185" s="179"/>
      <c r="BF185" s="179"/>
      <c r="BG185" s="179"/>
      <c r="BH185" s="179"/>
      <c r="BI185" s="179"/>
      <c r="BJ185" s="179"/>
      <c r="BK185" s="179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  <c r="BW185" s="27"/>
      <c r="BX185" s="27"/>
      <c r="BY185" s="27"/>
      <c r="BZ185" s="27"/>
      <c r="CA185" s="27"/>
      <c r="CB185" s="27"/>
      <c r="CC185" s="27"/>
      <c r="CD185" s="27"/>
      <c r="CE185" s="27"/>
      <c r="CF185" s="27"/>
      <c r="CG185" s="27"/>
      <c r="CH185" s="27"/>
      <c r="CI185" s="27"/>
      <c r="CJ185" s="27"/>
      <c r="CK185" s="27"/>
      <c r="CL185" s="27"/>
      <c r="CM185" s="27"/>
      <c r="CN185" s="27"/>
      <c r="CO185" s="27"/>
      <c r="CP185" s="27"/>
      <c r="CQ185" s="27"/>
      <c r="CR185" s="27"/>
      <c r="CS185" s="27"/>
      <c r="CT185" s="27"/>
      <c r="CU185" s="27"/>
      <c r="CV185" s="27"/>
      <c r="CW185" s="27"/>
      <c r="CX185" s="27"/>
      <c r="CY185" s="27"/>
      <c r="CZ185" s="27"/>
      <c r="DA185" s="27"/>
      <c r="DB185" s="27"/>
      <c r="DC185" s="27"/>
      <c r="DD185" s="27"/>
      <c r="DE185" s="27"/>
      <c r="DF185" s="27"/>
      <c r="DG185" s="27"/>
      <c r="DH185" s="27"/>
      <c r="DI185" s="25"/>
      <c r="DJ185" s="25"/>
      <c r="DK185" s="25"/>
      <c r="DL185" s="25"/>
      <c r="DM185" s="25"/>
      <c r="DN185" s="25"/>
    </row>
    <row r="186" spans="1:118" ht="15.95" customHeight="1" x14ac:dyDescent="0.2">
      <c r="A186" s="181" t="str">
        <f t="shared" si="64"/>
        <v/>
      </c>
      <c r="B186" s="182" t="str">
        <f t="shared" si="63"/>
        <v/>
      </c>
      <c r="C186" s="151"/>
      <c r="D186" s="152"/>
      <c r="E186" s="153"/>
      <c r="F186" s="152"/>
      <c r="G186" s="151"/>
      <c r="H186" s="151"/>
      <c r="I186" s="151"/>
      <c r="J186" s="151"/>
      <c r="K186" s="151"/>
      <c r="L186" s="151" t="str">
        <f t="shared" si="44"/>
        <v/>
      </c>
      <c r="M186" s="151" t="str">
        <f t="shared" si="45"/>
        <v/>
      </c>
      <c r="N186" s="151" t="str">
        <f t="shared" si="46"/>
        <v/>
      </c>
      <c r="O186" s="151" t="str">
        <f t="shared" si="47"/>
        <v/>
      </c>
      <c r="P186" s="155"/>
      <c r="Q186" s="155"/>
      <c r="R186" s="154" t="str">
        <f>IF(C186="","",MAX(N186:N187))</f>
        <v/>
      </c>
      <c r="S186" s="154" t="str">
        <f>IF(D186="","",MAX(O186:O187))</f>
        <v/>
      </c>
      <c r="T186" s="155" t="str">
        <f>IF(C186="","",MAX(ABS(H186),ABS(H187)))</f>
        <v/>
      </c>
      <c r="U186" s="156" t="str">
        <f>+IF(C186="","",MIN(MAX(ABS(G186),ABS(G187))*1000/(J186*K186),0.2*$F$10))</f>
        <v/>
      </c>
      <c r="V186" s="155" t="str">
        <f>IF(C186="","",MAX(BH186:BI186))</f>
        <v/>
      </c>
      <c r="W186" s="155" t="str">
        <f>IF(C186="","",$AA$9*$J186*$BG186*$BF186*$F$10/2.9/1000)</f>
        <v/>
      </c>
      <c r="X186" s="155" t="str">
        <f>IF(C186="","",$AA$9*$J186*$BG186*$BF186*$F$10/2/1000)</f>
        <v/>
      </c>
      <c r="Y186" s="157" t="str">
        <f>IF(C186="","",IF(MAX(ABS(H186),ABS(H187))&lt;V186,"Cấu tạo",IF(MAX(ABS(H186),ABS(H187))&gt;X186,"O/S","Tínhthép")))</f>
        <v/>
      </c>
      <c r="Z186" s="158" t="str">
        <f>IF(C186="","",IF(Y186="Tínhthép",IF(T186&lt;W186,2.5,_xlfn.COT(0.5*ASIN(2*T186*1000/($AA$9*J186*BG186*BF186*$F$10)))),""))</f>
        <v/>
      </c>
      <c r="AA186" s="159" t="str">
        <f>IF(C186="","",MAX(BJ186:BK186))</f>
        <v/>
      </c>
      <c r="AB186" s="160" t="str">
        <f>IF($C186="","",AH186)</f>
        <v/>
      </c>
      <c r="AC186" s="160" t="str">
        <f>IF($C186="","",AI186)</f>
        <v/>
      </c>
      <c r="AD186" s="160"/>
      <c r="AE186" s="159" t="str">
        <f>IF(C186="","",2*3.14*AB186^2/4/AC186*1000)</f>
        <v/>
      </c>
      <c r="AF186" s="161" t="str">
        <f>IF(C186="","",IF(AE186&gt;AA186,"OK","NOT OK"))</f>
        <v/>
      </c>
      <c r="AG186" s="17">
        <v>43</v>
      </c>
      <c r="AH186" s="162">
        <v>10</v>
      </c>
      <c r="AI186" s="163">
        <v>200</v>
      </c>
      <c r="AK186" s="164" t="str">
        <f t="shared" si="48"/>
        <v/>
      </c>
      <c r="AL186" s="165" t="str">
        <f t="shared" si="49"/>
        <v/>
      </c>
      <c r="AM186" s="164" t="str">
        <f t="shared" si="50"/>
        <v/>
      </c>
      <c r="AN186" s="164" t="str">
        <f t="shared" si="51"/>
        <v/>
      </c>
      <c r="AO186" s="166" t="str">
        <f t="shared" si="52"/>
        <v/>
      </c>
      <c r="AP186" s="167" t="str">
        <f t="shared" si="53"/>
        <v/>
      </c>
      <c r="AQ186" s="167" t="str">
        <f t="shared" si="54"/>
        <v/>
      </c>
      <c r="AR186" s="167" t="str">
        <f t="shared" si="55"/>
        <v/>
      </c>
      <c r="AS186" s="164" t="str">
        <f t="shared" si="56"/>
        <v/>
      </c>
      <c r="AT186" s="168" t="str">
        <f t="shared" si="57"/>
        <v/>
      </c>
      <c r="AU186" s="168" t="str">
        <f t="shared" si="58"/>
        <v/>
      </c>
      <c r="AV186" s="168" t="str">
        <f t="shared" si="59"/>
        <v/>
      </c>
      <c r="AW186" s="168" t="str">
        <f t="shared" si="60"/>
        <v/>
      </c>
      <c r="AX186" s="168" t="str">
        <f t="shared" si="61"/>
        <v/>
      </c>
      <c r="AY186" s="168" t="str">
        <f t="shared" si="62"/>
        <v/>
      </c>
      <c r="AZ186" s="169" t="str">
        <f>IF(C186="","",MAX(R186:R187))</f>
        <v/>
      </c>
      <c r="BA186" s="169" t="str">
        <f>IF(C186="","",MAX(S186:S187))</f>
        <v/>
      </c>
      <c r="BB186" s="170" t="str">
        <f>IF(C186="","",MIN(2,1+SQRT(200/(0.8*K186))))</f>
        <v/>
      </c>
      <c r="BC186" s="170" t="str">
        <f>IF(C186="","",MIN(0.02,MAX(R186:S186)/(J186*0.8*K186)))</f>
        <v/>
      </c>
      <c r="BD186" s="171" t="str">
        <f>IF(C186="","",0.18/$Y$11)</f>
        <v/>
      </c>
      <c r="BE186" s="172" t="str">
        <f>IF(C186="","",0.035*BB186^(3/2)*$F$9^(1/2))</f>
        <v/>
      </c>
      <c r="BF186" s="172" t="str">
        <f>IF(C186="","",0.6*(1-$F$9/250))</f>
        <v/>
      </c>
      <c r="BG186" s="171" t="str">
        <f>IF(C186="","",0.9*AK186)</f>
        <v/>
      </c>
      <c r="BH186" s="172" t="str">
        <f>+IF(C186="","",(BD186*BB186*(100*BC186*$F$9)^(1/3)+0.15*U186)*J186*0.8*K186/1000)</f>
        <v/>
      </c>
      <c r="BI186" s="172" t="str">
        <f>IF(C186="","",(BE186+0.15*U186)*J186*0.8*K186/1000)</f>
        <v/>
      </c>
      <c r="BJ186" s="172" t="str">
        <f>IF(C186="","",$AF$12*J186*1000)</f>
        <v/>
      </c>
      <c r="BK186" s="172" t="str">
        <f>+IF(C186="","",T186*1000/(BG186*$Q$10*Z186)*1000)</f>
        <v/>
      </c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  <c r="BW186" s="27"/>
      <c r="BX186" s="27"/>
      <c r="BY186" s="27"/>
      <c r="BZ186" s="27"/>
      <c r="CA186" s="27"/>
      <c r="CB186" s="27"/>
      <c r="CC186" s="27"/>
      <c r="CD186" s="27"/>
      <c r="CE186" s="27"/>
      <c r="CF186" s="27"/>
      <c r="CG186" s="27"/>
      <c r="CH186" s="27"/>
      <c r="CI186" s="27"/>
      <c r="CJ186" s="27"/>
      <c r="CK186" s="27"/>
      <c r="CL186" s="27"/>
      <c r="CM186" s="27"/>
      <c r="CN186" s="27"/>
      <c r="CO186" s="27"/>
      <c r="CP186" s="27"/>
      <c r="CQ186" s="27"/>
      <c r="CR186" s="27"/>
      <c r="CS186" s="27"/>
      <c r="CT186" s="27"/>
      <c r="CU186" s="27"/>
      <c r="CV186" s="27"/>
      <c r="CW186" s="27"/>
      <c r="CX186" s="27"/>
      <c r="CY186" s="27"/>
      <c r="CZ186" s="27"/>
      <c r="DA186" s="27"/>
      <c r="DB186" s="27"/>
      <c r="DC186" s="27"/>
      <c r="DD186" s="27"/>
      <c r="DE186" s="27"/>
      <c r="DF186" s="27"/>
      <c r="DG186" s="27"/>
      <c r="DH186" s="27"/>
      <c r="DI186" s="25"/>
      <c r="DJ186" s="25"/>
      <c r="DK186" s="25"/>
      <c r="DL186" s="25"/>
      <c r="DM186" s="25"/>
      <c r="DN186" s="25"/>
    </row>
    <row r="187" spans="1:118" ht="15.95" customHeight="1" x14ac:dyDescent="0.25">
      <c r="A187" s="181" t="str">
        <f t="shared" si="64"/>
        <v/>
      </c>
      <c r="B187" s="182" t="str">
        <f t="shared" si="63"/>
        <v/>
      </c>
      <c r="C187" s="151"/>
      <c r="D187" s="152"/>
      <c r="E187" s="153"/>
      <c r="F187" s="152"/>
      <c r="G187" s="151"/>
      <c r="H187" s="151"/>
      <c r="I187" s="151"/>
      <c r="J187" s="151"/>
      <c r="K187" s="152"/>
      <c r="L187" s="151" t="str">
        <f t="shared" si="44"/>
        <v/>
      </c>
      <c r="M187" s="151" t="str">
        <f t="shared" si="45"/>
        <v/>
      </c>
      <c r="N187" s="151" t="str">
        <f t="shared" si="46"/>
        <v/>
      </c>
      <c r="O187" s="151" t="str">
        <f t="shared" si="47"/>
        <v/>
      </c>
      <c r="P187" s="272"/>
      <c r="Q187" s="272"/>
      <c r="R187" s="173"/>
      <c r="S187" s="173"/>
      <c r="T187" s="174"/>
      <c r="U187" s="174"/>
      <c r="V187" s="174"/>
      <c r="W187" s="174"/>
      <c r="X187" s="174"/>
      <c r="Y187" s="174"/>
      <c r="Z187" s="174"/>
      <c r="AA187" s="175"/>
      <c r="AB187" s="175"/>
      <c r="AC187" s="175"/>
      <c r="AD187" s="175"/>
      <c r="AE187" s="176"/>
      <c r="AF187" s="175"/>
      <c r="AG187" s="122"/>
      <c r="AH187" s="177"/>
      <c r="AI187" s="177"/>
      <c r="AK187" s="164" t="str">
        <f t="shared" si="48"/>
        <v/>
      </c>
      <c r="AL187" s="165" t="str">
        <f t="shared" si="49"/>
        <v/>
      </c>
      <c r="AM187" s="164" t="str">
        <f t="shared" si="50"/>
        <v/>
      </c>
      <c r="AN187" s="164" t="str">
        <f t="shared" si="51"/>
        <v/>
      </c>
      <c r="AO187" s="166" t="str">
        <f t="shared" si="52"/>
        <v/>
      </c>
      <c r="AP187" s="167" t="str">
        <f t="shared" si="53"/>
        <v/>
      </c>
      <c r="AQ187" s="167" t="str">
        <f t="shared" si="54"/>
        <v/>
      </c>
      <c r="AR187" s="167" t="str">
        <f t="shared" si="55"/>
        <v/>
      </c>
      <c r="AS187" s="164" t="str">
        <f t="shared" si="56"/>
        <v/>
      </c>
      <c r="AT187" s="168" t="str">
        <f t="shared" si="57"/>
        <v/>
      </c>
      <c r="AU187" s="168" t="str">
        <f t="shared" si="58"/>
        <v/>
      </c>
      <c r="AV187" s="168" t="str">
        <f t="shared" si="59"/>
        <v/>
      </c>
      <c r="AW187" s="168" t="str">
        <f t="shared" si="60"/>
        <v/>
      </c>
      <c r="AX187" s="168" t="str">
        <f t="shared" si="61"/>
        <v/>
      </c>
      <c r="AY187" s="168" t="str">
        <f t="shared" si="62"/>
        <v/>
      </c>
      <c r="AZ187" s="178"/>
      <c r="BA187" s="178"/>
      <c r="BB187" s="179"/>
      <c r="BC187" s="179"/>
      <c r="BD187" s="179"/>
      <c r="BE187" s="179"/>
      <c r="BF187" s="179"/>
      <c r="BG187" s="179"/>
      <c r="BH187" s="179"/>
      <c r="BI187" s="179"/>
      <c r="BJ187" s="179"/>
      <c r="BK187" s="179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  <c r="BW187" s="27"/>
      <c r="BX187" s="27"/>
      <c r="BY187" s="27"/>
      <c r="BZ187" s="27"/>
      <c r="CA187" s="27"/>
      <c r="CB187" s="27"/>
      <c r="CC187" s="27"/>
      <c r="CD187" s="27"/>
      <c r="CE187" s="27"/>
      <c r="CF187" s="27"/>
      <c r="CG187" s="27"/>
      <c r="CH187" s="27"/>
      <c r="CI187" s="27"/>
      <c r="CJ187" s="27"/>
      <c r="CK187" s="27"/>
      <c r="CL187" s="27"/>
      <c r="CM187" s="27"/>
      <c r="CN187" s="27"/>
      <c r="CO187" s="27"/>
      <c r="CP187" s="27"/>
      <c r="CQ187" s="27"/>
      <c r="CR187" s="27"/>
      <c r="CS187" s="27"/>
      <c r="CT187" s="27"/>
      <c r="CU187" s="27"/>
      <c r="CV187" s="27"/>
      <c r="CW187" s="27"/>
      <c r="CX187" s="27"/>
      <c r="CY187" s="27"/>
      <c r="CZ187" s="27"/>
      <c r="DA187" s="27"/>
      <c r="DB187" s="27"/>
      <c r="DC187" s="27"/>
      <c r="DD187" s="27"/>
      <c r="DE187" s="27"/>
      <c r="DF187" s="27"/>
      <c r="DG187" s="27"/>
      <c r="DH187" s="27"/>
      <c r="DI187" s="25"/>
      <c r="DJ187" s="25"/>
      <c r="DK187" s="25"/>
      <c r="DL187" s="25"/>
      <c r="DM187" s="25"/>
      <c r="DN187" s="25"/>
    </row>
    <row r="188" spans="1:118" ht="15.95" customHeight="1" x14ac:dyDescent="0.2">
      <c r="A188" s="181" t="str">
        <f t="shared" si="64"/>
        <v/>
      </c>
      <c r="B188" s="182" t="str">
        <f t="shared" si="63"/>
        <v/>
      </c>
      <c r="C188" s="151"/>
      <c r="D188" s="152"/>
      <c r="E188" s="153"/>
      <c r="F188" s="152"/>
      <c r="G188" s="151"/>
      <c r="H188" s="151"/>
      <c r="I188" s="151"/>
      <c r="J188" s="151"/>
      <c r="K188" s="152"/>
      <c r="L188" s="151" t="str">
        <f t="shared" si="44"/>
        <v/>
      </c>
      <c r="M188" s="151" t="str">
        <f t="shared" si="45"/>
        <v/>
      </c>
      <c r="N188" s="151" t="str">
        <f t="shared" si="46"/>
        <v/>
      </c>
      <c r="O188" s="151" t="str">
        <f t="shared" si="47"/>
        <v/>
      </c>
      <c r="P188" s="155"/>
      <c r="Q188" s="155"/>
      <c r="R188" s="154" t="str">
        <f>IF(C188="","",MAX(N188:N189))</f>
        <v/>
      </c>
      <c r="S188" s="154" t="str">
        <f>IF(D188="","",MAX(O188:O189))</f>
        <v/>
      </c>
      <c r="T188" s="155" t="str">
        <f>IF(C188="","",MAX(ABS(H188),ABS(H189)))</f>
        <v/>
      </c>
      <c r="U188" s="156" t="str">
        <f>+IF(C188="","",MIN(MAX(ABS(G188),ABS(G189))*1000/(J188*K188),0.2*$F$10))</f>
        <v/>
      </c>
      <c r="V188" s="155" t="str">
        <f>IF(C188="","",MAX(BH188:BI188))</f>
        <v/>
      </c>
      <c r="W188" s="155" t="str">
        <f>IF(C188="","",$AA$9*$J188*$BG188*$BF188*$F$10/2.9/1000)</f>
        <v/>
      </c>
      <c r="X188" s="155" t="str">
        <f>IF(C188="","",$AA$9*$J188*$BG188*$BF188*$F$10/2/1000)</f>
        <v/>
      </c>
      <c r="Y188" s="157" t="str">
        <f>IF(C188="","",IF(MAX(ABS(H188),ABS(H189))&lt;V188,"Cấu tạo",IF(MAX(ABS(H188),ABS(H189))&gt;X188,"O/S","Tínhthép")))</f>
        <v/>
      </c>
      <c r="Z188" s="158" t="str">
        <f>IF(C188="","",IF(Y188="Tínhthép",IF(T188&lt;W188,2.5,_xlfn.COT(0.5*ASIN(2*T188*1000/($AA$9*J188*BG188*BF188*$F$10)))),""))</f>
        <v/>
      </c>
      <c r="AA188" s="159" t="str">
        <f>IF(C188="","",MAX(BJ188:BK188))</f>
        <v/>
      </c>
      <c r="AB188" s="160" t="str">
        <f>IF($C188="","",AH188)</f>
        <v/>
      </c>
      <c r="AC188" s="160" t="str">
        <f>IF($C188="","",AI188)</f>
        <v/>
      </c>
      <c r="AD188" s="160"/>
      <c r="AE188" s="159" t="str">
        <f>IF(C188="","",2*3.14*AB188^2/4/AC188*1000)</f>
        <v/>
      </c>
      <c r="AF188" s="161" t="str">
        <f>IF(C188="","",IF(AE188&gt;AA188,"OK","NOT OK"))</f>
        <v/>
      </c>
      <c r="AH188" s="162">
        <v>10</v>
      </c>
      <c r="AI188" s="163">
        <v>200</v>
      </c>
      <c r="AK188" s="164" t="str">
        <f t="shared" si="48"/>
        <v/>
      </c>
      <c r="AL188" s="165" t="str">
        <f t="shared" si="49"/>
        <v/>
      </c>
      <c r="AM188" s="164" t="str">
        <f t="shared" si="50"/>
        <v/>
      </c>
      <c r="AN188" s="164" t="str">
        <f t="shared" si="51"/>
        <v/>
      </c>
      <c r="AO188" s="166" t="str">
        <f t="shared" si="52"/>
        <v/>
      </c>
      <c r="AP188" s="167" t="str">
        <f t="shared" si="53"/>
        <v/>
      </c>
      <c r="AQ188" s="167" t="str">
        <f t="shared" si="54"/>
        <v/>
      </c>
      <c r="AR188" s="167" t="str">
        <f t="shared" si="55"/>
        <v/>
      </c>
      <c r="AS188" s="164" t="str">
        <f t="shared" si="56"/>
        <v/>
      </c>
      <c r="AT188" s="168" t="str">
        <f t="shared" si="57"/>
        <v/>
      </c>
      <c r="AU188" s="168" t="str">
        <f t="shared" si="58"/>
        <v/>
      </c>
      <c r="AV188" s="168" t="str">
        <f t="shared" si="59"/>
        <v/>
      </c>
      <c r="AW188" s="168" t="str">
        <f t="shared" si="60"/>
        <v/>
      </c>
      <c r="AX188" s="168" t="str">
        <f t="shared" si="61"/>
        <v/>
      </c>
      <c r="AY188" s="168" t="str">
        <f t="shared" si="62"/>
        <v/>
      </c>
      <c r="AZ188" s="169" t="str">
        <f>IF(C188="","",MAX(R188:R189))</f>
        <v/>
      </c>
      <c r="BA188" s="169" t="str">
        <f>IF(C188="","",MAX(S188:S189))</f>
        <v/>
      </c>
      <c r="BB188" s="170" t="str">
        <f>IF(C188="","",MIN(2,1+SQRT(200/(0.8*K188))))</f>
        <v/>
      </c>
      <c r="BC188" s="170" t="str">
        <f>IF(C188="","",MIN(0.02,MAX(R188:S188)/(J188*0.8*K188)))</f>
        <v/>
      </c>
      <c r="BD188" s="171" t="str">
        <f>IF(C188="","",0.18/$Y$11)</f>
        <v/>
      </c>
      <c r="BE188" s="172" t="str">
        <f>IF(C188="","",0.035*BB188^(3/2)*$F$9^(1/2))</f>
        <v/>
      </c>
      <c r="BF188" s="172" t="str">
        <f>IF(C188="","",0.6*(1-$F$9/250))</f>
        <v/>
      </c>
      <c r="BG188" s="171" t="str">
        <f>IF(C188="","",0.9*AK188)</f>
        <v/>
      </c>
      <c r="BH188" s="172" t="str">
        <f>+IF(C188="","",(BD188*BB188*(100*BC188*$F$9)^(1/3)+0.15*U188)*J188*0.8*K188/1000)</f>
        <v/>
      </c>
      <c r="BI188" s="172" t="str">
        <f>IF(C188="","",(BE188+0.15*U188)*J188*0.8*K188/1000)</f>
        <v/>
      </c>
      <c r="BJ188" s="172" t="str">
        <f>IF(C188="","",$AF$12*J188*1000)</f>
        <v/>
      </c>
      <c r="BK188" s="172" t="str">
        <f>+IF(C188="","",T188*1000/(BG188*$Q$10*Z188)*1000)</f>
        <v/>
      </c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  <c r="BW188" s="27"/>
      <c r="BX188" s="27"/>
      <c r="BY188" s="27"/>
      <c r="BZ188" s="27"/>
      <c r="CA188" s="27"/>
      <c r="CB188" s="27"/>
      <c r="CC188" s="27"/>
      <c r="CD188" s="27"/>
      <c r="CE188" s="27"/>
      <c r="CF188" s="27"/>
      <c r="CG188" s="27"/>
      <c r="CH188" s="27"/>
      <c r="CI188" s="27"/>
      <c r="CJ188" s="27"/>
      <c r="CK188" s="27"/>
      <c r="CL188" s="27"/>
      <c r="CM188" s="27"/>
      <c r="CN188" s="27"/>
      <c r="CO188" s="27"/>
      <c r="CP188" s="27"/>
      <c r="CQ188" s="27"/>
      <c r="CR188" s="27"/>
      <c r="CS188" s="27"/>
      <c r="CT188" s="27"/>
      <c r="CU188" s="27"/>
      <c r="CV188" s="27"/>
      <c r="CW188" s="27"/>
      <c r="CX188" s="27"/>
      <c r="CY188" s="27"/>
      <c r="CZ188" s="27"/>
      <c r="DA188" s="27"/>
      <c r="DB188" s="27"/>
      <c r="DC188" s="27"/>
      <c r="DD188" s="27"/>
      <c r="DE188" s="27"/>
      <c r="DF188" s="27"/>
      <c r="DG188" s="27"/>
      <c r="DH188" s="27"/>
      <c r="DI188" s="25"/>
      <c r="DJ188" s="25"/>
      <c r="DK188" s="25"/>
      <c r="DL188" s="25"/>
      <c r="DM188" s="25"/>
      <c r="DN188" s="25"/>
    </row>
    <row r="189" spans="1:118" ht="15.95" customHeight="1" x14ac:dyDescent="0.25">
      <c r="A189" s="181" t="str">
        <f t="shared" si="64"/>
        <v/>
      </c>
      <c r="B189" s="182" t="str">
        <f t="shared" si="63"/>
        <v/>
      </c>
      <c r="C189" s="151"/>
      <c r="D189" s="152"/>
      <c r="E189" s="153"/>
      <c r="F189" s="152"/>
      <c r="G189" s="151"/>
      <c r="H189" s="151"/>
      <c r="I189" s="151"/>
      <c r="J189" s="151"/>
      <c r="K189" s="152"/>
      <c r="L189" s="151" t="str">
        <f t="shared" si="44"/>
        <v/>
      </c>
      <c r="M189" s="151" t="str">
        <f t="shared" si="45"/>
        <v/>
      </c>
      <c r="N189" s="151" t="str">
        <f t="shared" si="46"/>
        <v/>
      </c>
      <c r="O189" s="151" t="str">
        <f t="shared" si="47"/>
        <v/>
      </c>
      <c r="P189" s="272"/>
      <c r="Q189" s="272"/>
      <c r="R189" s="173"/>
      <c r="S189" s="173"/>
      <c r="T189" s="174"/>
      <c r="U189" s="174"/>
      <c r="V189" s="174"/>
      <c r="W189" s="174"/>
      <c r="X189" s="174"/>
      <c r="Y189" s="174"/>
      <c r="Z189" s="174"/>
      <c r="AA189" s="175"/>
      <c r="AB189" s="175"/>
      <c r="AC189" s="175"/>
      <c r="AD189" s="175"/>
      <c r="AE189" s="176"/>
      <c r="AF189" s="175"/>
      <c r="AG189" s="122"/>
      <c r="AH189" s="177"/>
      <c r="AI189" s="177"/>
      <c r="AK189" s="164" t="str">
        <f t="shared" si="48"/>
        <v/>
      </c>
      <c r="AL189" s="165" t="str">
        <f t="shared" si="49"/>
        <v/>
      </c>
      <c r="AM189" s="164" t="str">
        <f t="shared" si="50"/>
        <v/>
      </c>
      <c r="AN189" s="164" t="str">
        <f t="shared" si="51"/>
        <v/>
      </c>
      <c r="AO189" s="166" t="str">
        <f t="shared" si="52"/>
        <v/>
      </c>
      <c r="AP189" s="167" t="str">
        <f t="shared" si="53"/>
        <v/>
      </c>
      <c r="AQ189" s="167" t="str">
        <f t="shared" si="54"/>
        <v/>
      </c>
      <c r="AR189" s="167" t="str">
        <f t="shared" si="55"/>
        <v/>
      </c>
      <c r="AS189" s="164" t="str">
        <f t="shared" si="56"/>
        <v/>
      </c>
      <c r="AT189" s="168" t="str">
        <f t="shared" si="57"/>
        <v/>
      </c>
      <c r="AU189" s="168" t="str">
        <f t="shared" si="58"/>
        <v/>
      </c>
      <c r="AV189" s="168" t="str">
        <f t="shared" si="59"/>
        <v/>
      </c>
      <c r="AW189" s="168" t="str">
        <f t="shared" si="60"/>
        <v/>
      </c>
      <c r="AX189" s="168" t="str">
        <f t="shared" si="61"/>
        <v/>
      </c>
      <c r="AY189" s="168" t="str">
        <f t="shared" si="62"/>
        <v/>
      </c>
      <c r="AZ189" s="178"/>
      <c r="BA189" s="178"/>
      <c r="BB189" s="179"/>
      <c r="BC189" s="179"/>
      <c r="BD189" s="179"/>
      <c r="BE189" s="179"/>
      <c r="BF189" s="179"/>
      <c r="BG189" s="179"/>
      <c r="BH189" s="179"/>
      <c r="BI189" s="179"/>
      <c r="BJ189" s="179"/>
      <c r="BK189" s="179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  <c r="BW189" s="27"/>
      <c r="BX189" s="27"/>
      <c r="BY189" s="27"/>
      <c r="BZ189" s="27"/>
      <c r="CA189" s="27"/>
      <c r="CB189" s="27"/>
      <c r="CC189" s="27"/>
      <c r="CD189" s="27"/>
      <c r="CE189" s="27"/>
      <c r="CF189" s="27"/>
      <c r="CG189" s="27"/>
      <c r="CH189" s="27"/>
      <c r="CI189" s="27"/>
      <c r="CJ189" s="27"/>
      <c r="CK189" s="27"/>
      <c r="CL189" s="27"/>
      <c r="CM189" s="27"/>
      <c r="CN189" s="27"/>
      <c r="CO189" s="27"/>
      <c r="CP189" s="27"/>
      <c r="CQ189" s="27"/>
      <c r="CR189" s="27"/>
      <c r="CS189" s="27"/>
      <c r="CT189" s="27"/>
      <c r="CU189" s="27"/>
      <c r="CV189" s="27"/>
      <c r="CW189" s="27"/>
      <c r="CX189" s="27"/>
      <c r="CY189" s="27"/>
      <c r="CZ189" s="27"/>
      <c r="DA189" s="27"/>
      <c r="DB189" s="27"/>
      <c r="DC189" s="27"/>
      <c r="DD189" s="27"/>
      <c r="DE189" s="27"/>
      <c r="DF189" s="27"/>
      <c r="DG189" s="27"/>
      <c r="DH189" s="27"/>
      <c r="DI189" s="25"/>
      <c r="DJ189" s="25"/>
      <c r="DK189" s="25"/>
      <c r="DL189" s="25"/>
      <c r="DM189" s="25"/>
      <c r="DN189" s="25"/>
    </row>
    <row r="190" spans="1:118" ht="15.95" customHeight="1" x14ac:dyDescent="0.2">
      <c r="A190" s="181" t="str">
        <f t="shared" si="64"/>
        <v/>
      </c>
      <c r="B190" s="182" t="str">
        <f t="shared" si="63"/>
        <v/>
      </c>
      <c r="C190" s="151"/>
      <c r="D190" s="152"/>
      <c r="E190" s="153"/>
      <c r="F190" s="152"/>
      <c r="G190" s="151"/>
      <c r="H190" s="151"/>
      <c r="I190" s="151"/>
      <c r="J190" s="151"/>
      <c r="K190" s="151"/>
      <c r="L190" s="151" t="str">
        <f t="shared" si="44"/>
        <v/>
      </c>
      <c r="M190" s="151" t="str">
        <f t="shared" si="45"/>
        <v/>
      </c>
      <c r="N190" s="151" t="str">
        <f t="shared" si="46"/>
        <v/>
      </c>
      <c r="O190" s="151" t="str">
        <f t="shared" si="47"/>
        <v/>
      </c>
      <c r="P190" s="155"/>
      <c r="Q190" s="155"/>
      <c r="R190" s="154" t="str">
        <f>IF(C190="","",MAX(N190:N191))</f>
        <v/>
      </c>
      <c r="S190" s="154" t="str">
        <f>IF(D190="","",MAX(O190:O191))</f>
        <v/>
      </c>
      <c r="T190" s="155" t="str">
        <f>IF(C190="","",MAX(ABS(H190),ABS(H191)))</f>
        <v/>
      </c>
      <c r="U190" s="156" t="str">
        <f>+IF(C190="","",MIN(MAX(ABS(G190),ABS(G191))*1000/(J190*K190),0.2*$F$10))</f>
        <v/>
      </c>
      <c r="V190" s="155" t="str">
        <f>IF(C190="","",MAX(BH190:BI190))</f>
        <v/>
      </c>
      <c r="W190" s="155" t="str">
        <f>IF(C190="","",$AA$9*$J190*$BG190*$BF190*$F$10/2.9/1000)</f>
        <v/>
      </c>
      <c r="X190" s="155" t="str">
        <f>IF(C190="","",$AA$9*$J190*$BG190*$BF190*$F$10/2/1000)</f>
        <v/>
      </c>
      <c r="Y190" s="157" t="str">
        <f>IF(C190="","",IF(MAX(ABS(H190),ABS(H191))&lt;V190,"Cấu tạo",IF(MAX(ABS(H190),ABS(H191))&gt;X190,"O/S","Tínhthép")))</f>
        <v/>
      </c>
      <c r="Z190" s="158" t="str">
        <f>IF(C190="","",IF(Y190="Tínhthép",IF(T190&lt;W190,2.5,_xlfn.COT(0.5*ASIN(2*T190*1000/($AA$9*J190*BG190*BF190*$F$10)))),""))</f>
        <v/>
      </c>
      <c r="AA190" s="159" t="str">
        <f>IF(C190="","",MAX(BJ190:BK190))</f>
        <v/>
      </c>
      <c r="AB190" s="160" t="str">
        <f>IF($C190="","",AH190)</f>
        <v/>
      </c>
      <c r="AC190" s="160" t="str">
        <f>IF($C190="","",AI190)</f>
        <v/>
      </c>
      <c r="AD190" s="160"/>
      <c r="AE190" s="159" t="str">
        <f>IF(C190="","",2*3.14*AB190^2/4/AC190*1000)</f>
        <v/>
      </c>
      <c r="AF190" s="161" t="str">
        <f>IF(C190="","",IF(AE190&gt;AA190,"OK","NOT OK"))</f>
        <v/>
      </c>
      <c r="AG190" s="17">
        <v>44</v>
      </c>
      <c r="AH190" s="162">
        <v>10</v>
      </c>
      <c r="AI190" s="163">
        <v>200</v>
      </c>
      <c r="AK190" s="164" t="str">
        <f t="shared" si="48"/>
        <v/>
      </c>
      <c r="AL190" s="165" t="str">
        <f t="shared" si="49"/>
        <v/>
      </c>
      <c r="AM190" s="164" t="str">
        <f t="shared" si="50"/>
        <v/>
      </c>
      <c r="AN190" s="164" t="str">
        <f t="shared" si="51"/>
        <v/>
      </c>
      <c r="AO190" s="166" t="str">
        <f t="shared" si="52"/>
        <v/>
      </c>
      <c r="AP190" s="167" t="str">
        <f t="shared" si="53"/>
        <v/>
      </c>
      <c r="AQ190" s="167" t="str">
        <f t="shared" si="54"/>
        <v/>
      </c>
      <c r="AR190" s="167" t="str">
        <f t="shared" si="55"/>
        <v/>
      </c>
      <c r="AS190" s="164" t="str">
        <f t="shared" si="56"/>
        <v/>
      </c>
      <c r="AT190" s="168" t="str">
        <f t="shared" si="57"/>
        <v/>
      </c>
      <c r="AU190" s="168" t="str">
        <f t="shared" si="58"/>
        <v/>
      </c>
      <c r="AV190" s="168" t="str">
        <f t="shared" si="59"/>
        <v/>
      </c>
      <c r="AW190" s="168" t="str">
        <f t="shared" si="60"/>
        <v/>
      </c>
      <c r="AX190" s="168" t="str">
        <f t="shared" si="61"/>
        <v/>
      </c>
      <c r="AY190" s="168" t="str">
        <f t="shared" si="62"/>
        <v/>
      </c>
      <c r="AZ190" s="169" t="str">
        <f>IF(C190="","",MAX(R190:R191))</f>
        <v/>
      </c>
      <c r="BA190" s="169" t="str">
        <f>IF(C190="","",MAX(S190:S191))</f>
        <v/>
      </c>
      <c r="BB190" s="170" t="str">
        <f>IF(C190="","",MIN(2,1+SQRT(200/(0.8*K190))))</f>
        <v/>
      </c>
      <c r="BC190" s="170" t="str">
        <f>IF(C190="","",MIN(0.02,MAX(R190:S190)/(J190*0.8*K190)))</f>
        <v/>
      </c>
      <c r="BD190" s="171" t="str">
        <f>IF(C190="","",0.18/$Y$11)</f>
        <v/>
      </c>
      <c r="BE190" s="172" t="str">
        <f>IF(C190="","",0.035*BB190^(3/2)*$F$9^(1/2))</f>
        <v/>
      </c>
      <c r="BF190" s="172" t="str">
        <f>IF(C190="","",0.6*(1-$F$9/250))</f>
        <v/>
      </c>
      <c r="BG190" s="171" t="str">
        <f>IF(C190="","",0.9*AK190)</f>
        <v/>
      </c>
      <c r="BH190" s="172" t="str">
        <f>+IF(C190="","",(BD190*BB190*(100*BC190*$F$9)^(1/3)+0.15*U190)*J190*0.8*K190/1000)</f>
        <v/>
      </c>
      <c r="BI190" s="172" t="str">
        <f>IF(C190="","",(BE190+0.15*U190)*J190*0.8*K190/1000)</f>
        <v/>
      </c>
      <c r="BJ190" s="172" t="str">
        <f>IF(C190="","",$AF$12*J190*1000)</f>
        <v/>
      </c>
      <c r="BK190" s="172" t="str">
        <f>+IF(C190="","",T190*1000/(BG190*$Q$10*Z190)*1000)</f>
        <v/>
      </c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  <c r="BW190" s="27"/>
      <c r="BX190" s="27"/>
      <c r="BY190" s="27"/>
      <c r="BZ190" s="27"/>
      <c r="CA190" s="27"/>
      <c r="CB190" s="27"/>
      <c r="CC190" s="27"/>
      <c r="CD190" s="27"/>
      <c r="CE190" s="27"/>
      <c r="CF190" s="27"/>
      <c r="CG190" s="27"/>
      <c r="CH190" s="27"/>
      <c r="CI190" s="27"/>
      <c r="CJ190" s="27"/>
      <c r="CK190" s="27"/>
      <c r="CL190" s="27"/>
      <c r="CM190" s="27"/>
      <c r="CN190" s="27"/>
      <c r="CO190" s="27"/>
      <c r="CP190" s="27"/>
      <c r="CQ190" s="27"/>
      <c r="CR190" s="27"/>
      <c r="CS190" s="27"/>
      <c r="CT190" s="27"/>
      <c r="CU190" s="27"/>
      <c r="CV190" s="27"/>
      <c r="CW190" s="27"/>
      <c r="CX190" s="27"/>
      <c r="CY190" s="27"/>
      <c r="CZ190" s="27"/>
      <c r="DA190" s="27"/>
      <c r="DB190" s="27"/>
      <c r="DC190" s="27"/>
      <c r="DD190" s="27"/>
      <c r="DE190" s="27"/>
      <c r="DF190" s="27"/>
      <c r="DG190" s="27"/>
      <c r="DH190" s="27"/>
      <c r="DI190" s="25"/>
      <c r="DJ190" s="25"/>
      <c r="DK190" s="25"/>
      <c r="DL190" s="25"/>
      <c r="DM190" s="25"/>
      <c r="DN190" s="25"/>
    </row>
    <row r="191" spans="1:118" ht="15.95" customHeight="1" x14ac:dyDescent="0.25">
      <c r="A191" s="181" t="str">
        <f t="shared" si="64"/>
        <v/>
      </c>
      <c r="B191" s="182" t="str">
        <f t="shared" si="63"/>
        <v/>
      </c>
      <c r="C191" s="151"/>
      <c r="D191" s="152"/>
      <c r="E191" s="153"/>
      <c r="F191" s="152"/>
      <c r="G191" s="151"/>
      <c r="H191" s="151"/>
      <c r="I191" s="151"/>
      <c r="J191" s="151"/>
      <c r="K191" s="152"/>
      <c r="L191" s="151" t="str">
        <f t="shared" si="44"/>
        <v/>
      </c>
      <c r="M191" s="151" t="str">
        <f t="shared" si="45"/>
        <v/>
      </c>
      <c r="N191" s="151" t="str">
        <f t="shared" si="46"/>
        <v/>
      </c>
      <c r="O191" s="151" t="str">
        <f t="shared" si="47"/>
        <v/>
      </c>
      <c r="P191" s="272"/>
      <c r="Q191" s="272"/>
      <c r="R191" s="180"/>
      <c r="S191" s="180"/>
      <c r="T191" s="174"/>
      <c r="U191" s="174"/>
      <c r="V191" s="174"/>
      <c r="W191" s="174"/>
      <c r="X191" s="174"/>
      <c r="Y191" s="174"/>
      <c r="Z191" s="174"/>
      <c r="AA191" s="175"/>
      <c r="AB191" s="175"/>
      <c r="AC191" s="175"/>
      <c r="AD191" s="175"/>
      <c r="AE191" s="176"/>
      <c r="AF191" s="175"/>
      <c r="AG191" s="122"/>
      <c r="AH191" s="177"/>
      <c r="AI191" s="177"/>
      <c r="AK191" s="164" t="str">
        <f t="shared" si="48"/>
        <v/>
      </c>
      <c r="AL191" s="165" t="str">
        <f t="shared" si="49"/>
        <v/>
      </c>
      <c r="AM191" s="164" t="str">
        <f t="shared" si="50"/>
        <v/>
      </c>
      <c r="AN191" s="164" t="str">
        <f t="shared" si="51"/>
        <v/>
      </c>
      <c r="AO191" s="166" t="str">
        <f t="shared" si="52"/>
        <v/>
      </c>
      <c r="AP191" s="167" t="str">
        <f t="shared" si="53"/>
        <v/>
      </c>
      <c r="AQ191" s="167" t="str">
        <f t="shared" si="54"/>
        <v/>
      </c>
      <c r="AR191" s="167" t="str">
        <f t="shared" si="55"/>
        <v/>
      </c>
      <c r="AS191" s="164" t="str">
        <f t="shared" si="56"/>
        <v/>
      </c>
      <c r="AT191" s="168" t="str">
        <f t="shared" si="57"/>
        <v/>
      </c>
      <c r="AU191" s="168" t="str">
        <f t="shared" si="58"/>
        <v/>
      </c>
      <c r="AV191" s="168" t="str">
        <f t="shared" si="59"/>
        <v/>
      </c>
      <c r="AW191" s="168" t="str">
        <f t="shared" si="60"/>
        <v/>
      </c>
      <c r="AX191" s="168" t="str">
        <f t="shared" si="61"/>
        <v/>
      </c>
      <c r="AY191" s="168" t="str">
        <f t="shared" si="62"/>
        <v/>
      </c>
      <c r="AZ191" s="178"/>
      <c r="BA191" s="178"/>
      <c r="BB191" s="179"/>
      <c r="BC191" s="179"/>
      <c r="BD191" s="179"/>
      <c r="BE191" s="179"/>
      <c r="BF191" s="179"/>
      <c r="BG191" s="179"/>
      <c r="BH191" s="179"/>
      <c r="BI191" s="179"/>
      <c r="BJ191" s="179"/>
      <c r="BK191" s="179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  <c r="BW191" s="27"/>
      <c r="BX191" s="27"/>
      <c r="BY191" s="27"/>
      <c r="BZ191" s="27"/>
      <c r="CA191" s="27"/>
      <c r="CB191" s="27"/>
      <c r="CC191" s="27"/>
      <c r="CD191" s="27"/>
      <c r="CE191" s="27"/>
      <c r="CF191" s="27"/>
      <c r="CG191" s="27"/>
      <c r="CH191" s="27"/>
      <c r="CI191" s="27"/>
      <c r="CJ191" s="27"/>
      <c r="CK191" s="27"/>
      <c r="CL191" s="27"/>
      <c r="CM191" s="27"/>
      <c r="CN191" s="27"/>
      <c r="CO191" s="27"/>
      <c r="CP191" s="27"/>
      <c r="CQ191" s="27"/>
      <c r="CR191" s="27"/>
      <c r="CS191" s="27"/>
      <c r="CT191" s="27"/>
      <c r="CU191" s="27"/>
      <c r="CV191" s="27"/>
      <c r="CW191" s="27"/>
      <c r="CX191" s="27"/>
      <c r="CY191" s="27"/>
      <c r="CZ191" s="27"/>
      <c r="DA191" s="27"/>
      <c r="DB191" s="27"/>
      <c r="DC191" s="27"/>
      <c r="DD191" s="27"/>
      <c r="DE191" s="27"/>
      <c r="DF191" s="27"/>
      <c r="DG191" s="27"/>
      <c r="DH191" s="27"/>
      <c r="DI191" s="25"/>
      <c r="DJ191" s="25"/>
      <c r="DK191" s="25"/>
      <c r="DL191" s="25"/>
      <c r="DM191" s="25"/>
      <c r="DN191" s="25"/>
    </row>
    <row r="192" spans="1:118" ht="15.95" customHeight="1" x14ac:dyDescent="0.2">
      <c r="A192" s="181" t="str">
        <f t="shared" si="64"/>
        <v/>
      </c>
      <c r="B192" s="182" t="str">
        <f t="shared" si="63"/>
        <v/>
      </c>
      <c r="C192" s="151"/>
      <c r="D192" s="152"/>
      <c r="E192" s="153"/>
      <c r="F192" s="152"/>
      <c r="G192" s="151"/>
      <c r="H192" s="151"/>
      <c r="I192" s="151"/>
      <c r="J192" s="151"/>
      <c r="K192" s="152"/>
      <c r="L192" s="151" t="str">
        <f t="shared" si="44"/>
        <v/>
      </c>
      <c r="M192" s="151" t="str">
        <f t="shared" si="45"/>
        <v/>
      </c>
      <c r="N192" s="151" t="str">
        <f t="shared" si="46"/>
        <v/>
      </c>
      <c r="O192" s="151" t="str">
        <f t="shared" si="47"/>
        <v/>
      </c>
      <c r="P192" s="155"/>
      <c r="Q192" s="155"/>
      <c r="R192" s="154" t="str">
        <f>IF(C192="","",MAX(N192:N193))</f>
        <v/>
      </c>
      <c r="S192" s="154" t="str">
        <f>IF(D192="","",MAX(O192:O193))</f>
        <v/>
      </c>
      <c r="T192" s="155" t="str">
        <f>IF(C192="","",MAX(ABS(H192),ABS(H193)))</f>
        <v/>
      </c>
      <c r="U192" s="156" t="str">
        <f>+IF(C192="","",MIN(MAX(ABS(G192),ABS(G193))*1000/(J192*K192),0.2*$F$10))</f>
        <v/>
      </c>
      <c r="V192" s="155" t="str">
        <f>IF(C192="","",MAX(BH192:BI192))</f>
        <v/>
      </c>
      <c r="W192" s="155" t="str">
        <f>IF(C192="","",$AA$9*$J192*$BG192*$BF192*$F$10/2.9/1000)</f>
        <v/>
      </c>
      <c r="X192" s="155" t="str">
        <f>IF(C192="","",$AA$9*$J192*$BG192*$BF192*$F$10/2/1000)</f>
        <v/>
      </c>
      <c r="Y192" s="157" t="str">
        <f>IF(C192="","",IF(MAX(ABS(H192),ABS(H193))&lt;V192,"Cấu tạo",IF(MAX(ABS(H192),ABS(H193))&gt;X192,"O/S","Tínhthép")))</f>
        <v/>
      </c>
      <c r="Z192" s="158" t="str">
        <f>IF(C192="","",IF(Y192="Tínhthép",IF(T192&lt;W192,2.5,_xlfn.COT(0.5*ASIN(2*T192*1000/($AA$9*J192*BG192*BF192*$F$10)))),""))</f>
        <v/>
      </c>
      <c r="AA192" s="159" t="str">
        <f>IF(C192="","",MAX(BJ192:BK192))</f>
        <v/>
      </c>
      <c r="AB192" s="160" t="str">
        <f>IF($C192="","",AH192)</f>
        <v/>
      </c>
      <c r="AC192" s="160" t="str">
        <f>IF($C192="","",AI192)</f>
        <v/>
      </c>
      <c r="AD192" s="160"/>
      <c r="AE192" s="159" t="str">
        <f>IF(C192="","",2*3.14*AB192^2/4/AC192*1000)</f>
        <v/>
      </c>
      <c r="AF192" s="161" t="str">
        <f>IF(C192="","",IF(AE192&gt;AA192,"OK","NOT OK"))</f>
        <v/>
      </c>
      <c r="AH192" s="162">
        <v>10</v>
      </c>
      <c r="AI192" s="163">
        <v>200</v>
      </c>
      <c r="AK192" s="164" t="str">
        <f t="shared" si="48"/>
        <v/>
      </c>
      <c r="AL192" s="165" t="str">
        <f t="shared" si="49"/>
        <v/>
      </c>
      <c r="AM192" s="164" t="str">
        <f t="shared" si="50"/>
        <v/>
      </c>
      <c r="AN192" s="164" t="str">
        <f t="shared" si="51"/>
        <v/>
      </c>
      <c r="AO192" s="166" t="str">
        <f t="shared" si="52"/>
        <v/>
      </c>
      <c r="AP192" s="167" t="str">
        <f t="shared" si="53"/>
        <v/>
      </c>
      <c r="AQ192" s="167" t="str">
        <f t="shared" si="54"/>
        <v/>
      </c>
      <c r="AR192" s="167" t="str">
        <f t="shared" si="55"/>
        <v/>
      </c>
      <c r="AS192" s="164" t="str">
        <f t="shared" si="56"/>
        <v/>
      </c>
      <c r="AT192" s="168" t="str">
        <f t="shared" si="57"/>
        <v/>
      </c>
      <c r="AU192" s="168" t="str">
        <f t="shared" si="58"/>
        <v/>
      </c>
      <c r="AV192" s="168" t="str">
        <f t="shared" si="59"/>
        <v/>
      </c>
      <c r="AW192" s="168" t="str">
        <f t="shared" si="60"/>
        <v/>
      </c>
      <c r="AX192" s="168" t="str">
        <f t="shared" si="61"/>
        <v/>
      </c>
      <c r="AY192" s="168" t="str">
        <f t="shared" si="62"/>
        <v/>
      </c>
      <c r="AZ192" s="169" t="str">
        <f>IF(C192="","",MAX(R192:R193))</f>
        <v/>
      </c>
      <c r="BA192" s="169" t="str">
        <f>IF(C192="","",MAX(S192:S193))</f>
        <v/>
      </c>
      <c r="BB192" s="170" t="str">
        <f>IF(C192="","",MIN(2,1+SQRT(200/(0.8*K192))))</f>
        <v/>
      </c>
      <c r="BC192" s="170" t="str">
        <f>IF(C192="","",MIN(0.02,MAX(R192:S192)/(J192*0.8*K192)))</f>
        <v/>
      </c>
      <c r="BD192" s="171" t="str">
        <f>IF(C192="","",0.18/$Y$11)</f>
        <v/>
      </c>
      <c r="BE192" s="172" t="str">
        <f>IF(C192="","",0.035*BB192^(3/2)*$F$9^(1/2))</f>
        <v/>
      </c>
      <c r="BF192" s="172" t="str">
        <f>IF(C192="","",0.6*(1-$F$9/250))</f>
        <v/>
      </c>
      <c r="BG192" s="171" t="str">
        <f>IF(C192="","",0.9*AK192)</f>
        <v/>
      </c>
      <c r="BH192" s="172" t="str">
        <f>+IF(C192="","",(BD192*BB192*(100*BC192*$F$9)^(1/3)+0.15*U192)*J192*0.8*K192/1000)</f>
        <v/>
      </c>
      <c r="BI192" s="172" t="str">
        <f>IF(C192="","",(BE192+0.15*U192)*J192*0.8*K192/1000)</f>
        <v/>
      </c>
      <c r="BJ192" s="172" t="str">
        <f>IF(C192="","",$AF$12*J192*1000)</f>
        <v/>
      </c>
      <c r="BK192" s="172" t="str">
        <f>+IF(C192="","",T192*1000/(BG192*$Q$10*Z192)*1000)</f>
        <v/>
      </c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  <c r="BW192" s="27"/>
      <c r="BX192" s="27"/>
      <c r="BY192" s="27"/>
      <c r="BZ192" s="27"/>
      <c r="CA192" s="27"/>
      <c r="CB192" s="27"/>
      <c r="CC192" s="27"/>
      <c r="CD192" s="27"/>
      <c r="CE192" s="27"/>
      <c r="CF192" s="27"/>
      <c r="CG192" s="27"/>
      <c r="CH192" s="27"/>
      <c r="CI192" s="27"/>
      <c r="CJ192" s="27"/>
      <c r="CK192" s="27"/>
      <c r="CL192" s="27"/>
      <c r="CM192" s="27"/>
      <c r="CN192" s="27"/>
      <c r="CO192" s="27"/>
      <c r="CP192" s="27"/>
      <c r="CQ192" s="27"/>
      <c r="CR192" s="27"/>
      <c r="CS192" s="27"/>
      <c r="CT192" s="27"/>
      <c r="CU192" s="27"/>
      <c r="CV192" s="27"/>
      <c r="CW192" s="27"/>
      <c r="CX192" s="27"/>
      <c r="CY192" s="27"/>
      <c r="CZ192" s="27"/>
      <c r="DA192" s="27"/>
      <c r="DB192" s="27"/>
      <c r="DC192" s="27"/>
      <c r="DD192" s="27"/>
      <c r="DE192" s="27"/>
      <c r="DF192" s="27"/>
      <c r="DG192" s="27"/>
      <c r="DH192" s="27"/>
      <c r="DI192" s="25"/>
      <c r="DJ192" s="25"/>
      <c r="DK192" s="25"/>
      <c r="DL192" s="25"/>
      <c r="DM192" s="25"/>
      <c r="DN192" s="25"/>
    </row>
    <row r="193" spans="1:118" ht="15.95" customHeight="1" x14ac:dyDescent="0.25">
      <c r="A193" s="181" t="str">
        <f t="shared" si="64"/>
        <v/>
      </c>
      <c r="B193" s="182" t="str">
        <f t="shared" si="63"/>
        <v/>
      </c>
      <c r="C193" s="151"/>
      <c r="D193" s="152"/>
      <c r="E193" s="153"/>
      <c r="F193" s="152"/>
      <c r="G193" s="151"/>
      <c r="H193" s="151"/>
      <c r="I193" s="151"/>
      <c r="J193" s="151"/>
      <c r="K193" s="152"/>
      <c r="L193" s="151" t="str">
        <f t="shared" si="44"/>
        <v/>
      </c>
      <c r="M193" s="151" t="str">
        <f t="shared" si="45"/>
        <v/>
      </c>
      <c r="N193" s="151" t="str">
        <f t="shared" si="46"/>
        <v/>
      </c>
      <c r="O193" s="151" t="str">
        <f t="shared" si="47"/>
        <v/>
      </c>
      <c r="P193" s="272"/>
      <c r="Q193" s="272"/>
      <c r="R193" s="180"/>
      <c r="S193" s="180"/>
      <c r="T193" s="174"/>
      <c r="U193" s="174"/>
      <c r="V193" s="174"/>
      <c r="W193" s="174"/>
      <c r="X193" s="174"/>
      <c r="Y193" s="174"/>
      <c r="Z193" s="174"/>
      <c r="AA193" s="175"/>
      <c r="AB193" s="175"/>
      <c r="AC193" s="175"/>
      <c r="AD193" s="175"/>
      <c r="AE193" s="176"/>
      <c r="AF193" s="175"/>
      <c r="AG193" s="122"/>
      <c r="AH193" s="177"/>
      <c r="AI193" s="177"/>
      <c r="AK193" s="164" t="str">
        <f t="shared" si="48"/>
        <v/>
      </c>
      <c r="AL193" s="165" t="str">
        <f t="shared" si="49"/>
        <v/>
      </c>
      <c r="AM193" s="164" t="str">
        <f t="shared" si="50"/>
        <v/>
      </c>
      <c r="AN193" s="164" t="str">
        <f t="shared" si="51"/>
        <v/>
      </c>
      <c r="AO193" s="166" t="str">
        <f t="shared" si="52"/>
        <v/>
      </c>
      <c r="AP193" s="167" t="str">
        <f t="shared" si="53"/>
        <v/>
      </c>
      <c r="AQ193" s="167" t="str">
        <f t="shared" si="54"/>
        <v/>
      </c>
      <c r="AR193" s="167" t="str">
        <f t="shared" si="55"/>
        <v/>
      </c>
      <c r="AS193" s="164" t="str">
        <f t="shared" si="56"/>
        <v/>
      </c>
      <c r="AT193" s="168" t="str">
        <f t="shared" si="57"/>
        <v/>
      </c>
      <c r="AU193" s="168" t="str">
        <f t="shared" si="58"/>
        <v/>
      </c>
      <c r="AV193" s="168" t="str">
        <f t="shared" si="59"/>
        <v/>
      </c>
      <c r="AW193" s="168" t="str">
        <f t="shared" si="60"/>
        <v/>
      </c>
      <c r="AX193" s="168" t="str">
        <f t="shared" si="61"/>
        <v/>
      </c>
      <c r="AY193" s="168" t="str">
        <f t="shared" si="62"/>
        <v/>
      </c>
      <c r="AZ193" s="178"/>
      <c r="BA193" s="178"/>
      <c r="BB193" s="179"/>
      <c r="BC193" s="179"/>
      <c r="BD193" s="179"/>
      <c r="BE193" s="179"/>
      <c r="BF193" s="179"/>
      <c r="BG193" s="179"/>
      <c r="BH193" s="179"/>
      <c r="BI193" s="179"/>
      <c r="BJ193" s="179"/>
      <c r="BK193" s="179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  <c r="BW193" s="27"/>
      <c r="BX193" s="27"/>
      <c r="BY193" s="27"/>
      <c r="BZ193" s="27"/>
      <c r="CA193" s="27"/>
      <c r="CB193" s="27"/>
      <c r="CC193" s="27"/>
      <c r="CD193" s="27"/>
      <c r="CE193" s="27"/>
      <c r="CF193" s="27"/>
      <c r="CG193" s="27"/>
      <c r="CH193" s="27"/>
      <c r="CI193" s="27"/>
      <c r="CJ193" s="27"/>
      <c r="CK193" s="27"/>
      <c r="CL193" s="27"/>
      <c r="CM193" s="27"/>
      <c r="CN193" s="27"/>
      <c r="CO193" s="27"/>
      <c r="CP193" s="27"/>
      <c r="CQ193" s="27"/>
      <c r="CR193" s="27"/>
      <c r="CS193" s="27"/>
      <c r="CT193" s="27"/>
      <c r="CU193" s="27"/>
      <c r="CV193" s="27"/>
      <c r="CW193" s="27"/>
      <c r="CX193" s="27"/>
      <c r="CY193" s="27"/>
      <c r="CZ193" s="27"/>
      <c r="DA193" s="27"/>
      <c r="DB193" s="27"/>
      <c r="DC193" s="27"/>
      <c r="DD193" s="27"/>
      <c r="DE193" s="27"/>
      <c r="DF193" s="27"/>
      <c r="DG193" s="27"/>
      <c r="DH193" s="27"/>
      <c r="DI193" s="25"/>
      <c r="DJ193" s="25"/>
      <c r="DK193" s="25"/>
      <c r="DL193" s="25"/>
      <c r="DM193" s="25"/>
      <c r="DN193" s="25"/>
    </row>
    <row r="194" spans="1:118" ht="15.95" customHeight="1" x14ac:dyDescent="0.2">
      <c r="A194" s="181" t="str">
        <f t="shared" si="64"/>
        <v/>
      </c>
      <c r="B194" s="182" t="str">
        <f t="shared" si="63"/>
        <v/>
      </c>
      <c r="C194" s="151"/>
      <c r="D194" s="152"/>
      <c r="E194" s="153"/>
      <c r="F194" s="152"/>
      <c r="G194" s="151"/>
      <c r="H194" s="151"/>
      <c r="I194" s="151"/>
      <c r="J194" s="151"/>
      <c r="K194" s="151"/>
      <c r="L194" s="151" t="str">
        <f t="shared" si="44"/>
        <v/>
      </c>
      <c r="M194" s="151" t="str">
        <f t="shared" si="45"/>
        <v/>
      </c>
      <c r="N194" s="151" t="str">
        <f t="shared" si="46"/>
        <v/>
      </c>
      <c r="O194" s="151" t="str">
        <f t="shared" si="47"/>
        <v/>
      </c>
      <c r="P194" s="155"/>
      <c r="Q194" s="155"/>
      <c r="R194" s="154" t="str">
        <f>IF(C194="","",MAX(N194:N195))</f>
        <v/>
      </c>
      <c r="S194" s="154" t="str">
        <f>IF(D194="","",MAX(O194:O195))</f>
        <v/>
      </c>
      <c r="T194" s="155" t="str">
        <f>IF(C194="","",MAX(ABS(H194),ABS(H195)))</f>
        <v/>
      </c>
      <c r="U194" s="156" t="str">
        <f>+IF(C194="","",MIN(MAX(ABS(G194),ABS(G195))*1000/(J194*K194),0.2*$F$10))</f>
        <v/>
      </c>
      <c r="V194" s="155" t="str">
        <f>IF(C194="","",MAX(BH194:BI194))</f>
        <v/>
      </c>
      <c r="W194" s="155" t="str">
        <f>IF(C194="","",$AA$9*$J194*$BG194*$BF194*$F$10/2.9/1000)</f>
        <v/>
      </c>
      <c r="X194" s="155" t="str">
        <f>IF(C194="","",$AA$9*$J194*$BG194*$BF194*$F$10/2/1000)</f>
        <v/>
      </c>
      <c r="Y194" s="157" t="str">
        <f>IF(C194="","",IF(MAX(ABS(H194),ABS(H195))&lt;V194,"Cấu tạo",IF(MAX(ABS(H194),ABS(H195))&gt;X194,"O/S","Tínhthép")))</f>
        <v/>
      </c>
      <c r="Z194" s="158" t="str">
        <f>IF(C194="","",IF(Y194="Tínhthép",IF(T194&lt;W194,2.5,_xlfn.COT(0.5*ASIN(2*T194*1000/($AA$9*J194*BG194*BF194*$F$10)))),""))</f>
        <v/>
      </c>
      <c r="AA194" s="159" t="str">
        <f>IF(C194="","",MAX(BJ194:BK194))</f>
        <v/>
      </c>
      <c r="AB194" s="160" t="str">
        <f>IF($C194="","",AH194)</f>
        <v/>
      </c>
      <c r="AC194" s="160" t="str">
        <f>IF($C194="","",AI194)</f>
        <v/>
      </c>
      <c r="AD194" s="160"/>
      <c r="AE194" s="159" t="str">
        <f>IF(C194="","",2*3.14*AB194^2/4/AC194*1000)</f>
        <v/>
      </c>
      <c r="AF194" s="161" t="str">
        <f>IF(C194="","",IF(AE194&gt;AA194,"OK","NOT OK"))</f>
        <v/>
      </c>
      <c r="AG194" s="17">
        <v>45</v>
      </c>
      <c r="AH194" s="162">
        <v>10</v>
      </c>
      <c r="AI194" s="163">
        <v>200</v>
      </c>
      <c r="AK194" s="164" t="str">
        <f t="shared" si="48"/>
        <v/>
      </c>
      <c r="AL194" s="165" t="str">
        <f t="shared" si="49"/>
        <v/>
      </c>
      <c r="AM194" s="164" t="str">
        <f t="shared" si="50"/>
        <v/>
      </c>
      <c r="AN194" s="164" t="str">
        <f t="shared" si="51"/>
        <v/>
      </c>
      <c r="AO194" s="166" t="str">
        <f t="shared" si="52"/>
        <v/>
      </c>
      <c r="AP194" s="167" t="str">
        <f t="shared" si="53"/>
        <v/>
      </c>
      <c r="AQ194" s="167" t="str">
        <f t="shared" si="54"/>
        <v/>
      </c>
      <c r="AR194" s="167" t="str">
        <f t="shared" si="55"/>
        <v/>
      </c>
      <c r="AS194" s="164" t="str">
        <f t="shared" si="56"/>
        <v/>
      </c>
      <c r="AT194" s="168" t="str">
        <f t="shared" si="57"/>
        <v/>
      </c>
      <c r="AU194" s="168" t="str">
        <f t="shared" si="58"/>
        <v/>
      </c>
      <c r="AV194" s="168" t="str">
        <f t="shared" si="59"/>
        <v/>
      </c>
      <c r="AW194" s="168" t="str">
        <f t="shared" si="60"/>
        <v/>
      </c>
      <c r="AX194" s="168" t="str">
        <f t="shared" si="61"/>
        <v/>
      </c>
      <c r="AY194" s="168" t="str">
        <f t="shared" si="62"/>
        <v/>
      </c>
      <c r="AZ194" s="169" t="str">
        <f>IF(C194="","",MAX(R194:R195))</f>
        <v/>
      </c>
      <c r="BA194" s="169" t="str">
        <f>IF(C194="","",MAX(S194:S195))</f>
        <v/>
      </c>
      <c r="BB194" s="170" t="str">
        <f>IF(C194="","",MIN(2,1+SQRT(200/(0.8*K194))))</f>
        <v/>
      </c>
      <c r="BC194" s="170" t="str">
        <f>IF(C194="","",MIN(0.02,MAX(R194:S194)/(J194*0.8*K194)))</f>
        <v/>
      </c>
      <c r="BD194" s="171" t="str">
        <f>IF(C194="","",0.18/$Y$11)</f>
        <v/>
      </c>
      <c r="BE194" s="172" t="str">
        <f>IF(C194="","",0.035*BB194^(3/2)*$F$9^(1/2))</f>
        <v/>
      </c>
      <c r="BF194" s="172" t="str">
        <f>IF(C194="","",0.6*(1-$F$9/250))</f>
        <v/>
      </c>
      <c r="BG194" s="171" t="str">
        <f>IF(C194="","",0.9*AK194)</f>
        <v/>
      </c>
      <c r="BH194" s="172" t="str">
        <f>+IF(C194="","",(BD194*BB194*(100*BC194*$F$9)^(1/3)+0.15*U194)*J194*0.8*K194/1000)</f>
        <v/>
      </c>
      <c r="BI194" s="172" t="str">
        <f>IF(C194="","",(BE194+0.15*U194)*J194*0.8*K194/1000)</f>
        <v/>
      </c>
      <c r="BJ194" s="172" t="str">
        <f>IF(C194="","",$AF$12*J194*1000)</f>
        <v/>
      </c>
      <c r="BK194" s="172" t="str">
        <f>+IF(C194="","",T194*1000/(BG194*$Q$10*Z194)*1000)</f>
        <v/>
      </c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  <c r="BW194" s="27"/>
      <c r="BX194" s="27"/>
      <c r="BY194" s="27"/>
      <c r="BZ194" s="27"/>
      <c r="CA194" s="27"/>
      <c r="CB194" s="27"/>
      <c r="CC194" s="27"/>
      <c r="CD194" s="27"/>
      <c r="CE194" s="27"/>
      <c r="CF194" s="27"/>
      <c r="CG194" s="27"/>
      <c r="CH194" s="27"/>
      <c r="CI194" s="27"/>
      <c r="CJ194" s="27"/>
      <c r="CK194" s="27"/>
      <c r="CL194" s="27"/>
      <c r="CM194" s="27"/>
      <c r="CN194" s="27"/>
      <c r="CO194" s="27"/>
      <c r="CP194" s="27"/>
      <c r="CQ194" s="27"/>
      <c r="CR194" s="27"/>
      <c r="CS194" s="27"/>
      <c r="CT194" s="27"/>
      <c r="CU194" s="27"/>
      <c r="CV194" s="27"/>
      <c r="CW194" s="27"/>
      <c r="CX194" s="27"/>
      <c r="CY194" s="27"/>
      <c r="CZ194" s="27"/>
      <c r="DA194" s="27"/>
      <c r="DB194" s="27"/>
      <c r="DC194" s="27"/>
      <c r="DD194" s="27"/>
      <c r="DE194" s="27"/>
      <c r="DF194" s="27"/>
      <c r="DG194" s="27"/>
      <c r="DH194" s="27"/>
      <c r="DI194" s="25"/>
      <c r="DJ194" s="25"/>
      <c r="DK194" s="25"/>
      <c r="DL194" s="25"/>
      <c r="DM194" s="25"/>
      <c r="DN194" s="25"/>
    </row>
    <row r="195" spans="1:118" ht="15.95" customHeight="1" x14ac:dyDescent="0.25">
      <c r="A195" s="181" t="str">
        <f t="shared" si="64"/>
        <v/>
      </c>
      <c r="B195" s="182" t="str">
        <f t="shared" si="63"/>
        <v/>
      </c>
      <c r="C195" s="151"/>
      <c r="D195" s="152"/>
      <c r="E195" s="153"/>
      <c r="F195" s="152"/>
      <c r="G195" s="151"/>
      <c r="H195" s="151"/>
      <c r="I195" s="151"/>
      <c r="J195" s="151"/>
      <c r="K195" s="152"/>
      <c r="L195" s="151" t="str">
        <f t="shared" si="44"/>
        <v/>
      </c>
      <c r="M195" s="151" t="str">
        <f t="shared" si="45"/>
        <v/>
      </c>
      <c r="N195" s="151" t="str">
        <f t="shared" si="46"/>
        <v/>
      </c>
      <c r="O195" s="151" t="str">
        <f t="shared" si="47"/>
        <v/>
      </c>
      <c r="P195" s="272"/>
      <c r="Q195" s="272"/>
      <c r="R195" s="173"/>
      <c r="S195" s="173"/>
      <c r="T195" s="174"/>
      <c r="U195" s="174"/>
      <c r="V195" s="174"/>
      <c r="W195" s="174"/>
      <c r="X195" s="174"/>
      <c r="Y195" s="174"/>
      <c r="Z195" s="174"/>
      <c r="AA195" s="175"/>
      <c r="AB195" s="175"/>
      <c r="AC195" s="175"/>
      <c r="AD195" s="175"/>
      <c r="AE195" s="176"/>
      <c r="AF195" s="175"/>
      <c r="AG195" s="122"/>
      <c r="AH195" s="177"/>
      <c r="AI195" s="177"/>
      <c r="AK195" s="164" t="str">
        <f t="shared" si="48"/>
        <v/>
      </c>
      <c r="AL195" s="165" t="str">
        <f t="shared" si="49"/>
        <v/>
      </c>
      <c r="AM195" s="164" t="str">
        <f t="shared" si="50"/>
        <v/>
      </c>
      <c r="AN195" s="164" t="str">
        <f t="shared" si="51"/>
        <v/>
      </c>
      <c r="AO195" s="166" t="str">
        <f t="shared" si="52"/>
        <v/>
      </c>
      <c r="AP195" s="167" t="str">
        <f t="shared" si="53"/>
        <v/>
      </c>
      <c r="AQ195" s="167" t="str">
        <f t="shared" si="54"/>
        <v/>
      </c>
      <c r="AR195" s="167" t="str">
        <f t="shared" si="55"/>
        <v/>
      </c>
      <c r="AS195" s="164" t="str">
        <f t="shared" si="56"/>
        <v/>
      </c>
      <c r="AT195" s="168" t="str">
        <f t="shared" si="57"/>
        <v/>
      </c>
      <c r="AU195" s="168" t="str">
        <f t="shared" si="58"/>
        <v/>
      </c>
      <c r="AV195" s="168" t="str">
        <f t="shared" si="59"/>
        <v/>
      </c>
      <c r="AW195" s="168" t="str">
        <f t="shared" si="60"/>
        <v/>
      </c>
      <c r="AX195" s="168" t="str">
        <f t="shared" si="61"/>
        <v/>
      </c>
      <c r="AY195" s="168" t="str">
        <f t="shared" si="62"/>
        <v/>
      </c>
      <c r="AZ195" s="178"/>
      <c r="BA195" s="178"/>
      <c r="BB195" s="179"/>
      <c r="BC195" s="179"/>
      <c r="BD195" s="179"/>
      <c r="BE195" s="179"/>
      <c r="BF195" s="179"/>
      <c r="BG195" s="179"/>
      <c r="BH195" s="179"/>
      <c r="BI195" s="179"/>
      <c r="BJ195" s="179"/>
      <c r="BK195" s="179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  <c r="BW195" s="27"/>
      <c r="BX195" s="27"/>
      <c r="BY195" s="27"/>
      <c r="BZ195" s="27"/>
      <c r="CA195" s="27"/>
      <c r="CB195" s="27"/>
      <c r="CC195" s="27"/>
      <c r="CD195" s="27"/>
      <c r="CE195" s="27"/>
      <c r="CF195" s="27"/>
      <c r="CG195" s="27"/>
      <c r="CH195" s="27"/>
      <c r="CI195" s="27"/>
      <c r="CJ195" s="27"/>
      <c r="CK195" s="27"/>
      <c r="CL195" s="27"/>
      <c r="CM195" s="27"/>
      <c r="CN195" s="27"/>
      <c r="CO195" s="27"/>
      <c r="CP195" s="27"/>
      <c r="CQ195" s="27"/>
      <c r="CR195" s="27"/>
      <c r="CS195" s="27"/>
      <c r="CT195" s="27"/>
      <c r="CU195" s="27"/>
      <c r="CV195" s="27"/>
      <c r="CW195" s="27"/>
      <c r="CX195" s="27"/>
      <c r="CY195" s="27"/>
      <c r="CZ195" s="27"/>
      <c r="DA195" s="27"/>
      <c r="DB195" s="27"/>
      <c r="DC195" s="27"/>
      <c r="DD195" s="27"/>
      <c r="DE195" s="27"/>
      <c r="DF195" s="27"/>
      <c r="DG195" s="27"/>
      <c r="DH195" s="27"/>
      <c r="DI195" s="25"/>
      <c r="DJ195" s="25"/>
      <c r="DK195" s="25"/>
      <c r="DL195" s="25"/>
      <c r="DM195" s="25"/>
      <c r="DN195" s="25"/>
    </row>
    <row r="196" spans="1:118" ht="15.95" customHeight="1" x14ac:dyDescent="0.2">
      <c r="A196" s="181" t="str">
        <f t="shared" si="64"/>
        <v/>
      </c>
      <c r="B196" s="182" t="str">
        <f t="shared" si="63"/>
        <v/>
      </c>
      <c r="C196" s="151"/>
      <c r="D196" s="152"/>
      <c r="E196" s="153"/>
      <c r="F196" s="152"/>
      <c r="G196" s="151"/>
      <c r="H196" s="151"/>
      <c r="I196" s="151"/>
      <c r="J196" s="151"/>
      <c r="K196" s="152"/>
      <c r="L196" s="151" t="str">
        <f t="shared" si="44"/>
        <v/>
      </c>
      <c r="M196" s="151" t="str">
        <f t="shared" si="45"/>
        <v/>
      </c>
      <c r="N196" s="151" t="str">
        <f t="shared" si="46"/>
        <v/>
      </c>
      <c r="O196" s="151" t="str">
        <f t="shared" si="47"/>
        <v/>
      </c>
      <c r="P196" s="155"/>
      <c r="Q196" s="155"/>
      <c r="R196" s="154" t="str">
        <f>IF(C196="","",MAX(N196:N197))</f>
        <v/>
      </c>
      <c r="S196" s="154" t="str">
        <f>IF(D196="","",MAX(O196:O197))</f>
        <v/>
      </c>
      <c r="T196" s="155" t="str">
        <f>IF(C196="","",MAX(ABS(H196),ABS(H197)))</f>
        <v/>
      </c>
      <c r="U196" s="156" t="str">
        <f>+IF(C196="","",MIN(MAX(ABS(G196),ABS(G197))*1000/(J196*K196),0.2*$F$10))</f>
        <v/>
      </c>
      <c r="V196" s="155" t="str">
        <f>IF(C196="","",MAX(BH196:BI196))</f>
        <v/>
      </c>
      <c r="W196" s="155" t="str">
        <f>IF(C196="","",$AA$9*$J196*$BG196*$BF196*$F$10/2.9/1000)</f>
        <v/>
      </c>
      <c r="X196" s="155" t="str">
        <f>IF(C196="","",$AA$9*$J196*$BG196*$BF196*$F$10/2/1000)</f>
        <v/>
      </c>
      <c r="Y196" s="157" t="str">
        <f>IF(C196="","",IF(MAX(ABS(H196),ABS(H197))&lt;V196,"Cấu tạo",IF(MAX(ABS(H196),ABS(H197))&gt;X196,"O/S","Tínhthép")))</f>
        <v/>
      </c>
      <c r="Z196" s="158" t="str">
        <f>IF(C196="","",IF(Y196="Tínhthép",IF(T196&lt;W196,2.5,_xlfn.COT(0.5*ASIN(2*T196*1000/($AA$9*J196*BG196*BF196*$F$10)))),""))</f>
        <v/>
      </c>
      <c r="AA196" s="159" t="str">
        <f>IF(C196="","",MAX(BJ196:BK196))</f>
        <v/>
      </c>
      <c r="AB196" s="160" t="str">
        <f>IF($C196="","",AH196)</f>
        <v/>
      </c>
      <c r="AC196" s="160" t="str">
        <f>IF($C196="","",AI196)</f>
        <v/>
      </c>
      <c r="AD196" s="160"/>
      <c r="AE196" s="159" t="str">
        <f>IF(C196="","",2*3.14*AB196^2/4/AC196*1000)</f>
        <v/>
      </c>
      <c r="AF196" s="161" t="str">
        <f>IF(C196="","",IF(AE196&gt;AA196,"OK","NOT OK"))</f>
        <v/>
      </c>
      <c r="AH196" s="162">
        <v>10</v>
      </c>
      <c r="AI196" s="163">
        <v>200</v>
      </c>
      <c r="AK196" s="164" t="str">
        <f t="shared" si="48"/>
        <v/>
      </c>
      <c r="AL196" s="165" t="str">
        <f t="shared" si="49"/>
        <v/>
      </c>
      <c r="AM196" s="164" t="str">
        <f t="shared" si="50"/>
        <v/>
      </c>
      <c r="AN196" s="164" t="str">
        <f t="shared" si="51"/>
        <v/>
      </c>
      <c r="AO196" s="166" t="str">
        <f t="shared" si="52"/>
        <v/>
      </c>
      <c r="AP196" s="167" t="str">
        <f t="shared" si="53"/>
        <v/>
      </c>
      <c r="AQ196" s="167" t="str">
        <f t="shared" si="54"/>
        <v/>
      </c>
      <c r="AR196" s="167" t="str">
        <f t="shared" si="55"/>
        <v/>
      </c>
      <c r="AS196" s="164" t="str">
        <f t="shared" si="56"/>
        <v/>
      </c>
      <c r="AT196" s="168" t="str">
        <f t="shared" si="57"/>
        <v/>
      </c>
      <c r="AU196" s="168" t="str">
        <f t="shared" si="58"/>
        <v/>
      </c>
      <c r="AV196" s="168" t="str">
        <f t="shared" si="59"/>
        <v/>
      </c>
      <c r="AW196" s="168" t="str">
        <f t="shared" si="60"/>
        <v/>
      </c>
      <c r="AX196" s="168" t="str">
        <f t="shared" si="61"/>
        <v/>
      </c>
      <c r="AY196" s="168" t="str">
        <f t="shared" si="62"/>
        <v/>
      </c>
      <c r="AZ196" s="169" t="str">
        <f>IF(C196="","",MAX(R196:R197))</f>
        <v/>
      </c>
      <c r="BA196" s="169" t="str">
        <f>IF(C196="","",MAX(S196:S197))</f>
        <v/>
      </c>
      <c r="BB196" s="170" t="str">
        <f>IF(C196="","",MIN(2,1+SQRT(200/(0.8*K196))))</f>
        <v/>
      </c>
      <c r="BC196" s="170" t="str">
        <f>IF(C196="","",MIN(0.02,MAX(R196:S196)/(J196*0.8*K196)))</f>
        <v/>
      </c>
      <c r="BD196" s="171" t="str">
        <f>IF(C196="","",0.18/$Y$11)</f>
        <v/>
      </c>
      <c r="BE196" s="172" t="str">
        <f>IF(C196="","",0.035*BB196^(3/2)*$F$9^(1/2))</f>
        <v/>
      </c>
      <c r="BF196" s="172" t="str">
        <f>IF(C196="","",0.6*(1-$F$9/250))</f>
        <v/>
      </c>
      <c r="BG196" s="171" t="str">
        <f>IF(C196="","",0.9*AK196)</f>
        <v/>
      </c>
      <c r="BH196" s="172" t="str">
        <f>+IF(C196="","",(BD196*BB196*(100*BC196*$F$9)^(1/3)+0.15*U196)*J196*0.8*K196/1000)</f>
        <v/>
      </c>
      <c r="BI196" s="172" t="str">
        <f>IF(C196="","",(BE196+0.15*U196)*J196*0.8*K196/1000)</f>
        <v/>
      </c>
      <c r="BJ196" s="172" t="str">
        <f>IF(C196="","",$AF$12*J196*1000)</f>
        <v/>
      </c>
      <c r="BK196" s="172" t="str">
        <f>+IF(C196="","",T196*1000/(BG196*$Q$10*Z196)*1000)</f>
        <v/>
      </c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  <c r="BW196" s="27"/>
      <c r="BX196" s="27"/>
      <c r="BY196" s="27"/>
      <c r="BZ196" s="27"/>
      <c r="CA196" s="27"/>
      <c r="CB196" s="27"/>
      <c r="CC196" s="27"/>
      <c r="CD196" s="27"/>
      <c r="CE196" s="27"/>
      <c r="CF196" s="27"/>
      <c r="CG196" s="27"/>
      <c r="CH196" s="27"/>
      <c r="CI196" s="27"/>
      <c r="CJ196" s="27"/>
      <c r="CK196" s="27"/>
      <c r="CL196" s="27"/>
      <c r="CM196" s="27"/>
      <c r="CN196" s="27"/>
      <c r="CO196" s="27"/>
      <c r="CP196" s="27"/>
      <c r="CQ196" s="27"/>
      <c r="CR196" s="27"/>
      <c r="CS196" s="27"/>
      <c r="CT196" s="27"/>
      <c r="CU196" s="27"/>
      <c r="CV196" s="27"/>
      <c r="CW196" s="27"/>
      <c r="CX196" s="27"/>
      <c r="CY196" s="27"/>
      <c r="CZ196" s="27"/>
      <c r="DA196" s="27"/>
      <c r="DB196" s="27"/>
      <c r="DC196" s="27"/>
      <c r="DD196" s="27"/>
      <c r="DE196" s="27"/>
      <c r="DF196" s="27"/>
      <c r="DG196" s="27"/>
      <c r="DH196" s="27"/>
      <c r="DI196" s="25"/>
      <c r="DJ196" s="25"/>
      <c r="DK196" s="25"/>
      <c r="DL196" s="25"/>
      <c r="DM196" s="25"/>
      <c r="DN196" s="25"/>
    </row>
    <row r="197" spans="1:118" ht="15.95" customHeight="1" x14ac:dyDescent="0.25">
      <c r="A197" s="181" t="str">
        <f t="shared" si="64"/>
        <v/>
      </c>
      <c r="B197" s="182" t="str">
        <f t="shared" si="63"/>
        <v/>
      </c>
      <c r="C197" s="151"/>
      <c r="D197" s="152"/>
      <c r="E197" s="153"/>
      <c r="F197" s="152"/>
      <c r="G197" s="151"/>
      <c r="H197" s="151"/>
      <c r="I197" s="151"/>
      <c r="J197" s="151"/>
      <c r="K197" s="152"/>
      <c r="L197" s="151" t="str">
        <f t="shared" si="44"/>
        <v/>
      </c>
      <c r="M197" s="151" t="str">
        <f t="shared" si="45"/>
        <v/>
      </c>
      <c r="N197" s="151" t="str">
        <f t="shared" si="46"/>
        <v/>
      </c>
      <c r="O197" s="151" t="str">
        <f t="shared" si="47"/>
        <v/>
      </c>
      <c r="P197" s="272"/>
      <c r="Q197" s="272"/>
      <c r="R197" s="173"/>
      <c r="S197" s="173"/>
      <c r="T197" s="174"/>
      <c r="U197" s="174"/>
      <c r="V197" s="174"/>
      <c r="W197" s="174"/>
      <c r="X197" s="174"/>
      <c r="Y197" s="174"/>
      <c r="Z197" s="174"/>
      <c r="AA197" s="175"/>
      <c r="AB197" s="175"/>
      <c r="AC197" s="175"/>
      <c r="AD197" s="175"/>
      <c r="AE197" s="176"/>
      <c r="AF197" s="175"/>
      <c r="AG197" s="122"/>
      <c r="AH197" s="177"/>
      <c r="AI197" s="177"/>
      <c r="AK197" s="164" t="str">
        <f t="shared" si="48"/>
        <v/>
      </c>
      <c r="AL197" s="165" t="str">
        <f t="shared" si="49"/>
        <v/>
      </c>
      <c r="AM197" s="164" t="str">
        <f t="shared" si="50"/>
        <v/>
      </c>
      <c r="AN197" s="164" t="str">
        <f t="shared" si="51"/>
        <v/>
      </c>
      <c r="AO197" s="166" t="str">
        <f t="shared" si="52"/>
        <v/>
      </c>
      <c r="AP197" s="167" t="str">
        <f t="shared" si="53"/>
        <v/>
      </c>
      <c r="AQ197" s="167" t="str">
        <f t="shared" si="54"/>
        <v/>
      </c>
      <c r="AR197" s="167" t="str">
        <f t="shared" si="55"/>
        <v/>
      </c>
      <c r="AS197" s="164" t="str">
        <f t="shared" si="56"/>
        <v/>
      </c>
      <c r="AT197" s="168" t="str">
        <f t="shared" si="57"/>
        <v/>
      </c>
      <c r="AU197" s="168" t="str">
        <f t="shared" si="58"/>
        <v/>
      </c>
      <c r="AV197" s="168" t="str">
        <f t="shared" si="59"/>
        <v/>
      </c>
      <c r="AW197" s="168" t="str">
        <f t="shared" si="60"/>
        <v/>
      </c>
      <c r="AX197" s="168" t="str">
        <f t="shared" si="61"/>
        <v/>
      </c>
      <c r="AY197" s="168" t="str">
        <f t="shared" si="62"/>
        <v/>
      </c>
      <c r="AZ197" s="178"/>
      <c r="BA197" s="178"/>
      <c r="BB197" s="179"/>
      <c r="BC197" s="179"/>
      <c r="BD197" s="179"/>
      <c r="BE197" s="179"/>
      <c r="BF197" s="179"/>
      <c r="BG197" s="179"/>
      <c r="BH197" s="179"/>
      <c r="BI197" s="179"/>
      <c r="BJ197" s="179"/>
      <c r="BK197" s="179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  <c r="BW197" s="27"/>
      <c r="BX197" s="27"/>
      <c r="BY197" s="27"/>
      <c r="BZ197" s="27"/>
      <c r="CA197" s="27"/>
      <c r="CB197" s="27"/>
      <c r="CC197" s="27"/>
      <c r="CD197" s="27"/>
      <c r="CE197" s="27"/>
      <c r="CF197" s="27"/>
      <c r="CG197" s="27"/>
      <c r="CH197" s="27"/>
      <c r="CI197" s="27"/>
      <c r="CJ197" s="27"/>
      <c r="CK197" s="27"/>
      <c r="CL197" s="27"/>
      <c r="CM197" s="27"/>
      <c r="CN197" s="27"/>
      <c r="CO197" s="27"/>
      <c r="CP197" s="27"/>
      <c r="CQ197" s="27"/>
      <c r="CR197" s="27"/>
      <c r="CS197" s="27"/>
      <c r="CT197" s="27"/>
      <c r="CU197" s="27"/>
      <c r="CV197" s="27"/>
      <c r="CW197" s="27"/>
      <c r="CX197" s="27"/>
      <c r="CY197" s="27"/>
      <c r="CZ197" s="27"/>
      <c r="DA197" s="27"/>
      <c r="DB197" s="27"/>
      <c r="DC197" s="27"/>
      <c r="DD197" s="27"/>
      <c r="DE197" s="27"/>
      <c r="DF197" s="27"/>
      <c r="DG197" s="27"/>
      <c r="DH197" s="27"/>
      <c r="DI197" s="25"/>
      <c r="DJ197" s="25"/>
      <c r="DK197" s="25"/>
      <c r="DL197" s="25"/>
      <c r="DM197" s="25"/>
      <c r="DN197" s="25"/>
    </row>
    <row r="198" spans="1:118" ht="15.95" customHeight="1" x14ac:dyDescent="0.2">
      <c r="A198" s="181" t="str">
        <f t="shared" si="64"/>
        <v/>
      </c>
      <c r="B198" s="182" t="str">
        <f t="shared" si="63"/>
        <v/>
      </c>
      <c r="C198" s="151"/>
      <c r="D198" s="152"/>
      <c r="E198" s="153"/>
      <c r="F198" s="152"/>
      <c r="G198" s="151"/>
      <c r="H198" s="151"/>
      <c r="I198" s="151"/>
      <c r="J198" s="151"/>
      <c r="K198" s="151"/>
      <c r="L198" s="151" t="str">
        <f t="shared" si="44"/>
        <v/>
      </c>
      <c r="M198" s="151" t="str">
        <f t="shared" si="45"/>
        <v/>
      </c>
      <c r="N198" s="151" t="str">
        <f t="shared" si="46"/>
        <v/>
      </c>
      <c r="O198" s="151" t="str">
        <f t="shared" si="47"/>
        <v/>
      </c>
      <c r="P198" s="155"/>
      <c r="Q198" s="155"/>
      <c r="R198" s="154" t="str">
        <f>IF(C198="","",MAX(N198:N199))</f>
        <v/>
      </c>
      <c r="S198" s="154" t="str">
        <f>IF(D198="","",MAX(O198:O199))</f>
        <v/>
      </c>
      <c r="T198" s="155" t="str">
        <f>IF(C198="","",MAX(ABS(H198),ABS(H199)))</f>
        <v/>
      </c>
      <c r="U198" s="156" t="str">
        <f>+IF(C198="","",MIN(MAX(ABS(G198),ABS(G199))*1000/(J198*K198),0.2*$F$10))</f>
        <v/>
      </c>
      <c r="V198" s="155" t="str">
        <f>IF(C198="","",MAX(BH198:BI198))</f>
        <v/>
      </c>
      <c r="W198" s="155" t="str">
        <f>IF(C198="","",$AA$9*$J198*$BG198*$BF198*$F$10/2.9/1000)</f>
        <v/>
      </c>
      <c r="X198" s="155" t="str">
        <f>IF(C198="","",$AA$9*$J198*$BG198*$BF198*$F$10/2/1000)</f>
        <v/>
      </c>
      <c r="Y198" s="157" t="str">
        <f>IF(C198="","",IF(MAX(ABS(H198),ABS(H199))&lt;V198,"Cấu tạo",IF(MAX(ABS(H198),ABS(H199))&gt;X198,"O/S","Tínhthép")))</f>
        <v/>
      </c>
      <c r="Z198" s="158" t="str">
        <f>IF(C198="","",IF(Y198="Tínhthép",IF(T198&lt;W198,2.5,_xlfn.COT(0.5*ASIN(2*T198*1000/($AA$9*J198*BG198*BF198*$F$10)))),""))</f>
        <v/>
      </c>
      <c r="AA198" s="159" t="str">
        <f>IF(C198="","",MAX(BJ198:BK198))</f>
        <v/>
      </c>
      <c r="AB198" s="160" t="str">
        <f>IF($C198="","",AH198)</f>
        <v/>
      </c>
      <c r="AC198" s="160" t="str">
        <f>IF($C198="","",AI198)</f>
        <v/>
      </c>
      <c r="AD198" s="160"/>
      <c r="AE198" s="159" t="str">
        <f>IF(C198="","",2*3.14*AB198^2/4/AC198*1000)</f>
        <v/>
      </c>
      <c r="AF198" s="161" t="str">
        <f>IF(C198="","",IF(AE198&gt;AA198,"OK","NOT OK"))</f>
        <v/>
      </c>
      <c r="AG198" s="17">
        <v>46</v>
      </c>
      <c r="AH198" s="162">
        <v>10</v>
      </c>
      <c r="AI198" s="163">
        <v>200</v>
      </c>
      <c r="AK198" s="164" t="str">
        <f t="shared" si="48"/>
        <v/>
      </c>
      <c r="AL198" s="165" t="str">
        <f t="shared" si="49"/>
        <v/>
      </c>
      <c r="AM198" s="164" t="str">
        <f t="shared" si="50"/>
        <v/>
      </c>
      <c r="AN198" s="164" t="str">
        <f t="shared" si="51"/>
        <v/>
      </c>
      <c r="AO198" s="166" t="str">
        <f t="shared" si="52"/>
        <v/>
      </c>
      <c r="AP198" s="167" t="str">
        <f t="shared" si="53"/>
        <v/>
      </c>
      <c r="AQ198" s="167" t="str">
        <f t="shared" si="54"/>
        <v/>
      </c>
      <c r="AR198" s="167" t="str">
        <f t="shared" si="55"/>
        <v/>
      </c>
      <c r="AS198" s="164" t="str">
        <f t="shared" si="56"/>
        <v/>
      </c>
      <c r="AT198" s="168" t="str">
        <f t="shared" si="57"/>
        <v/>
      </c>
      <c r="AU198" s="168" t="str">
        <f t="shared" si="58"/>
        <v/>
      </c>
      <c r="AV198" s="168" t="str">
        <f t="shared" si="59"/>
        <v/>
      </c>
      <c r="AW198" s="168" t="str">
        <f t="shared" si="60"/>
        <v/>
      </c>
      <c r="AX198" s="168" t="str">
        <f t="shared" si="61"/>
        <v/>
      </c>
      <c r="AY198" s="168" t="str">
        <f t="shared" si="62"/>
        <v/>
      </c>
      <c r="AZ198" s="169" t="str">
        <f>IF(C198="","",MAX(R198:R199))</f>
        <v/>
      </c>
      <c r="BA198" s="169" t="str">
        <f>IF(C198="","",MAX(S198:S199))</f>
        <v/>
      </c>
      <c r="BB198" s="170" t="str">
        <f>IF(C198="","",MIN(2,1+SQRT(200/(0.8*K198))))</f>
        <v/>
      </c>
      <c r="BC198" s="170" t="str">
        <f>IF(C198="","",MIN(0.02,MAX(R198:S198)/(J198*0.8*K198)))</f>
        <v/>
      </c>
      <c r="BD198" s="171" t="str">
        <f>IF(C198="","",0.18/$Y$11)</f>
        <v/>
      </c>
      <c r="BE198" s="172" t="str">
        <f>IF(C198="","",0.035*BB198^(3/2)*$F$9^(1/2))</f>
        <v/>
      </c>
      <c r="BF198" s="172" t="str">
        <f>IF(C198="","",0.6*(1-$F$9/250))</f>
        <v/>
      </c>
      <c r="BG198" s="171" t="str">
        <f>IF(C198="","",0.9*AK198)</f>
        <v/>
      </c>
      <c r="BH198" s="172" t="str">
        <f>+IF(C198="","",(BD198*BB198*(100*BC198*$F$9)^(1/3)+0.15*U198)*J198*0.8*K198/1000)</f>
        <v/>
      </c>
      <c r="BI198" s="172" t="str">
        <f>IF(C198="","",(BE198+0.15*U198)*J198*0.8*K198/1000)</f>
        <v/>
      </c>
      <c r="BJ198" s="172" t="str">
        <f>IF(C198="","",$AF$12*J198*1000)</f>
        <v/>
      </c>
      <c r="BK198" s="172" t="str">
        <f>+IF(C198="","",T198*1000/(BG198*$Q$10*Z198)*1000)</f>
        <v/>
      </c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  <c r="BW198" s="27"/>
      <c r="BX198" s="27"/>
      <c r="BY198" s="27"/>
      <c r="BZ198" s="27"/>
      <c r="CA198" s="27"/>
      <c r="CB198" s="27"/>
      <c r="CC198" s="27"/>
      <c r="CD198" s="27"/>
      <c r="CE198" s="27"/>
      <c r="CF198" s="27"/>
      <c r="CG198" s="27"/>
      <c r="CH198" s="27"/>
      <c r="CI198" s="27"/>
      <c r="CJ198" s="27"/>
      <c r="CK198" s="27"/>
      <c r="CL198" s="27"/>
      <c r="CM198" s="27"/>
      <c r="CN198" s="27"/>
      <c r="CO198" s="27"/>
      <c r="CP198" s="27"/>
      <c r="CQ198" s="27"/>
      <c r="CR198" s="27"/>
      <c r="CS198" s="27"/>
      <c r="CT198" s="27"/>
      <c r="CU198" s="27"/>
      <c r="CV198" s="27"/>
      <c r="CW198" s="27"/>
      <c r="CX198" s="27"/>
      <c r="CY198" s="27"/>
      <c r="CZ198" s="27"/>
      <c r="DA198" s="27"/>
      <c r="DB198" s="27"/>
      <c r="DC198" s="27"/>
      <c r="DD198" s="27"/>
      <c r="DE198" s="27"/>
      <c r="DF198" s="27"/>
      <c r="DG198" s="27"/>
      <c r="DH198" s="27"/>
      <c r="DI198" s="25"/>
      <c r="DJ198" s="25"/>
      <c r="DK198" s="25"/>
      <c r="DL198" s="25"/>
      <c r="DM198" s="25"/>
      <c r="DN198" s="25"/>
    </row>
    <row r="199" spans="1:118" ht="15.95" customHeight="1" x14ac:dyDescent="0.25">
      <c r="A199" s="181" t="str">
        <f t="shared" si="64"/>
        <v/>
      </c>
      <c r="B199" s="182" t="str">
        <f t="shared" si="63"/>
        <v/>
      </c>
      <c r="C199" s="151"/>
      <c r="D199" s="152"/>
      <c r="E199" s="153"/>
      <c r="F199" s="152"/>
      <c r="G199" s="151"/>
      <c r="H199" s="151"/>
      <c r="I199" s="151"/>
      <c r="J199" s="151"/>
      <c r="K199" s="152"/>
      <c r="L199" s="151" t="str">
        <f t="shared" si="44"/>
        <v/>
      </c>
      <c r="M199" s="151" t="str">
        <f t="shared" si="45"/>
        <v/>
      </c>
      <c r="N199" s="151" t="str">
        <f t="shared" si="46"/>
        <v/>
      </c>
      <c r="O199" s="151" t="str">
        <f t="shared" si="47"/>
        <v/>
      </c>
      <c r="P199" s="272"/>
      <c r="Q199" s="272"/>
      <c r="R199" s="180"/>
      <c r="S199" s="180"/>
      <c r="T199" s="174"/>
      <c r="U199" s="174"/>
      <c r="V199" s="174"/>
      <c r="W199" s="174"/>
      <c r="X199" s="174"/>
      <c r="Y199" s="174"/>
      <c r="Z199" s="174"/>
      <c r="AA199" s="175"/>
      <c r="AB199" s="175"/>
      <c r="AC199" s="175"/>
      <c r="AD199" s="175"/>
      <c r="AE199" s="176"/>
      <c r="AF199" s="175"/>
      <c r="AG199" s="122"/>
      <c r="AH199" s="177"/>
      <c r="AI199" s="177"/>
      <c r="AK199" s="164" t="str">
        <f t="shared" si="48"/>
        <v/>
      </c>
      <c r="AL199" s="165" t="str">
        <f t="shared" si="49"/>
        <v/>
      </c>
      <c r="AM199" s="164" t="str">
        <f t="shared" si="50"/>
        <v/>
      </c>
      <c r="AN199" s="164" t="str">
        <f t="shared" si="51"/>
        <v/>
      </c>
      <c r="AO199" s="166" t="str">
        <f t="shared" si="52"/>
        <v/>
      </c>
      <c r="AP199" s="167" t="str">
        <f t="shared" si="53"/>
        <v/>
      </c>
      <c r="AQ199" s="167" t="str">
        <f t="shared" si="54"/>
        <v/>
      </c>
      <c r="AR199" s="167" t="str">
        <f t="shared" si="55"/>
        <v/>
      </c>
      <c r="AS199" s="164" t="str">
        <f t="shared" si="56"/>
        <v/>
      </c>
      <c r="AT199" s="168" t="str">
        <f t="shared" si="57"/>
        <v/>
      </c>
      <c r="AU199" s="168" t="str">
        <f t="shared" si="58"/>
        <v/>
      </c>
      <c r="AV199" s="168" t="str">
        <f t="shared" si="59"/>
        <v/>
      </c>
      <c r="AW199" s="168" t="str">
        <f t="shared" si="60"/>
        <v/>
      </c>
      <c r="AX199" s="168" t="str">
        <f t="shared" si="61"/>
        <v/>
      </c>
      <c r="AY199" s="168" t="str">
        <f t="shared" si="62"/>
        <v/>
      </c>
      <c r="AZ199" s="178"/>
      <c r="BA199" s="178"/>
      <c r="BB199" s="179"/>
      <c r="BC199" s="179"/>
      <c r="BD199" s="179"/>
      <c r="BE199" s="179"/>
      <c r="BF199" s="179"/>
      <c r="BG199" s="179"/>
      <c r="BH199" s="179"/>
      <c r="BI199" s="179"/>
      <c r="BJ199" s="179"/>
      <c r="BK199" s="179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  <c r="BW199" s="27"/>
      <c r="BX199" s="27"/>
      <c r="BY199" s="27"/>
      <c r="BZ199" s="27"/>
      <c r="CA199" s="27"/>
      <c r="CB199" s="27"/>
      <c r="CC199" s="27"/>
      <c r="CD199" s="27"/>
      <c r="CE199" s="27"/>
      <c r="CF199" s="27"/>
      <c r="CG199" s="27"/>
      <c r="CH199" s="27"/>
      <c r="CI199" s="27"/>
      <c r="CJ199" s="27"/>
      <c r="CK199" s="27"/>
      <c r="CL199" s="27"/>
      <c r="CM199" s="27"/>
      <c r="CN199" s="27"/>
      <c r="CO199" s="27"/>
      <c r="CP199" s="27"/>
      <c r="CQ199" s="27"/>
      <c r="CR199" s="27"/>
      <c r="CS199" s="27"/>
      <c r="CT199" s="27"/>
      <c r="CU199" s="27"/>
      <c r="CV199" s="27"/>
      <c r="CW199" s="27"/>
      <c r="CX199" s="27"/>
      <c r="CY199" s="27"/>
      <c r="CZ199" s="27"/>
      <c r="DA199" s="27"/>
      <c r="DB199" s="27"/>
      <c r="DC199" s="27"/>
      <c r="DD199" s="27"/>
      <c r="DE199" s="27"/>
      <c r="DF199" s="27"/>
      <c r="DG199" s="27"/>
      <c r="DH199" s="27"/>
      <c r="DI199" s="25"/>
      <c r="DJ199" s="25"/>
      <c r="DK199" s="25"/>
      <c r="DL199" s="25"/>
      <c r="DM199" s="25"/>
      <c r="DN199" s="25"/>
    </row>
    <row r="200" spans="1:118" ht="15.95" customHeight="1" x14ac:dyDescent="0.2">
      <c r="A200" s="181" t="str">
        <f t="shared" si="64"/>
        <v/>
      </c>
      <c r="B200" s="182" t="str">
        <f t="shared" si="63"/>
        <v/>
      </c>
      <c r="C200" s="151"/>
      <c r="D200" s="152"/>
      <c r="E200" s="153"/>
      <c r="F200" s="152"/>
      <c r="G200" s="151"/>
      <c r="H200" s="151"/>
      <c r="I200" s="151"/>
      <c r="J200" s="151"/>
      <c r="K200" s="152"/>
      <c r="L200" s="151" t="str">
        <f t="shared" si="44"/>
        <v/>
      </c>
      <c r="M200" s="151" t="str">
        <f t="shared" si="45"/>
        <v/>
      </c>
      <c r="N200" s="151" t="str">
        <f t="shared" si="46"/>
        <v/>
      </c>
      <c r="O200" s="151" t="str">
        <f t="shared" si="47"/>
        <v/>
      </c>
      <c r="P200" s="155"/>
      <c r="Q200" s="155"/>
      <c r="R200" s="154" t="str">
        <f>IF(C200="","",MAX(N200:N201))</f>
        <v/>
      </c>
      <c r="S200" s="154" t="str">
        <f>IF(D200="","",MAX(O200:O201))</f>
        <v/>
      </c>
      <c r="T200" s="155" t="str">
        <f>IF(C200="","",MAX(ABS(H200),ABS(H201)))</f>
        <v/>
      </c>
      <c r="U200" s="156" t="str">
        <f>+IF(C200="","",MIN(MAX(ABS(G200),ABS(G201))*1000/(J200*K200),0.2*$F$10))</f>
        <v/>
      </c>
      <c r="V200" s="155" t="str">
        <f>IF(C200="","",MAX(BH200:BI200))</f>
        <v/>
      </c>
      <c r="W200" s="155" t="str">
        <f>IF(C200="","",$AA$9*$J200*$BG200*$BF200*$F$10/2.9/1000)</f>
        <v/>
      </c>
      <c r="X200" s="155" t="str">
        <f>IF(C200="","",$AA$9*$J200*$BG200*$BF200*$F$10/2/1000)</f>
        <v/>
      </c>
      <c r="Y200" s="157" t="str">
        <f>IF(C200="","",IF(MAX(ABS(H200),ABS(H201))&lt;V200,"Cấu tạo",IF(MAX(ABS(H200),ABS(H201))&gt;X200,"O/S","Tínhthép")))</f>
        <v/>
      </c>
      <c r="Z200" s="158" t="str">
        <f>IF(C200="","",IF(Y200="Tínhthép",IF(T200&lt;W200,2.5,_xlfn.COT(0.5*ASIN(2*T200*1000/($AA$9*J200*BG200*BF200*$F$10)))),""))</f>
        <v/>
      </c>
      <c r="AA200" s="159" t="str">
        <f>IF(C200="","",MAX(BJ200:BK200))</f>
        <v/>
      </c>
      <c r="AB200" s="160" t="str">
        <f>IF($C200="","",AH200)</f>
        <v/>
      </c>
      <c r="AC200" s="160" t="str">
        <f>IF($C200="","",AI200)</f>
        <v/>
      </c>
      <c r="AD200" s="160"/>
      <c r="AE200" s="159" t="str">
        <f>IF(C200="","",2*3.14*AB200^2/4/AC200*1000)</f>
        <v/>
      </c>
      <c r="AF200" s="161" t="str">
        <f>IF(C200="","",IF(AE200&gt;AA200,"OK","NOT OK"))</f>
        <v/>
      </c>
      <c r="AH200" s="162">
        <v>10</v>
      </c>
      <c r="AI200" s="163">
        <v>200</v>
      </c>
      <c r="AK200" s="164" t="str">
        <f t="shared" si="48"/>
        <v/>
      </c>
      <c r="AL200" s="165" t="str">
        <f t="shared" si="49"/>
        <v/>
      </c>
      <c r="AM200" s="164" t="str">
        <f t="shared" si="50"/>
        <v/>
      </c>
      <c r="AN200" s="164" t="str">
        <f t="shared" si="51"/>
        <v/>
      </c>
      <c r="AO200" s="166" t="str">
        <f t="shared" si="52"/>
        <v/>
      </c>
      <c r="AP200" s="167" t="str">
        <f t="shared" si="53"/>
        <v/>
      </c>
      <c r="AQ200" s="167" t="str">
        <f t="shared" si="54"/>
        <v/>
      </c>
      <c r="AR200" s="167" t="str">
        <f t="shared" si="55"/>
        <v/>
      </c>
      <c r="AS200" s="164" t="str">
        <f t="shared" si="56"/>
        <v/>
      </c>
      <c r="AT200" s="168" t="str">
        <f t="shared" si="57"/>
        <v/>
      </c>
      <c r="AU200" s="168" t="str">
        <f t="shared" si="58"/>
        <v/>
      </c>
      <c r="AV200" s="168" t="str">
        <f t="shared" si="59"/>
        <v/>
      </c>
      <c r="AW200" s="168" t="str">
        <f t="shared" si="60"/>
        <v/>
      </c>
      <c r="AX200" s="168" t="str">
        <f t="shared" si="61"/>
        <v/>
      </c>
      <c r="AY200" s="168" t="str">
        <f t="shared" si="62"/>
        <v/>
      </c>
      <c r="AZ200" s="169" t="str">
        <f>IF(C200="","",MAX(R200:R201))</f>
        <v/>
      </c>
      <c r="BA200" s="169" t="str">
        <f>IF(C200="","",MAX(S200:S201))</f>
        <v/>
      </c>
      <c r="BB200" s="170" t="str">
        <f>IF(C200="","",MIN(2,1+SQRT(200/(0.8*K200))))</f>
        <v/>
      </c>
      <c r="BC200" s="170" t="str">
        <f>IF(C200="","",MIN(0.02,MAX(R200:S200)/(J200*0.8*K200)))</f>
        <v/>
      </c>
      <c r="BD200" s="171" t="str">
        <f>IF(C200="","",0.18/$Y$11)</f>
        <v/>
      </c>
      <c r="BE200" s="172" t="str">
        <f>IF(C200="","",0.035*BB200^(3/2)*$F$9^(1/2))</f>
        <v/>
      </c>
      <c r="BF200" s="172" t="str">
        <f>IF(C200="","",0.6*(1-$F$9/250))</f>
        <v/>
      </c>
      <c r="BG200" s="171" t="str">
        <f>IF(C200="","",0.9*AK200)</f>
        <v/>
      </c>
      <c r="BH200" s="172" t="str">
        <f>+IF(C200="","",(BD200*BB200*(100*BC200*$F$9)^(1/3)+0.15*U200)*J200*0.8*K200/1000)</f>
        <v/>
      </c>
      <c r="BI200" s="172" t="str">
        <f>IF(C200="","",(BE200+0.15*U200)*J200*0.8*K200/1000)</f>
        <v/>
      </c>
      <c r="BJ200" s="172" t="str">
        <f>IF(C200="","",$AF$12*J200*1000)</f>
        <v/>
      </c>
      <c r="BK200" s="172" t="str">
        <f>+IF(C200="","",T200*1000/(BG200*$Q$10*Z200)*1000)</f>
        <v/>
      </c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  <c r="BW200" s="27"/>
      <c r="BX200" s="27"/>
      <c r="BY200" s="27"/>
      <c r="BZ200" s="27"/>
      <c r="CA200" s="27"/>
      <c r="CB200" s="27"/>
      <c r="CC200" s="27"/>
      <c r="CD200" s="27"/>
      <c r="CE200" s="27"/>
      <c r="CF200" s="27"/>
      <c r="CG200" s="27"/>
      <c r="CH200" s="27"/>
      <c r="CI200" s="27"/>
      <c r="CJ200" s="27"/>
      <c r="CK200" s="27"/>
      <c r="CL200" s="27"/>
      <c r="CM200" s="27"/>
      <c r="CN200" s="27"/>
      <c r="CO200" s="27"/>
      <c r="CP200" s="27"/>
      <c r="CQ200" s="27"/>
      <c r="CR200" s="27"/>
      <c r="CS200" s="27"/>
      <c r="CT200" s="27"/>
      <c r="CU200" s="27"/>
      <c r="CV200" s="27"/>
      <c r="CW200" s="27"/>
      <c r="CX200" s="27"/>
      <c r="CY200" s="27"/>
      <c r="CZ200" s="27"/>
      <c r="DA200" s="27"/>
      <c r="DB200" s="27"/>
      <c r="DC200" s="27"/>
      <c r="DD200" s="27"/>
      <c r="DE200" s="27"/>
      <c r="DF200" s="27"/>
      <c r="DG200" s="27"/>
      <c r="DH200" s="27"/>
      <c r="DI200" s="25"/>
      <c r="DJ200" s="25"/>
      <c r="DK200" s="25"/>
      <c r="DL200" s="25"/>
      <c r="DM200" s="25"/>
      <c r="DN200" s="25"/>
    </row>
    <row r="201" spans="1:118" ht="15.95" customHeight="1" x14ac:dyDescent="0.25">
      <c r="A201" s="181" t="str">
        <f t="shared" si="64"/>
        <v/>
      </c>
      <c r="B201" s="182" t="str">
        <f t="shared" si="63"/>
        <v/>
      </c>
      <c r="C201" s="151"/>
      <c r="D201" s="152"/>
      <c r="E201" s="153"/>
      <c r="F201" s="152"/>
      <c r="G201" s="151"/>
      <c r="H201" s="151"/>
      <c r="I201" s="151"/>
      <c r="J201" s="151"/>
      <c r="K201" s="152"/>
      <c r="L201" s="151" t="str">
        <f t="shared" si="44"/>
        <v/>
      </c>
      <c r="M201" s="151" t="str">
        <f t="shared" si="45"/>
        <v/>
      </c>
      <c r="N201" s="151" t="str">
        <f t="shared" si="46"/>
        <v/>
      </c>
      <c r="O201" s="151" t="str">
        <f t="shared" si="47"/>
        <v/>
      </c>
      <c r="P201" s="272"/>
      <c r="Q201" s="272"/>
      <c r="R201" s="180"/>
      <c r="S201" s="180"/>
      <c r="T201" s="174"/>
      <c r="U201" s="174"/>
      <c r="V201" s="174"/>
      <c r="W201" s="174"/>
      <c r="X201" s="174"/>
      <c r="Y201" s="174"/>
      <c r="Z201" s="174"/>
      <c r="AA201" s="175"/>
      <c r="AB201" s="175"/>
      <c r="AC201" s="175"/>
      <c r="AD201" s="175"/>
      <c r="AE201" s="176"/>
      <c r="AF201" s="175"/>
      <c r="AG201" s="122"/>
      <c r="AH201" s="177"/>
      <c r="AI201" s="177"/>
      <c r="AK201" s="164" t="str">
        <f t="shared" si="48"/>
        <v/>
      </c>
      <c r="AL201" s="165" t="str">
        <f t="shared" si="49"/>
        <v/>
      </c>
      <c r="AM201" s="164" t="str">
        <f t="shared" si="50"/>
        <v/>
      </c>
      <c r="AN201" s="164" t="str">
        <f t="shared" si="51"/>
        <v/>
      </c>
      <c r="AO201" s="166" t="str">
        <f t="shared" si="52"/>
        <v/>
      </c>
      <c r="AP201" s="167" t="str">
        <f t="shared" si="53"/>
        <v/>
      </c>
      <c r="AQ201" s="167" t="str">
        <f t="shared" si="54"/>
        <v/>
      </c>
      <c r="AR201" s="167" t="str">
        <f t="shared" si="55"/>
        <v/>
      </c>
      <c r="AS201" s="164" t="str">
        <f t="shared" si="56"/>
        <v/>
      </c>
      <c r="AT201" s="168" t="str">
        <f t="shared" si="57"/>
        <v/>
      </c>
      <c r="AU201" s="168" t="str">
        <f t="shared" si="58"/>
        <v/>
      </c>
      <c r="AV201" s="168" t="str">
        <f t="shared" si="59"/>
        <v/>
      </c>
      <c r="AW201" s="168" t="str">
        <f t="shared" si="60"/>
        <v/>
      </c>
      <c r="AX201" s="168" t="str">
        <f t="shared" si="61"/>
        <v/>
      </c>
      <c r="AY201" s="168" t="str">
        <f t="shared" si="62"/>
        <v/>
      </c>
      <c r="AZ201" s="178"/>
      <c r="BA201" s="178"/>
      <c r="BB201" s="179"/>
      <c r="BC201" s="179"/>
      <c r="BD201" s="179"/>
      <c r="BE201" s="179"/>
      <c r="BF201" s="179"/>
      <c r="BG201" s="179"/>
      <c r="BH201" s="179"/>
      <c r="BI201" s="179"/>
      <c r="BJ201" s="179"/>
      <c r="BK201" s="179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  <c r="BW201" s="27"/>
      <c r="BX201" s="27"/>
      <c r="BY201" s="27"/>
      <c r="BZ201" s="27"/>
      <c r="CA201" s="27"/>
      <c r="CB201" s="27"/>
      <c r="CC201" s="27"/>
      <c r="CD201" s="27"/>
      <c r="CE201" s="27"/>
      <c r="CF201" s="27"/>
      <c r="CG201" s="27"/>
      <c r="CH201" s="27"/>
      <c r="CI201" s="27"/>
      <c r="CJ201" s="27"/>
      <c r="CK201" s="27"/>
      <c r="CL201" s="27"/>
      <c r="CM201" s="27"/>
      <c r="CN201" s="27"/>
      <c r="CO201" s="27"/>
      <c r="CP201" s="27"/>
      <c r="CQ201" s="27"/>
      <c r="CR201" s="27"/>
      <c r="CS201" s="27"/>
      <c r="CT201" s="27"/>
      <c r="CU201" s="27"/>
      <c r="CV201" s="27"/>
      <c r="CW201" s="27"/>
      <c r="CX201" s="27"/>
      <c r="CY201" s="27"/>
      <c r="CZ201" s="27"/>
      <c r="DA201" s="27"/>
      <c r="DB201" s="27"/>
      <c r="DC201" s="27"/>
      <c r="DD201" s="27"/>
      <c r="DE201" s="27"/>
      <c r="DF201" s="27"/>
      <c r="DG201" s="27"/>
      <c r="DH201" s="27"/>
      <c r="DI201" s="25"/>
      <c r="DJ201" s="25"/>
      <c r="DK201" s="25"/>
      <c r="DL201" s="25"/>
      <c r="DM201" s="25"/>
      <c r="DN201" s="25"/>
    </row>
    <row r="202" spans="1:118" ht="15.95" customHeight="1" x14ac:dyDescent="0.2">
      <c r="A202" s="181" t="str">
        <f t="shared" si="64"/>
        <v/>
      </c>
      <c r="B202" s="182" t="str">
        <f t="shared" si="63"/>
        <v/>
      </c>
      <c r="C202" s="151"/>
      <c r="D202" s="152"/>
      <c r="E202" s="153"/>
      <c r="F202" s="152"/>
      <c r="G202" s="151"/>
      <c r="H202" s="151"/>
      <c r="I202" s="151"/>
      <c r="J202" s="151"/>
      <c r="K202" s="151"/>
      <c r="L202" s="151" t="str">
        <f t="shared" si="44"/>
        <v/>
      </c>
      <c r="M202" s="151" t="str">
        <f t="shared" si="45"/>
        <v/>
      </c>
      <c r="N202" s="151" t="str">
        <f t="shared" si="46"/>
        <v/>
      </c>
      <c r="O202" s="151" t="str">
        <f t="shared" si="47"/>
        <v/>
      </c>
      <c r="P202" s="155"/>
      <c r="Q202" s="155"/>
      <c r="R202" s="154" t="str">
        <f>IF(C202="","",MAX(N202:N203))</f>
        <v/>
      </c>
      <c r="S202" s="154" t="str">
        <f>IF(D202="","",MAX(O202:O203))</f>
        <v/>
      </c>
      <c r="T202" s="155" t="str">
        <f>IF(C202="","",MAX(ABS(H202),ABS(H203)))</f>
        <v/>
      </c>
      <c r="U202" s="156" t="str">
        <f>+IF(C202="","",MIN(MAX(ABS(G202),ABS(G203))*1000/(J202*K202),0.2*$F$10))</f>
        <v/>
      </c>
      <c r="V202" s="155" t="str">
        <f>IF(C202="","",MAX(BH202:BI202))</f>
        <v/>
      </c>
      <c r="W202" s="155" t="str">
        <f>IF(C202="","",$AA$9*$J202*$BG202*$BF202*$F$10/2.9/1000)</f>
        <v/>
      </c>
      <c r="X202" s="155" t="str">
        <f>IF(C202="","",$AA$9*$J202*$BG202*$BF202*$F$10/2/1000)</f>
        <v/>
      </c>
      <c r="Y202" s="157" t="str">
        <f>IF(C202="","",IF(MAX(ABS(H202),ABS(H203))&lt;V202,"Cấu tạo",IF(MAX(ABS(H202),ABS(H203))&gt;X202,"O/S","Tínhthép")))</f>
        <v/>
      </c>
      <c r="Z202" s="158" t="str">
        <f>IF(C202="","",IF(Y202="Tínhthép",IF(T202&lt;W202,2.5,_xlfn.COT(0.5*ASIN(2*T202*1000/($AA$9*J202*BG202*BF202*$F$10)))),""))</f>
        <v/>
      </c>
      <c r="AA202" s="159" t="str">
        <f>IF(C202="","",MAX(BJ202:BK202))</f>
        <v/>
      </c>
      <c r="AB202" s="160" t="str">
        <f>IF($C202="","",AH202)</f>
        <v/>
      </c>
      <c r="AC202" s="160" t="str">
        <f>IF($C202="","",AI202)</f>
        <v/>
      </c>
      <c r="AD202" s="160"/>
      <c r="AE202" s="159" t="str">
        <f>IF(C202="","",2*3.14*AB202^2/4/AC202*1000)</f>
        <v/>
      </c>
      <c r="AF202" s="161" t="str">
        <f>IF(C202="","",IF(AE202&gt;AA202,"OK","NOT OK"))</f>
        <v/>
      </c>
      <c r="AG202" s="17">
        <v>47</v>
      </c>
      <c r="AH202" s="162">
        <v>10</v>
      </c>
      <c r="AI202" s="163">
        <v>200</v>
      </c>
      <c r="AK202" s="164" t="str">
        <f t="shared" si="48"/>
        <v/>
      </c>
      <c r="AL202" s="165" t="str">
        <f t="shared" si="49"/>
        <v/>
      </c>
      <c r="AM202" s="164" t="str">
        <f t="shared" si="50"/>
        <v/>
      </c>
      <c r="AN202" s="164" t="str">
        <f t="shared" si="51"/>
        <v/>
      </c>
      <c r="AO202" s="166" t="str">
        <f t="shared" si="52"/>
        <v/>
      </c>
      <c r="AP202" s="167" t="str">
        <f t="shared" si="53"/>
        <v/>
      </c>
      <c r="AQ202" s="167" t="str">
        <f t="shared" si="54"/>
        <v/>
      </c>
      <c r="AR202" s="167" t="str">
        <f t="shared" si="55"/>
        <v/>
      </c>
      <c r="AS202" s="164" t="str">
        <f t="shared" si="56"/>
        <v/>
      </c>
      <c r="AT202" s="168" t="str">
        <f t="shared" si="57"/>
        <v/>
      </c>
      <c r="AU202" s="168" t="str">
        <f t="shared" si="58"/>
        <v/>
      </c>
      <c r="AV202" s="168" t="str">
        <f t="shared" si="59"/>
        <v/>
      </c>
      <c r="AW202" s="168" t="str">
        <f t="shared" si="60"/>
        <v/>
      </c>
      <c r="AX202" s="168" t="str">
        <f t="shared" si="61"/>
        <v/>
      </c>
      <c r="AY202" s="168" t="str">
        <f t="shared" si="62"/>
        <v/>
      </c>
      <c r="AZ202" s="169" t="str">
        <f>IF(C202="","",MAX(R202:R203))</f>
        <v/>
      </c>
      <c r="BA202" s="169" t="str">
        <f>IF(C202="","",MAX(S202:S203))</f>
        <v/>
      </c>
      <c r="BB202" s="170" t="str">
        <f>IF(C202="","",MIN(2,1+SQRT(200/(0.8*K202))))</f>
        <v/>
      </c>
      <c r="BC202" s="170" t="str">
        <f>IF(C202="","",MIN(0.02,MAX(R202:S202)/(J202*0.8*K202)))</f>
        <v/>
      </c>
      <c r="BD202" s="171" t="str">
        <f>IF(C202="","",0.18/$Y$11)</f>
        <v/>
      </c>
      <c r="BE202" s="172" t="str">
        <f>IF(C202="","",0.035*BB202^(3/2)*$F$9^(1/2))</f>
        <v/>
      </c>
      <c r="BF202" s="172" t="str">
        <f>IF(C202="","",0.6*(1-$F$9/250))</f>
        <v/>
      </c>
      <c r="BG202" s="171" t="str">
        <f>IF(C202="","",0.9*AK202)</f>
        <v/>
      </c>
      <c r="BH202" s="172" t="str">
        <f>+IF(C202="","",(BD202*BB202*(100*BC202*$F$9)^(1/3)+0.15*U202)*J202*0.8*K202/1000)</f>
        <v/>
      </c>
      <c r="BI202" s="172" t="str">
        <f>IF(C202="","",(BE202+0.15*U202)*J202*0.8*K202/1000)</f>
        <v/>
      </c>
      <c r="BJ202" s="172" t="str">
        <f>IF(C202="","",$AF$12*J202*1000)</f>
        <v/>
      </c>
      <c r="BK202" s="172" t="str">
        <f>+IF(C202="","",T202*1000/(BG202*$Q$10*Z202)*1000)</f>
        <v/>
      </c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  <c r="BW202" s="27"/>
      <c r="BX202" s="27"/>
      <c r="BY202" s="27"/>
      <c r="BZ202" s="27"/>
      <c r="CA202" s="27"/>
      <c r="CB202" s="27"/>
      <c r="CC202" s="27"/>
      <c r="CD202" s="27"/>
      <c r="CE202" s="27"/>
      <c r="CF202" s="27"/>
      <c r="CG202" s="27"/>
      <c r="CH202" s="27"/>
      <c r="CI202" s="27"/>
      <c r="CJ202" s="27"/>
      <c r="CK202" s="27"/>
      <c r="CL202" s="27"/>
      <c r="CM202" s="27"/>
      <c r="CN202" s="27"/>
      <c r="CO202" s="27"/>
      <c r="CP202" s="27"/>
      <c r="CQ202" s="27"/>
      <c r="CR202" s="27"/>
      <c r="CS202" s="27"/>
      <c r="CT202" s="27"/>
      <c r="CU202" s="27"/>
      <c r="CV202" s="27"/>
      <c r="CW202" s="27"/>
      <c r="CX202" s="27"/>
      <c r="CY202" s="27"/>
      <c r="CZ202" s="27"/>
      <c r="DA202" s="27"/>
      <c r="DB202" s="27"/>
      <c r="DC202" s="27"/>
      <c r="DD202" s="27"/>
      <c r="DE202" s="27"/>
      <c r="DF202" s="27"/>
      <c r="DG202" s="27"/>
      <c r="DH202" s="27"/>
      <c r="DI202" s="25"/>
      <c r="DJ202" s="25"/>
      <c r="DK202" s="25"/>
      <c r="DL202" s="25"/>
      <c r="DM202" s="25"/>
      <c r="DN202" s="25"/>
    </row>
    <row r="203" spans="1:118" ht="15.95" customHeight="1" x14ac:dyDescent="0.25">
      <c r="A203" s="181" t="str">
        <f t="shared" si="64"/>
        <v/>
      </c>
      <c r="B203" s="182" t="str">
        <f t="shared" si="63"/>
        <v/>
      </c>
      <c r="C203" s="151"/>
      <c r="D203" s="152"/>
      <c r="E203" s="153"/>
      <c r="F203" s="152"/>
      <c r="G203" s="151"/>
      <c r="H203" s="151"/>
      <c r="I203" s="151"/>
      <c r="J203" s="151"/>
      <c r="K203" s="152"/>
      <c r="L203" s="151" t="str">
        <f t="shared" si="44"/>
        <v/>
      </c>
      <c r="M203" s="151" t="str">
        <f t="shared" si="45"/>
        <v/>
      </c>
      <c r="N203" s="151" t="str">
        <f t="shared" si="46"/>
        <v/>
      </c>
      <c r="O203" s="151" t="str">
        <f t="shared" si="47"/>
        <v/>
      </c>
      <c r="P203" s="272"/>
      <c r="Q203" s="272"/>
      <c r="R203" s="173"/>
      <c r="S203" s="173"/>
      <c r="T203" s="174"/>
      <c r="U203" s="174"/>
      <c r="V203" s="174"/>
      <c r="W203" s="174"/>
      <c r="X203" s="174"/>
      <c r="Y203" s="174"/>
      <c r="Z203" s="174"/>
      <c r="AA203" s="175"/>
      <c r="AB203" s="175"/>
      <c r="AC203" s="175"/>
      <c r="AD203" s="175"/>
      <c r="AE203" s="176"/>
      <c r="AF203" s="175"/>
      <c r="AG203" s="122"/>
      <c r="AH203" s="177"/>
      <c r="AI203" s="177"/>
      <c r="AK203" s="164" t="str">
        <f t="shared" si="48"/>
        <v/>
      </c>
      <c r="AL203" s="165" t="str">
        <f t="shared" si="49"/>
        <v/>
      </c>
      <c r="AM203" s="164" t="str">
        <f t="shared" si="50"/>
        <v/>
      </c>
      <c r="AN203" s="164" t="str">
        <f t="shared" si="51"/>
        <v/>
      </c>
      <c r="AO203" s="166" t="str">
        <f t="shared" si="52"/>
        <v/>
      </c>
      <c r="AP203" s="167" t="str">
        <f t="shared" si="53"/>
        <v/>
      </c>
      <c r="AQ203" s="167" t="str">
        <f t="shared" si="54"/>
        <v/>
      </c>
      <c r="AR203" s="167" t="str">
        <f t="shared" si="55"/>
        <v/>
      </c>
      <c r="AS203" s="164" t="str">
        <f t="shared" si="56"/>
        <v/>
      </c>
      <c r="AT203" s="168" t="str">
        <f t="shared" si="57"/>
        <v/>
      </c>
      <c r="AU203" s="168" t="str">
        <f t="shared" si="58"/>
        <v/>
      </c>
      <c r="AV203" s="168" t="str">
        <f t="shared" si="59"/>
        <v/>
      </c>
      <c r="AW203" s="168" t="str">
        <f t="shared" si="60"/>
        <v/>
      </c>
      <c r="AX203" s="168" t="str">
        <f t="shared" si="61"/>
        <v/>
      </c>
      <c r="AY203" s="168" t="str">
        <f t="shared" si="62"/>
        <v/>
      </c>
      <c r="AZ203" s="178"/>
      <c r="BA203" s="178"/>
      <c r="BB203" s="179"/>
      <c r="BC203" s="179"/>
      <c r="BD203" s="179"/>
      <c r="BE203" s="179"/>
      <c r="BF203" s="179"/>
      <c r="BG203" s="179"/>
      <c r="BH203" s="179"/>
      <c r="BI203" s="179"/>
      <c r="BJ203" s="179"/>
      <c r="BK203" s="179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  <c r="BW203" s="27"/>
      <c r="BX203" s="27"/>
      <c r="BY203" s="27"/>
      <c r="BZ203" s="27"/>
      <c r="CA203" s="27"/>
      <c r="CB203" s="27"/>
      <c r="CC203" s="27"/>
      <c r="CD203" s="27"/>
      <c r="CE203" s="27"/>
      <c r="CF203" s="27"/>
      <c r="CG203" s="27"/>
      <c r="CH203" s="27"/>
      <c r="CI203" s="27"/>
      <c r="CJ203" s="27"/>
      <c r="CK203" s="27"/>
      <c r="CL203" s="27"/>
      <c r="CM203" s="27"/>
      <c r="CN203" s="27"/>
      <c r="CO203" s="27"/>
      <c r="CP203" s="27"/>
      <c r="CQ203" s="27"/>
      <c r="CR203" s="27"/>
      <c r="CS203" s="27"/>
      <c r="CT203" s="27"/>
      <c r="CU203" s="27"/>
      <c r="CV203" s="27"/>
      <c r="CW203" s="27"/>
      <c r="CX203" s="27"/>
      <c r="CY203" s="27"/>
      <c r="CZ203" s="27"/>
      <c r="DA203" s="27"/>
      <c r="DB203" s="27"/>
      <c r="DC203" s="27"/>
      <c r="DD203" s="27"/>
      <c r="DE203" s="27"/>
      <c r="DF203" s="27"/>
      <c r="DG203" s="27"/>
      <c r="DH203" s="27"/>
      <c r="DI203" s="25"/>
      <c r="DJ203" s="25"/>
      <c r="DK203" s="25"/>
      <c r="DL203" s="25"/>
      <c r="DM203" s="25"/>
      <c r="DN203" s="25"/>
    </row>
    <row r="204" spans="1:118" ht="15.95" customHeight="1" x14ac:dyDescent="0.2">
      <c r="A204" s="181" t="str">
        <f t="shared" si="64"/>
        <v/>
      </c>
      <c r="B204" s="182" t="str">
        <f t="shared" si="63"/>
        <v/>
      </c>
      <c r="C204" s="151"/>
      <c r="D204" s="152"/>
      <c r="E204" s="153"/>
      <c r="F204" s="152"/>
      <c r="G204" s="151"/>
      <c r="H204" s="151"/>
      <c r="I204" s="151"/>
      <c r="J204" s="151"/>
      <c r="K204" s="152"/>
      <c r="L204" s="151" t="str">
        <f t="shared" si="44"/>
        <v/>
      </c>
      <c r="M204" s="151" t="str">
        <f t="shared" si="45"/>
        <v/>
      </c>
      <c r="N204" s="151" t="str">
        <f t="shared" si="46"/>
        <v/>
      </c>
      <c r="O204" s="151" t="str">
        <f t="shared" si="47"/>
        <v/>
      </c>
      <c r="P204" s="155"/>
      <c r="Q204" s="155"/>
      <c r="R204" s="154" t="str">
        <f>IF(C204="","",MAX(N204:N205))</f>
        <v/>
      </c>
      <c r="S204" s="154" t="str">
        <f>IF(D204="","",MAX(O204:O205))</f>
        <v/>
      </c>
      <c r="T204" s="155" t="str">
        <f>IF(C204="","",MAX(ABS(H204),ABS(H205)))</f>
        <v/>
      </c>
      <c r="U204" s="156" t="str">
        <f>+IF(C204="","",MIN(MAX(ABS(G204),ABS(G205))*1000/(J204*K204),0.2*$F$10))</f>
        <v/>
      </c>
      <c r="V204" s="155" t="str">
        <f>IF(C204="","",MAX(BH204:BI204))</f>
        <v/>
      </c>
      <c r="W204" s="155" t="str">
        <f>IF(C204="","",$AA$9*$J204*$BG204*$BF204*$F$10/2.9/1000)</f>
        <v/>
      </c>
      <c r="X204" s="155" t="str">
        <f>IF(C204="","",$AA$9*$J204*$BG204*$BF204*$F$10/2/1000)</f>
        <v/>
      </c>
      <c r="Y204" s="157" t="str">
        <f>IF(C204="","",IF(MAX(ABS(H204),ABS(H205))&lt;V204,"Cấu tạo",IF(MAX(ABS(H204),ABS(H205))&gt;X204,"O/S","Tínhthép")))</f>
        <v/>
      </c>
      <c r="Z204" s="158" t="str">
        <f>IF(C204="","",IF(Y204="Tínhthép",IF(T204&lt;W204,2.5,_xlfn.COT(0.5*ASIN(2*T204*1000/($AA$9*J204*BG204*BF204*$F$10)))),""))</f>
        <v/>
      </c>
      <c r="AA204" s="159" t="str">
        <f>IF(C204="","",MAX(BJ204:BK204))</f>
        <v/>
      </c>
      <c r="AB204" s="160" t="str">
        <f>IF($C204="","",AH204)</f>
        <v/>
      </c>
      <c r="AC204" s="160" t="str">
        <f>IF($C204="","",AI204)</f>
        <v/>
      </c>
      <c r="AD204" s="160"/>
      <c r="AE204" s="159" t="str">
        <f>IF(C204="","",2*3.14*AB204^2/4/AC204*1000)</f>
        <v/>
      </c>
      <c r="AF204" s="161" t="str">
        <f>IF(C204="","",IF(AE204&gt;AA204,"OK","NOT OK"))</f>
        <v/>
      </c>
      <c r="AH204" s="162">
        <v>10</v>
      </c>
      <c r="AI204" s="163">
        <v>200</v>
      </c>
      <c r="AK204" s="164" t="str">
        <f t="shared" si="48"/>
        <v/>
      </c>
      <c r="AL204" s="165" t="str">
        <f t="shared" si="49"/>
        <v/>
      </c>
      <c r="AM204" s="164" t="str">
        <f t="shared" si="50"/>
        <v/>
      </c>
      <c r="AN204" s="164" t="str">
        <f t="shared" si="51"/>
        <v/>
      </c>
      <c r="AO204" s="166" t="str">
        <f t="shared" si="52"/>
        <v/>
      </c>
      <c r="AP204" s="167" t="str">
        <f t="shared" si="53"/>
        <v/>
      </c>
      <c r="AQ204" s="167" t="str">
        <f t="shared" si="54"/>
        <v/>
      </c>
      <c r="AR204" s="167" t="str">
        <f t="shared" si="55"/>
        <v/>
      </c>
      <c r="AS204" s="164" t="str">
        <f t="shared" si="56"/>
        <v/>
      </c>
      <c r="AT204" s="168" t="str">
        <f t="shared" si="57"/>
        <v/>
      </c>
      <c r="AU204" s="168" t="str">
        <f t="shared" si="58"/>
        <v/>
      </c>
      <c r="AV204" s="168" t="str">
        <f t="shared" si="59"/>
        <v/>
      </c>
      <c r="AW204" s="168" t="str">
        <f t="shared" si="60"/>
        <v/>
      </c>
      <c r="AX204" s="168" t="str">
        <f t="shared" si="61"/>
        <v/>
      </c>
      <c r="AY204" s="168" t="str">
        <f t="shared" si="62"/>
        <v/>
      </c>
      <c r="AZ204" s="169" t="str">
        <f>IF(C204="","",MAX(R204:R205))</f>
        <v/>
      </c>
      <c r="BA204" s="169" t="str">
        <f>IF(C204="","",MAX(S204:S205))</f>
        <v/>
      </c>
      <c r="BB204" s="170" t="str">
        <f>IF(C204="","",MIN(2,1+SQRT(200/(0.8*K204))))</f>
        <v/>
      </c>
      <c r="BC204" s="170" t="str">
        <f>IF(C204="","",MIN(0.02,MAX(R204:S204)/(J204*0.8*K204)))</f>
        <v/>
      </c>
      <c r="BD204" s="171" t="str">
        <f>IF(C204="","",0.18/$Y$11)</f>
        <v/>
      </c>
      <c r="BE204" s="172" t="str">
        <f>IF(C204="","",0.035*BB204^(3/2)*$F$9^(1/2))</f>
        <v/>
      </c>
      <c r="BF204" s="172" t="str">
        <f>IF(C204="","",0.6*(1-$F$9/250))</f>
        <v/>
      </c>
      <c r="BG204" s="171" t="str">
        <f>IF(C204="","",0.9*AK204)</f>
        <v/>
      </c>
      <c r="BH204" s="172" t="str">
        <f>+IF(C204="","",(BD204*BB204*(100*BC204*$F$9)^(1/3)+0.15*U204)*J204*0.8*K204/1000)</f>
        <v/>
      </c>
      <c r="BI204" s="172" t="str">
        <f>IF(C204="","",(BE204+0.15*U204)*J204*0.8*K204/1000)</f>
        <v/>
      </c>
      <c r="BJ204" s="172" t="str">
        <f>IF(C204="","",$AF$12*J204*1000)</f>
        <v/>
      </c>
      <c r="BK204" s="172" t="str">
        <f>+IF(C204="","",T204*1000/(BG204*$Q$10*Z204)*1000)</f>
        <v/>
      </c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  <c r="BW204" s="27"/>
      <c r="BX204" s="27"/>
      <c r="BY204" s="27"/>
      <c r="BZ204" s="27"/>
      <c r="CA204" s="27"/>
      <c r="CB204" s="27"/>
      <c r="CC204" s="27"/>
      <c r="CD204" s="27"/>
      <c r="CE204" s="27"/>
      <c r="CF204" s="27"/>
      <c r="CG204" s="27"/>
      <c r="CH204" s="27"/>
      <c r="CI204" s="27"/>
      <c r="CJ204" s="27"/>
      <c r="CK204" s="27"/>
      <c r="CL204" s="27"/>
      <c r="CM204" s="27"/>
      <c r="CN204" s="27"/>
      <c r="CO204" s="27"/>
      <c r="CP204" s="27"/>
      <c r="CQ204" s="27"/>
      <c r="CR204" s="27"/>
      <c r="CS204" s="27"/>
      <c r="CT204" s="27"/>
      <c r="CU204" s="27"/>
      <c r="CV204" s="27"/>
      <c r="CW204" s="27"/>
      <c r="CX204" s="27"/>
      <c r="CY204" s="27"/>
      <c r="CZ204" s="27"/>
      <c r="DA204" s="27"/>
      <c r="DB204" s="27"/>
      <c r="DC204" s="27"/>
      <c r="DD204" s="27"/>
      <c r="DE204" s="27"/>
      <c r="DF204" s="27"/>
      <c r="DG204" s="27"/>
      <c r="DH204" s="27"/>
      <c r="DI204" s="25"/>
      <c r="DJ204" s="25"/>
      <c r="DK204" s="25"/>
      <c r="DL204" s="25"/>
      <c r="DM204" s="25"/>
      <c r="DN204" s="25"/>
    </row>
    <row r="205" spans="1:118" ht="15.95" customHeight="1" x14ac:dyDescent="0.25">
      <c r="A205" s="181" t="str">
        <f t="shared" si="64"/>
        <v/>
      </c>
      <c r="B205" s="182" t="str">
        <f t="shared" si="63"/>
        <v/>
      </c>
      <c r="C205" s="151"/>
      <c r="D205" s="152"/>
      <c r="E205" s="153"/>
      <c r="F205" s="152"/>
      <c r="G205" s="151"/>
      <c r="H205" s="151"/>
      <c r="I205" s="151"/>
      <c r="J205" s="151"/>
      <c r="K205" s="152"/>
      <c r="L205" s="151" t="str">
        <f t="shared" si="44"/>
        <v/>
      </c>
      <c r="M205" s="151" t="str">
        <f t="shared" si="45"/>
        <v/>
      </c>
      <c r="N205" s="151" t="str">
        <f t="shared" si="46"/>
        <v/>
      </c>
      <c r="O205" s="151" t="str">
        <f t="shared" si="47"/>
        <v/>
      </c>
      <c r="P205" s="272"/>
      <c r="Q205" s="272"/>
      <c r="R205" s="173"/>
      <c r="S205" s="173"/>
      <c r="T205" s="174"/>
      <c r="U205" s="174"/>
      <c r="V205" s="174"/>
      <c r="W205" s="174"/>
      <c r="X205" s="174"/>
      <c r="Y205" s="174"/>
      <c r="Z205" s="174"/>
      <c r="AA205" s="175"/>
      <c r="AB205" s="175"/>
      <c r="AC205" s="175"/>
      <c r="AD205" s="175"/>
      <c r="AE205" s="176"/>
      <c r="AF205" s="175"/>
      <c r="AG205" s="122"/>
      <c r="AH205" s="177"/>
      <c r="AI205" s="177"/>
      <c r="AK205" s="164" t="str">
        <f t="shared" si="48"/>
        <v/>
      </c>
      <c r="AL205" s="165" t="str">
        <f t="shared" si="49"/>
        <v/>
      </c>
      <c r="AM205" s="164" t="str">
        <f t="shared" si="50"/>
        <v/>
      </c>
      <c r="AN205" s="164" t="str">
        <f t="shared" si="51"/>
        <v/>
      </c>
      <c r="AO205" s="166" t="str">
        <f t="shared" si="52"/>
        <v/>
      </c>
      <c r="AP205" s="167" t="str">
        <f t="shared" si="53"/>
        <v/>
      </c>
      <c r="AQ205" s="167" t="str">
        <f t="shared" si="54"/>
        <v/>
      </c>
      <c r="AR205" s="167" t="str">
        <f t="shared" si="55"/>
        <v/>
      </c>
      <c r="AS205" s="164" t="str">
        <f t="shared" si="56"/>
        <v/>
      </c>
      <c r="AT205" s="168" t="str">
        <f t="shared" si="57"/>
        <v/>
      </c>
      <c r="AU205" s="168" t="str">
        <f t="shared" si="58"/>
        <v/>
      </c>
      <c r="AV205" s="168" t="str">
        <f t="shared" si="59"/>
        <v/>
      </c>
      <c r="AW205" s="168" t="str">
        <f t="shared" si="60"/>
        <v/>
      </c>
      <c r="AX205" s="168" t="str">
        <f t="shared" si="61"/>
        <v/>
      </c>
      <c r="AY205" s="168" t="str">
        <f t="shared" si="62"/>
        <v/>
      </c>
      <c r="AZ205" s="178"/>
      <c r="BA205" s="178"/>
      <c r="BB205" s="179"/>
      <c r="BC205" s="179"/>
      <c r="BD205" s="179"/>
      <c r="BE205" s="179"/>
      <c r="BF205" s="179"/>
      <c r="BG205" s="179"/>
      <c r="BH205" s="179"/>
      <c r="BI205" s="179"/>
      <c r="BJ205" s="179"/>
      <c r="BK205" s="179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  <c r="BW205" s="27"/>
      <c r="BX205" s="27"/>
      <c r="BY205" s="27"/>
      <c r="BZ205" s="27"/>
      <c r="CA205" s="27"/>
      <c r="CB205" s="27"/>
      <c r="CC205" s="27"/>
      <c r="CD205" s="27"/>
      <c r="CE205" s="27"/>
      <c r="CF205" s="27"/>
      <c r="CG205" s="27"/>
      <c r="CH205" s="27"/>
      <c r="CI205" s="27"/>
      <c r="CJ205" s="27"/>
      <c r="CK205" s="27"/>
      <c r="CL205" s="27"/>
      <c r="CM205" s="27"/>
      <c r="CN205" s="27"/>
      <c r="CO205" s="27"/>
      <c r="CP205" s="27"/>
      <c r="CQ205" s="27"/>
      <c r="CR205" s="27"/>
      <c r="CS205" s="27"/>
      <c r="CT205" s="27"/>
      <c r="CU205" s="27"/>
      <c r="CV205" s="27"/>
      <c r="CW205" s="27"/>
      <c r="CX205" s="27"/>
      <c r="CY205" s="27"/>
      <c r="CZ205" s="27"/>
      <c r="DA205" s="27"/>
      <c r="DB205" s="27"/>
      <c r="DC205" s="27"/>
      <c r="DD205" s="27"/>
      <c r="DE205" s="27"/>
      <c r="DF205" s="27"/>
      <c r="DG205" s="27"/>
      <c r="DH205" s="27"/>
      <c r="DI205" s="25"/>
      <c r="DJ205" s="25"/>
      <c r="DK205" s="25"/>
      <c r="DL205" s="25"/>
      <c r="DM205" s="25"/>
      <c r="DN205" s="25"/>
    </row>
    <row r="206" spans="1:118" ht="15.95" customHeight="1" x14ac:dyDescent="0.2">
      <c r="A206" s="181" t="str">
        <f t="shared" si="64"/>
        <v/>
      </c>
      <c r="B206" s="182" t="str">
        <f t="shared" si="63"/>
        <v/>
      </c>
      <c r="C206" s="151"/>
      <c r="D206" s="152"/>
      <c r="E206" s="153"/>
      <c r="F206" s="152"/>
      <c r="G206" s="151"/>
      <c r="H206" s="151"/>
      <c r="I206" s="151"/>
      <c r="J206" s="151"/>
      <c r="K206" s="151"/>
      <c r="L206" s="151" t="str">
        <f t="shared" si="44"/>
        <v/>
      </c>
      <c r="M206" s="151" t="str">
        <f t="shared" si="45"/>
        <v/>
      </c>
      <c r="N206" s="151" t="str">
        <f t="shared" si="46"/>
        <v/>
      </c>
      <c r="O206" s="151" t="str">
        <f t="shared" si="47"/>
        <v/>
      </c>
      <c r="P206" s="155"/>
      <c r="Q206" s="155"/>
      <c r="R206" s="154" t="str">
        <f>IF(C206="","",MAX(N206:N207))</f>
        <v/>
      </c>
      <c r="S206" s="154" t="str">
        <f>IF(D206="","",MAX(O206:O207))</f>
        <v/>
      </c>
      <c r="T206" s="155" t="str">
        <f>IF(C206="","",MAX(ABS(H206),ABS(H207)))</f>
        <v/>
      </c>
      <c r="U206" s="156" t="str">
        <f>+IF(C206="","",MIN(MAX(ABS(G206),ABS(G207))*1000/(J206*K206),0.2*$F$10))</f>
        <v/>
      </c>
      <c r="V206" s="155" t="str">
        <f>IF(C206="","",MAX(BH206:BI206))</f>
        <v/>
      </c>
      <c r="W206" s="155" t="str">
        <f>IF(C206="","",$AA$9*$J206*$BG206*$BF206*$F$10/2.9/1000)</f>
        <v/>
      </c>
      <c r="X206" s="155" t="str">
        <f>IF(C206="","",$AA$9*$J206*$BG206*$BF206*$F$10/2/1000)</f>
        <v/>
      </c>
      <c r="Y206" s="157" t="str">
        <f>IF(C206="","",IF(MAX(ABS(H206),ABS(H207))&lt;V206,"Cấu tạo",IF(MAX(ABS(H206),ABS(H207))&gt;X206,"O/S","Tínhthép")))</f>
        <v/>
      </c>
      <c r="Z206" s="158" t="str">
        <f>IF(C206="","",IF(Y206="Tínhthép",IF(T206&lt;W206,2.5,_xlfn.COT(0.5*ASIN(2*T206*1000/($AA$9*J206*BG206*BF206*$F$10)))),""))</f>
        <v/>
      </c>
      <c r="AA206" s="159" t="str">
        <f>IF(C206="","",MAX(BJ206:BK206))</f>
        <v/>
      </c>
      <c r="AB206" s="160" t="str">
        <f>IF($C206="","",AH206)</f>
        <v/>
      </c>
      <c r="AC206" s="160" t="str">
        <f>IF($C206="","",AI206)</f>
        <v/>
      </c>
      <c r="AD206" s="160"/>
      <c r="AE206" s="159" t="str">
        <f>IF(C206="","",2*3.14*AB206^2/4/AC206*1000)</f>
        <v/>
      </c>
      <c r="AF206" s="161" t="str">
        <f>IF(C206="","",IF(AE206&gt;AA206,"OK","NOT OK"))</f>
        <v/>
      </c>
      <c r="AG206" s="17">
        <v>48</v>
      </c>
      <c r="AH206" s="162">
        <v>10</v>
      </c>
      <c r="AI206" s="163">
        <v>200</v>
      </c>
      <c r="AK206" s="164" t="str">
        <f t="shared" si="48"/>
        <v/>
      </c>
      <c r="AL206" s="165" t="str">
        <f t="shared" si="49"/>
        <v/>
      </c>
      <c r="AM206" s="164" t="str">
        <f t="shared" si="50"/>
        <v/>
      </c>
      <c r="AN206" s="164" t="str">
        <f t="shared" si="51"/>
        <v/>
      </c>
      <c r="AO206" s="166" t="str">
        <f t="shared" si="52"/>
        <v/>
      </c>
      <c r="AP206" s="167" t="str">
        <f t="shared" si="53"/>
        <v/>
      </c>
      <c r="AQ206" s="167" t="str">
        <f t="shared" si="54"/>
        <v/>
      </c>
      <c r="AR206" s="167" t="str">
        <f t="shared" si="55"/>
        <v/>
      </c>
      <c r="AS206" s="164" t="str">
        <f t="shared" si="56"/>
        <v/>
      </c>
      <c r="AT206" s="168" t="str">
        <f t="shared" si="57"/>
        <v/>
      </c>
      <c r="AU206" s="168" t="str">
        <f t="shared" si="58"/>
        <v/>
      </c>
      <c r="AV206" s="168" t="str">
        <f t="shared" si="59"/>
        <v/>
      </c>
      <c r="AW206" s="168" t="str">
        <f t="shared" si="60"/>
        <v/>
      </c>
      <c r="AX206" s="168" t="str">
        <f t="shared" si="61"/>
        <v/>
      </c>
      <c r="AY206" s="168" t="str">
        <f t="shared" si="62"/>
        <v/>
      </c>
      <c r="AZ206" s="169" t="str">
        <f>IF(C206="","",MAX(R206:R207))</f>
        <v/>
      </c>
      <c r="BA206" s="169" t="str">
        <f>IF(C206="","",MAX(S206:S207))</f>
        <v/>
      </c>
      <c r="BB206" s="170" t="str">
        <f>IF(C206="","",MIN(2,1+SQRT(200/(0.8*K206))))</f>
        <v/>
      </c>
      <c r="BC206" s="170" t="str">
        <f>IF(C206="","",MIN(0.02,MAX(R206:S206)/(J206*0.8*K206)))</f>
        <v/>
      </c>
      <c r="BD206" s="171" t="str">
        <f>IF(C206="","",0.18/$Y$11)</f>
        <v/>
      </c>
      <c r="BE206" s="172" t="str">
        <f>IF(C206="","",0.035*BB206^(3/2)*$F$9^(1/2))</f>
        <v/>
      </c>
      <c r="BF206" s="172" t="str">
        <f>IF(C206="","",0.6*(1-$F$9/250))</f>
        <v/>
      </c>
      <c r="BG206" s="171" t="str">
        <f>IF(C206="","",0.9*AK206)</f>
        <v/>
      </c>
      <c r="BH206" s="172" t="str">
        <f>+IF(C206="","",(BD206*BB206*(100*BC206*$F$9)^(1/3)+0.15*U206)*J206*0.8*K206/1000)</f>
        <v/>
      </c>
      <c r="BI206" s="172" t="str">
        <f>IF(C206="","",(BE206+0.15*U206)*J206*0.8*K206/1000)</f>
        <v/>
      </c>
      <c r="BJ206" s="172" t="str">
        <f>IF(C206="","",$AF$12*J206*1000)</f>
        <v/>
      </c>
      <c r="BK206" s="172" t="str">
        <f>+IF(C206="","",T206*1000/(BG206*$Q$10*Z206)*1000)</f>
        <v/>
      </c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  <c r="BW206" s="27"/>
      <c r="BX206" s="27"/>
      <c r="BY206" s="27"/>
      <c r="BZ206" s="27"/>
      <c r="CA206" s="27"/>
      <c r="CB206" s="27"/>
      <c r="CC206" s="27"/>
      <c r="CD206" s="27"/>
      <c r="CE206" s="27"/>
      <c r="CF206" s="27"/>
      <c r="CG206" s="27"/>
      <c r="CH206" s="27"/>
      <c r="CI206" s="27"/>
      <c r="CJ206" s="27"/>
      <c r="CK206" s="27"/>
      <c r="CL206" s="27"/>
      <c r="CM206" s="27"/>
      <c r="CN206" s="27"/>
      <c r="CO206" s="27"/>
      <c r="CP206" s="27"/>
      <c r="CQ206" s="27"/>
      <c r="CR206" s="27"/>
      <c r="CS206" s="27"/>
      <c r="CT206" s="27"/>
      <c r="CU206" s="27"/>
      <c r="CV206" s="27"/>
      <c r="CW206" s="27"/>
      <c r="CX206" s="27"/>
      <c r="CY206" s="27"/>
      <c r="CZ206" s="27"/>
      <c r="DA206" s="27"/>
      <c r="DB206" s="27"/>
      <c r="DC206" s="27"/>
      <c r="DD206" s="27"/>
      <c r="DE206" s="27"/>
      <c r="DF206" s="27"/>
      <c r="DG206" s="27"/>
      <c r="DH206" s="27"/>
      <c r="DI206" s="25"/>
      <c r="DJ206" s="25"/>
      <c r="DK206" s="25"/>
      <c r="DL206" s="25"/>
      <c r="DM206" s="25"/>
      <c r="DN206" s="25"/>
    </row>
    <row r="207" spans="1:118" ht="15.95" customHeight="1" x14ac:dyDescent="0.25">
      <c r="A207" s="181" t="str">
        <f t="shared" si="64"/>
        <v/>
      </c>
      <c r="B207" s="182" t="str">
        <f t="shared" si="63"/>
        <v/>
      </c>
      <c r="C207" s="151"/>
      <c r="D207" s="152"/>
      <c r="E207" s="153"/>
      <c r="F207" s="152"/>
      <c r="G207" s="151"/>
      <c r="H207" s="151"/>
      <c r="I207" s="151"/>
      <c r="J207" s="151"/>
      <c r="K207" s="152"/>
      <c r="L207" s="151" t="str">
        <f t="shared" si="44"/>
        <v/>
      </c>
      <c r="M207" s="151" t="str">
        <f t="shared" si="45"/>
        <v/>
      </c>
      <c r="N207" s="151" t="str">
        <f t="shared" si="46"/>
        <v/>
      </c>
      <c r="O207" s="151" t="str">
        <f t="shared" si="47"/>
        <v/>
      </c>
      <c r="P207" s="272"/>
      <c r="Q207" s="272"/>
      <c r="R207" s="180"/>
      <c r="S207" s="180"/>
      <c r="T207" s="174"/>
      <c r="U207" s="174"/>
      <c r="V207" s="174"/>
      <c r="W207" s="174"/>
      <c r="X207" s="174"/>
      <c r="Y207" s="174"/>
      <c r="Z207" s="174"/>
      <c r="AA207" s="175"/>
      <c r="AB207" s="175"/>
      <c r="AC207" s="175"/>
      <c r="AD207" s="175"/>
      <c r="AE207" s="176"/>
      <c r="AF207" s="175"/>
      <c r="AG207" s="122"/>
      <c r="AH207" s="177"/>
      <c r="AI207" s="177"/>
      <c r="AK207" s="164" t="str">
        <f t="shared" si="48"/>
        <v/>
      </c>
      <c r="AL207" s="165" t="str">
        <f t="shared" si="49"/>
        <v/>
      </c>
      <c r="AM207" s="164" t="str">
        <f t="shared" si="50"/>
        <v/>
      </c>
      <c r="AN207" s="164" t="str">
        <f t="shared" si="51"/>
        <v/>
      </c>
      <c r="AO207" s="166" t="str">
        <f t="shared" si="52"/>
        <v/>
      </c>
      <c r="AP207" s="167" t="str">
        <f t="shared" si="53"/>
        <v/>
      </c>
      <c r="AQ207" s="167" t="str">
        <f t="shared" si="54"/>
        <v/>
      </c>
      <c r="AR207" s="167" t="str">
        <f t="shared" si="55"/>
        <v/>
      </c>
      <c r="AS207" s="164" t="str">
        <f t="shared" si="56"/>
        <v/>
      </c>
      <c r="AT207" s="168" t="str">
        <f t="shared" si="57"/>
        <v/>
      </c>
      <c r="AU207" s="168" t="str">
        <f t="shared" si="58"/>
        <v/>
      </c>
      <c r="AV207" s="168" t="str">
        <f t="shared" si="59"/>
        <v/>
      </c>
      <c r="AW207" s="168" t="str">
        <f t="shared" si="60"/>
        <v/>
      </c>
      <c r="AX207" s="168" t="str">
        <f t="shared" si="61"/>
        <v/>
      </c>
      <c r="AY207" s="168" t="str">
        <f t="shared" si="62"/>
        <v/>
      </c>
      <c r="AZ207" s="178"/>
      <c r="BA207" s="178"/>
      <c r="BB207" s="179"/>
      <c r="BC207" s="179"/>
      <c r="BD207" s="179"/>
      <c r="BE207" s="179"/>
      <c r="BF207" s="179"/>
      <c r="BG207" s="179"/>
      <c r="BH207" s="179"/>
      <c r="BI207" s="179"/>
      <c r="BJ207" s="179"/>
      <c r="BK207" s="179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  <c r="BW207" s="27"/>
      <c r="BX207" s="27"/>
      <c r="BY207" s="27"/>
      <c r="BZ207" s="27"/>
      <c r="CA207" s="27"/>
      <c r="CB207" s="27"/>
      <c r="CC207" s="27"/>
      <c r="CD207" s="27"/>
      <c r="CE207" s="27"/>
      <c r="CF207" s="27"/>
      <c r="CG207" s="27"/>
      <c r="CH207" s="27"/>
      <c r="CI207" s="27"/>
      <c r="CJ207" s="27"/>
      <c r="CK207" s="27"/>
      <c r="CL207" s="27"/>
      <c r="CM207" s="27"/>
      <c r="CN207" s="27"/>
      <c r="CO207" s="27"/>
      <c r="CP207" s="27"/>
      <c r="CQ207" s="27"/>
      <c r="CR207" s="27"/>
      <c r="CS207" s="27"/>
      <c r="CT207" s="27"/>
      <c r="CU207" s="27"/>
      <c r="CV207" s="27"/>
      <c r="CW207" s="27"/>
      <c r="CX207" s="27"/>
      <c r="CY207" s="27"/>
      <c r="CZ207" s="27"/>
      <c r="DA207" s="27"/>
      <c r="DB207" s="27"/>
      <c r="DC207" s="27"/>
      <c r="DD207" s="27"/>
      <c r="DE207" s="27"/>
      <c r="DF207" s="27"/>
      <c r="DG207" s="27"/>
      <c r="DH207" s="27"/>
      <c r="DI207" s="25"/>
      <c r="DJ207" s="25"/>
      <c r="DK207" s="25"/>
      <c r="DL207" s="25"/>
      <c r="DM207" s="25"/>
      <c r="DN207" s="25"/>
    </row>
    <row r="208" spans="1:118" ht="15.95" customHeight="1" x14ac:dyDescent="0.2">
      <c r="A208" s="181" t="str">
        <f t="shared" si="64"/>
        <v/>
      </c>
      <c r="B208" s="182" t="str">
        <f t="shared" si="63"/>
        <v/>
      </c>
      <c r="C208" s="151"/>
      <c r="D208" s="152"/>
      <c r="E208" s="153"/>
      <c r="F208" s="152"/>
      <c r="G208" s="151"/>
      <c r="H208" s="151"/>
      <c r="I208" s="151"/>
      <c r="J208" s="151"/>
      <c r="K208" s="152"/>
      <c r="L208" s="151" t="str">
        <f t="shared" si="44"/>
        <v/>
      </c>
      <c r="M208" s="151" t="str">
        <f t="shared" si="45"/>
        <v/>
      </c>
      <c r="N208" s="151" t="str">
        <f t="shared" si="46"/>
        <v/>
      </c>
      <c r="O208" s="151" t="str">
        <f t="shared" si="47"/>
        <v/>
      </c>
      <c r="P208" s="155"/>
      <c r="Q208" s="155"/>
      <c r="R208" s="154" t="str">
        <f>IF(C208="","",MAX(N208:N209))</f>
        <v/>
      </c>
      <c r="S208" s="154" t="str">
        <f>IF(D208="","",MAX(O208:O209))</f>
        <v/>
      </c>
      <c r="T208" s="155" t="str">
        <f>IF(C208="","",MAX(ABS(H208),ABS(H209)))</f>
        <v/>
      </c>
      <c r="U208" s="156" t="str">
        <f>+IF(C208="","",MIN(MAX(ABS(G208),ABS(G209))*1000/(J208*K208),0.2*$F$10))</f>
        <v/>
      </c>
      <c r="V208" s="155" t="str">
        <f>IF(C208="","",MAX(BH208:BI208))</f>
        <v/>
      </c>
      <c r="W208" s="155" t="str">
        <f>IF(C208="","",$AA$9*$J208*$BG208*$BF208*$F$10/2.9/1000)</f>
        <v/>
      </c>
      <c r="X208" s="155" t="str">
        <f>IF(C208="","",$AA$9*$J208*$BG208*$BF208*$F$10/2/1000)</f>
        <v/>
      </c>
      <c r="Y208" s="157" t="str">
        <f>IF(C208="","",IF(MAX(ABS(H208),ABS(H209))&lt;V208,"Cấu tạo",IF(MAX(ABS(H208),ABS(H209))&gt;X208,"O/S","Tínhthép")))</f>
        <v/>
      </c>
      <c r="Z208" s="158" t="str">
        <f>IF(C208="","",IF(Y208="Tínhthép",IF(T208&lt;W208,2.5,_xlfn.COT(0.5*ASIN(2*T208*1000/($AA$9*J208*BG208*BF208*$F$10)))),""))</f>
        <v/>
      </c>
      <c r="AA208" s="159" t="str">
        <f>IF(C208="","",MAX(BJ208:BK208))</f>
        <v/>
      </c>
      <c r="AB208" s="160" t="str">
        <f>IF($C208="","",AH208)</f>
        <v/>
      </c>
      <c r="AC208" s="160" t="str">
        <f>IF($C208="","",AI208)</f>
        <v/>
      </c>
      <c r="AD208" s="160"/>
      <c r="AE208" s="159" t="str">
        <f>IF(C208="","",2*3.14*AB208^2/4/AC208*1000)</f>
        <v/>
      </c>
      <c r="AF208" s="161" t="str">
        <f>IF(C208="","",IF(AE208&gt;AA208,"OK","NOT OK"))</f>
        <v/>
      </c>
      <c r="AH208" s="162">
        <v>10</v>
      </c>
      <c r="AI208" s="163">
        <v>200</v>
      </c>
      <c r="AK208" s="164" t="str">
        <f t="shared" si="48"/>
        <v/>
      </c>
      <c r="AL208" s="165" t="str">
        <f t="shared" si="49"/>
        <v/>
      </c>
      <c r="AM208" s="164" t="str">
        <f t="shared" si="50"/>
        <v/>
      </c>
      <c r="AN208" s="164" t="str">
        <f t="shared" si="51"/>
        <v/>
      </c>
      <c r="AO208" s="166" t="str">
        <f t="shared" si="52"/>
        <v/>
      </c>
      <c r="AP208" s="167" t="str">
        <f t="shared" si="53"/>
        <v/>
      </c>
      <c r="AQ208" s="167" t="str">
        <f t="shared" si="54"/>
        <v/>
      </c>
      <c r="AR208" s="167" t="str">
        <f t="shared" si="55"/>
        <v/>
      </c>
      <c r="AS208" s="164" t="str">
        <f t="shared" si="56"/>
        <v/>
      </c>
      <c r="AT208" s="168" t="str">
        <f t="shared" si="57"/>
        <v/>
      </c>
      <c r="AU208" s="168" t="str">
        <f t="shared" si="58"/>
        <v/>
      </c>
      <c r="AV208" s="168" t="str">
        <f t="shared" si="59"/>
        <v/>
      </c>
      <c r="AW208" s="168" t="str">
        <f t="shared" si="60"/>
        <v/>
      </c>
      <c r="AX208" s="168" t="str">
        <f t="shared" si="61"/>
        <v/>
      </c>
      <c r="AY208" s="168" t="str">
        <f t="shared" si="62"/>
        <v/>
      </c>
      <c r="AZ208" s="169" t="str">
        <f>IF(C208="","",MAX(R208:R209))</f>
        <v/>
      </c>
      <c r="BA208" s="169" t="str">
        <f>IF(C208="","",MAX(S208:S209))</f>
        <v/>
      </c>
      <c r="BB208" s="170" t="str">
        <f>IF(C208="","",MIN(2,1+SQRT(200/(0.8*K208))))</f>
        <v/>
      </c>
      <c r="BC208" s="170" t="str">
        <f>IF(C208="","",MIN(0.02,MAX(R208:S208)/(J208*0.8*K208)))</f>
        <v/>
      </c>
      <c r="BD208" s="171" t="str">
        <f>IF(C208="","",0.18/$Y$11)</f>
        <v/>
      </c>
      <c r="BE208" s="172" t="str">
        <f>IF(C208="","",0.035*BB208^(3/2)*$F$9^(1/2))</f>
        <v/>
      </c>
      <c r="BF208" s="172" t="str">
        <f>IF(C208="","",0.6*(1-$F$9/250))</f>
        <v/>
      </c>
      <c r="BG208" s="171" t="str">
        <f>IF(C208="","",0.9*AK208)</f>
        <v/>
      </c>
      <c r="BH208" s="172" t="str">
        <f>+IF(C208="","",(BD208*BB208*(100*BC208*$F$9)^(1/3)+0.15*U208)*J208*0.8*K208/1000)</f>
        <v/>
      </c>
      <c r="BI208" s="172" t="str">
        <f>IF(C208="","",(BE208+0.15*U208)*J208*0.8*K208/1000)</f>
        <v/>
      </c>
      <c r="BJ208" s="172" t="str">
        <f>IF(C208="","",$AF$12*J208*1000)</f>
        <v/>
      </c>
      <c r="BK208" s="172" t="str">
        <f>+IF(C208="","",T208*1000/(BG208*$Q$10*Z208)*1000)</f>
        <v/>
      </c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  <c r="BW208" s="27"/>
      <c r="BX208" s="27"/>
      <c r="BY208" s="27"/>
      <c r="BZ208" s="27"/>
      <c r="CA208" s="27"/>
      <c r="CB208" s="27"/>
      <c r="CC208" s="27"/>
      <c r="CD208" s="27"/>
      <c r="CE208" s="27"/>
      <c r="CF208" s="27"/>
      <c r="CG208" s="27"/>
      <c r="CH208" s="27"/>
      <c r="CI208" s="27"/>
      <c r="CJ208" s="27"/>
      <c r="CK208" s="27"/>
      <c r="CL208" s="27"/>
      <c r="CM208" s="27"/>
      <c r="CN208" s="27"/>
      <c r="CO208" s="27"/>
      <c r="CP208" s="27"/>
      <c r="CQ208" s="27"/>
      <c r="CR208" s="27"/>
      <c r="CS208" s="27"/>
      <c r="CT208" s="27"/>
      <c r="CU208" s="27"/>
      <c r="CV208" s="27"/>
      <c r="CW208" s="27"/>
      <c r="CX208" s="27"/>
      <c r="CY208" s="27"/>
      <c r="CZ208" s="27"/>
      <c r="DA208" s="27"/>
      <c r="DB208" s="27"/>
      <c r="DC208" s="27"/>
      <c r="DD208" s="27"/>
      <c r="DE208" s="27"/>
      <c r="DF208" s="27"/>
      <c r="DG208" s="27"/>
      <c r="DH208" s="27"/>
      <c r="DI208" s="25"/>
      <c r="DJ208" s="25"/>
      <c r="DK208" s="25"/>
      <c r="DL208" s="25"/>
      <c r="DM208" s="25"/>
      <c r="DN208" s="25"/>
    </row>
    <row r="209" spans="1:118" ht="15.95" customHeight="1" x14ac:dyDescent="0.25">
      <c r="A209" s="181" t="str">
        <f t="shared" si="64"/>
        <v/>
      </c>
      <c r="B209" s="182" t="str">
        <f t="shared" si="63"/>
        <v/>
      </c>
      <c r="C209" s="151"/>
      <c r="D209" s="152"/>
      <c r="E209" s="153"/>
      <c r="F209" s="152"/>
      <c r="G209" s="151"/>
      <c r="H209" s="151"/>
      <c r="I209" s="151"/>
      <c r="J209" s="151"/>
      <c r="K209" s="152"/>
      <c r="L209" s="151" t="str">
        <f t="shared" si="44"/>
        <v/>
      </c>
      <c r="M209" s="151" t="str">
        <f t="shared" si="45"/>
        <v/>
      </c>
      <c r="N209" s="151" t="str">
        <f t="shared" si="46"/>
        <v/>
      </c>
      <c r="O209" s="151" t="str">
        <f t="shared" si="47"/>
        <v/>
      </c>
      <c r="P209" s="272"/>
      <c r="Q209" s="272"/>
      <c r="R209" s="180"/>
      <c r="S209" s="180"/>
      <c r="T209" s="174"/>
      <c r="U209" s="174"/>
      <c r="V209" s="174"/>
      <c r="W209" s="174"/>
      <c r="X209" s="174"/>
      <c r="Y209" s="174"/>
      <c r="Z209" s="174"/>
      <c r="AA209" s="175"/>
      <c r="AB209" s="175"/>
      <c r="AC209" s="175"/>
      <c r="AD209" s="175"/>
      <c r="AE209" s="176"/>
      <c r="AF209" s="175"/>
      <c r="AG209" s="122"/>
      <c r="AH209" s="177"/>
      <c r="AI209" s="177"/>
      <c r="AK209" s="164" t="str">
        <f t="shared" si="48"/>
        <v/>
      </c>
      <c r="AL209" s="165" t="str">
        <f t="shared" si="49"/>
        <v/>
      </c>
      <c r="AM209" s="164" t="str">
        <f t="shared" si="50"/>
        <v/>
      </c>
      <c r="AN209" s="164" t="str">
        <f t="shared" si="51"/>
        <v/>
      </c>
      <c r="AO209" s="166" t="str">
        <f t="shared" si="52"/>
        <v/>
      </c>
      <c r="AP209" s="167" t="str">
        <f t="shared" si="53"/>
        <v/>
      </c>
      <c r="AQ209" s="167" t="str">
        <f t="shared" si="54"/>
        <v/>
      </c>
      <c r="AR209" s="167" t="str">
        <f t="shared" si="55"/>
        <v/>
      </c>
      <c r="AS209" s="164" t="str">
        <f t="shared" si="56"/>
        <v/>
      </c>
      <c r="AT209" s="168" t="str">
        <f t="shared" si="57"/>
        <v/>
      </c>
      <c r="AU209" s="168" t="str">
        <f t="shared" si="58"/>
        <v/>
      </c>
      <c r="AV209" s="168" t="str">
        <f t="shared" si="59"/>
        <v/>
      </c>
      <c r="AW209" s="168" t="str">
        <f t="shared" si="60"/>
        <v/>
      </c>
      <c r="AX209" s="168" t="str">
        <f t="shared" si="61"/>
        <v/>
      </c>
      <c r="AY209" s="168" t="str">
        <f t="shared" si="62"/>
        <v/>
      </c>
      <c r="AZ209" s="178"/>
      <c r="BA209" s="178"/>
      <c r="BB209" s="179"/>
      <c r="BC209" s="179"/>
      <c r="BD209" s="179"/>
      <c r="BE209" s="179"/>
      <c r="BF209" s="179"/>
      <c r="BG209" s="179"/>
      <c r="BH209" s="179"/>
      <c r="BI209" s="179"/>
      <c r="BJ209" s="179"/>
      <c r="BK209" s="179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  <c r="BW209" s="27"/>
      <c r="BX209" s="27"/>
      <c r="BY209" s="27"/>
      <c r="BZ209" s="27"/>
      <c r="CA209" s="27"/>
      <c r="CB209" s="27"/>
      <c r="CC209" s="27"/>
      <c r="CD209" s="27"/>
      <c r="CE209" s="27"/>
      <c r="CF209" s="27"/>
      <c r="CG209" s="27"/>
      <c r="CH209" s="27"/>
      <c r="CI209" s="27"/>
      <c r="CJ209" s="27"/>
      <c r="CK209" s="27"/>
      <c r="CL209" s="27"/>
      <c r="CM209" s="27"/>
      <c r="CN209" s="27"/>
      <c r="CO209" s="27"/>
      <c r="CP209" s="27"/>
      <c r="CQ209" s="27"/>
      <c r="CR209" s="27"/>
      <c r="CS209" s="27"/>
      <c r="CT209" s="27"/>
      <c r="CU209" s="27"/>
      <c r="CV209" s="27"/>
      <c r="CW209" s="27"/>
      <c r="CX209" s="27"/>
      <c r="CY209" s="27"/>
      <c r="CZ209" s="27"/>
      <c r="DA209" s="27"/>
      <c r="DB209" s="27"/>
      <c r="DC209" s="27"/>
      <c r="DD209" s="27"/>
      <c r="DE209" s="27"/>
      <c r="DF209" s="27"/>
      <c r="DG209" s="27"/>
      <c r="DH209" s="27"/>
      <c r="DI209" s="25"/>
      <c r="DJ209" s="25"/>
      <c r="DK209" s="25"/>
      <c r="DL209" s="25"/>
      <c r="DM209" s="25"/>
      <c r="DN209" s="25"/>
    </row>
    <row r="210" spans="1:118" ht="15.95" customHeight="1" x14ac:dyDescent="0.2">
      <c r="A210" s="181" t="str">
        <f t="shared" si="64"/>
        <v/>
      </c>
      <c r="B210" s="182" t="str">
        <f t="shared" si="63"/>
        <v/>
      </c>
      <c r="C210" s="151"/>
      <c r="D210" s="152"/>
      <c r="E210" s="153"/>
      <c r="F210" s="152"/>
      <c r="G210" s="151"/>
      <c r="H210" s="151"/>
      <c r="I210" s="151"/>
      <c r="J210" s="151"/>
      <c r="K210" s="151"/>
      <c r="L210" s="151" t="str">
        <f t="shared" ref="L210:L273" si="65">IF(C210="","",IF($F$9&lt;50,AK210*($Q$11-$AC$8)/$AF$8,AK210*($Q$11-$AC$9)/$AF$9))</f>
        <v/>
      </c>
      <c r="M210" s="151" t="str">
        <f t="shared" ref="M210:M273" si="66">IF(C210="","",AK210-SQRT(AK210^2-2*ABS(I210)*10^6/($AA$11*$F$10*J210)))</f>
        <v/>
      </c>
      <c r="N210" s="151" t="str">
        <f t="shared" ref="N210:N273" si="67">IF($C210="","",MAX($AF$11*J210*K210,IF(I210&lt;=0,AO210*$AM210+AY210*$AN210,AV210)))</f>
        <v/>
      </c>
      <c r="O210" s="151" t="str">
        <f t="shared" ref="O210:O273" si="68">IF(C210="","",MAX($AF$11*J210*K210,IF(I210&lt;=0,AV210,AO210*AM210+AY210*AN210)))</f>
        <v/>
      </c>
      <c r="P210" s="155"/>
      <c r="Q210" s="155"/>
      <c r="R210" s="154" t="str">
        <f>IF(C210="","",MAX(N210:N211))</f>
        <v/>
      </c>
      <c r="S210" s="154" t="str">
        <f>IF(D210="","",MAX(O210:O211))</f>
        <v/>
      </c>
      <c r="T210" s="155" t="str">
        <f>IF(C210="","",MAX(ABS(H210),ABS(H211)))</f>
        <v/>
      </c>
      <c r="U210" s="156" t="str">
        <f>+IF(C210="","",MIN(MAX(ABS(G210),ABS(G211))*1000/(J210*K210),0.2*$F$10))</f>
        <v/>
      </c>
      <c r="V210" s="155" t="str">
        <f>IF(C210="","",MAX(BH210:BI210))</f>
        <v/>
      </c>
      <c r="W210" s="155" t="str">
        <f>IF(C210="","",$AA$9*$J210*$BG210*$BF210*$F$10/2.9/1000)</f>
        <v/>
      </c>
      <c r="X210" s="155" t="str">
        <f>IF(C210="","",$AA$9*$J210*$BG210*$BF210*$F$10/2/1000)</f>
        <v/>
      </c>
      <c r="Y210" s="157" t="str">
        <f>IF(C210="","",IF(MAX(ABS(H210),ABS(H211))&lt;V210,"Cấu tạo",IF(MAX(ABS(H210),ABS(H211))&gt;X210,"O/S","Tínhthép")))</f>
        <v/>
      </c>
      <c r="Z210" s="158" t="str">
        <f>IF(C210="","",IF(Y210="Tínhthép",IF(T210&lt;W210,2.5,_xlfn.COT(0.5*ASIN(2*T210*1000/($AA$9*J210*BG210*BF210*$F$10)))),""))</f>
        <v/>
      </c>
      <c r="AA210" s="159" t="str">
        <f>IF(C210="","",MAX(BJ210:BK210))</f>
        <v/>
      </c>
      <c r="AB210" s="160" t="str">
        <f>IF($C210="","",AH210)</f>
        <v/>
      </c>
      <c r="AC210" s="160" t="str">
        <f>IF($C210="","",AI210)</f>
        <v/>
      </c>
      <c r="AD210" s="160"/>
      <c r="AE210" s="159" t="str">
        <f>IF(C210="","",2*3.14*AB210^2/4/AC210*1000)</f>
        <v/>
      </c>
      <c r="AF210" s="161" t="str">
        <f>IF(C210="","",IF(AE210&gt;AA210,"OK","NOT OK"))</f>
        <v/>
      </c>
      <c r="AG210" s="17">
        <v>49</v>
      </c>
      <c r="AH210" s="162">
        <v>10</v>
      </c>
      <c r="AI210" s="163">
        <v>200</v>
      </c>
      <c r="AK210" s="164" t="str">
        <f t="shared" ref="AK210:AK273" si="69">+IF(C210="","",IF(I210&gt;=0,K210-$Y$9,K210-$Y$8))</f>
        <v/>
      </c>
      <c r="AL210" s="165" t="str">
        <f t="shared" ref="AL210:AL275" si="70">IF(C210="","",$AA$10*L210)</f>
        <v/>
      </c>
      <c r="AM210" s="164" t="str">
        <f t="shared" ref="AM210:AM273" si="71">IF(C210="","",IF(M210&lt;$AA$10*L210,1,0))</f>
        <v/>
      </c>
      <c r="AN210" s="164" t="str">
        <f t="shared" ref="AN210:AN273" si="72">IF(C210="","",IF(M210&lt;$AA$10*L210,0,1))</f>
        <v/>
      </c>
      <c r="AO210" s="166" t="str">
        <f t="shared" ref="AO210:AO273" si="73">+IF(C210="","",ABS(I210)*1000/($J$10*(AK210-M210/2))*1000)</f>
        <v/>
      </c>
      <c r="AP210" s="167" t="str">
        <f t="shared" ref="AP210:AP273" si="74">IF(C210="","",$AA$11*$F$10*$AA$10*$L210*$J210/1000)</f>
        <v/>
      </c>
      <c r="AQ210" s="167" t="str">
        <f t="shared" ref="AQ210:AQ273" si="75">IF(C210="","",AP210*(AK210-$AA$10*L210)/10^3)</f>
        <v/>
      </c>
      <c r="AR210" s="167" t="str">
        <f t="shared" ref="AR210:AR273" si="76">IF(C210="","",IF(ABS(I210)-AQ210&lt;=0,0,ABS(I210)-AQ210))</f>
        <v/>
      </c>
      <c r="AS210" s="164" t="str">
        <f t="shared" ref="AS210:AS273" si="77">IF(C210="","",$F$12*(L210-$Y$8)/L210)</f>
        <v/>
      </c>
      <c r="AT210" s="168" t="str">
        <f t="shared" ref="AT210:AT273" si="78">+IF(C210="","",AR210/(K210-$Y$8-$Y$9)*1000)</f>
        <v/>
      </c>
      <c r="AU210" s="168" t="str">
        <f t="shared" ref="AU210:AU273" si="79">IF(C210="","",MIN(+AS210*$J$11,$J$10))</f>
        <v/>
      </c>
      <c r="AV210" s="168" t="str">
        <f t="shared" ref="AV210:AV273" si="80">+IF(C210="","",AT210/(AU210-$AA$11*$F$10)*1000)</f>
        <v/>
      </c>
      <c r="AW210" s="168" t="str">
        <f t="shared" ref="AW210:AW273" si="81">+IF(C210="","",AQ210*10^6/($J$10*(AK210-$AA$10*L210/2)))</f>
        <v/>
      </c>
      <c r="AX210" s="168" t="str">
        <f t="shared" ref="AX210:AX273" si="82">+IF(C210="","",AR210*10^6/($J$10*(K210-$Y$8-$Y$9)))</f>
        <v/>
      </c>
      <c r="AY210" s="168" t="str">
        <f t="shared" ref="AY210:AY273" si="83">+IF(C210="","",AW210+AX210)</f>
        <v/>
      </c>
      <c r="AZ210" s="169" t="str">
        <f>IF(C210="","",MAX(R210:R211))</f>
        <v/>
      </c>
      <c r="BA210" s="169" t="str">
        <f>IF(C210="","",MAX(S210:S211))</f>
        <v/>
      </c>
      <c r="BB210" s="170" t="str">
        <f>IF(C210="","",MIN(2,1+SQRT(200/(0.8*K210))))</f>
        <v/>
      </c>
      <c r="BC210" s="170" t="str">
        <f>IF(C210="","",MIN(0.02,MAX(R210:S210)/(J210*0.8*K210)))</f>
        <v/>
      </c>
      <c r="BD210" s="171" t="str">
        <f>IF(C210="","",0.18/$Y$11)</f>
        <v/>
      </c>
      <c r="BE210" s="172" t="str">
        <f>IF(C210="","",0.035*BB210^(3/2)*$F$9^(1/2))</f>
        <v/>
      </c>
      <c r="BF210" s="172" t="str">
        <f>IF(C210="","",0.6*(1-$F$9/250))</f>
        <v/>
      </c>
      <c r="BG210" s="171" t="str">
        <f>IF(C210="","",0.9*AK210)</f>
        <v/>
      </c>
      <c r="BH210" s="172" t="str">
        <f>+IF(C210="","",(BD210*BB210*(100*BC210*$F$9)^(1/3)+0.15*U210)*J210*0.8*K210/1000)</f>
        <v/>
      </c>
      <c r="BI210" s="172" t="str">
        <f>IF(C210="","",(BE210+0.15*U210)*J210*0.8*K210/1000)</f>
        <v/>
      </c>
      <c r="BJ210" s="172" t="str">
        <f>IF(C210="","",$AF$12*J210*1000)</f>
        <v/>
      </c>
      <c r="BK210" s="172" t="str">
        <f>+IF(C210="","",T210*1000/(BG210*$Q$10*Z210)*1000)</f>
        <v/>
      </c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  <c r="BW210" s="27"/>
      <c r="BX210" s="27"/>
      <c r="BY210" s="27"/>
      <c r="BZ210" s="27"/>
      <c r="CA210" s="27"/>
      <c r="CB210" s="27"/>
      <c r="CC210" s="27"/>
      <c r="CD210" s="27"/>
      <c r="CE210" s="27"/>
      <c r="CF210" s="27"/>
      <c r="CG210" s="27"/>
      <c r="CH210" s="27"/>
      <c r="CI210" s="27"/>
      <c r="CJ210" s="27"/>
      <c r="CK210" s="27"/>
      <c r="CL210" s="27"/>
      <c r="CM210" s="27"/>
      <c r="CN210" s="27"/>
      <c r="CO210" s="27"/>
      <c r="CP210" s="27"/>
      <c r="CQ210" s="27"/>
      <c r="CR210" s="27"/>
      <c r="CS210" s="27"/>
      <c r="CT210" s="27"/>
      <c r="CU210" s="27"/>
      <c r="CV210" s="27"/>
      <c r="CW210" s="27"/>
      <c r="CX210" s="27"/>
      <c r="CY210" s="27"/>
      <c r="CZ210" s="27"/>
      <c r="DA210" s="27"/>
      <c r="DB210" s="27"/>
      <c r="DC210" s="27"/>
      <c r="DD210" s="27"/>
      <c r="DE210" s="27"/>
      <c r="DF210" s="27"/>
      <c r="DG210" s="27"/>
      <c r="DH210" s="27"/>
      <c r="DI210" s="25"/>
      <c r="DJ210" s="25"/>
      <c r="DK210" s="25"/>
      <c r="DL210" s="25"/>
      <c r="DM210" s="25"/>
      <c r="DN210" s="25"/>
    </row>
    <row r="211" spans="1:118" ht="15.95" customHeight="1" x14ac:dyDescent="0.25">
      <c r="A211" s="181" t="str">
        <f t="shared" si="64"/>
        <v/>
      </c>
      <c r="B211" s="182" t="str">
        <f t="shared" ref="B211:B274" si="84">IF(C211="","",A211/2-INT(A211/2))</f>
        <v/>
      </c>
      <c r="C211" s="151"/>
      <c r="D211" s="152"/>
      <c r="E211" s="153"/>
      <c r="F211" s="152"/>
      <c r="G211" s="151"/>
      <c r="H211" s="151"/>
      <c r="I211" s="151"/>
      <c r="J211" s="151"/>
      <c r="K211" s="152"/>
      <c r="L211" s="151" t="str">
        <f t="shared" si="65"/>
        <v/>
      </c>
      <c r="M211" s="151" t="str">
        <f t="shared" si="66"/>
        <v/>
      </c>
      <c r="N211" s="151" t="str">
        <f t="shared" si="67"/>
        <v/>
      </c>
      <c r="O211" s="151" t="str">
        <f t="shared" si="68"/>
        <v/>
      </c>
      <c r="P211" s="272"/>
      <c r="Q211" s="272"/>
      <c r="R211" s="173"/>
      <c r="S211" s="173"/>
      <c r="T211" s="174"/>
      <c r="U211" s="174"/>
      <c r="V211" s="174"/>
      <c r="W211" s="174"/>
      <c r="X211" s="174"/>
      <c r="Y211" s="174"/>
      <c r="Z211" s="174"/>
      <c r="AA211" s="175"/>
      <c r="AB211" s="175"/>
      <c r="AC211" s="175"/>
      <c r="AD211" s="175"/>
      <c r="AE211" s="176"/>
      <c r="AF211" s="175"/>
      <c r="AG211" s="122"/>
      <c r="AH211" s="177"/>
      <c r="AI211" s="177"/>
      <c r="AK211" s="164" t="str">
        <f t="shared" si="69"/>
        <v/>
      </c>
      <c r="AL211" s="165" t="str">
        <f t="shared" si="70"/>
        <v/>
      </c>
      <c r="AM211" s="164" t="str">
        <f t="shared" si="71"/>
        <v/>
      </c>
      <c r="AN211" s="164" t="str">
        <f t="shared" si="72"/>
        <v/>
      </c>
      <c r="AO211" s="166" t="str">
        <f t="shared" si="73"/>
        <v/>
      </c>
      <c r="AP211" s="167" t="str">
        <f t="shared" si="74"/>
        <v/>
      </c>
      <c r="AQ211" s="167" t="str">
        <f t="shared" si="75"/>
        <v/>
      </c>
      <c r="AR211" s="167" t="str">
        <f t="shared" si="76"/>
        <v/>
      </c>
      <c r="AS211" s="164" t="str">
        <f t="shared" si="77"/>
        <v/>
      </c>
      <c r="AT211" s="168" t="str">
        <f t="shared" si="78"/>
        <v/>
      </c>
      <c r="AU211" s="168" t="str">
        <f t="shared" si="79"/>
        <v/>
      </c>
      <c r="AV211" s="168" t="str">
        <f t="shared" si="80"/>
        <v/>
      </c>
      <c r="AW211" s="168" t="str">
        <f t="shared" si="81"/>
        <v/>
      </c>
      <c r="AX211" s="168" t="str">
        <f t="shared" si="82"/>
        <v/>
      </c>
      <c r="AY211" s="168" t="str">
        <f t="shared" si="83"/>
        <v/>
      </c>
      <c r="AZ211" s="178"/>
      <c r="BA211" s="178"/>
      <c r="BB211" s="179"/>
      <c r="BC211" s="179"/>
      <c r="BD211" s="179"/>
      <c r="BE211" s="179"/>
      <c r="BF211" s="179"/>
      <c r="BG211" s="179"/>
      <c r="BH211" s="179"/>
      <c r="BI211" s="179"/>
      <c r="BJ211" s="179"/>
      <c r="BK211" s="179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  <c r="BW211" s="27"/>
      <c r="BX211" s="27"/>
      <c r="BY211" s="27"/>
      <c r="BZ211" s="27"/>
      <c r="CA211" s="27"/>
      <c r="CB211" s="27"/>
      <c r="CC211" s="27"/>
      <c r="CD211" s="27"/>
      <c r="CE211" s="27"/>
      <c r="CF211" s="27"/>
      <c r="CG211" s="27"/>
      <c r="CH211" s="27"/>
      <c r="CI211" s="27"/>
      <c r="CJ211" s="27"/>
      <c r="CK211" s="27"/>
      <c r="CL211" s="27"/>
      <c r="CM211" s="27"/>
      <c r="CN211" s="27"/>
      <c r="CO211" s="27"/>
      <c r="CP211" s="27"/>
      <c r="CQ211" s="27"/>
      <c r="CR211" s="27"/>
      <c r="CS211" s="27"/>
      <c r="CT211" s="27"/>
      <c r="CU211" s="27"/>
      <c r="CV211" s="27"/>
      <c r="CW211" s="27"/>
      <c r="CX211" s="27"/>
      <c r="CY211" s="27"/>
      <c r="CZ211" s="27"/>
      <c r="DA211" s="27"/>
      <c r="DB211" s="27"/>
      <c r="DC211" s="27"/>
      <c r="DD211" s="27"/>
      <c r="DE211" s="27"/>
      <c r="DF211" s="27"/>
      <c r="DG211" s="27"/>
      <c r="DH211" s="27"/>
      <c r="DI211" s="25"/>
      <c r="DJ211" s="25"/>
      <c r="DK211" s="25"/>
      <c r="DL211" s="25"/>
      <c r="DM211" s="25"/>
      <c r="DN211" s="25"/>
    </row>
    <row r="212" spans="1:118" ht="15.95" customHeight="1" x14ac:dyDescent="0.2">
      <c r="A212" s="181" t="str">
        <f t="shared" ref="A212:A275" si="85">IF(C212="","",IF(C212=C211,A211,A211+1))</f>
        <v/>
      </c>
      <c r="B212" s="182" t="str">
        <f t="shared" si="84"/>
        <v/>
      </c>
      <c r="C212" s="151"/>
      <c r="D212" s="152"/>
      <c r="E212" s="153"/>
      <c r="F212" s="152"/>
      <c r="G212" s="151"/>
      <c r="H212" s="151"/>
      <c r="I212" s="151"/>
      <c r="J212" s="151"/>
      <c r="K212" s="152"/>
      <c r="L212" s="151" t="str">
        <f t="shared" si="65"/>
        <v/>
      </c>
      <c r="M212" s="151" t="str">
        <f t="shared" si="66"/>
        <v/>
      </c>
      <c r="N212" s="151" t="str">
        <f t="shared" si="67"/>
        <v/>
      </c>
      <c r="O212" s="151" t="str">
        <f t="shared" si="68"/>
        <v/>
      </c>
      <c r="P212" s="155"/>
      <c r="Q212" s="155"/>
      <c r="R212" s="154" t="str">
        <f>IF(C212="","",MAX(N212:N213))</f>
        <v/>
      </c>
      <c r="S212" s="154" t="str">
        <f>IF(D212="","",MAX(O212:O213))</f>
        <v/>
      </c>
      <c r="T212" s="155" t="str">
        <f>IF(C212="","",MAX(ABS(H212),ABS(H213)))</f>
        <v/>
      </c>
      <c r="U212" s="156" t="str">
        <f>+IF(C212="","",MIN(MAX(ABS(G212),ABS(G213))*1000/(J212*K212),0.2*$F$10))</f>
        <v/>
      </c>
      <c r="V212" s="155" t="str">
        <f>IF(C212="","",MAX(BH212:BI212))</f>
        <v/>
      </c>
      <c r="W212" s="155" t="str">
        <f>IF(C212="","",$AA$9*$J212*$BG212*$BF212*$F$10/2.9/1000)</f>
        <v/>
      </c>
      <c r="X212" s="155" t="str">
        <f>IF(C212="","",$AA$9*$J212*$BG212*$BF212*$F$10/2/1000)</f>
        <v/>
      </c>
      <c r="Y212" s="157" t="str">
        <f>IF(C212="","",IF(MAX(ABS(H212),ABS(H213))&lt;V212,"Cấu tạo",IF(MAX(ABS(H212),ABS(H213))&gt;X212,"O/S","Tínhthép")))</f>
        <v/>
      </c>
      <c r="Z212" s="158" t="str">
        <f>IF(C212="","",IF(Y212="Tínhthép",IF(T212&lt;W212,2.5,_xlfn.COT(0.5*ASIN(2*T212*1000/($AA$9*J212*BG212*BF212*$F$10)))),""))</f>
        <v/>
      </c>
      <c r="AA212" s="159" t="str">
        <f>IF(C212="","",MAX(BJ212:BK212))</f>
        <v/>
      </c>
      <c r="AB212" s="160" t="str">
        <f>IF($C212="","",AH212)</f>
        <v/>
      </c>
      <c r="AC212" s="160" t="str">
        <f>IF($C212="","",AI212)</f>
        <v/>
      </c>
      <c r="AD212" s="160"/>
      <c r="AE212" s="159" t="str">
        <f>IF(C212="","",2*3.14*AB212^2/4/AC212*1000)</f>
        <v/>
      </c>
      <c r="AF212" s="161" t="str">
        <f>IF(C212="","",IF(AE212&gt;AA212,"OK","NOT OK"))</f>
        <v/>
      </c>
      <c r="AH212" s="162">
        <v>10</v>
      </c>
      <c r="AI212" s="163">
        <v>200</v>
      </c>
      <c r="AK212" s="164" t="str">
        <f t="shared" si="69"/>
        <v/>
      </c>
      <c r="AL212" s="165" t="str">
        <f t="shared" si="70"/>
        <v/>
      </c>
      <c r="AM212" s="164" t="str">
        <f t="shared" si="71"/>
        <v/>
      </c>
      <c r="AN212" s="164" t="str">
        <f t="shared" si="72"/>
        <v/>
      </c>
      <c r="AO212" s="166" t="str">
        <f t="shared" si="73"/>
        <v/>
      </c>
      <c r="AP212" s="167" t="str">
        <f t="shared" si="74"/>
        <v/>
      </c>
      <c r="AQ212" s="167" t="str">
        <f t="shared" si="75"/>
        <v/>
      </c>
      <c r="AR212" s="167" t="str">
        <f t="shared" si="76"/>
        <v/>
      </c>
      <c r="AS212" s="164" t="str">
        <f t="shared" si="77"/>
        <v/>
      </c>
      <c r="AT212" s="168" t="str">
        <f t="shared" si="78"/>
        <v/>
      </c>
      <c r="AU212" s="168" t="str">
        <f t="shared" si="79"/>
        <v/>
      </c>
      <c r="AV212" s="168" t="str">
        <f t="shared" si="80"/>
        <v/>
      </c>
      <c r="AW212" s="168" t="str">
        <f t="shared" si="81"/>
        <v/>
      </c>
      <c r="AX212" s="168" t="str">
        <f t="shared" si="82"/>
        <v/>
      </c>
      <c r="AY212" s="168" t="str">
        <f t="shared" si="83"/>
        <v/>
      </c>
      <c r="AZ212" s="169" t="str">
        <f>IF(C212="","",MAX(R212:R213))</f>
        <v/>
      </c>
      <c r="BA212" s="169" t="str">
        <f>IF(C212="","",MAX(S212:S213))</f>
        <v/>
      </c>
      <c r="BB212" s="170" t="str">
        <f>IF(C212="","",MIN(2,1+SQRT(200/(0.8*K212))))</f>
        <v/>
      </c>
      <c r="BC212" s="170" t="str">
        <f>IF(C212="","",MIN(0.02,MAX(R212:S212)/(J212*0.8*K212)))</f>
        <v/>
      </c>
      <c r="BD212" s="171" t="str">
        <f>IF(C212="","",0.18/$Y$11)</f>
        <v/>
      </c>
      <c r="BE212" s="172" t="str">
        <f>IF(C212="","",0.035*BB212^(3/2)*$F$9^(1/2))</f>
        <v/>
      </c>
      <c r="BF212" s="172" t="str">
        <f>IF(C212="","",0.6*(1-$F$9/250))</f>
        <v/>
      </c>
      <c r="BG212" s="171" t="str">
        <f>IF(C212="","",0.9*AK212)</f>
        <v/>
      </c>
      <c r="BH212" s="172" t="str">
        <f>+IF(C212="","",(BD212*BB212*(100*BC212*$F$9)^(1/3)+0.15*U212)*J212*0.8*K212/1000)</f>
        <v/>
      </c>
      <c r="BI212" s="172" t="str">
        <f>IF(C212="","",(BE212+0.15*U212)*J212*0.8*K212/1000)</f>
        <v/>
      </c>
      <c r="BJ212" s="172" t="str">
        <f>IF(C212="","",$AF$12*J212*1000)</f>
        <v/>
      </c>
      <c r="BK212" s="172" t="str">
        <f>+IF(C212="","",T212*1000/(BG212*$Q$10*Z212)*1000)</f>
        <v/>
      </c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  <c r="BW212" s="27"/>
      <c r="BX212" s="27"/>
      <c r="BY212" s="27"/>
      <c r="BZ212" s="27"/>
      <c r="CA212" s="27"/>
      <c r="CB212" s="27"/>
      <c r="CC212" s="27"/>
      <c r="CD212" s="27"/>
      <c r="CE212" s="27"/>
      <c r="CF212" s="27"/>
      <c r="CG212" s="27"/>
      <c r="CH212" s="27"/>
      <c r="CI212" s="27"/>
      <c r="CJ212" s="27"/>
      <c r="CK212" s="27"/>
      <c r="CL212" s="27"/>
      <c r="CM212" s="27"/>
      <c r="CN212" s="27"/>
      <c r="CO212" s="27"/>
      <c r="CP212" s="27"/>
      <c r="CQ212" s="27"/>
      <c r="CR212" s="27"/>
      <c r="CS212" s="27"/>
      <c r="CT212" s="27"/>
      <c r="CU212" s="27"/>
      <c r="CV212" s="27"/>
      <c r="CW212" s="27"/>
      <c r="CX212" s="27"/>
      <c r="CY212" s="27"/>
      <c r="CZ212" s="27"/>
      <c r="DA212" s="27"/>
      <c r="DB212" s="27"/>
      <c r="DC212" s="27"/>
      <c r="DD212" s="27"/>
      <c r="DE212" s="27"/>
      <c r="DF212" s="27"/>
      <c r="DG212" s="27"/>
      <c r="DH212" s="27"/>
      <c r="DI212" s="25"/>
      <c r="DJ212" s="25"/>
      <c r="DK212" s="25"/>
      <c r="DL212" s="25"/>
      <c r="DM212" s="25"/>
      <c r="DN212" s="25"/>
    </row>
    <row r="213" spans="1:118" ht="15.95" customHeight="1" x14ac:dyDescent="0.25">
      <c r="A213" s="181" t="str">
        <f t="shared" si="85"/>
        <v/>
      </c>
      <c r="B213" s="182" t="str">
        <f t="shared" si="84"/>
        <v/>
      </c>
      <c r="C213" s="151"/>
      <c r="D213" s="152"/>
      <c r="E213" s="153"/>
      <c r="F213" s="152"/>
      <c r="G213" s="151"/>
      <c r="H213" s="151"/>
      <c r="I213" s="151"/>
      <c r="J213" s="151"/>
      <c r="K213" s="152"/>
      <c r="L213" s="151" t="str">
        <f t="shared" si="65"/>
        <v/>
      </c>
      <c r="M213" s="151" t="str">
        <f t="shared" si="66"/>
        <v/>
      </c>
      <c r="N213" s="151" t="str">
        <f t="shared" si="67"/>
        <v/>
      </c>
      <c r="O213" s="151" t="str">
        <f t="shared" si="68"/>
        <v/>
      </c>
      <c r="P213" s="272"/>
      <c r="Q213" s="272"/>
      <c r="R213" s="173"/>
      <c r="S213" s="173"/>
      <c r="T213" s="174"/>
      <c r="U213" s="174"/>
      <c r="V213" s="174"/>
      <c r="W213" s="174"/>
      <c r="X213" s="174"/>
      <c r="Y213" s="174"/>
      <c r="Z213" s="174"/>
      <c r="AA213" s="175"/>
      <c r="AB213" s="175"/>
      <c r="AC213" s="175"/>
      <c r="AD213" s="175"/>
      <c r="AE213" s="176"/>
      <c r="AF213" s="175"/>
      <c r="AG213" s="122"/>
      <c r="AH213" s="177"/>
      <c r="AI213" s="177"/>
      <c r="AK213" s="164" t="str">
        <f t="shared" si="69"/>
        <v/>
      </c>
      <c r="AL213" s="165" t="str">
        <f t="shared" si="70"/>
        <v/>
      </c>
      <c r="AM213" s="164" t="str">
        <f t="shared" si="71"/>
        <v/>
      </c>
      <c r="AN213" s="164" t="str">
        <f t="shared" si="72"/>
        <v/>
      </c>
      <c r="AO213" s="166" t="str">
        <f t="shared" si="73"/>
        <v/>
      </c>
      <c r="AP213" s="167" t="str">
        <f t="shared" si="74"/>
        <v/>
      </c>
      <c r="AQ213" s="167" t="str">
        <f t="shared" si="75"/>
        <v/>
      </c>
      <c r="AR213" s="167" t="str">
        <f t="shared" si="76"/>
        <v/>
      </c>
      <c r="AS213" s="164" t="str">
        <f t="shared" si="77"/>
        <v/>
      </c>
      <c r="AT213" s="168" t="str">
        <f t="shared" si="78"/>
        <v/>
      </c>
      <c r="AU213" s="168" t="str">
        <f t="shared" si="79"/>
        <v/>
      </c>
      <c r="AV213" s="168" t="str">
        <f t="shared" si="80"/>
        <v/>
      </c>
      <c r="AW213" s="168" t="str">
        <f t="shared" si="81"/>
        <v/>
      </c>
      <c r="AX213" s="168" t="str">
        <f t="shared" si="82"/>
        <v/>
      </c>
      <c r="AY213" s="168" t="str">
        <f t="shared" si="83"/>
        <v/>
      </c>
      <c r="AZ213" s="178"/>
      <c r="BA213" s="178"/>
      <c r="BB213" s="179"/>
      <c r="BC213" s="179"/>
      <c r="BD213" s="179"/>
      <c r="BE213" s="179"/>
      <c r="BF213" s="179"/>
      <c r="BG213" s="179"/>
      <c r="BH213" s="179"/>
      <c r="BI213" s="179"/>
      <c r="BJ213" s="179"/>
      <c r="BK213" s="179"/>
      <c r="BL213" s="27"/>
      <c r="BM213" s="27"/>
      <c r="BN213" s="27"/>
      <c r="BO213" s="27"/>
      <c r="BP213" s="27"/>
      <c r="BQ213" s="27"/>
      <c r="BR213" s="27"/>
      <c r="BS213" s="27"/>
      <c r="BT213" s="27"/>
      <c r="BU213" s="27"/>
      <c r="BV213" s="27"/>
      <c r="BW213" s="27"/>
      <c r="BX213" s="27"/>
      <c r="BY213" s="27"/>
      <c r="BZ213" s="27"/>
      <c r="CA213" s="27"/>
      <c r="CB213" s="27"/>
      <c r="CC213" s="27"/>
      <c r="CD213" s="27"/>
      <c r="CE213" s="27"/>
      <c r="CF213" s="27"/>
      <c r="CG213" s="27"/>
      <c r="CH213" s="27"/>
      <c r="CI213" s="27"/>
      <c r="CJ213" s="27"/>
      <c r="CK213" s="27"/>
      <c r="CL213" s="27"/>
      <c r="CM213" s="27"/>
      <c r="CN213" s="27"/>
      <c r="CO213" s="27"/>
      <c r="CP213" s="27"/>
      <c r="CQ213" s="27"/>
      <c r="CR213" s="27"/>
      <c r="CS213" s="27"/>
      <c r="CT213" s="27"/>
      <c r="CU213" s="27"/>
      <c r="CV213" s="27"/>
      <c r="CW213" s="27"/>
      <c r="CX213" s="27"/>
      <c r="CY213" s="27"/>
      <c r="CZ213" s="27"/>
      <c r="DA213" s="27"/>
      <c r="DB213" s="27"/>
      <c r="DC213" s="27"/>
      <c r="DD213" s="27"/>
      <c r="DE213" s="27"/>
      <c r="DF213" s="27"/>
      <c r="DG213" s="27"/>
      <c r="DH213" s="27"/>
      <c r="DI213" s="25"/>
      <c r="DJ213" s="25"/>
      <c r="DK213" s="25"/>
      <c r="DL213" s="25"/>
      <c r="DM213" s="25"/>
      <c r="DN213" s="25"/>
    </row>
    <row r="214" spans="1:118" ht="15.95" customHeight="1" x14ac:dyDescent="0.2">
      <c r="A214" s="181" t="str">
        <f t="shared" si="85"/>
        <v/>
      </c>
      <c r="B214" s="182" t="str">
        <f t="shared" si="84"/>
        <v/>
      </c>
      <c r="C214" s="151"/>
      <c r="D214" s="152"/>
      <c r="E214" s="153"/>
      <c r="F214" s="152"/>
      <c r="G214" s="151"/>
      <c r="H214" s="151"/>
      <c r="I214" s="151"/>
      <c r="J214" s="151"/>
      <c r="K214" s="151"/>
      <c r="L214" s="151" t="str">
        <f t="shared" si="65"/>
        <v/>
      </c>
      <c r="M214" s="151" t="str">
        <f t="shared" si="66"/>
        <v/>
      </c>
      <c r="N214" s="151" t="str">
        <f t="shared" si="67"/>
        <v/>
      </c>
      <c r="O214" s="151" t="str">
        <f t="shared" si="68"/>
        <v/>
      </c>
      <c r="P214" s="155"/>
      <c r="Q214" s="155"/>
      <c r="R214" s="154" t="str">
        <f>IF(C214="","",MAX(N214:N215))</f>
        <v/>
      </c>
      <c r="S214" s="154" t="str">
        <f>IF(D214="","",MAX(O214:O215))</f>
        <v/>
      </c>
      <c r="T214" s="155" t="str">
        <f>IF(C214="","",MAX(ABS(H214),ABS(H215)))</f>
        <v/>
      </c>
      <c r="U214" s="156" t="str">
        <f>+IF(C214="","",MIN(MAX(ABS(G214),ABS(G215))*1000/(J214*K214),0.2*$F$10))</f>
        <v/>
      </c>
      <c r="V214" s="155" t="str">
        <f>IF(C214="","",MAX(BH214:BI214))</f>
        <v/>
      </c>
      <c r="W214" s="155" t="str">
        <f>IF(C214="","",$AA$9*$J214*$BG214*$BF214*$F$10/2.9/1000)</f>
        <v/>
      </c>
      <c r="X214" s="155" t="str">
        <f>IF(C214="","",$AA$9*$J214*$BG214*$BF214*$F$10/2/1000)</f>
        <v/>
      </c>
      <c r="Y214" s="157" t="str">
        <f>IF(C214="","",IF(MAX(ABS(H214),ABS(H215))&lt;V214,"Cấu tạo",IF(MAX(ABS(H214),ABS(H215))&gt;X214,"O/S","Tínhthép")))</f>
        <v/>
      </c>
      <c r="Z214" s="158" t="str">
        <f>IF(C214="","",IF(Y214="Tínhthép",IF(T214&lt;W214,2.5,_xlfn.COT(0.5*ASIN(2*T214*1000/($AA$9*J214*BG214*BF214*$F$10)))),""))</f>
        <v/>
      </c>
      <c r="AA214" s="159" t="str">
        <f>IF(C214="","",MAX(BJ214:BK214))</f>
        <v/>
      </c>
      <c r="AB214" s="160" t="str">
        <f>IF($C214="","",AH214)</f>
        <v/>
      </c>
      <c r="AC214" s="160" t="str">
        <f>IF($C214="","",AI214)</f>
        <v/>
      </c>
      <c r="AD214" s="160"/>
      <c r="AE214" s="159" t="str">
        <f>IF(C214="","",2*3.14*AB214^2/4/AC214*1000)</f>
        <v/>
      </c>
      <c r="AF214" s="161" t="str">
        <f>IF(C214="","",IF(AE214&gt;AA214,"OK","NOT OK"))</f>
        <v/>
      </c>
      <c r="AG214" s="17">
        <v>50</v>
      </c>
      <c r="AH214" s="162">
        <v>10</v>
      </c>
      <c r="AI214" s="163">
        <v>200</v>
      </c>
      <c r="AK214" s="164" t="str">
        <f t="shared" si="69"/>
        <v/>
      </c>
      <c r="AL214" s="165" t="str">
        <f t="shared" si="70"/>
        <v/>
      </c>
      <c r="AM214" s="164" t="str">
        <f t="shared" si="71"/>
        <v/>
      </c>
      <c r="AN214" s="164" t="str">
        <f t="shared" si="72"/>
        <v/>
      </c>
      <c r="AO214" s="166" t="str">
        <f t="shared" si="73"/>
        <v/>
      </c>
      <c r="AP214" s="167" t="str">
        <f t="shared" si="74"/>
        <v/>
      </c>
      <c r="AQ214" s="167" t="str">
        <f t="shared" si="75"/>
        <v/>
      </c>
      <c r="AR214" s="167" t="str">
        <f t="shared" si="76"/>
        <v/>
      </c>
      <c r="AS214" s="164" t="str">
        <f t="shared" si="77"/>
        <v/>
      </c>
      <c r="AT214" s="168" t="str">
        <f t="shared" si="78"/>
        <v/>
      </c>
      <c r="AU214" s="168" t="str">
        <f t="shared" si="79"/>
        <v/>
      </c>
      <c r="AV214" s="168" t="str">
        <f t="shared" si="80"/>
        <v/>
      </c>
      <c r="AW214" s="168" t="str">
        <f t="shared" si="81"/>
        <v/>
      </c>
      <c r="AX214" s="168" t="str">
        <f t="shared" si="82"/>
        <v/>
      </c>
      <c r="AY214" s="168" t="str">
        <f t="shared" si="83"/>
        <v/>
      </c>
      <c r="AZ214" s="169" t="str">
        <f>IF(C214="","",MAX(R214:R215))</f>
        <v/>
      </c>
      <c r="BA214" s="169" t="str">
        <f>IF(C214="","",MAX(S214:S215))</f>
        <v/>
      </c>
      <c r="BB214" s="170" t="str">
        <f>IF(C214="","",MIN(2,1+SQRT(200/(0.8*K214))))</f>
        <v/>
      </c>
      <c r="BC214" s="170" t="str">
        <f>IF(C214="","",MIN(0.02,MAX(R214:S214)/(J214*0.8*K214)))</f>
        <v/>
      </c>
      <c r="BD214" s="171" t="str">
        <f>IF(C214="","",0.18/$Y$11)</f>
        <v/>
      </c>
      <c r="BE214" s="172" t="str">
        <f>IF(C214="","",0.035*BB214^(3/2)*$F$9^(1/2))</f>
        <v/>
      </c>
      <c r="BF214" s="172" t="str">
        <f>IF(C214="","",0.6*(1-$F$9/250))</f>
        <v/>
      </c>
      <c r="BG214" s="171" t="str">
        <f>IF(C214="","",0.9*AK214)</f>
        <v/>
      </c>
      <c r="BH214" s="172" t="str">
        <f>+IF(C214="","",(BD214*BB214*(100*BC214*$F$9)^(1/3)+0.15*U214)*J214*0.8*K214/1000)</f>
        <v/>
      </c>
      <c r="BI214" s="172" t="str">
        <f>IF(C214="","",(BE214+0.15*U214)*J214*0.8*K214/1000)</f>
        <v/>
      </c>
      <c r="BJ214" s="172" t="str">
        <f>IF(C214="","",$AF$12*J214*1000)</f>
        <v/>
      </c>
      <c r="BK214" s="172" t="str">
        <f>+IF(C214="","",T214*1000/(BG214*$Q$10*Z214)*1000)</f>
        <v/>
      </c>
      <c r="BL214" s="27"/>
      <c r="BM214" s="27"/>
      <c r="BN214" s="27"/>
      <c r="BO214" s="27"/>
      <c r="BP214" s="27"/>
      <c r="BQ214" s="27"/>
      <c r="BR214" s="27"/>
      <c r="BS214" s="27"/>
      <c r="BT214" s="27"/>
      <c r="BU214" s="27"/>
      <c r="BV214" s="27"/>
      <c r="BW214" s="27"/>
      <c r="BX214" s="27"/>
      <c r="BY214" s="27"/>
      <c r="BZ214" s="27"/>
      <c r="CA214" s="27"/>
      <c r="CB214" s="27"/>
      <c r="CC214" s="27"/>
      <c r="CD214" s="27"/>
      <c r="CE214" s="27"/>
      <c r="CF214" s="27"/>
      <c r="CG214" s="27"/>
      <c r="CH214" s="27"/>
      <c r="CI214" s="27"/>
      <c r="CJ214" s="27"/>
      <c r="CK214" s="27"/>
      <c r="CL214" s="27"/>
      <c r="CM214" s="27"/>
      <c r="CN214" s="27"/>
      <c r="CO214" s="27"/>
      <c r="CP214" s="27"/>
      <c r="CQ214" s="27"/>
      <c r="CR214" s="27"/>
      <c r="CS214" s="27"/>
      <c r="CT214" s="27"/>
      <c r="CU214" s="27"/>
      <c r="CV214" s="27"/>
      <c r="CW214" s="27"/>
      <c r="CX214" s="27"/>
      <c r="CY214" s="27"/>
      <c r="CZ214" s="27"/>
      <c r="DA214" s="27"/>
      <c r="DB214" s="27"/>
      <c r="DC214" s="27"/>
      <c r="DD214" s="27"/>
      <c r="DE214" s="27"/>
      <c r="DF214" s="27"/>
      <c r="DG214" s="27"/>
      <c r="DH214" s="27"/>
      <c r="DI214" s="25"/>
      <c r="DJ214" s="25"/>
      <c r="DK214" s="25"/>
      <c r="DL214" s="25"/>
      <c r="DM214" s="25"/>
      <c r="DN214" s="25"/>
    </row>
    <row r="215" spans="1:118" ht="15.95" customHeight="1" x14ac:dyDescent="0.25">
      <c r="A215" s="181" t="str">
        <f t="shared" si="85"/>
        <v/>
      </c>
      <c r="B215" s="182" t="str">
        <f t="shared" si="84"/>
        <v/>
      </c>
      <c r="C215" s="151"/>
      <c r="D215" s="152"/>
      <c r="E215" s="153"/>
      <c r="F215" s="152"/>
      <c r="G215" s="151"/>
      <c r="H215" s="151"/>
      <c r="I215" s="151"/>
      <c r="J215" s="151"/>
      <c r="K215" s="152"/>
      <c r="L215" s="151" t="str">
        <f t="shared" si="65"/>
        <v/>
      </c>
      <c r="M215" s="151" t="str">
        <f t="shared" si="66"/>
        <v/>
      </c>
      <c r="N215" s="151" t="str">
        <f t="shared" si="67"/>
        <v/>
      </c>
      <c r="O215" s="151" t="str">
        <f t="shared" si="68"/>
        <v/>
      </c>
      <c r="P215" s="272"/>
      <c r="Q215" s="272"/>
      <c r="R215" s="180"/>
      <c r="S215" s="180"/>
      <c r="T215" s="174"/>
      <c r="U215" s="174"/>
      <c r="V215" s="174"/>
      <c r="W215" s="174"/>
      <c r="X215" s="174"/>
      <c r="Y215" s="174"/>
      <c r="Z215" s="174"/>
      <c r="AA215" s="175"/>
      <c r="AB215" s="175"/>
      <c r="AC215" s="175"/>
      <c r="AD215" s="175"/>
      <c r="AE215" s="176"/>
      <c r="AF215" s="175"/>
      <c r="AG215" s="122"/>
      <c r="AH215" s="177"/>
      <c r="AI215" s="177"/>
      <c r="AK215" s="164" t="str">
        <f t="shared" si="69"/>
        <v/>
      </c>
      <c r="AL215" s="165" t="str">
        <f t="shared" si="70"/>
        <v/>
      </c>
      <c r="AM215" s="164" t="str">
        <f t="shared" si="71"/>
        <v/>
      </c>
      <c r="AN215" s="164" t="str">
        <f t="shared" si="72"/>
        <v/>
      </c>
      <c r="AO215" s="166" t="str">
        <f t="shared" si="73"/>
        <v/>
      </c>
      <c r="AP215" s="167" t="str">
        <f t="shared" si="74"/>
        <v/>
      </c>
      <c r="AQ215" s="167" t="str">
        <f t="shared" si="75"/>
        <v/>
      </c>
      <c r="AR215" s="167" t="str">
        <f t="shared" si="76"/>
        <v/>
      </c>
      <c r="AS215" s="164" t="str">
        <f t="shared" si="77"/>
        <v/>
      </c>
      <c r="AT215" s="168" t="str">
        <f t="shared" si="78"/>
        <v/>
      </c>
      <c r="AU215" s="168" t="str">
        <f t="shared" si="79"/>
        <v/>
      </c>
      <c r="AV215" s="168" t="str">
        <f t="shared" si="80"/>
        <v/>
      </c>
      <c r="AW215" s="168" t="str">
        <f t="shared" si="81"/>
        <v/>
      </c>
      <c r="AX215" s="168" t="str">
        <f t="shared" si="82"/>
        <v/>
      </c>
      <c r="AY215" s="168" t="str">
        <f t="shared" si="83"/>
        <v/>
      </c>
      <c r="AZ215" s="178"/>
      <c r="BA215" s="178"/>
      <c r="BB215" s="179"/>
      <c r="BC215" s="179"/>
      <c r="BD215" s="179"/>
      <c r="BE215" s="179"/>
      <c r="BF215" s="179"/>
      <c r="BG215" s="179"/>
      <c r="BH215" s="179"/>
      <c r="BI215" s="179"/>
      <c r="BJ215" s="179"/>
      <c r="BK215" s="179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  <c r="BW215" s="27"/>
      <c r="BX215" s="27"/>
      <c r="BY215" s="27"/>
      <c r="BZ215" s="27"/>
      <c r="CA215" s="27"/>
      <c r="CB215" s="27"/>
      <c r="CC215" s="27"/>
      <c r="CD215" s="27"/>
      <c r="CE215" s="27"/>
      <c r="CF215" s="27"/>
      <c r="CG215" s="27"/>
      <c r="CH215" s="27"/>
      <c r="CI215" s="27"/>
      <c r="CJ215" s="27"/>
      <c r="CK215" s="27"/>
      <c r="CL215" s="27"/>
      <c r="CM215" s="27"/>
      <c r="CN215" s="27"/>
      <c r="CO215" s="27"/>
      <c r="CP215" s="27"/>
      <c r="CQ215" s="27"/>
      <c r="CR215" s="27"/>
      <c r="CS215" s="27"/>
      <c r="CT215" s="27"/>
      <c r="CU215" s="27"/>
      <c r="CV215" s="27"/>
      <c r="CW215" s="27"/>
      <c r="CX215" s="27"/>
      <c r="CY215" s="27"/>
      <c r="CZ215" s="27"/>
      <c r="DA215" s="27"/>
      <c r="DB215" s="27"/>
      <c r="DC215" s="27"/>
      <c r="DD215" s="27"/>
      <c r="DE215" s="27"/>
      <c r="DF215" s="27"/>
      <c r="DG215" s="27"/>
      <c r="DH215" s="27"/>
      <c r="DI215" s="25"/>
      <c r="DJ215" s="25"/>
      <c r="DK215" s="25"/>
      <c r="DL215" s="25"/>
      <c r="DM215" s="25"/>
      <c r="DN215" s="25"/>
    </row>
    <row r="216" spans="1:118" ht="15.95" customHeight="1" x14ac:dyDescent="0.2">
      <c r="A216" s="181" t="str">
        <f t="shared" si="85"/>
        <v/>
      </c>
      <c r="B216" s="182" t="str">
        <f t="shared" si="84"/>
        <v/>
      </c>
      <c r="C216" s="151"/>
      <c r="D216" s="152"/>
      <c r="E216" s="153"/>
      <c r="F216" s="152"/>
      <c r="G216" s="151"/>
      <c r="H216" s="151"/>
      <c r="I216" s="151"/>
      <c r="J216" s="151"/>
      <c r="K216" s="152"/>
      <c r="L216" s="151" t="str">
        <f t="shared" si="65"/>
        <v/>
      </c>
      <c r="M216" s="151" t="str">
        <f t="shared" si="66"/>
        <v/>
      </c>
      <c r="N216" s="151" t="str">
        <f t="shared" si="67"/>
        <v/>
      </c>
      <c r="O216" s="151" t="str">
        <f t="shared" si="68"/>
        <v/>
      </c>
      <c r="P216" s="155"/>
      <c r="Q216" s="155"/>
      <c r="R216" s="154" t="str">
        <f>IF(C216="","",MAX(N216:N217))</f>
        <v/>
      </c>
      <c r="S216" s="154" t="str">
        <f>IF(D216="","",MAX(O216:O217))</f>
        <v/>
      </c>
      <c r="T216" s="155" t="str">
        <f>IF(C216="","",MAX(ABS(H216),ABS(H217)))</f>
        <v/>
      </c>
      <c r="U216" s="156" t="str">
        <f>+IF(C216="","",MIN(MAX(ABS(G216),ABS(G217))*1000/(J216*K216),0.2*$F$10))</f>
        <v/>
      </c>
      <c r="V216" s="155" t="str">
        <f>IF(C216="","",MAX(BH216:BI216))</f>
        <v/>
      </c>
      <c r="W216" s="155" t="str">
        <f>IF(C216="","",$AA$9*$J216*$BG216*$BF216*$F$10/2.9/1000)</f>
        <v/>
      </c>
      <c r="X216" s="155" t="str">
        <f>IF(C216="","",$AA$9*$J216*$BG216*$BF216*$F$10/2/1000)</f>
        <v/>
      </c>
      <c r="Y216" s="157" t="str">
        <f>IF(C216="","",IF(MAX(ABS(H216),ABS(H217))&lt;V216,"Cấu tạo",IF(MAX(ABS(H216),ABS(H217))&gt;X216,"O/S","Tínhthép")))</f>
        <v/>
      </c>
      <c r="Z216" s="158" t="str">
        <f>IF(C216="","",IF(Y216="Tínhthép",IF(T216&lt;W216,2.5,_xlfn.COT(0.5*ASIN(2*T216*1000/($AA$9*J216*BG216*BF216*$F$10)))),""))</f>
        <v/>
      </c>
      <c r="AA216" s="159" t="str">
        <f>IF(C216="","",MAX(BJ216:BK216))</f>
        <v/>
      </c>
      <c r="AB216" s="160" t="str">
        <f>IF($C216="","",AH216)</f>
        <v/>
      </c>
      <c r="AC216" s="160" t="str">
        <f>IF($C216="","",AI216)</f>
        <v/>
      </c>
      <c r="AD216" s="160"/>
      <c r="AE216" s="159" t="str">
        <f>IF(C216="","",2*3.14*AB216^2/4/AC216*1000)</f>
        <v/>
      </c>
      <c r="AF216" s="161" t="str">
        <f>IF(C216="","",IF(AE216&gt;AA216,"OK","NOT OK"))</f>
        <v/>
      </c>
      <c r="AH216" s="162">
        <v>10</v>
      </c>
      <c r="AI216" s="163">
        <v>200</v>
      </c>
      <c r="AK216" s="164" t="str">
        <f t="shared" si="69"/>
        <v/>
      </c>
      <c r="AL216" s="165" t="str">
        <f t="shared" si="70"/>
        <v/>
      </c>
      <c r="AM216" s="164" t="str">
        <f t="shared" si="71"/>
        <v/>
      </c>
      <c r="AN216" s="164" t="str">
        <f t="shared" si="72"/>
        <v/>
      </c>
      <c r="AO216" s="166" t="str">
        <f t="shared" si="73"/>
        <v/>
      </c>
      <c r="AP216" s="167" t="str">
        <f t="shared" si="74"/>
        <v/>
      </c>
      <c r="AQ216" s="167" t="str">
        <f t="shared" si="75"/>
        <v/>
      </c>
      <c r="AR216" s="167" t="str">
        <f t="shared" si="76"/>
        <v/>
      </c>
      <c r="AS216" s="164" t="str">
        <f t="shared" si="77"/>
        <v/>
      </c>
      <c r="AT216" s="168" t="str">
        <f t="shared" si="78"/>
        <v/>
      </c>
      <c r="AU216" s="168" t="str">
        <f t="shared" si="79"/>
        <v/>
      </c>
      <c r="AV216" s="168" t="str">
        <f t="shared" si="80"/>
        <v/>
      </c>
      <c r="AW216" s="168" t="str">
        <f t="shared" si="81"/>
        <v/>
      </c>
      <c r="AX216" s="168" t="str">
        <f t="shared" si="82"/>
        <v/>
      </c>
      <c r="AY216" s="168" t="str">
        <f t="shared" si="83"/>
        <v/>
      </c>
      <c r="AZ216" s="169" t="str">
        <f>IF(C216="","",MAX(R216:R217))</f>
        <v/>
      </c>
      <c r="BA216" s="169" t="str">
        <f>IF(C216="","",MAX(S216:S217))</f>
        <v/>
      </c>
      <c r="BB216" s="170" t="str">
        <f>IF(C216="","",MIN(2,1+SQRT(200/(0.8*K216))))</f>
        <v/>
      </c>
      <c r="BC216" s="170" t="str">
        <f>IF(C216="","",MIN(0.02,MAX(R216:S216)/(J216*0.8*K216)))</f>
        <v/>
      </c>
      <c r="BD216" s="171" t="str">
        <f>IF(C216="","",0.18/$Y$11)</f>
        <v/>
      </c>
      <c r="BE216" s="172" t="str">
        <f>IF(C216="","",0.035*BB216^(3/2)*$F$9^(1/2))</f>
        <v/>
      </c>
      <c r="BF216" s="172" t="str">
        <f>IF(C216="","",0.6*(1-$F$9/250))</f>
        <v/>
      </c>
      <c r="BG216" s="171" t="str">
        <f>IF(C216="","",0.9*AK216)</f>
        <v/>
      </c>
      <c r="BH216" s="172" t="str">
        <f>+IF(C216="","",(BD216*BB216*(100*BC216*$F$9)^(1/3)+0.15*U216)*J216*0.8*K216/1000)</f>
        <v/>
      </c>
      <c r="BI216" s="172" t="str">
        <f>IF(C216="","",(BE216+0.15*U216)*J216*0.8*K216/1000)</f>
        <v/>
      </c>
      <c r="BJ216" s="172" t="str">
        <f>IF(C216="","",$AF$12*J216*1000)</f>
        <v/>
      </c>
      <c r="BK216" s="172" t="str">
        <f>+IF(C216="","",T216*1000/(BG216*$Q$10*Z216)*1000)</f>
        <v/>
      </c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  <c r="BW216" s="27"/>
      <c r="BX216" s="27"/>
      <c r="BY216" s="27"/>
      <c r="BZ216" s="27"/>
      <c r="CA216" s="27"/>
      <c r="CB216" s="27"/>
      <c r="CC216" s="27"/>
      <c r="CD216" s="27"/>
      <c r="CE216" s="27"/>
      <c r="CF216" s="27"/>
      <c r="CG216" s="27"/>
      <c r="CH216" s="27"/>
      <c r="CI216" s="27"/>
      <c r="CJ216" s="27"/>
      <c r="CK216" s="27"/>
      <c r="CL216" s="27"/>
      <c r="CM216" s="27"/>
      <c r="CN216" s="27"/>
      <c r="CO216" s="27"/>
      <c r="CP216" s="27"/>
      <c r="CQ216" s="27"/>
      <c r="CR216" s="27"/>
      <c r="CS216" s="27"/>
      <c r="CT216" s="27"/>
      <c r="CU216" s="27"/>
      <c r="CV216" s="27"/>
      <c r="CW216" s="27"/>
      <c r="CX216" s="27"/>
      <c r="CY216" s="27"/>
      <c r="CZ216" s="27"/>
      <c r="DA216" s="27"/>
      <c r="DB216" s="27"/>
      <c r="DC216" s="27"/>
      <c r="DD216" s="27"/>
      <c r="DE216" s="27"/>
      <c r="DF216" s="27"/>
      <c r="DG216" s="27"/>
      <c r="DH216" s="27"/>
      <c r="DI216" s="25"/>
      <c r="DJ216" s="25"/>
      <c r="DK216" s="25"/>
      <c r="DL216" s="25"/>
      <c r="DM216" s="25"/>
      <c r="DN216" s="25"/>
    </row>
    <row r="217" spans="1:118" ht="15.95" customHeight="1" x14ac:dyDescent="0.25">
      <c r="A217" s="181" t="str">
        <f t="shared" si="85"/>
        <v/>
      </c>
      <c r="B217" s="182" t="str">
        <f t="shared" si="84"/>
        <v/>
      </c>
      <c r="C217" s="151"/>
      <c r="D217" s="152"/>
      <c r="E217" s="153"/>
      <c r="F217" s="152"/>
      <c r="G217" s="151"/>
      <c r="H217" s="151"/>
      <c r="I217" s="151"/>
      <c r="J217" s="151"/>
      <c r="K217" s="152"/>
      <c r="L217" s="151" t="str">
        <f t="shared" si="65"/>
        <v/>
      </c>
      <c r="M217" s="151" t="str">
        <f t="shared" si="66"/>
        <v/>
      </c>
      <c r="N217" s="151" t="str">
        <f t="shared" si="67"/>
        <v/>
      </c>
      <c r="O217" s="151" t="str">
        <f t="shared" si="68"/>
        <v/>
      </c>
      <c r="P217" s="272"/>
      <c r="Q217" s="272"/>
      <c r="R217" s="180"/>
      <c r="S217" s="180"/>
      <c r="T217" s="174"/>
      <c r="U217" s="174"/>
      <c r="V217" s="174"/>
      <c r="W217" s="174"/>
      <c r="X217" s="174"/>
      <c r="Y217" s="174"/>
      <c r="Z217" s="174"/>
      <c r="AA217" s="175"/>
      <c r="AB217" s="175"/>
      <c r="AC217" s="175"/>
      <c r="AD217" s="175"/>
      <c r="AE217" s="176"/>
      <c r="AF217" s="175"/>
      <c r="AG217" s="122"/>
      <c r="AH217" s="177"/>
      <c r="AI217" s="177"/>
      <c r="AK217" s="164" t="str">
        <f t="shared" si="69"/>
        <v/>
      </c>
      <c r="AL217" s="165" t="str">
        <f t="shared" si="70"/>
        <v/>
      </c>
      <c r="AM217" s="164" t="str">
        <f t="shared" si="71"/>
        <v/>
      </c>
      <c r="AN217" s="164" t="str">
        <f t="shared" si="72"/>
        <v/>
      </c>
      <c r="AO217" s="166" t="str">
        <f t="shared" si="73"/>
        <v/>
      </c>
      <c r="AP217" s="167" t="str">
        <f t="shared" si="74"/>
        <v/>
      </c>
      <c r="AQ217" s="167" t="str">
        <f t="shared" si="75"/>
        <v/>
      </c>
      <c r="AR217" s="167" t="str">
        <f t="shared" si="76"/>
        <v/>
      </c>
      <c r="AS217" s="164" t="str">
        <f t="shared" si="77"/>
        <v/>
      </c>
      <c r="AT217" s="168" t="str">
        <f t="shared" si="78"/>
        <v/>
      </c>
      <c r="AU217" s="168" t="str">
        <f t="shared" si="79"/>
        <v/>
      </c>
      <c r="AV217" s="168" t="str">
        <f t="shared" si="80"/>
        <v/>
      </c>
      <c r="AW217" s="168" t="str">
        <f t="shared" si="81"/>
        <v/>
      </c>
      <c r="AX217" s="168" t="str">
        <f t="shared" si="82"/>
        <v/>
      </c>
      <c r="AY217" s="168" t="str">
        <f t="shared" si="83"/>
        <v/>
      </c>
      <c r="AZ217" s="178"/>
      <c r="BA217" s="178"/>
      <c r="BB217" s="179"/>
      <c r="BC217" s="179"/>
      <c r="BD217" s="179"/>
      <c r="BE217" s="179"/>
      <c r="BF217" s="179"/>
      <c r="BG217" s="179"/>
      <c r="BH217" s="179"/>
      <c r="BI217" s="179"/>
      <c r="BJ217" s="179"/>
      <c r="BK217" s="179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  <c r="BW217" s="27"/>
      <c r="BX217" s="27"/>
      <c r="BY217" s="27"/>
      <c r="BZ217" s="27"/>
      <c r="CA217" s="27"/>
      <c r="CB217" s="27"/>
      <c r="CC217" s="27"/>
      <c r="CD217" s="27"/>
      <c r="CE217" s="27"/>
      <c r="CF217" s="27"/>
      <c r="CG217" s="27"/>
      <c r="CH217" s="27"/>
      <c r="CI217" s="27"/>
      <c r="CJ217" s="27"/>
      <c r="CK217" s="27"/>
      <c r="CL217" s="27"/>
      <c r="CM217" s="27"/>
      <c r="CN217" s="27"/>
      <c r="CO217" s="27"/>
      <c r="CP217" s="27"/>
      <c r="CQ217" s="27"/>
      <c r="CR217" s="27"/>
      <c r="CS217" s="27"/>
      <c r="CT217" s="27"/>
      <c r="CU217" s="27"/>
      <c r="CV217" s="27"/>
      <c r="CW217" s="27"/>
      <c r="CX217" s="27"/>
      <c r="CY217" s="27"/>
      <c r="CZ217" s="27"/>
      <c r="DA217" s="27"/>
      <c r="DB217" s="27"/>
      <c r="DC217" s="27"/>
      <c r="DD217" s="27"/>
      <c r="DE217" s="27"/>
      <c r="DF217" s="27"/>
      <c r="DG217" s="27"/>
      <c r="DH217" s="27"/>
      <c r="DI217" s="25"/>
      <c r="DJ217" s="25"/>
      <c r="DK217" s="25"/>
      <c r="DL217" s="25"/>
      <c r="DM217" s="25"/>
      <c r="DN217" s="25"/>
    </row>
    <row r="218" spans="1:118" ht="15.95" customHeight="1" x14ac:dyDescent="0.2">
      <c r="A218" s="181" t="str">
        <f t="shared" si="85"/>
        <v/>
      </c>
      <c r="B218" s="182" t="str">
        <f t="shared" si="84"/>
        <v/>
      </c>
      <c r="C218" s="151"/>
      <c r="D218" s="152"/>
      <c r="E218" s="153"/>
      <c r="F218" s="152"/>
      <c r="G218" s="151"/>
      <c r="H218" s="151"/>
      <c r="I218" s="151"/>
      <c r="J218" s="151"/>
      <c r="K218" s="151"/>
      <c r="L218" s="151" t="str">
        <f t="shared" si="65"/>
        <v/>
      </c>
      <c r="M218" s="151" t="str">
        <f t="shared" si="66"/>
        <v/>
      </c>
      <c r="N218" s="151" t="str">
        <f t="shared" si="67"/>
        <v/>
      </c>
      <c r="O218" s="151" t="str">
        <f t="shared" si="68"/>
        <v/>
      </c>
      <c r="P218" s="155"/>
      <c r="Q218" s="155"/>
      <c r="R218" s="154" t="str">
        <f>IF(C218="","",MAX(N218:N219))</f>
        <v/>
      </c>
      <c r="S218" s="154" t="str">
        <f>IF(D218="","",MAX(O218:O219))</f>
        <v/>
      </c>
      <c r="T218" s="155" t="str">
        <f>IF(C218="","",MAX(ABS(H218),ABS(H219)))</f>
        <v/>
      </c>
      <c r="U218" s="156" t="str">
        <f>+IF(C218="","",MIN(MAX(ABS(G218),ABS(G219))*1000/(J218*K218),0.2*$F$10))</f>
        <v/>
      </c>
      <c r="V218" s="155" t="str">
        <f>IF(C218="","",MAX(BH218:BI218))</f>
        <v/>
      </c>
      <c r="W218" s="155" t="str">
        <f>IF(C218="","",$AA$9*$J218*$BG218*$BF218*$F$10/2.9/1000)</f>
        <v/>
      </c>
      <c r="X218" s="155" t="str">
        <f>IF(C218="","",$AA$9*$J218*$BG218*$BF218*$F$10/2/1000)</f>
        <v/>
      </c>
      <c r="Y218" s="157" t="str">
        <f>IF(C218="","",IF(MAX(ABS(H218),ABS(H219))&lt;V218,"Cấu tạo",IF(MAX(ABS(H218),ABS(H219))&gt;X218,"O/S","Tínhthép")))</f>
        <v/>
      </c>
      <c r="Z218" s="158" t="str">
        <f>IF(C218="","",IF(Y218="Tínhthép",IF(T218&lt;W218,2.5,_xlfn.COT(0.5*ASIN(2*T218*1000/($AA$9*J218*BG218*BF218*$F$10)))),""))</f>
        <v/>
      </c>
      <c r="AA218" s="159" t="str">
        <f>IF(C218="","",MAX(BJ218:BK218))</f>
        <v/>
      </c>
      <c r="AB218" s="160" t="str">
        <f>IF($C218="","",AH218)</f>
        <v/>
      </c>
      <c r="AC218" s="160" t="str">
        <f>IF($C218="","",AI218)</f>
        <v/>
      </c>
      <c r="AD218" s="160"/>
      <c r="AE218" s="159" t="str">
        <f>IF(C218="","",2*3.14*AB218^2/4/AC218*1000)</f>
        <v/>
      </c>
      <c r="AF218" s="161" t="str">
        <f>IF(C218="","",IF(AE218&gt;AA218,"OK","NOT OK"))</f>
        <v/>
      </c>
      <c r="AG218" s="17">
        <v>51</v>
      </c>
      <c r="AH218" s="162">
        <v>10</v>
      </c>
      <c r="AI218" s="163">
        <v>200</v>
      </c>
      <c r="AK218" s="164" t="str">
        <f t="shared" si="69"/>
        <v/>
      </c>
      <c r="AL218" s="165" t="str">
        <f t="shared" si="70"/>
        <v/>
      </c>
      <c r="AM218" s="164" t="str">
        <f t="shared" si="71"/>
        <v/>
      </c>
      <c r="AN218" s="164" t="str">
        <f t="shared" si="72"/>
        <v/>
      </c>
      <c r="AO218" s="166" t="str">
        <f t="shared" si="73"/>
        <v/>
      </c>
      <c r="AP218" s="167" t="str">
        <f t="shared" si="74"/>
        <v/>
      </c>
      <c r="AQ218" s="167" t="str">
        <f t="shared" si="75"/>
        <v/>
      </c>
      <c r="AR218" s="167" t="str">
        <f t="shared" si="76"/>
        <v/>
      </c>
      <c r="AS218" s="164" t="str">
        <f t="shared" si="77"/>
        <v/>
      </c>
      <c r="AT218" s="168" t="str">
        <f t="shared" si="78"/>
        <v/>
      </c>
      <c r="AU218" s="168" t="str">
        <f t="shared" si="79"/>
        <v/>
      </c>
      <c r="AV218" s="168" t="str">
        <f t="shared" si="80"/>
        <v/>
      </c>
      <c r="AW218" s="168" t="str">
        <f t="shared" si="81"/>
        <v/>
      </c>
      <c r="AX218" s="168" t="str">
        <f t="shared" si="82"/>
        <v/>
      </c>
      <c r="AY218" s="168" t="str">
        <f t="shared" si="83"/>
        <v/>
      </c>
      <c r="AZ218" s="169" t="str">
        <f>IF(C218="","",MAX(R218:R219))</f>
        <v/>
      </c>
      <c r="BA218" s="169" t="str">
        <f>IF(C218="","",MAX(S218:S219))</f>
        <v/>
      </c>
      <c r="BB218" s="170" t="str">
        <f>IF(C218="","",MIN(2,1+SQRT(200/(0.8*K218))))</f>
        <v/>
      </c>
      <c r="BC218" s="170" t="str">
        <f>IF(C218="","",MIN(0.02,MAX(R218:S218)/(J218*0.8*K218)))</f>
        <v/>
      </c>
      <c r="BD218" s="171" t="str">
        <f>IF(C218="","",0.18/$Y$11)</f>
        <v/>
      </c>
      <c r="BE218" s="172" t="str">
        <f>IF(C218="","",0.035*BB218^(3/2)*$F$9^(1/2))</f>
        <v/>
      </c>
      <c r="BF218" s="172" t="str">
        <f>IF(C218="","",0.6*(1-$F$9/250))</f>
        <v/>
      </c>
      <c r="BG218" s="171" t="str">
        <f>IF(C218="","",0.9*AK218)</f>
        <v/>
      </c>
      <c r="BH218" s="172" t="str">
        <f>+IF(C218="","",(BD218*BB218*(100*BC218*$F$9)^(1/3)+0.15*U218)*J218*0.8*K218/1000)</f>
        <v/>
      </c>
      <c r="BI218" s="172" t="str">
        <f>IF(C218="","",(BE218+0.15*U218)*J218*0.8*K218/1000)</f>
        <v/>
      </c>
      <c r="BJ218" s="172" t="str">
        <f>IF(C218="","",$AF$12*J218*1000)</f>
        <v/>
      </c>
      <c r="BK218" s="172" t="str">
        <f>+IF(C218="","",T218*1000/(BG218*$Q$10*Z218)*1000)</f>
        <v/>
      </c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  <c r="BW218" s="27"/>
      <c r="BX218" s="27"/>
      <c r="BY218" s="27"/>
      <c r="BZ218" s="27"/>
      <c r="CA218" s="27"/>
      <c r="CB218" s="27"/>
      <c r="CC218" s="27"/>
      <c r="CD218" s="27"/>
      <c r="CE218" s="27"/>
      <c r="CF218" s="27"/>
      <c r="CG218" s="27"/>
      <c r="CH218" s="27"/>
      <c r="CI218" s="27"/>
      <c r="CJ218" s="27"/>
      <c r="CK218" s="27"/>
      <c r="CL218" s="27"/>
      <c r="CM218" s="27"/>
      <c r="CN218" s="27"/>
      <c r="CO218" s="27"/>
      <c r="CP218" s="27"/>
      <c r="CQ218" s="27"/>
      <c r="CR218" s="27"/>
      <c r="CS218" s="27"/>
      <c r="CT218" s="27"/>
      <c r="CU218" s="27"/>
      <c r="CV218" s="27"/>
      <c r="CW218" s="27"/>
      <c r="CX218" s="27"/>
      <c r="CY218" s="27"/>
      <c r="CZ218" s="27"/>
      <c r="DA218" s="27"/>
      <c r="DB218" s="27"/>
      <c r="DC218" s="27"/>
      <c r="DD218" s="27"/>
      <c r="DE218" s="27"/>
      <c r="DF218" s="27"/>
      <c r="DG218" s="27"/>
      <c r="DH218" s="27"/>
      <c r="DI218" s="25"/>
      <c r="DJ218" s="25"/>
      <c r="DK218" s="25"/>
      <c r="DL218" s="25"/>
      <c r="DM218" s="25"/>
      <c r="DN218" s="25"/>
    </row>
    <row r="219" spans="1:118" ht="15.95" customHeight="1" x14ac:dyDescent="0.25">
      <c r="A219" s="181" t="str">
        <f t="shared" si="85"/>
        <v/>
      </c>
      <c r="B219" s="182" t="str">
        <f t="shared" si="84"/>
        <v/>
      </c>
      <c r="C219" s="151"/>
      <c r="D219" s="152"/>
      <c r="E219" s="153"/>
      <c r="F219" s="152"/>
      <c r="G219" s="151"/>
      <c r="H219" s="151"/>
      <c r="I219" s="151"/>
      <c r="J219" s="151"/>
      <c r="K219" s="152"/>
      <c r="L219" s="151" t="str">
        <f t="shared" si="65"/>
        <v/>
      </c>
      <c r="M219" s="151" t="str">
        <f t="shared" si="66"/>
        <v/>
      </c>
      <c r="N219" s="151" t="str">
        <f t="shared" si="67"/>
        <v/>
      </c>
      <c r="O219" s="151" t="str">
        <f t="shared" si="68"/>
        <v/>
      </c>
      <c r="P219" s="272"/>
      <c r="Q219" s="272"/>
      <c r="R219" s="173"/>
      <c r="S219" s="173"/>
      <c r="T219" s="174"/>
      <c r="U219" s="174"/>
      <c r="V219" s="174"/>
      <c r="W219" s="174"/>
      <c r="X219" s="174"/>
      <c r="Y219" s="174"/>
      <c r="Z219" s="174"/>
      <c r="AA219" s="175"/>
      <c r="AB219" s="175"/>
      <c r="AC219" s="175"/>
      <c r="AD219" s="175"/>
      <c r="AE219" s="176"/>
      <c r="AF219" s="175"/>
      <c r="AG219" s="122"/>
      <c r="AH219" s="177"/>
      <c r="AI219" s="177"/>
      <c r="AK219" s="164" t="str">
        <f t="shared" si="69"/>
        <v/>
      </c>
      <c r="AL219" s="165" t="str">
        <f t="shared" si="70"/>
        <v/>
      </c>
      <c r="AM219" s="164" t="str">
        <f t="shared" si="71"/>
        <v/>
      </c>
      <c r="AN219" s="164" t="str">
        <f t="shared" si="72"/>
        <v/>
      </c>
      <c r="AO219" s="166" t="str">
        <f t="shared" si="73"/>
        <v/>
      </c>
      <c r="AP219" s="167" t="str">
        <f t="shared" si="74"/>
        <v/>
      </c>
      <c r="AQ219" s="167" t="str">
        <f t="shared" si="75"/>
        <v/>
      </c>
      <c r="AR219" s="167" t="str">
        <f t="shared" si="76"/>
        <v/>
      </c>
      <c r="AS219" s="164" t="str">
        <f t="shared" si="77"/>
        <v/>
      </c>
      <c r="AT219" s="168" t="str">
        <f t="shared" si="78"/>
        <v/>
      </c>
      <c r="AU219" s="168" t="str">
        <f t="shared" si="79"/>
        <v/>
      </c>
      <c r="AV219" s="168" t="str">
        <f t="shared" si="80"/>
        <v/>
      </c>
      <c r="AW219" s="168" t="str">
        <f t="shared" si="81"/>
        <v/>
      </c>
      <c r="AX219" s="168" t="str">
        <f t="shared" si="82"/>
        <v/>
      </c>
      <c r="AY219" s="168" t="str">
        <f t="shared" si="83"/>
        <v/>
      </c>
      <c r="AZ219" s="178"/>
      <c r="BA219" s="178"/>
      <c r="BB219" s="179"/>
      <c r="BC219" s="179"/>
      <c r="BD219" s="179"/>
      <c r="BE219" s="179"/>
      <c r="BF219" s="179"/>
      <c r="BG219" s="179"/>
      <c r="BH219" s="179"/>
      <c r="BI219" s="179"/>
      <c r="BJ219" s="179"/>
      <c r="BK219" s="179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  <c r="BW219" s="27"/>
      <c r="BX219" s="27"/>
      <c r="BY219" s="27"/>
      <c r="BZ219" s="27"/>
      <c r="CA219" s="27"/>
      <c r="CB219" s="27"/>
      <c r="CC219" s="27"/>
      <c r="CD219" s="27"/>
      <c r="CE219" s="27"/>
      <c r="CF219" s="27"/>
      <c r="CG219" s="27"/>
      <c r="CH219" s="27"/>
      <c r="CI219" s="27"/>
      <c r="CJ219" s="27"/>
      <c r="CK219" s="27"/>
      <c r="CL219" s="27"/>
      <c r="CM219" s="27"/>
      <c r="CN219" s="27"/>
      <c r="CO219" s="27"/>
      <c r="CP219" s="27"/>
      <c r="CQ219" s="27"/>
      <c r="CR219" s="27"/>
      <c r="CS219" s="27"/>
      <c r="CT219" s="27"/>
      <c r="CU219" s="27"/>
      <c r="CV219" s="27"/>
      <c r="CW219" s="27"/>
      <c r="CX219" s="27"/>
      <c r="CY219" s="27"/>
      <c r="CZ219" s="27"/>
      <c r="DA219" s="27"/>
      <c r="DB219" s="27"/>
      <c r="DC219" s="27"/>
      <c r="DD219" s="27"/>
      <c r="DE219" s="27"/>
      <c r="DF219" s="27"/>
      <c r="DG219" s="27"/>
      <c r="DH219" s="27"/>
      <c r="DI219" s="25"/>
      <c r="DJ219" s="25"/>
      <c r="DK219" s="25"/>
      <c r="DL219" s="25"/>
      <c r="DM219" s="25"/>
      <c r="DN219" s="25"/>
    </row>
    <row r="220" spans="1:118" ht="15.95" customHeight="1" x14ac:dyDescent="0.2">
      <c r="A220" s="181" t="str">
        <f t="shared" si="85"/>
        <v/>
      </c>
      <c r="B220" s="182" t="str">
        <f t="shared" si="84"/>
        <v/>
      </c>
      <c r="C220" s="151"/>
      <c r="D220" s="152"/>
      <c r="E220" s="153"/>
      <c r="F220" s="152"/>
      <c r="G220" s="151"/>
      <c r="H220" s="151"/>
      <c r="I220" s="151"/>
      <c r="J220" s="151"/>
      <c r="K220" s="152"/>
      <c r="L220" s="151" t="str">
        <f t="shared" si="65"/>
        <v/>
      </c>
      <c r="M220" s="151" t="str">
        <f t="shared" si="66"/>
        <v/>
      </c>
      <c r="N220" s="151" t="str">
        <f t="shared" si="67"/>
        <v/>
      </c>
      <c r="O220" s="151" t="str">
        <f t="shared" si="68"/>
        <v/>
      </c>
      <c r="P220" s="155"/>
      <c r="Q220" s="155"/>
      <c r="R220" s="154" t="str">
        <f>IF(C220="","",MAX(N220:N221))</f>
        <v/>
      </c>
      <c r="S220" s="154" t="str">
        <f>IF(D220="","",MAX(O220:O221))</f>
        <v/>
      </c>
      <c r="T220" s="155" t="str">
        <f>IF(C220="","",MAX(ABS(H220),ABS(H221)))</f>
        <v/>
      </c>
      <c r="U220" s="156" t="str">
        <f>+IF(C220="","",MIN(MAX(ABS(G220),ABS(G221))*1000/(J220*K220),0.2*$F$10))</f>
        <v/>
      </c>
      <c r="V220" s="155" t="str">
        <f>IF(C220="","",MAX(BH220:BI220))</f>
        <v/>
      </c>
      <c r="W220" s="155" t="str">
        <f>IF(C220="","",$AA$9*$J220*$BG220*$BF220*$F$10/2.9/1000)</f>
        <v/>
      </c>
      <c r="X220" s="155" t="str">
        <f>IF(C220="","",$AA$9*$J220*$BG220*$BF220*$F$10/2/1000)</f>
        <v/>
      </c>
      <c r="Y220" s="157" t="str">
        <f>IF(C220="","",IF(MAX(ABS(H220),ABS(H221))&lt;V220,"Cấu tạo",IF(MAX(ABS(H220),ABS(H221))&gt;X220,"O/S","Tínhthép")))</f>
        <v/>
      </c>
      <c r="Z220" s="158" t="str">
        <f>IF(C220="","",IF(Y220="Tínhthép",IF(T220&lt;W220,2.5,_xlfn.COT(0.5*ASIN(2*T220*1000/($AA$9*J220*BG220*BF220*$F$10)))),""))</f>
        <v/>
      </c>
      <c r="AA220" s="159" t="str">
        <f>IF(C220="","",MAX(BJ220:BK220))</f>
        <v/>
      </c>
      <c r="AB220" s="160" t="str">
        <f>IF($C220="","",AH220)</f>
        <v/>
      </c>
      <c r="AC220" s="160" t="str">
        <f>IF($C220="","",AI220)</f>
        <v/>
      </c>
      <c r="AD220" s="160"/>
      <c r="AE220" s="159" t="str">
        <f>IF(C220="","",2*3.14*AB220^2/4/AC220*1000)</f>
        <v/>
      </c>
      <c r="AF220" s="161" t="str">
        <f>IF(C220="","",IF(AE220&gt;AA220,"OK","NOT OK"))</f>
        <v/>
      </c>
      <c r="AH220" s="162">
        <v>10</v>
      </c>
      <c r="AI220" s="163">
        <v>200</v>
      </c>
      <c r="AK220" s="164" t="str">
        <f t="shared" si="69"/>
        <v/>
      </c>
      <c r="AL220" s="165" t="str">
        <f t="shared" si="70"/>
        <v/>
      </c>
      <c r="AM220" s="164" t="str">
        <f t="shared" si="71"/>
        <v/>
      </c>
      <c r="AN220" s="164" t="str">
        <f t="shared" si="72"/>
        <v/>
      </c>
      <c r="AO220" s="166" t="str">
        <f t="shared" si="73"/>
        <v/>
      </c>
      <c r="AP220" s="167" t="str">
        <f t="shared" si="74"/>
        <v/>
      </c>
      <c r="AQ220" s="167" t="str">
        <f t="shared" si="75"/>
        <v/>
      </c>
      <c r="AR220" s="167" t="str">
        <f t="shared" si="76"/>
        <v/>
      </c>
      <c r="AS220" s="164" t="str">
        <f t="shared" si="77"/>
        <v/>
      </c>
      <c r="AT220" s="168" t="str">
        <f t="shared" si="78"/>
        <v/>
      </c>
      <c r="AU220" s="168" t="str">
        <f t="shared" si="79"/>
        <v/>
      </c>
      <c r="AV220" s="168" t="str">
        <f t="shared" si="80"/>
        <v/>
      </c>
      <c r="AW220" s="168" t="str">
        <f t="shared" si="81"/>
        <v/>
      </c>
      <c r="AX220" s="168" t="str">
        <f t="shared" si="82"/>
        <v/>
      </c>
      <c r="AY220" s="168" t="str">
        <f t="shared" si="83"/>
        <v/>
      </c>
      <c r="AZ220" s="169" t="str">
        <f>IF(C220="","",MAX(R220:R221))</f>
        <v/>
      </c>
      <c r="BA220" s="169" t="str">
        <f>IF(C220="","",MAX(S220:S221))</f>
        <v/>
      </c>
      <c r="BB220" s="170" t="str">
        <f>IF(C220="","",MIN(2,1+SQRT(200/(0.8*K220))))</f>
        <v/>
      </c>
      <c r="BC220" s="170" t="str">
        <f>IF(C220="","",MIN(0.02,MAX(R220:S220)/(J220*0.8*K220)))</f>
        <v/>
      </c>
      <c r="BD220" s="171" t="str">
        <f>IF(C220="","",0.18/$Y$11)</f>
        <v/>
      </c>
      <c r="BE220" s="172" t="str">
        <f>IF(C220="","",0.035*BB220^(3/2)*$F$9^(1/2))</f>
        <v/>
      </c>
      <c r="BF220" s="172" t="str">
        <f>IF(C220="","",0.6*(1-$F$9/250))</f>
        <v/>
      </c>
      <c r="BG220" s="171" t="str">
        <f>IF(C220="","",0.9*AK220)</f>
        <v/>
      </c>
      <c r="BH220" s="172" t="str">
        <f>+IF(C220="","",(BD220*BB220*(100*BC220*$F$9)^(1/3)+0.15*U220)*J220*0.8*K220/1000)</f>
        <v/>
      </c>
      <c r="BI220" s="172" t="str">
        <f>IF(C220="","",(BE220+0.15*U220)*J220*0.8*K220/1000)</f>
        <v/>
      </c>
      <c r="BJ220" s="172" t="str">
        <f>IF(C220="","",$AF$12*J220*1000)</f>
        <v/>
      </c>
      <c r="BK220" s="172" t="str">
        <f>+IF(C220="","",T220*1000/(BG220*$Q$10*Z220)*1000)</f>
        <v/>
      </c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  <c r="BW220" s="27"/>
      <c r="BX220" s="27"/>
      <c r="BY220" s="27"/>
      <c r="BZ220" s="27"/>
      <c r="CA220" s="27"/>
      <c r="CB220" s="27"/>
      <c r="CC220" s="27"/>
      <c r="CD220" s="27"/>
      <c r="CE220" s="27"/>
      <c r="CF220" s="27"/>
      <c r="CG220" s="27"/>
      <c r="CH220" s="27"/>
      <c r="CI220" s="27"/>
      <c r="CJ220" s="27"/>
      <c r="CK220" s="27"/>
      <c r="CL220" s="27"/>
      <c r="CM220" s="27"/>
      <c r="CN220" s="27"/>
      <c r="CO220" s="27"/>
      <c r="CP220" s="27"/>
      <c r="CQ220" s="27"/>
      <c r="CR220" s="27"/>
      <c r="CS220" s="27"/>
      <c r="CT220" s="27"/>
      <c r="CU220" s="27"/>
      <c r="CV220" s="27"/>
      <c r="CW220" s="27"/>
      <c r="CX220" s="27"/>
      <c r="CY220" s="27"/>
      <c r="CZ220" s="27"/>
      <c r="DA220" s="27"/>
      <c r="DB220" s="27"/>
      <c r="DC220" s="27"/>
      <c r="DD220" s="27"/>
      <c r="DE220" s="27"/>
      <c r="DF220" s="27"/>
      <c r="DG220" s="27"/>
      <c r="DH220" s="27"/>
      <c r="DI220" s="25"/>
      <c r="DJ220" s="25"/>
      <c r="DK220" s="25"/>
      <c r="DL220" s="25"/>
      <c r="DM220" s="25"/>
      <c r="DN220" s="25"/>
    </row>
    <row r="221" spans="1:118" ht="15.95" customHeight="1" x14ac:dyDescent="0.25">
      <c r="A221" s="181" t="str">
        <f t="shared" si="85"/>
        <v/>
      </c>
      <c r="B221" s="182" t="str">
        <f t="shared" si="84"/>
        <v/>
      </c>
      <c r="C221" s="151"/>
      <c r="D221" s="152"/>
      <c r="E221" s="153"/>
      <c r="F221" s="152"/>
      <c r="G221" s="151"/>
      <c r="H221" s="151"/>
      <c r="I221" s="151"/>
      <c r="J221" s="151"/>
      <c r="K221" s="152"/>
      <c r="L221" s="151" t="str">
        <f t="shared" si="65"/>
        <v/>
      </c>
      <c r="M221" s="151" t="str">
        <f t="shared" si="66"/>
        <v/>
      </c>
      <c r="N221" s="151" t="str">
        <f t="shared" si="67"/>
        <v/>
      </c>
      <c r="O221" s="151" t="str">
        <f t="shared" si="68"/>
        <v/>
      </c>
      <c r="P221" s="272"/>
      <c r="Q221" s="272"/>
      <c r="R221" s="173"/>
      <c r="S221" s="173"/>
      <c r="T221" s="174"/>
      <c r="U221" s="174"/>
      <c r="V221" s="174"/>
      <c r="W221" s="174"/>
      <c r="X221" s="174"/>
      <c r="Y221" s="174"/>
      <c r="Z221" s="174"/>
      <c r="AA221" s="175"/>
      <c r="AB221" s="175"/>
      <c r="AC221" s="175"/>
      <c r="AD221" s="175"/>
      <c r="AE221" s="176"/>
      <c r="AF221" s="175"/>
      <c r="AG221" s="122"/>
      <c r="AH221" s="177"/>
      <c r="AI221" s="177"/>
      <c r="AK221" s="164" t="str">
        <f t="shared" si="69"/>
        <v/>
      </c>
      <c r="AL221" s="165" t="str">
        <f t="shared" si="70"/>
        <v/>
      </c>
      <c r="AM221" s="164" t="str">
        <f t="shared" si="71"/>
        <v/>
      </c>
      <c r="AN221" s="164" t="str">
        <f t="shared" si="72"/>
        <v/>
      </c>
      <c r="AO221" s="166" t="str">
        <f t="shared" si="73"/>
        <v/>
      </c>
      <c r="AP221" s="167" t="str">
        <f t="shared" si="74"/>
        <v/>
      </c>
      <c r="AQ221" s="167" t="str">
        <f t="shared" si="75"/>
        <v/>
      </c>
      <c r="AR221" s="167" t="str">
        <f t="shared" si="76"/>
        <v/>
      </c>
      <c r="AS221" s="164" t="str">
        <f t="shared" si="77"/>
        <v/>
      </c>
      <c r="AT221" s="168" t="str">
        <f t="shared" si="78"/>
        <v/>
      </c>
      <c r="AU221" s="168" t="str">
        <f t="shared" si="79"/>
        <v/>
      </c>
      <c r="AV221" s="168" t="str">
        <f t="shared" si="80"/>
        <v/>
      </c>
      <c r="AW221" s="168" t="str">
        <f t="shared" si="81"/>
        <v/>
      </c>
      <c r="AX221" s="168" t="str">
        <f t="shared" si="82"/>
        <v/>
      </c>
      <c r="AY221" s="168" t="str">
        <f t="shared" si="83"/>
        <v/>
      </c>
      <c r="AZ221" s="178"/>
      <c r="BA221" s="178"/>
      <c r="BB221" s="179"/>
      <c r="BC221" s="179"/>
      <c r="BD221" s="179"/>
      <c r="BE221" s="179"/>
      <c r="BF221" s="179"/>
      <c r="BG221" s="179"/>
      <c r="BH221" s="179"/>
      <c r="BI221" s="179"/>
      <c r="BJ221" s="179"/>
      <c r="BK221" s="179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  <c r="BW221" s="27"/>
      <c r="BX221" s="27"/>
      <c r="BY221" s="27"/>
      <c r="BZ221" s="27"/>
      <c r="CA221" s="27"/>
      <c r="CB221" s="27"/>
      <c r="CC221" s="27"/>
      <c r="CD221" s="27"/>
      <c r="CE221" s="27"/>
      <c r="CF221" s="27"/>
      <c r="CG221" s="27"/>
      <c r="CH221" s="27"/>
      <c r="CI221" s="27"/>
      <c r="CJ221" s="27"/>
      <c r="CK221" s="27"/>
      <c r="CL221" s="27"/>
      <c r="CM221" s="27"/>
      <c r="CN221" s="27"/>
      <c r="CO221" s="27"/>
      <c r="CP221" s="27"/>
      <c r="CQ221" s="27"/>
      <c r="CR221" s="27"/>
      <c r="CS221" s="27"/>
      <c r="CT221" s="27"/>
      <c r="CU221" s="27"/>
      <c r="CV221" s="27"/>
      <c r="CW221" s="27"/>
      <c r="CX221" s="27"/>
      <c r="CY221" s="27"/>
      <c r="CZ221" s="27"/>
      <c r="DA221" s="27"/>
      <c r="DB221" s="27"/>
      <c r="DC221" s="27"/>
      <c r="DD221" s="27"/>
      <c r="DE221" s="27"/>
      <c r="DF221" s="27"/>
      <c r="DG221" s="27"/>
      <c r="DH221" s="27"/>
      <c r="DI221" s="25"/>
      <c r="DJ221" s="25"/>
      <c r="DK221" s="25"/>
      <c r="DL221" s="25"/>
      <c r="DM221" s="25"/>
      <c r="DN221" s="25"/>
    </row>
    <row r="222" spans="1:118" ht="15.95" customHeight="1" x14ac:dyDescent="0.2">
      <c r="A222" s="181" t="str">
        <f t="shared" si="85"/>
        <v/>
      </c>
      <c r="B222" s="182" t="str">
        <f t="shared" si="84"/>
        <v/>
      </c>
      <c r="C222" s="151"/>
      <c r="D222" s="152"/>
      <c r="E222" s="153"/>
      <c r="F222" s="152"/>
      <c r="G222" s="151"/>
      <c r="H222" s="151"/>
      <c r="I222" s="151"/>
      <c r="J222" s="151"/>
      <c r="K222" s="151"/>
      <c r="L222" s="151" t="str">
        <f t="shared" si="65"/>
        <v/>
      </c>
      <c r="M222" s="151" t="str">
        <f t="shared" si="66"/>
        <v/>
      </c>
      <c r="N222" s="151" t="str">
        <f t="shared" si="67"/>
        <v/>
      </c>
      <c r="O222" s="151" t="str">
        <f t="shared" si="68"/>
        <v/>
      </c>
      <c r="P222" s="155"/>
      <c r="Q222" s="155"/>
      <c r="R222" s="154" t="str">
        <f>IF(C222="","",MAX(N222:N223))</f>
        <v/>
      </c>
      <c r="S222" s="154" t="str">
        <f>IF(D222="","",MAX(O222:O223))</f>
        <v/>
      </c>
      <c r="T222" s="155" t="str">
        <f>IF(C222="","",MAX(ABS(H222),ABS(H223)))</f>
        <v/>
      </c>
      <c r="U222" s="156" t="str">
        <f>+IF(C222="","",MIN(MAX(ABS(G222),ABS(G223))*1000/(J222*K222),0.2*$F$10))</f>
        <v/>
      </c>
      <c r="V222" s="155" t="str">
        <f>IF(C222="","",MAX(BH222:BI222))</f>
        <v/>
      </c>
      <c r="W222" s="155" t="str">
        <f>IF(C222="","",$AA$9*$J222*$BG222*$BF222*$F$10/2.9/1000)</f>
        <v/>
      </c>
      <c r="X222" s="155" t="str">
        <f>IF(C222="","",$AA$9*$J222*$BG222*$BF222*$F$10/2/1000)</f>
        <v/>
      </c>
      <c r="Y222" s="157" t="str">
        <f>IF(C222="","",IF(MAX(ABS(H222),ABS(H223))&lt;V222,"Cấu tạo",IF(MAX(ABS(H222),ABS(H223))&gt;X222,"O/S","Tínhthép")))</f>
        <v/>
      </c>
      <c r="Z222" s="158" t="str">
        <f>IF(C222="","",IF(Y222="Tínhthép",IF(T222&lt;W222,2.5,_xlfn.COT(0.5*ASIN(2*T222*1000/($AA$9*J222*BG222*BF222*$F$10)))),""))</f>
        <v/>
      </c>
      <c r="AA222" s="159" t="str">
        <f>IF(C222="","",MAX(BJ222:BK222))</f>
        <v/>
      </c>
      <c r="AB222" s="160" t="str">
        <f>IF($C222="","",AH222)</f>
        <v/>
      </c>
      <c r="AC222" s="160" t="str">
        <f>IF($C222="","",AI222)</f>
        <v/>
      </c>
      <c r="AD222" s="160"/>
      <c r="AE222" s="159" t="str">
        <f>IF(C222="","",2*3.14*AB222^2/4/AC222*1000)</f>
        <v/>
      </c>
      <c r="AF222" s="161" t="str">
        <f>IF(C222="","",IF(AE222&gt;AA222,"OK","NOT OK"))</f>
        <v/>
      </c>
      <c r="AG222" s="17">
        <v>52</v>
      </c>
      <c r="AH222" s="162">
        <v>10</v>
      </c>
      <c r="AI222" s="163">
        <v>200</v>
      </c>
      <c r="AK222" s="164" t="str">
        <f t="shared" si="69"/>
        <v/>
      </c>
      <c r="AL222" s="165" t="str">
        <f t="shared" si="70"/>
        <v/>
      </c>
      <c r="AM222" s="164" t="str">
        <f t="shared" si="71"/>
        <v/>
      </c>
      <c r="AN222" s="164" t="str">
        <f t="shared" si="72"/>
        <v/>
      </c>
      <c r="AO222" s="166" t="str">
        <f t="shared" si="73"/>
        <v/>
      </c>
      <c r="AP222" s="167" t="str">
        <f t="shared" si="74"/>
        <v/>
      </c>
      <c r="AQ222" s="167" t="str">
        <f t="shared" si="75"/>
        <v/>
      </c>
      <c r="AR222" s="167" t="str">
        <f t="shared" si="76"/>
        <v/>
      </c>
      <c r="AS222" s="164" t="str">
        <f t="shared" si="77"/>
        <v/>
      </c>
      <c r="AT222" s="168" t="str">
        <f t="shared" si="78"/>
        <v/>
      </c>
      <c r="AU222" s="168" t="str">
        <f t="shared" si="79"/>
        <v/>
      </c>
      <c r="AV222" s="168" t="str">
        <f t="shared" si="80"/>
        <v/>
      </c>
      <c r="AW222" s="168" t="str">
        <f t="shared" si="81"/>
        <v/>
      </c>
      <c r="AX222" s="168" t="str">
        <f t="shared" si="82"/>
        <v/>
      </c>
      <c r="AY222" s="168" t="str">
        <f t="shared" si="83"/>
        <v/>
      </c>
      <c r="AZ222" s="169" t="str">
        <f>IF(C222="","",MAX(R222:R223))</f>
        <v/>
      </c>
      <c r="BA222" s="169" t="str">
        <f>IF(C222="","",MAX(S222:S223))</f>
        <v/>
      </c>
      <c r="BB222" s="170" t="str">
        <f>IF(C222="","",MIN(2,1+SQRT(200/(0.8*K222))))</f>
        <v/>
      </c>
      <c r="BC222" s="170" t="str">
        <f>IF(C222="","",MIN(0.02,MAX(R222:S222)/(J222*0.8*K222)))</f>
        <v/>
      </c>
      <c r="BD222" s="171" t="str">
        <f>IF(C222="","",0.18/$Y$11)</f>
        <v/>
      </c>
      <c r="BE222" s="172" t="str">
        <f>IF(C222="","",0.035*BB222^(3/2)*$F$9^(1/2))</f>
        <v/>
      </c>
      <c r="BF222" s="172" t="str">
        <f>IF(C222="","",0.6*(1-$F$9/250))</f>
        <v/>
      </c>
      <c r="BG222" s="171" t="str">
        <f>IF(C222="","",0.9*AK222)</f>
        <v/>
      </c>
      <c r="BH222" s="172" t="str">
        <f>+IF(C222="","",(BD222*BB222*(100*BC222*$F$9)^(1/3)+0.15*U222)*J222*0.8*K222/1000)</f>
        <v/>
      </c>
      <c r="BI222" s="172" t="str">
        <f>IF(C222="","",(BE222+0.15*U222)*J222*0.8*K222/1000)</f>
        <v/>
      </c>
      <c r="BJ222" s="172" t="str">
        <f>IF(C222="","",$AF$12*J222*1000)</f>
        <v/>
      </c>
      <c r="BK222" s="172" t="str">
        <f>+IF(C222="","",T222*1000/(BG222*$Q$10*Z222)*1000)</f>
        <v/>
      </c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  <c r="BW222" s="27"/>
      <c r="BX222" s="27"/>
      <c r="BY222" s="27"/>
      <c r="BZ222" s="27"/>
      <c r="CA222" s="27"/>
      <c r="CB222" s="27"/>
      <c r="CC222" s="27"/>
      <c r="CD222" s="27"/>
      <c r="CE222" s="27"/>
      <c r="CF222" s="27"/>
      <c r="CG222" s="27"/>
      <c r="CH222" s="27"/>
      <c r="CI222" s="27"/>
      <c r="CJ222" s="27"/>
      <c r="CK222" s="27"/>
      <c r="CL222" s="27"/>
      <c r="CM222" s="27"/>
      <c r="CN222" s="27"/>
      <c r="CO222" s="27"/>
      <c r="CP222" s="27"/>
      <c r="CQ222" s="27"/>
      <c r="CR222" s="27"/>
      <c r="CS222" s="27"/>
      <c r="CT222" s="27"/>
      <c r="CU222" s="27"/>
      <c r="CV222" s="27"/>
      <c r="CW222" s="27"/>
      <c r="CX222" s="27"/>
      <c r="CY222" s="27"/>
      <c r="CZ222" s="27"/>
      <c r="DA222" s="27"/>
      <c r="DB222" s="27"/>
      <c r="DC222" s="27"/>
      <c r="DD222" s="27"/>
      <c r="DE222" s="27"/>
      <c r="DF222" s="27"/>
      <c r="DG222" s="27"/>
      <c r="DH222" s="27"/>
      <c r="DI222" s="25"/>
      <c r="DJ222" s="25"/>
      <c r="DK222" s="25"/>
      <c r="DL222" s="25"/>
      <c r="DM222" s="25"/>
      <c r="DN222" s="25"/>
    </row>
    <row r="223" spans="1:118" ht="15.95" customHeight="1" x14ac:dyDescent="0.25">
      <c r="A223" s="181" t="str">
        <f t="shared" si="85"/>
        <v/>
      </c>
      <c r="B223" s="182" t="str">
        <f t="shared" si="84"/>
        <v/>
      </c>
      <c r="C223" s="151"/>
      <c r="D223" s="152"/>
      <c r="E223" s="153"/>
      <c r="F223" s="152"/>
      <c r="G223" s="151"/>
      <c r="H223" s="151"/>
      <c r="I223" s="151"/>
      <c r="J223" s="151"/>
      <c r="K223" s="152"/>
      <c r="L223" s="151" t="str">
        <f t="shared" si="65"/>
        <v/>
      </c>
      <c r="M223" s="151" t="str">
        <f t="shared" si="66"/>
        <v/>
      </c>
      <c r="N223" s="151" t="str">
        <f t="shared" si="67"/>
        <v/>
      </c>
      <c r="O223" s="151" t="str">
        <f t="shared" si="68"/>
        <v/>
      </c>
      <c r="P223" s="272"/>
      <c r="Q223" s="272"/>
      <c r="R223" s="180"/>
      <c r="S223" s="180"/>
      <c r="T223" s="174"/>
      <c r="U223" s="174"/>
      <c r="V223" s="174"/>
      <c r="W223" s="174"/>
      <c r="X223" s="174"/>
      <c r="Y223" s="174"/>
      <c r="Z223" s="174"/>
      <c r="AA223" s="175"/>
      <c r="AB223" s="175"/>
      <c r="AC223" s="175"/>
      <c r="AD223" s="175"/>
      <c r="AE223" s="176"/>
      <c r="AF223" s="175"/>
      <c r="AG223" s="122"/>
      <c r="AH223" s="177"/>
      <c r="AI223" s="177"/>
      <c r="AK223" s="164" t="str">
        <f t="shared" si="69"/>
        <v/>
      </c>
      <c r="AL223" s="165" t="str">
        <f t="shared" si="70"/>
        <v/>
      </c>
      <c r="AM223" s="164" t="str">
        <f t="shared" si="71"/>
        <v/>
      </c>
      <c r="AN223" s="164" t="str">
        <f t="shared" si="72"/>
        <v/>
      </c>
      <c r="AO223" s="166" t="str">
        <f t="shared" si="73"/>
        <v/>
      </c>
      <c r="AP223" s="167" t="str">
        <f t="shared" si="74"/>
        <v/>
      </c>
      <c r="AQ223" s="167" t="str">
        <f t="shared" si="75"/>
        <v/>
      </c>
      <c r="AR223" s="167" t="str">
        <f t="shared" si="76"/>
        <v/>
      </c>
      <c r="AS223" s="164" t="str">
        <f t="shared" si="77"/>
        <v/>
      </c>
      <c r="AT223" s="168" t="str">
        <f t="shared" si="78"/>
        <v/>
      </c>
      <c r="AU223" s="168" t="str">
        <f t="shared" si="79"/>
        <v/>
      </c>
      <c r="AV223" s="168" t="str">
        <f t="shared" si="80"/>
        <v/>
      </c>
      <c r="AW223" s="168" t="str">
        <f t="shared" si="81"/>
        <v/>
      </c>
      <c r="AX223" s="168" t="str">
        <f t="shared" si="82"/>
        <v/>
      </c>
      <c r="AY223" s="168" t="str">
        <f t="shared" si="83"/>
        <v/>
      </c>
      <c r="AZ223" s="178"/>
      <c r="BA223" s="178"/>
      <c r="BB223" s="179"/>
      <c r="BC223" s="179"/>
      <c r="BD223" s="179"/>
      <c r="BE223" s="179"/>
      <c r="BF223" s="179"/>
      <c r="BG223" s="179"/>
      <c r="BH223" s="179"/>
      <c r="BI223" s="179"/>
      <c r="BJ223" s="179"/>
      <c r="BK223" s="179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  <c r="BW223" s="27"/>
      <c r="BX223" s="27"/>
      <c r="BY223" s="27"/>
      <c r="BZ223" s="27"/>
      <c r="CA223" s="27"/>
      <c r="CB223" s="27"/>
      <c r="CC223" s="27"/>
      <c r="CD223" s="27"/>
      <c r="CE223" s="27"/>
      <c r="CF223" s="27"/>
      <c r="CG223" s="27"/>
      <c r="CH223" s="27"/>
      <c r="CI223" s="27"/>
      <c r="CJ223" s="27"/>
      <c r="CK223" s="27"/>
      <c r="CL223" s="27"/>
      <c r="CM223" s="27"/>
      <c r="CN223" s="27"/>
      <c r="CO223" s="27"/>
      <c r="CP223" s="27"/>
      <c r="CQ223" s="27"/>
      <c r="CR223" s="27"/>
      <c r="CS223" s="27"/>
      <c r="CT223" s="27"/>
      <c r="CU223" s="27"/>
      <c r="CV223" s="27"/>
      <c r="CW223" s="27"/>
      <c r="CX223" s="27"/>
      <c r="CY223" s="27"/>
      <c r="CZ223" s="27"/>
      <c r="DA223" s="27"/>
      <c r="DB223" s="27"/>
      <c r="DC223" s="27"/>
      <c r="DD223" s="27"/>
      <c r="DE223" s="27"/>
      <c r="DF223" s="27"/>
      <c r="DG223" s="27"/>
      <c r="DH223" s="27"/>
      <c r="DI223" s="25"/>
      <c r="DJ223" s="25"/>
      <c r="DK223" s="25"/>
      <c r="DL223" s="25"/>
      <c r="DM223" s="25"/>
      <c r="DN223" s="25"/>
    </row>
    <row r="224" spans="1:118" ht="15.95" customHeight="1" x14ac:dyDescent="0.2">
      <c r="A224" s="181" t="str">
        <f t="shared" si="85"/>
        <v/>
      </c>
      <c r="B224" s="182" t="str">
        <f t="shared" si="84"/>
        <v/>
      </c>
      <c r="C224" s="151"/>
      <c r="D224" s="152"/>
      <c r="E224" s="153"/>
      <c r="F224" s="152"/>
      <c r="G224" s="151"/>
      <c r="H224" s="151"/>
      <c r="I224" s="151"/>
      <c r="J224" s="151"/>
      <c r="K224" s="152"/>
      <c r="L224" s="151" t="str">
        <f t="shared" si="65"/>
        <v/>
      </c>
      <c r="M224" s="151" t="str">
        <f t="shared" si="66"/>
        <v/>
      </c>
      <c r="N224" s="151" t="str">
        <f t="shared" si="67"/>
        <v/>
      </c>
      <c r="O224" s="151" t="str">
        <f t="shared" si="68"/>
        <v/>
      </c>
      <c r="P224" s="155"/>
      <c r="Q224" s="155"/>
      <c r="R224" s="154" t="str">
        <f>IF(C224="","",MAX(N224:N225))</f>
        <v/>
      </c>
      <c r="S224" s="154" t="str">
        <f>IF(D224="","",MAX(O224:O225))</f>
        <v/>
      </c>
      <c r="T224" s="155" t="str">
        <f>IF(C224="","",MAX(ABS(H224),ABS(H225)))</f>
        <v/>
      </c>
      <c r="U224" s="156" t="str">
        <f>+IF(C224="","",MIN(MAX(ABS(G224),ABS(G225))*1000/(J224*K224),0.2*$F$10))</f>
        <v/>
      </c>
      <c r="V224" s="155" t="str">
        <f>IF(C224="","",MAX(BH224:BI224))</f>
        <v/>
      </c>
      <c r="W224" s="155" t="str">
        <f>IF(C224="","",$AA$9*$J224*$BG224*$BF224*$F$10/2.9/1000)</f>
        <v/>
      </c>
      <c r="X224" s="155" t="str">
        <f>IF(C224="","",$AA$9*$J224*$BG224*$BF224*$F$10/2/1000)</f>
        <v/>
      </c>
      <c r="Y224" s="157" t="str">
        <f>IF(C224="","",IF(MAX(ABS(H224),ABS(H225))&lt;V224,"Cấu tạo",IF(MAX(ABS(H224),ABS(H225))&gt;X224,"O/S","Tínhthép")))</f>
        <v/>
      </c>
      <c r="Z224" s="158" t="str">
        <f>IF(C224="","",IF(Y224="Tínhthép",IF(T224&lt;W224,2.5,_xlfn.COT(0.5*ASIN(2*T224*1000/($AA$9*J224*BG224*BF224*$F$10)))),""))</f>
        <v/>
      </c>
      <c r="AA224" s="159" t="str">
        <f>IF(C224="","",MAX(BJ224:BK224))</f>
        <v/>
      </c>
      <c r="AB224" s="160" t="str">
        <f>IF($C224="","",AH224)</f>
        <v/>
      </c>
      <c r="AC224" s="160" t="str">
        <f>IF($C224="","",AI224)</f>
        <v/>
      </c>
      <c r="AD224" s="160"/>
      <c r="AE224" s="159" t="str">
        <f>IF(C224="","",2*3.14*AB224^2/4/AC224*1000)</f>
        <v/>
      </c>
      <c r="AF224" s="161" t="str">
        <f>IF(C224="","",IF(AE224&gt;AA224,"OK","NOT OK"))</f>
        <v/>
      </c>
      <c r="AH224" s="162">
        <v>10</v>
      </c>
      <c r="AI224" s="163">
        <v>200</v>
      </c>
      <c r="AK224" s="164" t="str">
        <f t="shared" si="69"/>
        <v/>
      </c>
      <c r="AL224" s="165" t="str">
        <f t="shared" si="70"/>
        <v/>
      </c>
      <c r="AM224" s="164" t="str">
        <f t="shared" si="71"/>
        <v/>
      </c>
      <c r="AN224" s="164" t="str">
        <f t="shared" si="72"/>
        <v/>
      </c>
      <c r="AO224" s="166" t="str">
        <f t="shared" si="73"/>
        <v/>
      </c>
      <c r="AP224" s="167" t="str">
        <f t="shared" si="74"/>
        <v/>
      </c>
      <c r="AQ224" s="167" t="str">
        <f t="shared" si="75"/>
        <v/>
      </c>
      <c r="AR224" s="167" t="str">
        <f t="shared" si="76"/>
        <v/>
      </c>
      <c r="AS224" s="164" t="str">
        <f t="shared" si="77"/>
        <v/>
      </c>
      <c r="AT224" s="168" t="str">
        <f t="shared" si="78"/>
        <v/>
      </c>
      <c r="AU224" s="168" t="str">
        <f t="shared" si="79"/>
        <v/>
      </c>
      <c r="AV224" s="168" t="str">
        <f t="shared" si="80"/>
        <v/>
      </c>
      <c r="AW224" s="168" t="str">
        <f t="shared" si="81"/>
        <v/>
      </c>
      <c r="AX224" s="168" t="str">
        <f t="shared" si="82"/>
        <v/>
      </c>
      <c r="AY224" s="168" t="str">
        <f t="shared" si="83"/>
        <v/>
      </c>
      <c r="AZ224" s="169" t="str">
        <f>IF(C224="","",MAX(R224:R225))</f>
        <v/>
      </c>
      <c r="BA224" s="169" t="str">
        <f>IF(C224="","",MAX(S224:S225))</f>
        <v/>
      </c>
      <c r="BB224" s="170" t="str">
        <f>IF(C224="","",MIN(2,1+SQRT(200/(0.8*K224))))</f>
        <v/>
      </c>
      <c r="BC224" s="170" t="str">
        <f>IF(C224="","",MIN(0.02,MAX(R224:S224)/(J224*0.8*K224)))</f>
        <v/>
      </c>
      <c r="BD224" s="171" t="str">
        <f>IF(C224="","",0.18/$Y$11)</f>
        <v/>
      </c>
      <c r="BE224" s="172" t="str">
        <f>IF(C224="","",0.035*BB224^(3/2)*$F$9^(1/2))</f>
        <v/>
      </c>
      <c r="BF224" s="172" t="str">
        <f>IF(C224="","",0.6*(1-$F$9/250))</f>
        <v/>
      </c>
      <c r="BG224" s="171" t="str">
        <f>IF(C224="","",0.9*AK224)</f>
        <v/>
      </c>
      <c r="BH224" s="172" t="str">
        <f>+IF(C224="","",(BD224*BB224*(100*BC224*$F$9)^(1/3)+0.15*U224)*J224*0.8*K224/1000)</f>
        <v/>
      </c>
      <c r="BI224" s="172" t="str">
        <f>IF(C224="","",(BE224+0.15*U224)*J224*0.8*K224/1000)</f>
        <v/>
      </c>
      <c r="BJ224" s="172" t="str">
        <f>IF(C224="","",$AF$12*J224*1000)</f>
        <v/>
      </c>
      <c r="BK224" s="172" t="str">
        <f>+IF(C224="","",T224*1000/(BG224*$Q$10*Z224)*1000)</f>
        <v/>
      </c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  <c r="BW224" s="27"/>
      <c r="BX224" s="27"/>
      <c r="BY224" s="27"/>
      <c r="BZ224" s="27"/>
      <c r="CA224" s="27"/>
      <c r="CB224" s="27"/>
      <c r="CC224" s="27"/>
      <c r="CD224" s="27"/>
      <c r="CE224" s="27"/>
      <c r="CF224" s="27"/>
      <c r="CG224" s="27"/>
      <c r="CH224" s="27"/>
      <c r="CI224" s="27"/>
      <c r="CJ224" s="27"/>
      <c r="CK224" s="27"/>
      <c r="CL224" s="27"/>
      <c r="CM224" s="27"/>
      <c r="CN224" s="27"/>
      <c r="CO224" s="27"/>
      <c r="CP224" s="27"/>
      <c r="CQ224" s="27"/>
      <c r="CR224" s="27"/>
      <c r="CS224" s="27"/>
      <c r="CT224" s="27"/>
      <c r="CU224" s="27"/>
      <c r="CV224" s="27"/>
      <c r="CW224" s="27"/>
      <c r="CX224" s="27"/>
      <c r="CY224" s="27"/>
      <c r="CZ224" s="27"/>
      <c r="DA224" s="27"/>
      <c r="DB224" s="27"/>
      <c r="DC224" s="27"/>
      <c r="DD224" s="27"/>
      <c r="DE224" s="27"/>
      <c r="DF224" s="27"/>
      <c r="DG224" s="27"/>
      <c r="DH224" s="27"/>
      <c r="DI224" s="25"/>
      <c r="DJ224" s="25"/>
      <c r="DK224" s="25"/>
      <c r="DL224" s="25"/>
      <c r="DM224" s="25"/>
      <c r="DN224" s="25"/>
    </row>
    <row r="225" spans="1:118" ht="15.95" customHeight="1" x14ac:dyDescent="0.25">
      <c r="A225" s="181" t="str">
        <f t="shared" si="85"/>
        <v/>
      </c>
      <c r="B225" s="182" t="str">
        <f t="shared" si="84"/>
        <v/>
      </c>
      <c r="C225" s="151"/>
      <c r="D225" s="152"/>
      <c r="E225" s="153"/>
      <c r="F225" s="152"/>
      <c r="G225" s="151"/>
      <c r="H225" s="151"/>
      <c r="I225" s="151"/>
      <c r="J225" s="151"/>
      <c r="K225" s="152"/>
      <c r="L225" s="151" t="str">
        <f t="shared" si="65"/>
        <v/>
      </c>
      <c r="M225" s="151" t="str">
        <f t="shared" si="66"/>
        <v/>
      </c>
      <c r="N225" s="151" t="str">
        <f t="shared" si="67"/>
        <v/>
      </c>
      <c r="O225" s="151" t="str">
        <f t="shared" si="68"/>
        <v/>
      </c>
      <c r="P225" s="272"/>
      <c r="Q225" s="272"/>
      <c r="R225" s="180"/>
      <c r="S225" s="180"/>
      <c r="T225" s="174"/>
      <c r="U225" s="174"/>
      <c r="V225" s="174"/>
      <c r="W225" s="174"/>
      <c r="X225" s="174"/>
      <c r="Y225" s="174"/>
      <c r="Z225" s="174"/>
      <c r="AA225" s="175"/>
      <c r="AB225" s="175"/>
      <c r="AC225" s="175"/>
      <c r="AD225" s="175"/>
      <c r="AE225" s="176"/>
      <c r="AF225" s="175"/>
      <c r="AG225" s="122"/>
      <c r="AH225" s="177"/>
      <c r="AI225" s="177"/>
      <c r="AK225" s="164" t="str">
        <f t="shared" si="69"/>
        <v/>
      </c>
      <c r="AL225" s="165" t="str">
        <f t="shared" si="70"/>
        <v/>
      </c>
      <c r="AM225" s="164" t="str">
        <f t="shared" si="71"/>
        <v/>
      </c>
      <c r="AN225" s="164" t="str">
        <f t="shared" si="72"/>
        <v/>
      </c>
      <c r="AO225" s="166" t="str">
        <f t="shared" si="73"/>
        <v/>
      </c>
      <c r="AP225" s="167" t="str">
        <f t="shared" si="74"/>
        <v/>
      </c>
      <c r="AQ225" s="167" t="str">
        <f t="shared" si="75"/>
        <v/>
      </c>
      <c r="AR225" s="167" t="str">
        <f t="shared" si="76"/>
        <v/>
      </c>
      <c r="AS225" s="164" t="str">
        <f t="shared" si="77"/>
        <v/>
      </c>
      <c r="AT225" s="168" t="str">
        <f t="shared" si="78"/>
        <v/>
      </c>
      <c r="AU225" s="168" t="str">
        <f t="shared" si="79"/>
        <v/>
      </c>
      <c r="AV225" s="168" t="str">
        <f t="shared" si="80"/>
        <v/>
      </c>
      <c r="AW225" s="168" t="str">
        <f t="shared" si="81"/>
        <v/>
      </c>
      <c r="AX225" s="168" t="str">
        <f t="shared" si="82"/>
        <v/>
      </c>
      <c r="AY225" s="168" t="str">
        <f t="shared" si="83"/>
        <v/>
      </c>
      <c r="AZ225" s="178"/>
      <c r="BA225" s="178"/>
      <c r="BB225" s="179"/>
      <c r="BC225" s="179"/>
      <c r="BD225" s="179"/>
      <c r="BE225" s="179"/>
      <c r="BF225" s="179"/>
      <c r="BG225" s="179"/>
      <c r="BH225" s="179"/>
      <c r="BI225" s="179"/>
      <c r="BJ225" s="179"/>
      <c r="BK225" s="179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  <c r="BW225" s="27"/>
      <c r="BX225" s="27"/>
      <c r="BY225" s="27"/>
      <c r="BZ225" s="27"/>
      <c r="CA225" s="27"/>
      <c r="CB225" s="27"/>
      <c r="CC225" s="27"/>
      <c r="CD225" s="27"/>
      <c r="CE225" s="27"/>
      <c r="CF225" s="27"/>
      <c r="CG225" s="27"/>
      <c r="CH225" s="27"/>
      <c r="CI225" s="27"/>
      <c r="CJ225" s="27"/>
      <c r="CK225" s="27"/>
      <c r="CL225" s="27"/>
      <c r="CM225" s="27"/>
      <c r="CN225" s="27"/>
      <c r="CO225" s="27"/>
      <c r="CP225" s="27"/>
      <c r="CQ225" s="27"/>
      <c r="CR225" s="27"/>
      <c r="CS225" s="27"/>
      <c r="CT225" s="27"/>
      <c r="CU225" s="27"/>
      <c r="CV225" s="27"/>
      <c r="CW225" s="27"/>
      <c r="CX225" s="27"/>
      <c r="CY225" s="27"/>
      <c r="CZ225" s="27"/>
      <c r="DA225" s="27"/>
      <c r="DB225" s="27"/>
      <c r="DC225" s="27"/>
      <c r="DD225" s="27"/>
      <c r="DE225" s="27"/>
      <c r="DF225" s="27"/>
      <c r="DG225" s="27"/>
      <c r="DH225" s="27"/>
      <c r="DI225" s="25"/>
      <c r="DJ225" s="25"/>
      <c r="DK225" s="25"/>
      <c r="DL225" s="25"/>
      <c r="DM225" s="25"/>
      <c r="DN225" s="25"/>
    </row>
    <row r="226" spans="1:118" ht="15.95" customHeight="1" x14ac:dyDescent="0.2">
      <c r="A226" s="181" t="str">
        <f t="shared" si="85"/>
        <v/>
      </c>
      <c r="B226" s="182" t="str">
        <f t="shared" si="84"/>
        <v/>
      </c>
      <c r="C226" s="151"/>
      <c r="D226" s="152"/>
      <c r="E226" s="153"/>
      <c r="F226" s="152"/>
      <c r="G226" s="151"/>
      <c r="H226" s="151"/>
      <c r="I226" s="151"/>
      <c r="J226" s="151"/>
      <c r="K226" s="151"/>
      <c r="L226" s="151" t="str">
        <f t="shared" si="65"/>
        <v/>
      </c>
      <c r="M226" s="151" t="str">
        <f t="shared" si="66"/>
        <v/>
      </c>
      <c r="N226" s="151" t="str">
        <f t="shared" si="67"/>
        <v/>
      </c>
      <c r="O226" s="151" t="str">
        <f t="shared" si="68"/>
        <v/>
      </c>
      <c r="P226" s="155"/>
      <c r="Q226" s="155"/>
      <c r="R226" s="154" t="str">
        <f>IF(C226="","",MAX(N226:N227))</f>
        <v/>
      </c>
      <c r="S226" s="154" t="str">
        <f>IF(D226="","",MAX(O226:O227))</f>
        <v/>
      </c>
      <c r="T226" s="155" t="str">
        <f>IF(C226="","",MAX(ABS(H226),ABS(H227)))</f>
        <v/>
      </c>
      <c r="U226" s="156" t="str">
        <f>+IF(C226="","",MIN(MAX(ABS(G226),ABS(G227))*1000/(J226*K226),0.2*$F$10))</f>
        <v/>
      </c>
      <c r="V226" s="155" t="str">
        <f>IF(C226="","",MAX(BH226:BI226))</f>
        <v/>
      </c>
      <c r="W226" s="155" t="str">
        <f>IF(C226="","",$AA$9*$J226*$BG226*$BF226*$F$10/2.9/1000)</f>
        <v/>
      </c>
      <c r="X226" s="155" t="str">
        <f>IF(C226="","",$AA$9*$J226*$BG226*$BF226*$F$10/2/1000)</f>
        <v/>
      </c>
      <c r="Y226" s="157" t="str">
        <f>IF(C226="","",IF(MAX(ABS(H226),ABS(H227))&lt;V226,"Cấu tạo",IF(MAX(ABS(H226),ABS(H227))&gt;X226,"O/S","Tínhthép")))</f>
        <v/>
      </c>
      <c r="Z226" s="158" t="str">
        <f>IF(C226="","",IF(Y226="Tínhthép",IF(T226&lt;W226,2.5,_xlfn.COT(0.5*ASIN(2*T226*1000/($AA$9*J226*BG226*BF226*$F$10)))),""))</f>
        <v/>
      </c>
      <c r="AA226" s="159" t="str">
        <f>IF(C226="","",MAX(BJ226:BK226))</f>
        <v/>
      </c>
      <c r="AB226" s="160" t="str">
        <f>IF($C226="","",AH226)</f>
        <v/>
      </c>
      <c r="AC226" s="160" t="str">
        <f>IF($C226="","",AI226)</f>
        <v/>
      </c>
      <c r="AD226" s="160"/>
      <c r="AE226" s="159" t="str">
        <f>IF(C226="","",2*3.14*AB226^2/4/AC226*1000)</f>
        <v/>
      </c>
      <c r="AF226" s="161" t="str">
        <f>IF(C226="","",IF(AE226&gt;AA226,"OK","NOT OK"))</f>
        <v/>
      </c>
      <c r="AG226" s="17">
        <v>53</v>
      </c>
      <c r="AH226" s="162">
        <v>10</v>
      </c>
      <c r="AI226" s="163">
        <v>200</v>
      </c>
      <c r="AK226" s="164" t="str">
        <f t="shared" si="69"/>
        <v/>
      </c>
      <c r="AL226" s="165" t="str">
        <f t="shared" si="70"/>
        <v/>
      </c>
      <c r="AM226" s="164" t="str">
        <f t="shared" si="71"/>
        <v/>
      </c>
      <c r="AN226" s="164" t="str">
        <f t="shared" si="72"/>
        <v/>
      </c>
      <c r="AO226" s="166" t="str">
        <f t="shared" si="73"/>
        <v/>
      </c>
      <c r="AP226" s="167" t="str">
        <f t="shared" si="74"/>
        <v/>
      </c>
      <c r="AQ226" s="167" t="str">
        <f t="shared" si="75"/>
        <v/>
      </c>
      <c r="AR226" s="167" t="str">
        <f t="shared" si="76"/>
        <v/>
      </c>
      <c r="AS226" s="164" t="str">
        <f t="shared" si="77"/>
        <v/>
      </c>
      <c r="AT226" s="168" t="str">
        <f t="shared" si="78"/>
        <v/>
      </c>
      <c r="AU226" s="168" t="str">
        <f t="shared" si="79"/>
        <v/>
      </c>
      <c r="AV226" s="168" t="str">
        <f t="shared" si="80"/>
        <v/>
      </c>
      <c r="AW226" s="168" t="str">
        <f t="shared" si="81"/>
        <v/>
      </c>
      <c r="AX226" s="168" t="str">
        <f t="shared" si="82"/>
        <v/>
      </c>
      <c r="AY226" s="168" t="str">
        <f t="shared" si="83"/>
        <v/>
      </c>
      <c r="AZ226" s="169" t="str">
        <f>IF(C226="","",MAX(R226:R227))</f>
        <v/>
      </c>
      <c r="BA226" s="169" t="str">
        <f>IF(C226="","",MAX(S226:S227))</f>
        <v/>
      </c>
      <c r="BB226" s="170" t="str">
        <f>IF(C226="","",MIN(2,1+SQRT(200/(0.8*K226))))</f>
        <v/>
      </c>
      <c r="BC226" s="170" t="str">
        <f>IF(C226="","",MIN(0.02,MAX(R226:S226)/(J226*0.8*K226)))</f>
        <v/>
      </c>
      <c r="BD226" s="171" t="str">
        <f>IF(C226="","",0.18/$Y$11)</f>
        <v/>
      </c>
      <c r="BE226" s="172" t="str">
        <f>IF(C226="","",0.035*BB226^(3/2)*$F$9^(1/2))</f>
        <v/>
      </c>
      <c r="BF226" s="172" t="str">
        <f>IF(C226="","",0.6*(1-$F$9/250))</f>
        <v/>
      </c>
      <c r="BG226" s="171" t="str">
        <f>IF(C226="","",0.9*AK226)</f>
        <v/>
      </c>
      <c r="BH226" s="172" t="str">
        <f>+IF(C226="","",(BD226*BB226*(100*BC226*$F$9)^(1/3)+0.15*U226)*J226*0.8*K226/1000)</f>
        <v/>
      </c>
      <c r="BI226" s="172" t="str">
        <f>IF(C226="","",(BE226+0.15*U226)*J226*0.8*K226/1000)</f>
        <v/>
      </c>
      <c r="BJ226" s="172" t="str">
        <f>IF(C226="","",$AF$12*J226*1000)</f>
        <v/>
      </c>
      <c r="BK226" s="172" t="str">
        <f>+IF(C226="","",T226*1000/(BG226*$Q$10*Z226)*1000)</f>
        <v/>
      </c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  <c r="BW226" s="27"/>
      <c r="BX226" s="27"/>
      <c r="BY226" s="27"/>
      <c r="BZ226" s="27"/>
      <c r="CA226" s="27"/>
      <c r="CB226" s="27"/>
      <c r="CC226" s="27"/>
      <c r="CD226" s="27"/>
      <c r="CE226" s="27"/>
      <c r="CF226" s="27"/>
      <c r="CG226" s="27"/>
      <c r="CH226" s="27"/>
      <c r="CI226" s="27"/>
      <c r="CJ226" s="27"/>
      <c r="CK226" s="27"/>
      <c r="CL226" s="27"/>
      <c r="CM226" s="27"/>
      <c r="CN226" s="27"/>
      <c r="CO226" s="27"/>
      <c r="CP226" s="27"/>
      <c r="CQ226" s="27"/>
      <c r="CR226" s="27"/>
      <c r="CS226" s="27"/>
      <c r="CT226" s="27"/>
      <c r="CU226" s="27"/>
      <c r="CV226" s="27"/>
      <c r="CW226" s="27"/>
      <c r="CX226" s="27"/>
      <c r="CY226" s="27"/>
      <c r="CZ226" s="27"/>
      <c r="DA226" s="27"/>
      <c r="DB226" s="27"/>
      <c r="DC226" s="27"/>
      <c r="DD226" s="27"/>
      <c r="DE226" s="27"/>
      <c r="DF226" s="27"/>
      <c r="DG226" s="27"/>
      <c r="DH226" s="27"/>
      <c r="DI226" s="25"/>
      <c r="DJ226" s="25"/>
      <c r="DK226" s="25"/>
      <c r="DL226" s="25"/>
      <c r="DM226" s="25"/>
      <c r="DN226" s="25"/>
    </row>
    <row r="227" spans="1:118" ht="15.95" customHeight="1" x14ac:dyDescent="0.25">
      <c r="A227" s="181" t="str">
        <f t="shared" si="85"/>
        <v/>
      </c>
      <c r="B227" s="182" t="str">
        <f t="shared" si="84"/>
        <v/>
      </c>
      <c r="C227" s="151"/>
      <c r="D227" s="152"/>
      <c r="E227" s="153"/>
      <c r="F227" s="152"/>
      <c r="G227" s="151"/>
      <c r="H227" s="151"/>
      <c r="I227" s="151"/>
      <c r="J227" s="151"/>
      <c r="K227" s="152"/>
      <c r="L227" s="151" t="str">
        <f t="shared" si="65"/>
        <v/>
      </c>
      <c r="M227" s="151" t="str">
        <f t="shared" si="66"/>
        <v/>
      </c>
      <c r="N227" s="151" t="str">
        <f t="shared" si="67"/>
        <v/>
      </c>
      <c r="O227" s="151" t="str">
        <f t="shared" si="68"/>
        <v/>
      </c>
      <c r="P227" s="272"/>
      <c r="Q227" s="272"/>
      <c r="R227" s="173"/>
      <c r="S227" s="173"/>
      <c r="T227" s="174"/>
      <c r="U227" s="174"/>
      <c r="V227" s="174"/>
      <c r="W227" s="174"/>
      <c r="X227" s="174"/>
      <c r="Y227" s="174"/>
      <c r="Z227" s="174"/>
      <c r="AA227" s="175"/>
      <c r="AB227" s="175"/>
      <c r="AC227" s="175"/>
      <c r="AD227" s="175"/>
      <c r="AE227" s="176"/>
      <c r="AF227" s="175"/>
      <c r="AG227" s="122"/>
      <c r="AH227" s="177"/>
      <c r="AI227" s="177"/>
      <c r="AK227" s="164" t="str">
        <f t="shared" si="69"/>
        <v/>
      </c>
      <c r="AL227" s="165" t="str">
        <f t="shared" si="70"/>
        <v/>
      </c>
      <c r="AM227" s="164" t="str">
        <f t="shared" si="71"/>
        <v/>
      </c>
      <c r="AN227" s="164" t="str">
        <f t="shared" si="72"/>
        <v/>
      </c>
      <c r="AO227" s="166" t="str">
        <f t="shared" si="73"/>
        <v/>
      </c>
      <c r="AP227" s="167" t="str">
        <f t="shared" si="74"/>
        <v/>
      </c>
      <c r="AQ227" s="167" t="str">
        <f t="shared" si="75"/>
        <v/>
      </c>
      <c r="AR227" s="167" t="str">
        <f t="shared" si="76"/>
        <v/>
      </c>
      <c r="AS227" s="164" t="str">
        <f t="shared" si="77"/>
        <v/>
      </c>
      <c r="AT227" s="168" t="str">
        <f t="shared" si="78"/>
        <v/>
      </c>
      <c r="AU227" s="168" t="str">
        <f t="shared" si="79"/>
        <v/>
      </c>
      <c r="AV227" s="168" t="str">
        <f t="shared" si="80"/>
        <v/>
      </c>
      <c r="AW227" s="168" t="str">
        <f t="shared" si="81"/>
        <v/>
      </c>
      <c r="AX227" s="168" t="str">
        <f t="shared" si="82"/>
        <v/>
      </c>
      <c r="AY227" s="168" t="str">
        <f t="shared" si="83"/>
        <v/>
      </c>
      <c r="AZ227" s="178"/>
      <c r="BA227" s="178"/>
      <c r="BB227" s="179"/>
      <c r="BC227" s="179"/>
      <c r="BD227" s="179"/>
      <c r="BE227" s="179"/>
      <c r="BF227" s="179"/>
      <c r="BG227" s="179"/>
      <c r="BH227" s="179"/>
      <c r="BI227" s="179"/>
      <c r="BJ227" s="179"/>
      <c r="BK227" s="179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  <c r="BW227" s="27"/>
      <c r="BX227" s="27"/>
      <c r="BY227" s="27"/>
      <c r="BZ227" s="27"/>
      <c r="CA227" s="27"/>
      <c r="CB227" s="27"/>
      <c r="CC227" s="27"/>
      <c r="CD227" s="27"/>
      <c r="CE227" s="27"/>
      <c r="CF227" s="27"/>
      <c r="CG227" s="27"/>
      <c r="CH227" s="27"/>
      <c r="CI227" s="27"/>
      <c r="CJ227" s="27"/>
      <c r="CK227" s="27"/>
      <c r="CL227" s="27"/>
      <c r="CM227" s="27"/>
      <c r="CN227" s="27"/>
      <c r="CO227" s="27"/>
      <c r="CP227" s="27"/>
      <c r="CQ227" s="27"/>
      <c r="CR227" s="27"/>
      <c r="CS227" s="27"/>
      <c r="CT227" s="27"/>
      <c r="CU227" s="27"/>
      <c r="CV227" s="27"/>
      <c r="CW227" s="27"/>
      <c r="CX227" s="27"/>
      <c r="CY227" s="27"/>
      <c r="CZ227" s="27"/>
      <c r="DA227" s="27"/>
      <c r="DB227" s="27"/>
      <c r="DC227" s="27"/>
      <c r="DD227" s="27"/>
      <c r="DE227" s="27"/>
      <c r="DF227" s="27"/>
      <c r="DG227" s="27"/>
      <c r="DH227" s="27"/>
      <c r="DI227" s="25"/>
      <c r="DJ227" s="25"/>
      <c r="DK227" s="25"/>
      <c r="DL227" s="25"/>
      <c r="DM227" s="25"/>
      <c r="DN227" s="25"/>
    </row>
    <row r="228" spans="1:118" ht="15.95" customHeight="1" x14ac:dyDescent="0.2">
      <c r="A228" s="181" t="str">
        <f t="shared" si="85"/>
        <v/>
      </c>
      <c r="B228" s="182" t="str">
        <f t="shared" si="84"/>
        <v/>
      </c>
      <c r="C228" s="151"/>
      <c r="D228" s="152"/>
      <c r="E228" s="153"/>
      <c r="F228" s="152"/>
      <c r="G228" s="151"/>
      <c r="H228" s="151"/>
      <c r="I228" s="151"/>
      <c r="J228" s="151"/>
      <c r="K228" s="152"/>
      <c r="L228" s="151" t="str">
        <f t="shared" si="65"/>
        <v/>
      </c>
      <c r="M228" s="151" t="str">
        <f t="shared" si="66"/>
        <v/>
      </c>
      <c r="N228" s="151" t="str">
        <f t="shared" si="67"/>
        <v/>
      </c>
      <c r="O228" s="151" t="str">
        <f t="shared" si="68"/>
        <v/>
      </c>
      <c r="P228" s="155"/>
      <c r="Q228" s="155"/>
      <c r="R228" s="154" t="str">
        <f>IF(C228="","",MAX(N228:N229))</f>
        <v/>
      </c>
      <c r="S228" s="154" t="str">
        <f>IF(D228="","",MAX(O228:O229))</f>
        <v/>
      </c>
      <c r="T228" s="155" t="str">
        <f>IF(C228="","",MAX(ABS(H228),ABS(H229)))</f>
        <v/>
      </c>
      <c r="U228" s="156" t="str">
        <f>+IF(C228="","",MIN(MAX(ABS(G228),ABS(G229))*1000/(J228*K228),0.2*$F$10))</f>
        <v/>
      </c>
      <c r="V228" s="155" t="str">
        <f>IF(C228="","",MAX(BH228:BI228))</f>
        <v/>
      </c>
      <c r="W228" s="155" t="str">
        <f>IF(C228="","",$AA$9*$J228*$BG228*$BF228*$F$10/2.9/1000)</f>
        <v/>
      </c>
      <c r="X228" s="155" t="str">
        <f>IF(C228="","",$AA$9*$J228*$BG228*$BF228*$F$10/2/1000)</f>
        <v/>
      </c>
      <c r="Y228" s="157" t="str">
        <f>IF(C228="","",IF(MAX(ABS(H228),ABS(H229))&lt;V228,"Cấu tạo",IF(MAX(ABS(H228),ABS(H229))&gt;X228,"O/S","Tínhthép")))</f>
        <v/>
      </c>
      <c r="Z228" s="158" t="str">
        <f>IF(C228="","",IF(Y228="Tínhthép",IF(T228&lt;W228,2.5,_xlfn.COT(0.5*ASIN(2*T228*1000/($AA$9*J228*BG228*BF228*$F$10)))),""))</f>
        <v/>
      </c>
      <c r="AA228" s="159" t="str">
        <f>IF(C228="","",MAX(BJ228:BK228))</f>
        <v/>
      </c>
      <c r="AB228" s="160" t="str">
        <f>IF($C228="","",AH228)</f>
        <v/>
      </c>
      <c r="AC228" s="160" t="str">
        <f>IF($C228="","",AI228)</f>
        <v/>
      </c>
      <c r="AD228" s="160"/>
      <c r="AE228" s="159" t="str">
        <f>IF(C228="","",2*3.14*AB228^2/4/AC228*1000)</f>
        <v/>
      </c>
      <c r="AF228" s="161" t="str">
        <f>IF(C228="","",IF(AE228&gt;AA228,"OK","NOT OK"))</f>
        <v/>
      </c>
      <c r="AH228" s="162">
        <v>10</v>
      </c>
      <c r="AI228" s="163">
        <v>200</v>
      </c>
      <c r="AK228" s="164" t="str">
        <f t="shared" si="69"/>
        <v/>
      </c>
      <c r="AL228" s="165" t="str">
        <f t="shared" si="70"/>
        <v/>
      </c>
      <c r="AM228" s="164" t="str">
        <f t="shared" si="71"/>
        <v/>
      </c>
      <c r="AN228" s="164" t="str">
        <f t="shared" si="72"/>
        <v/>
      </c>
      <c r="AO228" s="166" t="str">
        <f t="shared" si="73"/>
        <v/>
      </c>
      <c r="AP228" s="167" t="str">
        <f t="shared" si="74"/>
        <v/>
      </c>
      <c r="AQ228" s="167" t="str">
        <f t="shared" si="75"/>
        <v/>
      </c>
      <c r="AR228" s="167" t="str">
        <f t="shared" si="76"/>
        <v/>
      </c>
      <c r="AS228" s="164" t="str">
        <f t="shared" si="77"/>
        <v/>
      </c>
      <c r="AT228" s="168" t="str">
        <f t="shared" si="78"/>
        <v/>
      </c>
      <c r="AU228" s="168" t="str">
        <f t="shared" si="79"/>
        <v/>
      </c>
      <c r="AV228" s="168" t="str">
        <f t="shared" si="80"/>
        <v/>
      </c>
      <c r="AW228" s="168" t="str">
        <f t="shared" si="81"/>
        <v/>
      </c>
      <c r="AX228" s="168" t="str">
        <f t="shared" si="82"/>
        <v/>
      </c>
      <c r="AY228" s="168" t="str">
        <f t="shared" si="83"/>
        <v/>
      </c>
      <c r="AZ228" s="169" t="str">
        <f>IF(C228="","",MAX(R228:R229))</f>
        <v/>
      </c>
      <c r="BA228" s="169" t="str">
        <f>IF(C228="","",MAX(S228:S229))</f>
        <v/>
      </c>
      <c r="BB228" s="170" t="str">
        <f>IF(C228="","",MIN(2,1+SQRT(200/(0.8*K228))))</f>
        <v/>
      </c>
      <c r="BC228" s="170" t="str">
        <f>IF(C228="","",MIN(0.02,MAX(R228:S228)/(J228*0.8*K228)))</f>
        <v/>
      </c>
      <c r="BD228" s="171" t="str">
        <f>IF(C228="","",0.18/$Y$11)</f>
        <v/>
      </c>
      <c r="BE228" s="172" t="str">
        <f>IF(C228="","",0.035*BB228^(3/2)*$F$9^(1/2))</f>
        <v/>
      </c>
      <c r="BF228" s="172" t="str">
        <f>IF(C228="","",0.6*(1-$F$9/250))</f>
        <v/>
      </c>
      <c r="BG228" s="171" t="str">
        <f>IF(C228="","",0.9*AK228)</f>
        <v/>
      </c>
      <c r="BH228" s="172" t="str">
        <f>+IF(C228="","",(BD228*BB228*(100*BC228*$F$9)^(1/3)+0.15*U228)*J228*0.8*K228/1000)</f>
        <v/>
      </c>
      <c r="BI228" s="172" t="str">
        <f>IF(C228="","",(BE228+0.15*U228)*J228*0.8*K228/1000)</f>
        <v/>
      </c>
      <c r="BJ228" s="172" t="str">
        <f>IF(C228="","",$AF$12*J228*1000)</f>
        <v/>
      </c>
      <c r="BK228" s="172" t="str">
        <f>+IF(C228="","",T228*1000/(BG228*$Q$10*Z228)*1000)</f>
        <v/>
      </c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  <c r="BW228" s="27"/>
      <c r="BX228" s="27"/>
      <c r="BY228" s="27"/>
      <c r="BZ228" s="27"/>
      <c r="CA228" s="27"/>
      <c r="CB228" s="27"/>
      <c r="CC228" s="27"/>
      <c r="CD228" s="27"/>
      <c r="CE228" s="27"/>
      <c r="CF228" s="27"/>
      <c r="CG228" s="27"/>
      <c r="CH228" s="27"/>
      <c r="CI228" s="27"/>
      <c r="CJ228" s="27"/>
      <c r="CK228" s="27"/>
      <c r="CL228" s="27"/>
      <c r="CM228" s="27"/>
      <c r="CN228" s="27"/>
      <c r="CO228" s="27"/>
      <c r="CP228" s="27"/>
      <c r="CQ228" s="27"/>
      <c r="CR228" s="27"/>
      <c r="CS228" s="27"/>
      <c r="CT228" s="27"/>
      <c r="CU228" s="27"/>
      <c r="CV228" s="27"/>
      <c r="CW228" s="27"/>
      <c r="CX228" s="27"/>
      <c r="CY228" s="27"/>
      <c r="CZ228" s="27"/>
      <c r="DA228" s="27"/>
      <c r="DB228" s="27"/>
      <c r="DC228" s="27"/>
      <c r="DD228" s="27"/>
      <c r="DE228" s="27"/>
      <c r="DF228" s="27"/>
      <c r="DG228" s="27"/>
      <c r="DH228" s="27"/>
      <c r="DI228" s="25"/>
      <c r="DJ228" s="25"/>
      <c r="DK228" s="25"/>
      <c r="DL228" s="25"/>
      <c r="DM228" s="25"/>
      <c r="DN228" s="25"/>
    </row>
    <row r="229" spans="1:118" ht="15.95" customHeight="1" x14ac:dyDescent="0.25">
      <c r="A229" s="181" t="str">
        <f t="shared" si="85"/>
        <v/>
      </c>
      <c r="B229" s="182" t="str">
        <f t="shared" si="84"/>
        <v/>
      </c>
      <c r="C229" s="151"/>
      <c r="D229" s="152"/>
      <c r="E229" s="153"/>
      <c r="F229" s="152"/>
      <c r="G229" s="151"/>
      <c r="H229" s="151"/>
      <c r="I229" s="151"/>
      <c r="J229" s="151"/>
      <c r="K229" s="152"/>
      <c r="L229" s="151" t="str">
        <f t="shared" si="65"/>
        <v/>
      </c>
      <c r="M229" s="151" t="str">
        <f t="shared" si="66"/>
        <v/>
      </c>
      <c r="N229" s="151" t="str">
        <f t="shared" si="67"/>
        <v/>
      </c>
      <c r="O229" s="151" t="str">
        <f t="shared" si="68"/>
        <v/>
      </c>
      <c r="P229" s="272"/>
      <c r="Q229" s="272"/>
      <c r="R229" s="173"/>
      <c r="S229" s="173"/>
      <c r="T229" s="174"/>
      <c r="U229" s="174"/>
      <c r="V229" s="174"/>
      <c r="W229" s="174"/>
      <c r="X229" s="174"/>
      <c r="Y229" s="174"/>
      <c r="Z229" s="174"/>
      <c r="AA229" s="175"/>
      <c r="AB229" s="175"/>
      <c r="AC229" s="175"/>
      <c r="AD229" s="175"/>
      <c r="AE229" s="176"/>
      <c r="AF229" s="175"/>
      <c r="AG229" s="122"/>
      <c r="AH229" s="177"/>
      <c r="AI229" s="177"/>
      <c r="AK229" s="164" t="str">
        <f t="shared" si="69"/>
        <v/>
      </c>
      <c r="AL229" s="165" t="str">
        <f t="shared" si="70"/>
        <v/>
      </c>
      <c r="AM229" s="164" t="str">
        <f t="shared" si="71"/>
        <v/>
      </c>
      <c r="AN229" s="164" t="str">
        <f t="shared" si="72"/>
        <v/>
      </c>
      <c r="AO229" s="166" t="str">
        <f t="shared" si="73"/>
        <v/>
      </c>
      <c r="AP229" s="167" t="str">
        <f t="shared" si="74"/>
        <v/>
      </c>
      <c r="AQ229" s="167" t="str">
        <f t="shared" si="75"/>
        <v/>
      </c>
      <c r="AR229" s="167" t="str">
        <f t="shared" si="76"/>
        <v/>
      </c>
      <c r="AS229" s="164" t="str">
        <f t="shared" si="77"/>
        <v/>
      </c>
      <c r="AT229" s="168" t="str">
        <f t="shared" si="78"/>
        <v/>
      </c>
      <c r="AU229" s="168" t="str">
        <f t="shared" si="79"/>
        <v/>
      </c>
      <c r="AV229" s="168" t="str">
        <f t="shared" si="80"/>
        <v/>
      </c>
      <c r="AW229" s="168" t="str">
        <f t="shared" si="81"/>
        <v/>
      </c>
      <c r="AX229" s="168" t="str">
        <f t="shared" si="82"/>
        <v/>
      </c>
      <c r="AY229" s="168" t="str">
        <f t="shared" si="83"/>
        <v/>
      </c>
      <c r="AZ229" s="178"/>
      <c r="BA229" s="178"/>
      <c r="BB229" s="179"/>
      <c r="BC229" s="179"/>
      <c r="BD229" s="179"/>
      <c r="BE229" s="179"/>
      <c r="BF229" s="179"/>
      <c r="BG229" s="179"/>
      <c r="BH229" s="179"/>
      <c r="BI229" s="179"/>
      <c r="BJ229" s="179"/>
      <c r="BK229" s="179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  <c r="BW229" s="27"/>
      <c r="BX229" s="27"/>
      <c r="BY229" s="27"/>
      <c r="BZ229" s="27"/>
      <c r="CA229" s="27"/>
      <c r="CB229" s="27"/>
      <c r="CC229" s="27"/>
      <c r="CD229" s="27"/>
      <c r="CE229" s="27"/>
      <c r="CF229" s="27"/>
      <c r="CG229" s="27"/>
      <c r="CH229" s="27"/>
      <c r="CI229" s="27"/>
      <c r="CJ229" s="27"/>
      <c r="CK229" s="27"/>
      <c r="CL229" s="27"/>
      <c r="CM229" s="27"/>
      <c r="CN229" s="27"/>
      <c r="CO229" s="27"/>
      <c r="CP229" s="27"/>
      <c r="CQ229" s="27"/>
      <c r="CR229" s="27"/>
      <c r="CS229" s="27"/>
      <c r="CT229" s="27"/>
      <c r="CU229" s="27"/>
      <c r="CV229" s="27"/>
      <c r="CW229" s="27"/>
      <c r="CX229" s="27"/>
      <c r="CY229" s="27"/>
      <c r="CZ229" s="27"/>
      <c r="DA229" s="27"/>
      <c r="DB229" s="27"/>
      <c r="DC229" s="27"/>
      <c r="DD229" s="27"/>
      <c r="DE229" s="27"/>
      <c r="DF229" s="27"/>
      <c r="DG229" s="27"/>
      <c r="DH229" s="27"/>
      <c r="DI229" s="25"/>
      <c r="DJ229" s="25"/>
      <c r="DK229" s="25"/>
      <c r="DL229" s="25"/>
      <c r="DM229" s="25"/>
      <c r="DN229" s="25"/>
    </row>
    <row r="230" spans="1:118" ht="15.95" customHeight="1" x14ac:dyDescent="0.2">
      <c r="A230" s="181" t="str">
        <f t="shared" si="85"/>
        <v/>
      </c>
      <c r="B230" s="182" t="str">
        <f t="shared" si="84"/>
        <v/>
      </c>
      <c r="C230" s="151"/>
      <c r="D230" s="152"/>
      <c r="E230" s="153"/>
      <c r="F230" s="152"/>
      <c r="G230" s="151"/>
      <c r="H230" s="151"/>
      <c r="I230" s="151"/>
      <c r="J230" s="151"/>
      <c r="K230" s="151"/>
      <c r="L230" s="151" t="str">
        <f t="shared" si="65"/>
        <v/>
      </c>
      <c r="M230" s="151" t="str">
        <f t="shared" si="66"/>
        <v/>
      </c>
      <c r="N230" s="151" t="str">
        <f t="shared" si="67"/>
        <v/>
      </c>
      <c r="O230" s="151" t="str">
        <f t="shared" si="68"/>
        <v/>
      </c>
      <c r="P230" s="155"/>
      <c r="Q230" s="155"/>
      <c r="R230" s="154" t="str">
        <f>IF(C230="","",MAX(N230:N231))</f>
        <v/>
      </c>
      <c r="S230" s="154" t="str">
        <f>IF(D230="","",MAX(O230:O231))</f>
        <v/>
      </c>
      <c r="T230" s="155" t="str">
        <f>IF(C230="","",MAX(ABS(H230),ABS(H231)))</f>
        <v/>
      </c>
      <c r="U230" s="156" t="str">
        <f>+IF(C230="","",MIN(MAX(ABS(G230),ABS(G231))*1000/(J230*K230),0.2*$F$10))</f>
        <v/>
      </c>
      <c r="V230" s="155" t="str">
        <f>IF(C230="","",MAX(BH230:BI230))</f>
        <v/>
      </c>
      <c r="W230" s="155" t="str">
        <f>IF(C230="","",$AA$9*$J230*$BG230*$BF230*$F$10/2.9/1000)</f>
        <v/>
      </c>
      <c r="X230" s="155" t="str">
        <f>IF(C230="","",$AA$9*$J230*$BG230*$BF230*$F$10/2/1000)</f>
        <v/>
      </c>
      <c r="Y230" s="157" t="str">
        <f>IF(C230="","",IF(MAX(ABS(H230),ABS(H231))&lt;V230,"Cấu tạo",IF(MAX(ABS(H230),ABS(H231))&gt;X230,"O/S","Tínhthép")))</f>
        <v/>
      </c>
      <c r="Z230" s="158" t="str">
        <f>IF(C230="","",IF(Y230="Tínhthép",IF(T230&lt;W230,2.5,_xlfn.COT(0.5*ASIN(2*T230*1000/($AA$9*J230*BG230*BF230*$F$10)))),""))</f>
        <v/>
      </c>
      <c r="AA230" s="159" t="str">
        <f>IF(C230="","",MAX(BJ230:BK230))</f>
        <v/>
      </c>
      <c r="AB230" s="160" t="str">
        <f>IF($C230="","",AH230)</f>
        <v/>
      </c>
      <c r="AC230" s="160" t="str">
        <f>IF($C230="","",AI230)</f>
        <v/>
      </c>
      <c r="AD230" s="160"/>
      <c r="AE230" s="159" t="str">
        <f>IF(C230="","",2*3.14*AB230^2/4/AC230*1000)</f>
        <v/>
      </c>
      <c r="AF230" s="161" t="str">
        <f>IF(C230="","",IF(AE230&gt;AA230,"OK","NOT OK"))</f>
        <v/>
      </c>
      <c r="AG230" s="17">
        <v>54</v>
      </c>
      <c r="AH230" s="162">
        <v>10</v>
      </c>
      <c r="AI230" s="163">
        <v>200</v>
      </c>
      <c r="AK230" s="164" t="str">
        <f t="shared" si="69"/>
        <v/>
      </c>
      <c r="AL230" s="165" t="str">
        <f t="shared" si="70"/>
        <v/>
      </c>
      <c r="AM230" s="164" t="str">
        <f t="shared" si="71"/>
        <v/>
      </c>
      <c r="AN230" s="164" t="str">
        <f t="shared" si="72"/>
        <v/>
      </c>
      <c r="AO230" s="166" t="str">
        <f t="shared" si="73"/>
        <v/>
      </c>
      <c r="AP230" s="167" t="str">
        <f t="shared" si="74"/>
        <v/>
      </c>
      <c r="AQ230" s="167" t="str">
        <f t="shared" si="75"/>
        <v/>
      </c>
      <c r="AR230" s="167" t="str">
        <f t="shared" si="76"/>
        <v/>
      </c>
      <c r="AS230" s="164" t="str">
        <f t="shared" si="77"/>
        <v/>
      </c>
      <c r="AT230" s="168" t="str">
        <f t="shared" si="78"/>
        <v/>
      </c>
      <c r="AU230" s="168" t="str">
        <f t="shared" si="79"/>
        <v/>
      </c>
      <c r="AV230" s="168" t="str">
        <f t="shared" si="80"/>
        <v/>
      </c>
      <c r="AW230" s="168" t="str">
        <f t="shared" si="81"/>
        <v/>
      </c>
      <c r="AX230" s="168" t="str">
        <f t="shared" si="82"/>
        <v/>
      </c>
      <c r="AY230" s="168" t="str">
        <f t="shared" si="83"/>
        <v/>
      </c>
      <c r="AZ230" s="169" t="str">
        <f>IF(C230="","",MAX(R230:R231))</f>
        <v/>
      </c>
      <c r="BA230" s="169" t="str">
        <f>IF(C230="","",MAX(S230:S231))</f>
        <v/>
      </c>
      <c r="BB230" s="170" t="str">
        <f>IF(C230="","",MIN(2,1+SQRT(200/(0.8*K230))))</f>
        <v/>
      </c>
      <c r="BC230" s="170" t="str">
        <f>IF(C230="","",MIN(0.02,MAX(R230:S230)/(J230*0.8*K230)))</f>
        <v/>
      </c>
      <c r="BD230" s="171" t="str">
        <f>IF(C230="","",0.18/$Y$11)</f>
        <v/>
      </c>
      <c r="BE230" s="172" t="str">
        <f>IF(C230="","",0.035*BB230^(3/2)*$F$9^(1/2))</f>
        <v/>
      </c>
      <c r="BF230" s="172" t="str">
        <f>IF(C230="","",0.6*(1-$F$9/250))</f>
        <v/>
      </c>
      <c r="BG230" s="171" t="str">
        <f>IF(C230="","",0.9*AK230)</f>
        <v/>
      </c>
      <c r="BH230" s="172" t="str">
        <f>+IF(C230="","",(BD230*BB230*(100*BC230*$F$9)^(1/3)+0.15*U230)*J230*0.8*K230/1000)</f>
        <v/>
      </c>
      <c r="BI230" s="172" t="str">
        <f>IF(C230="","",(BE230+0.15*U230)*J230*0.8*K230/1000)</f>
        <v/>
      </c>
      <c r="BJ230" s="172" t="str">
        <f>IF(C230="","",$AF$12*J230*1000)</f>
        <v/>
      </c>
      <c r="BK230" s="172" t="str">
        <f>+IF(C230="","",T230*1000/(BG230*$Q$10*Z230)*1000)</f>
        <v/>
      </c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  <c r="BW230" s="27"/>
      <c r="BX230" s="27"/>
      <c r="BY230" s="27"/>
      <c r="BZ230" s="27"/>
      <c r="CA230" s="27"/>
      <c r="CB230" s="27"/>
      <c r="CC230" s="27"/>
      <c r="CD230" s="27"/>
      <c r="CE230" s="27"/>
      <c r="CF230" s="27"/>
      <c r="CG230" s="27"/>
      <c r="CH230" s="27"/>
      <c r="CI230" s="27"/>
      <c r="CJ230" s="27"/>
      <c r="CK230" s="27"/>
      <c r="CL230" s="27"/>
      <c r="CM230" s="27"/>
      <c r="CN230" s="27"/>
      <c r="CO230" s="27"/>
      <c r="CP230" s="27"/>
      <c r="CQ230" s="27"/>
      <c r="CR230" s="27"/>
      <c r="CS230" s="27"/>
      <c r="CT230" s="27"/>
      <c r="CU230" s="27"/>
      <c r="CV230" s="27"/>
      <c r="CW230" s="27"/>
      <c r="CX230" s="27"/>
      <c r="CY230" s="27"/>
      <c r="CZ230" s="27"/>
      <c r="DA230" s="27"/>
      <c r="DB230" s="27"/>
      <c r="DC230" s="27"/>
      <c r="DD230" s="27"/>
      <c r="DE230" s="27"/>
      <c r="DF230" s="27"/>
      <c r="DG230" s="27"/>
      <c r="DH230" s="27"/>
      <c r="DI230" s="25"/>
      <c r="DJ230" s="25"/>
      <c r="DK230" s="25"/>
      <c r="DL230" s="25"/>
      <c r="DM230" s="25"/>
      <c r="DN230" s="25"/>
    </row>
    <row r="231" spans="1:118" ht="15.95" customHeight="1" x14ac:dyDescent="0.25">
      <c r="A231" s="181" t="str">
        <f t="shared" si="85"/>
        <v/>
      </c>
      <c r="B231" s="182" t="str">
        <f t="shared" si="84"/>
        <v/>
      </c>
      <c r="C231" s="151"/>
      <c r="D231" s="152"/>
      <c r="E231" s="153"/>
      <c r="F231" s="152"/>
      <c r="G231" s="151"/>
      <c r="H231" s="151"/>
      <c r="I231" s="151"/>
      <c r="J231" s="151"/>
      <c r="K231" s="152"/>
      <c r="L231" s="151" t="str">
        <f t="shared" si="65"/>
        <v/>
      </c>
      <c r="M231" s="151" t="str">
        <f t="shared" si="66"/>
        <v/>
      </c>
      <c r="N231" s="151" t="str">
        <f t="shared" si="67"/>
        <v/>
      </c>
      <c r="O231" s="151" t="str">
        <f t="shared" si="68"/>
        <v/>
      </c>
      <c r="P231" s="272"/>
      <c r="Q231" s="272"/>
      <c r="R231" s="180"/>
      <c r="S231" s="180"/>
      <c r="T231" s="174"/>
      <c r="U231" s="174"/>
      <c r="V231" s="174"/>
      <c r="W231" s="174"/>
      <c r="X231" s="174"/>
      <c r="Y231" s="174"/>
      <c r="Z231" s="174"/>
      <c r="AA231" s="175"/>
      <c r="AB231" s="175"/>
      <c r="AC231" s="175"/>
      <c r="AD231" s="175"/>
      <c r="AE231" s="176"/>
      <c r="AF231" s="175"/>
      <c r="AG231" s="122"/>
      <c r="AH231" s="177"/>
      <c r="AI231" s="177"/>
      <c r="AK231" s="164" t="str">
        <f t="shared" si="69"/>
        <v/>
      </c>
      <c r="AL231" s="165" t="str">
        <f t="shared" si="70"/>
        <v/>
      </c>
      <c r="AM231" s="164" t="str">
        <f t="shared" si="71"/>
        <v/>
      </c>
      <c r="AN231" s="164" t="str">
        <f t="shared" si="72"/>
        <v/>
      </c>
      <c r="AO231" s="166" t="str">
        <f t="shared" si="73"/>
        <v/>
      </c>
      <c r="AP231" s="167" t="str">
        <f t="shared" si="74"/>
        <v/>
      </c>
      <c r="AQ231" s="167" t="str">
        <f t="shared" si="75"/>
        <v/>
      </c>
      <c r="AR231" s="167" t="str">
        <f t="shared" si="76"/>
        <v/>
      </c>
      <c r="AS231" s="164" t="str">
        <f t="shared" si="77"/>
        <v/>
      </c>
      <c r="AT231" s="168" t="str">
        <f t="shared" si="78"/>
        <v/>
      </c>
      <c r="AU231" s="168" t="str">
        <f t="shared" si="79"/>
        <v/>
      </c>
      <c r="AV231" s="168" t="str">
        <f t="shared" si="80"/>
        <v/>
      </c>
      <c r="AW231" s="168" t="str">
        <f t="shared" si="81"/>
        <v/>
      </c>
      <c r="AX231" s="168" t="str">
        <f t="shared" si="82"/>
        <v/>
      </c>
      <c r="AY231" s="168" t="str">
        <f t="shared" si="83"/>
        <v/>
      </c>
      <c r="AZ231" s="178"/>
      <c r="BA231" s="178"/>
      <c r="BB231" s="179"/>
      <c r="BC231" s="179"/>
      <c r="BD231" s="179"/>
      <c r="BE231" s="179"/>
      <c r="BF231" s="179"/>
      <c r="BG231" s="179"/>
      <c r="BH231" s="179"/>
      <c r="BI231" s="179"/>
      <c r="BJ231" s="179"/>
      <c r="BK231" s="179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  <c r="BW231" s="27"/>
      <c r="BX231" s="27"/>
      <c r="BY231" s="27"/>
      <c r="BZ231" s="27"/>
      <c r="CA231" s="27"/>
      <c r="CB231" s="27"/>
      <c r="CC231" s="27"/>
      <c r="CD231" s="27"/>
      <c r="CE231" s="27"/>
      <c r="CF231" s="27"/>
      <c r="CG231" s="27"/>
      <c r="CH231" s="27"/>
      <c r="CI231" s="27"/>
      <c r="CJ231" s="27"/>
      <c r="CK231" s="27"/>
      <c r="CL231" s="27"/>
      <c r="CM231" s="27"/>
      <c r="CN231" s="27"/>
      <c r="CO231" s="27"/>
      <c r="CP231" s="27"/>
      <c r="CQ231" s="27"/>
      <c r="CR231" s="27"/>
      <c r="CS231" s="27"/>
      <c r="CT231" s="27"/>
      <c r="CU231" s="27"/>
      <c r="CV231" s="27"/>
      <c r="CW231" s="27"/>
      <c r="CX231" s="27"/>
      <c r="CY231" s="27"/>
      <c r="CZ231" s="27"/>
      <c r="DA231" s="27"/>
      <c r="DB231" s="27"/>
      <c r="DC231" s="27"/>
      <c r="DD231" s="27"/>
      <c r="DE231" s="27"/>
      <c r="DF231" s="27"/>
      <c r="DG231" s="27"/>
      <c r="DH231" s="27"/>
      <c r="DI231" s="25"/>
      <c r="DJ231" s="25"/>
      <c r="DK231" s="25"/>
      <c r="DL231" s="25"/>
      <c r="DM231" s="25"/>
      <c r="DN231" s="25"/>
    </row>
    <row r="232" spans="1:118" ht="15.95" customHeight="1" x14ac:dyDescent="0.2">
      <c r="A232" s="181" t="str">
        <f t="shared" si="85"/>
        <v/>
      </c>
      <c r="B232" s="182" t="str">
        <f t="shared" si="84"/>
        <v/>
      </c>
      <c r="C232" s="151"/>
      <c r="D232" s="152"/>
      <c r="E232" s="153"/>
      <c r="F232" s="152"/>
      <c r="G232" s="151"/>
      <c r="H232" s="151"/>
      <c r="I232" s="151"/>
      <c r="J232" s="151"/>
      <c r="K232" s="152"/>
      <c r="L232" s="151" t="str">
        <f t="shared" si="65"/>
        <v/>
      </c>
      <c r="M232" s="151" t="str">
        <f t="shared" si="66"/>
        <v/>
      </c>
      <c r="N232" s="151" t="str">
        <f t="shared" si="67"/>
        <v/>
      </c>
      <c r="O232" s="151" t="str">
        <f t="shared" si="68"/>
        <v/>
      </c>
      <c r="P232" s="155"/>
      <c r="Q232" s="155"/>
      <c r="R232" s="154" t="str">
        <f>IF(C232="","",MAX(N232:N233))</f>
        <v/>
      </c>
      <c r="S232" s="154" t="str">
        <f>IF(D232="","",MAX(O232:O233))</f>
        <v/>
      </c>
      <c r="T232" s="155" t="str">
        <f>IF(C232="","",MAX(ABS(H232),ABS(H233)))</f>
        <v/>
      </c>
      <c r="U232" s="156" t="str">
        <f>+IF(C232="","",MIN(MAX(ABS(G232),ABS(G233))*1000/(J232*K232),0.2*$F$10))</f>
        <v/>
      </c>
      <c r="V232" s="155" t="str">
        <f>IF(C232="","",MAX(BH232:BI232))</f>
        <v/>
      </c>
      <c r="W232" s="155" t="str">
        <f>IF(C232="","",$AA$9*$J232*$BG232*$BF232*$F$10/2.9/1000)</f>
        <v/>
      </c>
      <c r="X232" s="155" t="str">
        <f>IF(C232="","",$AA$9*$J232*$BG232*$BF232*$F$10/2/1000)</f>
        <v/>
      </c>
      <c r="Y232" s="157" t="str">
        <f>IF(C232="","",IF(MAX(ABS(H232),ABS(H233))&lt;V232,"Cấu tạo",IF(MAX(ABS(H232),ABS(H233))&gt;X232,"O/S","Tínhthép")))</f>
        <v/>
      </c>
      <c r="Z232" s="158" t="str">
        <f>IF(C232="","",IF(Y232="Tínhthép",IF(T232&lt;W232,2.5,_xlfn.COT(0.5*ASIN(2*T232*1000/($AA$9*J232*BG232*BF232*$F$10)))),""))</f>
        <v/>
      </c>
      <c r="AA232" s="159" t="str">
        <f>IF(C232="","",MAX(BJ232:BK232))</f>
        <v/>
      </c>
      <c r="AB232" s="160" t="str">
        <f>IF($C232="","",AH232)</f>
        <v/>
      </c>
      <c r="AC232" s="160" t="str">
        <f>IF($C232="","",AI232)</f>
        <v/>
      </c>
      <c r="AD232" s="160"/>
      <c r="AE232" s="159" t="str">
        <f>IF(C232="","",2*3.14*AB232^2/4/AC232*1000)</f>
        <v/>
      </c>
      <c r="AF232" s="161" t="str">
        <f>IF(C232="","",IF(AE232&gt;AA232,"OK","NOT OK"))</f>
        <v/>
      </c>
      <c r="AH232" s="162">
        <v>10</v>
      </c>
      <c r="AI232" s="163">
        <v>200</v>
      </c>
      <c r="AK232" s="164" t="str">
        <f t="shared" si="69"/>
        <v/>
      </c>
      <c r="AL232" s="165" t="str">
        <f t="shared" si="70"/>
        <v/>
      </c>
      <c r="AM232" s="164" t="str">
        <f t="shared" si="71"/>
        <v/>
      </c>
      <c r="AN232" s="164" t="str">
        <f t="shared" si="72"/>
        <v/>
      </c>
      <c r="AO232" s="166" t="str">
        <f t="shared" si="73"/>
        <v/>
      </c>
      <c r="AP232" s="167" t="str">
        <f t="shared" si="74"/>
        <v/>
      </c>
      <c r="AQ232" s="167" t="str">
        <f t="shared" si="75"/>
        <v/>
      </c>
      <c r="AR232" s="167" t="str">
        <f t="shared" si="76"/>
        <v/>
      </c>
      <c r="AS232" s="164" t="str">
        <f t="shared" si="77"/>
        <v/>
      </c>
      <c r="AT232" s="168" t="str">
        <f t="shared" si="78"/>
        <v/>
      </c>
      <c r="AU232" s="168" t="str">
        <f t="shared" si="79"/>
        <v/>
      </c>
      <c r="AV232" s="168" t="str">
        <f t="shared" si="80"/>
        <v/>
      </c>
      <c r="AW232" s="168" t="str">
        <f t="shared" si="81"/>
        <v/>
      </c>
      <c r="AX232" s="168" t="str">
        <f t="shared" si="82"/>
        <v/>
      </c>
      <c r="AY232" s="168" t="str">
        <f t="shared" si="83"/>
        <v/>
      </c>
      <c r="AZ232" s="169" t="str">
        <f>IF(C232="","",MAX(R232:R233))</f>
        <v/>
      </c>
      <c r="BA232" s="169" t="str">
        <f>IF(C232="","",MAX(S232:S233))</f>
        <v/>
      </c>
      <c r="BB232" s="170" t="str">
        <f>IF(C232="","",MIN(2,1+SQRT(200/(0.8*K232))))</f>
        <v/>
      </c>
      <c r="BC232" s="170" t="str">
        <f>IF(C232="","",MIN(0.02,MAX(R232:S232)/(J232*0.8*K232)))</f>
        <v/>
      </c>
      <c r="BD232" s="171" t="str">
        <f>IF(C232="","",0.18/$Y$11)</f>
        <v/>
      </c>
      <c r="BE232" s="172" t="str">
        <f>IF(C232="","",0.035*BB232^(3/2)*$F$9^(1/2))</f>
        <v/>
      </c>
      <c r="BF232" s="172" t="str">
        <f>IF(C232="","",0.6*(1-$F$9/250))</f>
        <v/>
      </c>
      <c r="BG232" s="171" t="str">
        <f>IF(C232="","",0.9*AK232)</f>
        <v/>
      </c>
      <c r="BH232" s="172" t="str">
        <f>+IF(C232="","",(BD232*BB232*(100*BC232*$F$9)^(1/3)+0.15*U232)*J232*0.8*K232/1000)</f>
        <v/>
      </c>
      <c r="BI232" s="172" t="str">
        <f>IF(C232="","",(BE232+0.15*U232)*J232*0.8*K232/1000)</f>
        <v/>
      </c>
      <c r="BJ232" s="172" t="str">
        <f>IF(C232="","",$AF$12*J232*1000)</f>
        <v/>
      </c>
      <c r="BK232" s="172" t="str">
        <f>+IF(C232="","",T232*1000/(BG232*$Q$10*Z232)*1000)</f>
        <v/>
      </c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  <c r="BW232" s="27"/>
      <c r="BX232" s="27"/>
      <c r="BY232" s="27"/>
      <c r="BZ232" s="27"/>
      <c r="CA232" s="27"/>
      <c r="CB232" s="27"/>
      <c r="CC232" s="27"/>
      <c r="CD232" s="27"/>
      <c r="CE232" s="27"/>
      <c r="CF232" s="27"/>
      <c r="CG232" s="27"/>
      <c r="CH232" s="27"/>
      <c r="CI232" s="27"/>
      <c r="CJ232" s="27"/>
      <c r="CK232" s="27"/>
      <c r="CL232" s="27"/>
      <c r="CM232" s="27"/>
      <c r="CN232" s="27"/>
      <c r="CO232" s="27"/>
      <c r="CP232" s="27"/>
      <c r="CQ232" s="27"/>
      <c r="CR232" s="27"/>
      <c r="CS232" s="27"/>
      <c r="CT232" s="27"/>
      <c r="CU232" s="27"/>
      <c r="CV232" s="27"/>
      <c r="CW232" s="27"/>
      <c r="CX232" s="27"/>
      <c r="CY232" s="27"/>
      <c r="CZ232" s="27"/>
      <c r="DA232" s="27"/>
      <c r="DB232" s="27"/>
      <c r="DC232" s="27"/>
      <c r="DD232" s="27"/>
      <c r="DE232" s="27"/>
      <c r="DF232" s="27"/>
      <c r="DG232" s="27"/>
      <c r="DH232" s="27"/>
      <c r="DI232" s="25"/>
      <c r="DJ232" s="25"/>
      <c r="DK232" s="25"/>
      <c r="DL232" s="25"/>
      <c r="DM232" s="25"/>
      <c r="DN232" s="25"/>
    </row>
    <row r="233" spans="1:118" ht="15.95" customHeight="1" x14ac:dyDescent="0.25">
      <c r="A233" s="181" t="str">
        <f t="shared" si="85"/>
        <v/>
      </c>
      <c r="B233" s="182" t="str">
        <f t="shared" si="84"/>
        <v/>
      </c>
      <c r="C233" s="151"/>
      <c r="D233" s="152"/>
      <c r="E233" s="153"/>
      <c r="F233" s="152"/>
      <c r="G233" s="151"/>
      <c r="H233" s="151"/>
      <c r="I233" s="151"/>
      <c r="J233" s="151"/>
      <c r="K233" s="152"/>
      <c r="L233" s="151" t="str">
        <f t="shared" si="65"/>
        <v/>
      </c>
      <c r="M233" s="151" t="str">
        <f t="shared" si="66"/>
        <v/>
      </c>
      <c r="N233" s="151" t="str">
        <f t="shared" si="67"/>
        <v/>
      </c>
      <c r="O233" s="151" t="str">
        <f t="shared" si="68"/>
        <v/>
      </c>
      <c r="P233" s="272"/>
      <c r="Q233" s="272"/>
      <c r="R233" s="180"/>
      <c r="S233" s="180"/>
      <c r="T233" s="174"/>
      <c r="U233" s="174"/>
      <c r="V233" s="174"/>
      <c r="W233" s="174"/>
      <c r="X233" s="174"/>
      <c r="Y233" s="174"/>
      <c r="Z233" s="174"/>
      <c r="AA233" s="175"/>
      <c r="AB233" s="175"/>
      <c r="AC233" s="175"/>
      <c r="AD233" s="175"/>
      <c r="AE233" s="176"/>
      <c r="AF233" s="175"/>
      <c r="AG233" s="122"/>
      <c r="AH233" s="177"/>
      <c r="AI233" s="177"/>
      <c r="AK233" s="164" t="str">
        <f t="shared" si="69"/>
        <v/>
      </c>
      <c r="AL233" s="165" t="str">
        <f t="shared" si="70"/>
        <v/>
      </c>
      <c r="AM233" s="164" t="str">
        <f t="shared" si="71"/>
        <v/>
      </c>
      <c r="AN233" s="164" t="str">
        <f t="shared" si="72"/>
        <v/>
      </c>
      <c r="AO233" s="166" t="str">
        <f t="shared" si="73"/>
        <v/>
      </c>
      <c r="AP233" s="167" t="str">
        <f t="shared" si="74"/>
        <v/>
      </c>
      <c r="AQ233" s="167" t="str">
        <f t="shared" si="75"/>
        <v/>
      </c>
      <c r="AR233" s="167" t="str">
        <f t="shared" si="76"/>
        <v/>
      </c>
      <c r="AS233" s="164" t="str">
        <f t="shared" si="77"/>
        <v/>
      </c>
      <c r="AT233" s="168" t="str">
        <f t="shared" si="78"/>
        <v/>
      </c>
      <c r="AU233" s="168" t="str">
        <f t="shared" si="79"/>
        <v/>
      </c>
      <c r="AV233" s="168" t="str">
        <f t="shared" si="80"/>
        <v/>
      </c>
      <c r="AW233" s="168" t="str">
        <f t="shared" si="81"/>
        <v/>
      </c>
      <c r="AX233" s="168" t="str">
        <f t="shared" si="82"/>
        <v/>
      </c>
      <c r="AY233" s="168" t="str">
        <f t="shared" si="83"/>
        <v/>
      </c>
      <c r="AZ233" s="178"/>
      <c r="BA233" s="178"/>
      <c r="BB233" s="179"/>
      <c r="BC233" s="179"/>
      <c r="BD233" s="179"/>
      <c r="BE233" s="179"/>
      <c r="BF233" s="179"/>
      <c r="BG233" s="179"/>
      <c r="BH233" s="179"/>
      <c r="BI233" s="179"/>
      <c r="BJ233" s="179"/>
      <c r="BK233" s="179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  <c r="BW233" s="27"/>
      <c r="BX233" s="27"/>
      <c r="BY233" s="27"/>
      <c r="BZ233" s="27"/>
      <c r="CA233" s="27"/>
      <c r="CB233" s="27"/>
      <c r="CC233" s="27"/>
      <c r="CD233" s="27"/>
      <c r="CE233" s="27"/>
      <c r="CF233" s="27"/>
      <c r="CG233" s="27"/>
      <c r="CH233" s="27"/>
      <c r="CI233" s="27"/>
      <c r="CJ233" s="27"/>
      <c r="CK233" s="27"/>
      <c r="CL233" s="27"/>
      <c r="CM233" s="27"/>
      <c r="CN233" s="27"/>
      <c r="CO233" s="27"/>
      <c r="CP233" s="27"/>
      <c r="CQ233" s="27"/>
      <c r="CR233" s="27"/>
      <c r="CS233" s="27"/>
      <c r="CT233" s="27"/>
      <c r="CU233" s="27"/>
      <c r="CV233" s="27"/>
      <c r="CW233" s="27"/>
      <c r="CX233" s="27"/>
      <c r="CY233" s="27"/>
      <c r="CZ233" s="27"/>
      <c r="DA233" s="27"/>
      <c r="DB233" s="27"/>
      <c r="DC233" s="27"/>
      <c r="DD233" s="27"/>
      <c r="DE233" s="27"/>
      <c r="DF233" s="27"/>
      <c r="DG233" s="27"/>
      <c r="DH233" s="27"/>
      <c r="DI233" s="25"/>
      <c r="DJ233" s="25"/>
      <c r="DK233" s="25"/>
      <c r="DL233" s="25"/>
      <c r="DM233" s="25"/>
      <c r="DN233" s="25"/>
    </row>
    <row r="234" spans="1:118" ht="15.95" customHeight="1" x14ac:dyDescent="0.2">
      <c r="A234" s="181" t="str">
        <f t="shared" si="85"/>
        <v/>
      </c>
      <c r="B234" s="182" t="str">
        <f t="shared" si="84"/>
        <v/>
      </c>
      <c r="C234" s="151"/>
      <c r="D234" s="152"/>
      <c r="E234" s="153"/>
      <c r="F234" s="152"/>
      <c r="G234" s="151"/>
      <c r="H234" s="151"/>
      <c r="I234" s="151"/>
      <c r="J234" s="151"/>
      <c r="K234" s="151"/>
      <c r="L234" s="151" t="str">
        <f t="shared" si="65"/>
        <v/>
      </c>
      <c r="M234" s="151" t="str">
        <f t="shared" si="66"/>
        <v/>
      </c>
      <c r="N234" s="151" t="str">
        <f t="shared" si="67"/>
        <v/>
      </c>
      <c r="O234" s="151" t="str">
        <f t="shared" si="68"/>
        <v/>
      </c>
      <c r="P234" s="155"/>
      <c r="Q234" s="155"/>
      <c r="R234" s="154" t="str">
        <f>IF(C234="","",MAX(N234:N235))</f>
        <v/>
      </c>
      <c r="S234" s="154" t="str">
        <f>IF(D234="","",MAX(O234:O235))</f>
        <v/>
      </c>
      <c r="T234" s="155" t="str">
        <f>IF(C234="","",MAX(ABS(H234),ABS(H235)))</f>
        <v/>
      </c>
      <c r="U234" s="156" t="str">
        <f>+IF(C234="","",MIN(MAX(ABS(G234),ABS(G235))*1000/(J234*K234),0.2*$F$10))</f>
        <v/>
      </c>
      <c r="V234" s="155" t="str">
        <f>IF(C234="","",MAX(BH234:BI234))</f>
        <v/>
      </c>
      <c r="W234" s="155" t="str">
        <f>IF(C234="","",$AA$9*$J234*$BG234*$BF234*$F$10/2.9/1000)</f>
        <v/>
      </c>
      <c r="X234" s="155" t="str">
        <f>IF(C234="","",$AA$9*$J234*$BG234*$BF234*$F$10/2/1000)</f>
        <v/>
      </c>
      <c r="Y234" s="157" t="str">
        <f>IF(C234="","",IF(MAX(ABS(H234),ABS(H235))&lt;V234,"Cấu tạo",IF(MAX(ABS(H234),ABS(H235))&gt;X234,"O/S","Tínhthép")))</f>
        <v/>
      </c>
      <c r="Z234" s="158" t="str">
        <f>IF(C234="","",IF(Y234="Tínhthép",IF(T234&lt;W234,2.5,_xlfn.COT(0.5*ASIN(2*T234*1000/($AA$9*J234*BG234*BF234*$F$10)))),""))</f>
        <v/>
      </c>
      <c r="AA234" s="159" t="str">
        <f>IF(C234="","",MAX(BJ234:BK234))</f>
        <v/>
      </c>
      <c r="AB234" s="160" t="str">
        <f>IF($C234="","",AH234)</f>
        <v/>
      </c>
      <c r="AC234" s="160" t="str">
        <f>IF($C234="","",AI234)</f>
        <v/>
      </c>
      <c r="AD234" s="160"/>
      <c r="AE234" s="159" t="str">
        <f>IF(C234="","",2*3.14*AB234^2/4/AC234*1000)</f>
        <v/>
      </c>
      <c r="AF234" s="161" t="str">
        <f>IF(C234="","",IF(AE234&gt;AA234,"OK","NOT OK"))</f>
        <v/>
      </c>
      <c r="AG234" s="17">
        <v>55</v>
      </c>
      <c r="AH234" s="162">
        <v>10</v>
      </c>
      <c r="AI234" s="163">
        <v>200</v>
      </c>
      <c r="AK234" s="164" t="str">
        <f t="shared" si="69"/>
        <v/>
      </c>
      <c r="AL234" s="165" t="str">
        <f t="shared" si="70"/>
        <v/>
      </c>
      <c r="AM234" s="164" t="str">
        <f t="shared" si="71"/>
        <v/>
      </c>
      <c r="AN234" s="164" t="str">
        <f t="shared" si="72"/>
        <v/>
      </c>
      <c r="AO234" s="166" t="str">
        <f t="shared" si="73"/>
        <v/>
      </c>
      <c r="AP234" s="167" t="str">
        <f t="shared" si="74"/>
        <v/>
      </c>
      <c r="AQ234" s="167" t="str">
        <f t="shared" si="75"/>
        <v/>
      </c>
      <c r="AR234" s="167" t="str">
        <f t="shared" si="76"/>
        <v/>
      </c>
      <c r="AS234" s="164" t="str">
        <f t="shared" si="77"/>
        <v/>
      </c>
      <c r="AT234" s="168" t="str">
        <f t="shared" si="78"/>
        <v/>
      </c>
      <c r="AU234" s="168" t="str">
        <f t="shared" si="79"/>
        <v/>
      </c>
      <c r="AV234" s="168" t="str">
        <f t="shared" si="80"/>
        <v/>
      </c>
      <c r="AW234" s="168" t="str">
        <f t="shared" si="81"/>
        <v/>
      </c>
      <c r="AX234" s="168" t="str">
        <f t="shared" si="82"/>
        <v/>
      </c>
      <c r="AY234" s="168" t="str">
        <f t="shared" si="83"/>
        <v/>
      </c>
      <c r="AZ234" s="169" t="str">
        <f>IF(C234="","",MAX(R234:R235))</f>
        <v/>
      </c>
      <c r="BA234" s="169" t="str">
        <f>IF(C234="","",MAX(S234:S235))</f>
        <v/>
      </c>
      <c r="BB234" s="170" t="str">
        <f>IF(C234="","",MIN(2,1+SQRT(200/(0.8*K234))))</f>
        <v/>
      </c>
      <c r="BC234" s="170" t="str">
        <f>IF(C234="","",MIN(0.02,MAX(R234:S234)/(J234*0.8*K234)))</f>
        <v/>
      </c>
      <c r="BD234" s="171" t="str">
        <f>IF(C234="","",0.18/$Y$11)</f>
        <v/>
      </c>
      <c r="BE234" s="172" t="str">
        <f>IF(C234="","",0.035*BB234^(3/2)*$F$9^(1/2))</f>
        <v/>
      </c>
      <c r="BF234" s="172" t="str">
        <f>IF(C234="","",0.6*(1-$F$9/250))</f>
        <v/>
      </c>
      <c r="BG234" s="171" t="str">
        <f>IF(C234="","",0.9*AK234)</f>
        <v/>
      </c>
      <c r="BH234" s="172" t="str">
        <f>+IF(C234="","",(BD234*BB234*(100*BC234*$F$9)^(1/3)+0.15*U234)*J234*0.8*K234/1000)</f>
        <v/>
      </c>
      <c r="BI234" s="172" t="str">
        <f>IF(C234="","",(BE234+0.15*U234)*J234*0.8*K234/1000)</f>
        <v/>
      </c>
      <c r="BJ234" s="172" t="str">
        <f>IF(C234="","",$AF$12*J234*1000)</f>
        <v/>
      </c>
      <c r="BK234" s="172" t="str">
        <f>+IF(C234="","",T234*1000/(BG234*$Q$10*Z234)*1000)</f>
        <v/>
      </c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  <c r="BW234" s="27"/>
      <c r="BX234" s="27"/>
      <c r="BY234" s="27"/>
      <c r="BZ234" s="27"/>
      <c r="CA234" s="27"/>
      <c r="CB234" s="27"/>
      <c r="CC234" s="27"/>
      <c r="CD234" s="27"/>
      <c r="CE234" s="27"/>
      <c r="CF234" s="27"/>
      <c r="CG234" s="27"/>
      <c r="CH234" s="27"/>
      <c r="CI234" s="27"/>
      <c r="CJ234" s="27"/>
      <c r="CK234" s="27"/>
      <c r="CL234" s="27"/>
      <c r="CM234" s="27"/>
      <c r="CN234" s="27"/>
      <c r="CO234" s="27"/>
      <c r="CP234" s="27"/>
      <c r="CQ234" s="27"/>
      <c r="CR234" s="27"/>
      <c r="CS234" s="27"/>
      <c r="CT234" s="27"/>
      <c r="CU234" s="27"/>
      <c r="CV234" s="27"/>
      <c r="CW234" s="27"/>
      <c r="CX234" s="27"/>
      <c r="CY234" s="27"/>
      <c r="CZ234" s="27"/>
      <c r="DA234" s="27"/>
      <c r="DB234" s="27"/>
      <c r="DC234" s="27"/>
      <c r="DD234" s="27"/>
      <c r="DE234" s="27"/>
      <c r="DF234" s="27"/>
      <c r="DG234" s="27"/>
      <c r="DH234" s="27"/>
      <c r="DI234" s="25"/>
      <c r="DJ234" s="25"/>
      <c r="DK234" s="25"/>
      <c r="DL234" s="25"/>
      <c r="DM234" s="25"/>
      <c r="DN234" s="25"/>
    </row>
    <row r="235" spans="1:118" ht="15.95" customHeight="1" x14ac:dyDescent="0.25">
      <c r="A235" s="181" t="str">
        <f t="shared" si="85"/>
        <v/>
      </c>
      <c r="B235" s="182" t="str">
        <f t="shared" si="84"/>
        <v/>
      </c>
      <c r="C235" s="151"/>
      <c r="D235" s="152"/>
      <c r="E235" s="153"/>
      <c r="F235" s="152"/>
      <c r="G235" s="151"/>
      <c r="H235" s="151"/>
      <c r="I235" s="151"/>
      <c r="J235" s="151"/>
      <c r="K235" s="152"/>
      <c r="L235" s="151" t="str">
        <f t="shared" si="65"/>
        <v/>
      </c>
      <c r="M235" s="151" t="str">
        <f t="shared" si="66"/>
        <v/>
      </c>
      <c r="N235" s="151" t="str">
        <f t="shared" si="67"/>
        <v/>
      </c>
      <c r="O235" s="151" t="str">
        <f t="shared" si="68"/>
        <v/>
      </c>
      <c r="P235" s="272"/>
      <c r="Q235" s="272"/>
      <c r="R235" s="173"/>
      <c r="S235" s="173"/>
      <c r="T235" s="174"/>
      <c r="U235" s="174"/>
      <c r="V235" s="174"/>
      <c r="W235" s="174"/>
      <c r="X235" s="174"/>
      <c r="Y235" s="174"/>
      <c r="Z235" s="174"/>
      <c r="AA235" s="175"/>
      <c r="AB235" s="175"/>
      <c r="AC235" s="175"/>
      <c r="AD235" s="175"/>
      <c r="AE235" s="176"/>
      <c r="AF235" s="175"/>
      <c r="AG235" s="122"/>
      <c r="AH235" s="177"/>
      <c r="AI235" s="177"/>
      <c r="AK235" s="164" t="str">
        <f t="shared" si="69"/>
        <v/>
      </c>
      <c r="AL235" s="165" t="str">
        <f t="shared" si="70"/>
        <v/>
      </c>
      <c r="AM235" s="164" t="str">
        <f t="shared" si="71"/>
        <v/>
      </c>
      <c r="AN235" s="164" t="str">
        <f t="shared" si="72"/>
        <v/>
      </c>
      <c r="AO235" s="166" t="str">
        <f t="shared" si="73"/>
        <v/>
      </c>
      <c r="AP235" s="167" t="str">
        <f t="shared" si="74"/>
        <v/>
      </c>
      <c r="AQ235" s="167" t="str">
        <f t="shared" si="75"/>
        <v/>
      </c>
      <c r="AR235" s="167" t="str">
        <f t="shared" si="76"/>
        <v/>
      </c>
      <c r="AS235" s="164" t="str">
        <f t="shared" si="77"/>
        <v/>
      </c>
      <c r="AT235" s="168" t="str">
        <f t="shared" si="78"/>
        <v/>
      </c>
      <c r="AU235" s="168" t="str">
        <f t="shared" si="79"/>
        <v/>
      </c>
      <c r="AV235" s="168" t="str">
        <f t="shared" si="80"/>
        <v/>
      </c>
      <c r="AW235" s="168" t="str">
        <f t="shared" si="81"/>
        <v/>
      </c>
      <c r="AX235" s="168" t="str">
        <f t="shared" si="82"/>
        <v/>
      </c>
      <c r="AY235" s="168" t="str">
        <f t="shared" si="83"/>
        <v/>
      </c>
      <c r="AZ235" s="178"/>
      <c r="BA235" s="178"/>
      <c r="BB235" s="179"/>
      <c r="BC235" s="179"/>
      <c r="BD235" s="179"/>
      <c r="BE235" s="179"/>
      <c r="BF235" s="179"/>
      <c r="BG235" s="179"/>
      <c r="BH235" s="179"/>
      <c r="BI235" s="179"/>
      <c r="BJ235" s="179"/>
      <c r="BK235" s="179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  <c r="BW235" s="27"/>
      <c r="BX235" s="27"/>
      <c r="BY235" s="27"/>
      <c r="BZ235" s="27"/>
      <c r="CA235" s="27"/>
      <c r="CB235" s="27"/>
      <c r="CC235" s="27"/>
      <c r="CD235" s="27"/>
      <c r="CE235" s="27"/>
      <c r="CF235" s="27"/>
      <c r="CG235" s="27"/>
      <c r="CH235" s="27"/>
      <c r="CI235" s="27"/>
      <c r="CJ235" s="27"/>
      <c r="CK235" s="27"/>
      <c r="CL235" s="27"/>
      <c r="CM235" s="27"/>
      <c r="CN235" s="27"/>
      <c r="CO235" s="27"/>
      <c r="CP235" s="27"/>
      <c r="CQ235" s="27"/>
      <c r="CR235" s="27"/>
      <c r="CS235" s="27"/>
      <c r="CT235" s="27"/>
      <c r="CU235" s="27"/>
      <c r="CV235" s="27"/>
      <c r="CW235" s="27"/>
      <c r="CX235" s="27"/>
      <c r="CY235" s="27"/>
      <c r="CZ235" s="27"/>
      <c r="DA235" s="27"/>
      <c r="DB235" s="27"/>
      <c r="DC235" s="27"/>
      <c r="DD235" s="27"/>
      <c r="DE235" s="27"/>
      <c r="DF235" s="27"/>
      <c r="DG235" s="27"/>
      <c r="DH235" s="27"/>
      <c r="DI235" s="25"/>
      <c r="DJ235" s="25"/>
      <c r="DK235" s="25"/>
      <c r="DL235" s="25"/>
      <c r="DM235" s="25"/>
      <c r="DN235" s="25"/>
    </row>
    <row r="236" spans="1:118" ht="15.95" customHeight="1" x14ac:dyDescent="0.2">
      <c r="A236" s="181" t="str">
        <f t="shared" si="85"/>
        <v/>
      </c>
      <c r="B236" s="182" t="str">
        <f t="shared" si="84"/>
        <v/>
      </c>
      <c r="C236" s="151"/>
      <c r="D236" s="152"/>
      <c r="E236" s="153"/>
      <c r="F236" s="152"/>
      <c r="G236" s="151"/>
      <c r="H236" s="151"/>
      <c r="I236" s="151"/>
      <c r="J236" s="151"/>
      <c r="K236" s="152"/>
      <c r="L236" s="151" t="str">
        <f t="shared" si="65"/>
        <v/>
      </c>
      <c r="M236" s="151" t="str">
        <f t="shared" si="66"/>
        <v/>
      </c>
      <c r="N236" s="151" t="str">
        <f t="shared" si="67"/>
        <v/>
      </c>
      <c r="O236" s="151" t="str">
        <f t="shared" si="68"/>
        <v/>
      </c>
      <c r="P236" s="155"/>
      <c r="Q236" s="155"/>
      <c r="R236" s="154" t="str">
        <f>IF(C236="","",MAX(N236:N237))</f>
        <v/>
      </c>
      <c r="S236" s="154" t="str">
        <f>IF(D236="","",MAX(O236:O237))</f>
        <v/>
      </c>
      <c r="T236" s="155" t="str">
        <f>IF(C236="","",MAX(ABS(H236),ABS(H237)))</f>
        <v/>
      </c>
      <c r="U236" s="156" t="str">
        <f>+IF(C236="","",MIN(MAX(ABS(G236),ABS(G237))*1000/(J236*K236),0.2*$F$10))</f>
        <v/>
      </c>
      <c r="V236" s="155" t="str">
        <f>IF(C236="","",MAX(BH236:BI236))</f>
        <v/>
      </c>
      <c r="W236" s="155" t="str">
        <f>IF(C236="","",$AA$9*$J236*$BG236*$BF236*$F$10/2.9/1000)</f>
        <v/>
      </c>
      <c r="X236" s="155" t="str">
        <f>IF(C236="","",$AA$9*$J236*$BG236*$BF236*$F$10/2/1000)</f>
        <v/>
      </c>
      <c r="Y236" s="157" t="str">
        <f>IF(C236="","",IF(MAX(ABS(H236),ABS(H237))&lt;V236,"Cấu tạo",IF(MAX(ABS(H236),ABS(H237))&gt;X236,"O/S","Tínhthép")))</f>
        <v/>
      </c>
      <c r="Z236" s="158" t="str">
        <f>IF(C236="","",IF(Y236="Tínhthép",IF(T236&lt;W236,2.5,_xlfn.COT(0.5*ASIN(2*T236*1000/($AA$9*J236*BG236*BF236*$F$10)))),""))</f>
        <v/>
      </c>
      <c r="AA236" s="159" t="str">
        <f>IF(C236="","",MAX(BJ236:BK236))</f>
        <v/>
      </c>
      <c r="AB236" s="160" t="str">
        <f>IF($C236="","",AH236)</f>
        <v/>
      </c>
      <c r="AC236" s="160" t="str">
        <f>IF($C236="","",AI236)</f>
        <v/>
      </c>
      <c r="AD236" s="160"/>
      <c r="AE236" s="159" t="str">
        <f>IF(C236="","",2*3.14*AB236^2/4/AC236*1000)</f>
        <v/>
      </c>
      <c r="AF236" s="161" t="str">
        <f>IF(C236="","",IF(AE236&gt;AA236,"OK","NOT OK"))</f>
        <v/>
      </c>
      <c r="AH236" s="162">
        <v>10</v>
      </c>
      <c r="AI236" s="163">
        <v>200</v>
      </c>
      <c r="AK236" s="164" t="str">
        <f t="shared" si="69"/>
        <v/>
      </c>
      <c r="AL236" s="165" t="str">
        <f t="shared" si="70"/>
        <v/>
      </c>
      <c r="AM236" s="164" t="str">
        <f t="shared" si="71"/>
        <v/>
      </c>
      <c r="AN236" s="164" t="str">
        <f t="shared" si="72"/>
        <v/>
      </c>
      <c r="AO236" s="166" t="str">
        <f t="shared" si="73"/>
        <v/>
      </c>
      <c r="AP236" s="167" t="str">
        <f t="shared" si="74"/>
        <v/>
      </c>
      <c r="AQ236" s="167" t="str">
        <f t="shared" si="75"/>
        <v/>
      </c>
      <c r="AR236" s="167" t="str">
        <f t="shared" si="76"/>
        <v/>
      </c>
      <c r="AS236" s="164" t="str">
        <f t="shared" si="77"/>
        <v/>
      </c>
      <c r="AT236" s="168" t="str">
        <f t="shared" si="78"/>
        <v/>
      </c>
      <c r="AU236" s="168" t="str">
        <f t="shared" si="79"/>
        <v/>
      </c>
      <c r="AV236" s="168" t="str">
        <f t="shared" si="80"/>
        <v/>
      </c>
      <c r="AW236" s="168" t="str">
        <f t="shared" si="81"/>
        <v/>
      </c>
      <c r="AX236" s="168" t="str">
        <f t="shared" si="82"/>
        <v/>
      </c>
      <c r="AY236" s="168" t="str">
        <f t="shared" si="83"/>
        <v/>
      </c>
      <c r="AZ236" s="169" t="str">
        <f>IF(C236="","",MAX(R236:R237))</f>
        <v/>
      </c>
      <c r="BA236" s="169" t="str">
        <f>IF(C236="","",MAX(S236:S237))</f>
        <v/>
      </c>
      <c r="BB236" s="170" t="str">
        <f>IF(C236="","",MIN(2,1+SQRT(200/(0.8*K236))))</f>
        <v/>
      </c>
      <c r="BC236" s="170" t="str">
        <f>IF(C236="","",MIN(0.02,MAX(R236:S236)/(J236*0.8*K236)))</f>
        <v/>
      </c>
      <c r="BD236" s="171" t="str">
        <f>IF(C236="","",0.18/$Y$11)</f>
        <v/>
      </c>
      <c r="BE236" s="172" t="str">
        <f>IF(C236="","",0.035*BB236^(3/2)*$F$9^(1/2))</f>
        <v/>
      </c>
      <c r="BF236" s="172" t="str">
        <f>IF(C236="","",0.6*(1-$F$9/250))</f>
        <v/>
      </c>
      <c r="BG236" s="171" t="str">
        <f>IF(C236="","",0.9*AK236)</f>
        <v/>
      </c>
      <c r="BH236" s="172" t="str">
        <f>+IF(C236="","",(BD236*BB236*(100*BC236*$F$9)^(1/3)+0.15*U236)*J236*0.8*K236/1000)</f>
        <v/>
      </c>
      <c r="BI236" s="172" t="str">
        <f>IF(C236="","",(BE236+0.15*U236)*J236*0.8*K236/1000)</f>
        <v/>
      </c>
      <c r="BJ236" s="172" t="str">
        <f>IF(C236="","",$AF$12*J236*1000)</f>
        <v/>
      </c>
      <c r="BK236" s="172" t="str">
        <f>+IF(C236="","",T236*1000/(BG236*$Q$10*Z236)*1000)</f>
        <v/>
      </c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  <c r="BW236" s="27"/>
      <c r="BX236" s="27"/>
      <c r="BY236" s="27"/>
      <c r="BZ236" s="27"/>
      <c r="CA236" s="27"/>
      <c r="CB236" s="27"/>
      <c r="CC236" s="27"/>
      <c r="CD236" s="27"/>
      <c r="CE236" s="27"/>
      <c r="CF236" s="27"/>
      <c r="CG236" s="27"/>
      <c r="CH236" s="27"/>
      <c r="CI236" s="27"/>
      <c r="CJ236" s="27"/>
      <c r="CK236" s="27"/>
      <c r="CL236" s="27"/>
      <c r="CM236" s="27"/>
      <c r="CN236" s="27"/>
      <c r="CO236" s="27"/>
      <c r="CP236" s="27"/>
      <c r="CQ236" s="27"/>
      <c r="CR236" s="27"/>
      <c r="CS236" s="27"/>
      <c r="CT236" s="27"/>
      <c r="CU236" s="27"/>
      <c r="CV236" s="27"/>
      <c r="CW236" s="27"/>
      <c r="CX236" s="27"/>
      <c r="CY236" s="27"/>
      <c r="CZ236" s="27"/>
      <c r="DA236" s="27"/>
      <c r="DB236" s="27"/>
      <c r="DC236" s="27"/>
      <c r="DD236" s="27"/>
      <c r="DE236" s="27"/>
      <c r="DF236" s="27"/>
      <c r="DG236" s="27"/>
      <c r="DH236" s="27"/>
      <c r="DI236" s="25"/>
      <c r="DJ236" s="25"/>
      <c r="DK236" s="25"/>
      <c r="DL236" s="25"/>
      <c r="DM236" s="25"/>
      <c r="DN236" s="25"/>
    </row>
    <row r="237" spans="1:118" ht="15.95" customHeight="1" x14ac:dyDescent="0.25">
      <c r="A237" s="181" t="str">
        <f t="shared" si="85"/>
        <v/>
      </c>
      <c r="B237" s="182" t="str">
        <f t="shared" si="84"/>
        <v/>
      </c>
      <c r="C237" s="151"/>
      <c r="D237" s="152"/>
      <c r="E237" s="153"/>
      <c r="F237" s="152"/>
      <c r="G237" s="151"/>
      <c r="H237" s="151"/>
      <c r="I237" s="151"/>
      <c r="J237" s="151"/>
      <c r="K237" s="152"/>
      <c r="L237" s="151" t="str">
        <f t="shared" si="65"/>
        <v/>
      </c>
      <c r="M237" s="151" t="str">
        <f t="shared" si="66"/>
        <v/>
      </c>
      <c r="N237" s="151" t="str">
        <f t="shared" si="67"/>
        <v/>
      </c>
      <c r="O237" s="151" t="str">
        <f t="shared" si="68"/>
        <v/>
      </c>
      <c r="P237" s="272"/>
      <c r="Q237" s="272"/>
      <c r="R237" s="173"/>
      <c r="S237" s="173"/>
      <c r="T237" s="174"/>
      <c r="U237" s="174"/>
      <c r="V237" s="174"/>
      <c r="W237" s="174"/>
      <c r="X237" s="174"/>
      <c r="Y237" s="174"/>
      <c r="Z237" s="174"/>
      <c r="AA237" s="175"/>
      <c r="AB237" s="175"/>
      <c r="AC237" s="175"/>
      <c r="AD237" s="175"/>
      <c r="AE237" s="176"/>
      <c r="AF237" s="175"/>
      <c r="AG237" s="122"/>
      <c r="AH237" s="177"/>
      <c r="AI237" s="177"/>
      <c r="AK237" s="164" t="str">
        <f t="shared" si="69"/>
        <v/>
      </c>
      <c r="AL237" s="165" t="str">
        <f t="shared" si="70"/>
        <v/>
      </c>
      <c r="AM237" s="164" t="str">
        <f t="shared" si="71"/>
        <v/>
      </c>
      <c r="AN237" s="164" t="str">
        <f t="shared" si="72"/>
        <v/>
      </c>
      <c r="AO237" s="166" t="str">
        <f t="shared" si="73"/>
        <v/>
      </c>
      <c r="AP237" s="167" t="str">
        <f t="shared" si="74"/>
        <v/>
      </c>
      <c r="AQ237" s="167" t="str">
        <f t="shared" si="75"/>
        <v/>
      </c>
      <c r="AR237" s="167" t="str">
        <f t="shared" si="76"/>
        <v/>
      </c>
      <c r="AS237" s="164" t="str">
        <f t="shared" si="77"/>
        <v/>
      </c>
      <c r="AT237" s="168" t="str">
        <f t="shared" si="78"/>
        <v/>
      </c>
      <c r="AU237" s="168" t="str">
        <f t="shared" si="79"/>
        <v/>
      </c>
      <c r="AV237" s="168" t="str">
        <f t="shared" si="80"/>
        <v/>
      </c>
      <c r="AW237" s="168" t="str">
        <f t="shared" si="81"/>
        <v/>
      </c>
      <c r="AX237" s="168" t="str">
        <f t="shared" si="82"/>
        <v/>
      </c>
      <c r="AY237" s="168" t="str">
        <f t="shared" si="83"/>
        <v/>
      </c>
      <c r="AZ237" s="178"/>
      <c r="BA237" s="178"/>
      <c r="BB237" s="179"/>
      <c r="BC237" s="179"/>
      <c r="BD237" s="179"/>
      <c r="BE237" s="179"/>
      <c r="BF237" s="179"/>
      <c r="BG237" s="179"/>
      <c r="BH237" s="179"/>
      <c r="BI237" s="179"/>
      <c r="BJ237" s="179"/>
      <c r="BK237" s="179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  <c r="BW237" s="27"/>
      <c r="BX237" s="27"/>
      <c r="BY237" s="27"/>
      <c r="BZ237" s="27"/>
      <c r="CA237" s="27"/>
      <c r="CB237" s="27"/>
      <c r="CC237" s="27"/>
      <c r="CD237" s="27"/>
      <c r="CE237" s="27"/>
      <c r="CF237" s="27"/>
      <c r="CG237" s="27"/>
      <c r="CH237" s="27"/>
      <c r="CI237" s="27"/>
      <c r="CJ237" s="27"/>
      <c r="CK237" s="27"/>
      <c r="CL237" s="27"/>
      <c r="CM237" s="27"/>
      <c r="CN237" s="27"/>
      <c r="CO237" s="27"/>
      <c r="CP237" s="27"/>
      <c r="CQ237" s="27"/>
      <c r="CR237" s="27"/>
      <c r="CS237" s="27"/>
      <c r="CT237" s="27"/>
      <c r="CU237" s="27"/>
      <c r="CV237" s="27"/>
      <c r="CW237" s="27"/>
      <c r="CX237" s="27"/>
      <c r="CY237" s="27"/>
      <c r="CZ237" s="27"/>
      <c r="DA237" s="27"/>
      <c r="DB237" s="27"/>
      <c r="DC237" s="27"/>
      <c r="DD237" s="27"/>
      <c r="DE237" s="27"/>
      <c r="DF237" s="27"/>
      <c r="DG237" s="27"/>
      <c r="DH237" s="27"/>
      <c r="DI237" s="25"/>
      <c r="DJ237" s="25"/>
      <c r="DK237" s="25"/>
      <c r="DL237" s="25"/>
      <c r="DM237" s="25"/>
      <c r="DN237" s="25"/>
    </row>
    <row r="238" spans="1:118" ht="15.95" customHeight="1" x14ac:dyDescent="0.2">
      <c r="A238" s="181" t="str">
        <f t="shared" si="85"/>
        <v/>
      </c>
      <c r="B238" s="182" t="str">
        <f t="shared" si="84"/>
        <v/>
      </c>
      <c r="C238" s="151"/>
      <c r="D238" s="152"/>
      <c r="E238" s="153"/>
      <c r="F238" s="152"/>
      <c r="G238" s="151"/>
      <c r="H238" s="151"/>
      <c r="I238" s="151"/>
      <c r="J238" s="151"/>
      <c r="K238" s="151"/>
      <c r="L238" s="151" t="str">
        <f t="shared" si="65"/>
        <v/>
      </c>
      <c r="M238" s="151" t="str">
        <f t="shared" si="66"/>
        <v/>
      </c>
      <c r="N238" s="151" t="str">
        <f t="shared" si="67"/>
        <v/>
      </c>
      <c r="O238" s="151" t="str">
        <f t="shared" si="68"/>
        <v/>
      </c>
      <c r="P238" s="155"/>
      <c r="Q238" s="155"/>
      <c r="R238" s="154" t="str">
        <f>IF(C238="","",MAX(N238:N239))</f>
        <v/>
      </c>
      <c r="S238" s="154" t="str">
        <f>IF(D238="","",MAX(O238:O239))</f>
        <v/>
      </c>
      <c r="T238" s="155" t="str">
        <f>IF(C238="","",MAX(ABS(H238),ABS(H239)))</f>
        <v/>
      </c>
      <c r="U238" s="156" t="str">
        <f>+IF(C238="","",MIN(MAX(ABS(G238),ABS(G239))*1000/(J238*K238),0.2*$F$10))</f>
        <v/>
      </c>
      <c r="V238" s="155" t="str">
        <f>IF(C238="","",MAX(BH238:BI238))</f>
        <v/>
      </c>
      <c r="W238" s="155" t="str">
        <f>IF(C238="","",$AA$9*$J238*$BG238*$BF238*$F$10/2.9/1000)</f>
        <v/>
      </c>
      <c r="X238" s="155" t="str">
        <f>IF(C238="","",$AA$9*$J238*$BG238*$BF238*$F$10/2/1000)</f>
        <v/>
      </c>
      <c r="Y238" s="157" t="str">
        <f>IF(C238="","",IF(MAX(ABS(H238),ABS(H239))&lt;V238,"Cấu tạo",IF(MAX(ABS(H238),ABS(H239))&gt;X238,"O/S","Tínhthép")))</f>
        <v/>
      </c>
      <c r="Z238" s="158" t="str">
        <f>IF(C238="","",IF(Y238="Tínhthép",IF(T238&lt;W238,2.5,_xlfn.COT(0.5*ASIN(2*T238*1000/($AA$9*J238*BG238*BF238*$F$10)))),""))</f>
        <v/>
      </c>
      <c r="AA238" s="159" t="str">
        <f>IF(C238="","",MAX(BJ238:BK238))</f>
        <v/>
      </c>
      <c r="AB238" s="160" t="str">
        <f>IF($C238="","",AH238)</f>
        <v/>
      </c>
      <c r="AC238" s="160" t="str">
        <f>IF($C238="","",AI238)</f>
        <v/>
      </c>
      <c r="AD238" s="160"/>
      <c r="AE238" s="159" t="str">
        <f>IF(C238="","",2*3.14*AB238^2/4/AC238*1000)</f>
        <v/>
      </c>
      <c r="AF238" s="161" t="str">
        <f>IF(C238="","",IF(AE238&gt;AA238,"OK","NOT OK"))</f>
        <v/>
      </c>
      <c r="AG238" s="17">
        <v>56</v>
      </c>
      <c r="AH238" s="162">
        <v>10</v>
      </c>
      <c r="AI238" s="163">
        <v>200</v>
      </c>
      <c r="AK238" s="164" t="str">
        <f t="shared" si="69"/>
        <v/>
      </c>
      <c r="AL238" s="165" t="str">
        <f t="shared" si="70"/>
        <v/>
      </c>
      <c r="AM238" s="164" t="str">
        <f t="shared" si="71"/>
        <v/>
      </c>
      <c r="AN238" s="164" t="str">
        <f t="shared" si="72"/>
        <v/>
      </c>
      <c r="AO238" s="166" t="str">
        <f t="shared" si="73"/>
        <v/>
      </c>
      <c r="AP238" s="167" t="str">
        <f t="shared" si="74"/>
        <v/>
      </c>
      <c r="AQ238" s="167" t="str">
        <f t="shared" si="75"/>
        <v/>
      </c>
      <c r="AR238" s="167" t="str">
        <f t="shared" si="76"/>
        <v/>
      </c>
      <c r="AS238" s="164" t="str">
        <f t="shared" si="77"/>
        <v/>
      </c>
      <c r="AT238" s="168" t="str">
        <f t="shared" si="78"/>
        <v/>
      </c>
      <c r="AU238" s="168" t="str">
        <f t="shared" si="79"/>
        <v/>
      </c>
      <c r="AV238" s="168" t="str">
        <f t="shared" si="80"/>
        <v/>
      </c>
      <c r="AW238" s="168" t="str">
        <f t="shared" si="81"/>
        <v/>
      </c>
      <c r="AX238" s="168" t="str">
        <f t="shared" si="82"/>
        <v/>
      </c>
      <c r="AY238" s="168" t="str">
        <f t="shared" si="83"/>
        <v/>
      </c>
      <c r="AZ238" s="169" t="str">
        <f>IF(C238="","",MAX(R238:R239))</f>
        <v/>
      </c>
      <c r="BA238" s="169" t="str">
        <f>IF(C238="","",MAX(S238:S239))</f>
        <v/>
      </c>
      <c r="BB238" s="170" t="str">
        <f>IF(C238="","",MIN(2,1+SQRT(200/(0.8*K238))))</f>
        <v/>
      </c>
      <c r="BC238" s="170" t="str">
        <f>IF(C238="","",MIN(0.02,MAX(R238:S238)/(J238*0.8*K238)))</f>
        <v/>
      </c>
      <c r="BD238" s="171" t="str">
        <f>IF(C238="","",0.18/$Y$11)</f>
        <v/>
      </c>
      <c r="BE238" s="172" t="str">
        <f>IF(C238="","",0.035*BB238^(3/2)*$F$9^(1/2))</f>
        <v/>
      </c>
      <c r="BF238" s="172" t="str">
        <f>IF(C238="","",0.6*(1-$F$9/250))</f>
        <v/>
      </c>
      <c r="BG238" s="171" t="str">
        <f>IF(C238="","",0.9*AK238)</f>
        <v/>
      </c>
      <c r="BH238" s="172" t="str">
        <f>+IF(C238="","",(BD238*BB238*(100*BC238*$F$9)^(1/3)+0.15*U238)*J238*0.8*K238/1000)</f>
        <v/>
      </c>
      <c r="BI238" s="172" t="str">
        <f>IF(C238="","",(BE238+0.15*U238)*J238*0.8*K238/1000)</f>
        <v/>
      </c>
      <c r="BJ238" s="172" t="str">
        <f>IF(C238="","",$AF$12*J238*1000)</f>
        <v/>
      </c>
      <c r="BK238" s="172" t="str">
        <f>+IF(C238="","",T238*1000/(BG238*$Q$10*Z238)*1000)</f>
        <v/>
      </c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  <c r="BW238" s="27"/>
      <c r="BX238" s="27"/>
      <c r="BY238" s="27"/>
      <c r="BZ238" s="27"/>
      <c r="CA238" s="27"/>
      <c r="CB238" s="27"/>
      <c r="CC238" s="27"/>
      <c r="CD238" s="27"/>
      <c r="CE238" s="27"/>
      <c r="CF238" s="27"/>
      <c r="CG238" s="27"/>
      <c r="CH238" s="27"/>
      <c r="CI238" s="27"/>
      <c r="CJ238" s="27"/>
      <c r="CK238" s="27"/>
      <c r="CL238" s="27"/>
      <c r="CM238" s="27"/>
      <c r="CN238" s="27"/>
      <c r="CO238" s="27"/>
      <c r="CP238" s="27"/>
      <c r="CQ238" s="27"/>
      <c r="CR238" s="27"/>
      <c r="CS238" s="27"/>
      <c r="CT238" s="27"/>
      <c r="CU238" s="27"/>
      <c r="CV238" s="27"/>
      <c r="CW238" s="27"/>
      <c r="CX238" s="27"/>
      <c r="CY238" s="27"/>
      <c r="CZ238" s="27"/>
      <c r="DA238" s="27"/>
      <c r="DB238" s="27"/>
      <c r="DC238" s="27"/>
      <c r="DD238" s="27"/>
      <c r="DE238" s="27"/>
      <c r="DF238" s="27"/>
      <c r="DG238" s="27"/>
      <c r="DH238" s="27"/>
      <c r="DI238" s="25"/>
      <c r="DJ238" s="25"/>
      <c r="DK238" s="25"/>
      <c r="DL238" s="25"/>
      <c r="DM238" s="25"/>
      <c r="DN238" s="25"/>
    </row>
    <row r="239" spans="1:118" ht="15.95" customHeight="1" x14ac:dyDescent="0.25">
      <c r="A239" s="181" t="str">
        <f t="shared" si="85"/>
        <v/>
      </c>
      <c r="B239" s="182" t="str">
        <f t="shared" si="84"/>
        <v/>
      </c>
      <c r="C239" s="151"/>
      <c r="D239" s="152"/>
      <c r="E239" s="153"/>
      <c r="F239" s="152"/>
      <c r="G239" s="151"/>
      <c r="H239" s="151"/>
      <c r="I239" s="151"/>
      <c r="J239" s="151"/>
      <c r="K239" s="152"/>
      <c r="L239" s="151" t="str">
        <f t="shared" si="65"/>
        <v/>
      </c>
      <c r="M239" s="151" t="str">
        <f t="shared" si="66"/>
        <v/>
      </c>
      <c r="N239" s="151" t="str">
        <f t="shared" si="67"/>
        <v/>
      </c>
      <c r="O239" s="151" t="str">
        <f t="shared" si="68"/>
        <v/>
      </c>
      <c r="P239" s="272"/>
      <c r="Q239" s="272"/>
      <c r="R239" s="180"/>
      <c r="S239" s="180"/>
      <c r="T239" s="174"/>
      <c r="U239" s="174"/>
      <c r="V239" s="174"/>
      <c r="W239" s="174"/>
      <c r="X239" s="174"/>
      <c r="Y239" s="174"/>
      <c r="Z239" s="174"/>
      <c r="AA239" s="175"/>
      <c r="AB239" s="175"/>
      <c r="AC239" s="175"/>
      <c r="AD239" s="175"/>
      <c r="AE239" s="176"/>
      <c r="AF239" s="175"/>
      <c r="AG239" s="122"/>
      <c r="AH239" s="177"/>
      <c r="AI239" s="177"/>
      <c r="AK239" s="164" t="str">
        <f t="shared" si="69"/>
        <v/>
      </c>
      <c r="AL239" s="165" t="str">
        <f t="shared" si="70"/>
        <v/>
      </c>
      <c r="AM239" s="164" t="str">
        <f t="shared" si="71"/>
        <v/>
      </c>
      <c r="AN239" s="164" t="str">
        <f t="shared" si="72"/>
        <v/>
      </c>
      <c r="AO239" s="166" t="str">
        <f t="shared" si="73"/>
        <v/>
      </c>
      <c r="AP239" s="167" t="str">
        <f t="shared" si="74"/>
        <v/>
      </c>
      <c r="AQ239" s="167" t="str">
        <f t="shared" si="75"/>
        <v/>
      </c>
      <c r="AR239" s="167" t="str">
        <f t="shared" si="76"/>
        <v/>
      </c>
      <c r="AS239" s="164" t="str">
        <f t="shared" si="77"/>
        <v/>
      </c>
      <c r="AT239" s="168" t="str">
        <f t="shared" si="78"/>
        <v/>
      </c>
      <c r="AU239" s="168" t="str">
        <f t="shared" si="79"/>
        <v/>
      </c>
      <c r="AV239" s="168" t="str">
        <f t="shared" si="80"/>
        <v/>
      </c>
      <c r="AW239" s="168" t="str">
        <f t="shared" si="81"/>
        <v/>
      </c>
      <c r="AX239" s="168" t="str">
        <f t="shared" si="82"/>
        <v/>
      </c>
      <c r="AY239" s="168" t="str">
        <f t="shared" si="83"/>
        <v/>
      </c>
      <c r="AZ239" s="178"/>
      <c r="BA239" s="178"/>
      <c r="BB239" s="179"/>
      <c r="BC239" s="179"/>
      <c r="BD239" s="179"/>
      <c r="BE239" s="179"/>
      <c r="BF239" s="179"/>
      <c r="BG239" s="179"/>
      <c r="BH239" s="179"/>
      <c r="BI239" s="179"/>
      <c r="BJ239" s="179"/>
      <c r="BK239" s="179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  <c r="BW239" s="27"/>
      <c r="BX239" s="27"/>
      <c r="BY239" s="27"/>
      <c r="BZ239" s="27"/>
      <c r="CA239" s="27"/>
      <c r="CB239" s="27"/>
      <c r="CC239" s="27"/>
      <c r="CD239" s="27"/>
      <c r="CE239" s="27"/>
      <c r="CF239" s="27"/>
      <c r="CG239" s="27"/>
      <c r="CH239" s="27"/>
      <c r="CI239" s="27"/>
      <c r="CJ239" s="27"/>
      <c r="CK239" s="27"/>
      <c r="CL239" s="27"/>
      <c r="CM239" s="27"/>
      <c r="CN239" s="27"/>
      <c r="CO239" s="27"/>
      <c r="CP239" s="27"/>
      <c r="CQ239" s="27"/>
      <c r="CR239" s="27"/>
      <c r="CS239" s="27"/>
      <c r="CT239" s="27"/>
      <c r="CU239" s="27"/>
      <c r="CV239" s="27"/>
      <c r="CW239" s="27"/>
      <c r="CX239" s="27"/>
      <c r="CY239" s="27"/>
      <c r="CZ239" s="27"/>
      <c r="DA239" s="27"/>
      <c r="DB239" s="27"/>
      <c r="DC239" s="27"/>
      <c r="DD239" s="27"/>
      <c r="DE239" s="27"/>
      <c r="DF239" s="27"/>
      <c r="DG239" s="27"/>
      <c r="DH239" s="27"/>
      <c r="DI239" s="25"/>
      <c r="DJ239" s="25"/>
      <c r="DK239" s="25"/>
      <c r="DL239" s="25"/>
      <c r="DM239" s="25"/>
      <c r="DN239" s="25"/>
    </row>
    <row r="240" spans="1:118" ht="15.95" customHeight="1" x14ac:dyDescent="0.2">
      <c r="A240" s="181" t="str">
        <f t="shared" si="85"/>
        <v/>
      </c>
      <c r="B240" s="182" t="str">
        <f t="shared" si="84"/>
        <v/>
      </c>
      <c r="C240" s="151"/>
      <c r="D240" s="152"/>
      <c r="E240" s="153"/>
      <c r="F240" s="152"/>
      <c r="G240" s="151"/>
      <c r="H240" s="151"/>
      <c r="I240" s="151"/>
      <c r="J240" s="151"/>
      <c r="K240" s="152"/>
      <c r="L240" s="151" t="str">
        <f t="shared" si="65"/>
        <v/>
      </c>
      <c r="M240" s="151" t="str">
        <f t="shared" si="66"/>
        <v/>
      </c>
      <c r="N240" s="151" t="str">
        <f t="shared" si="67"/>
        <v/>
      </c>
      <c r="O240" s="151" t="str">
        <f t="shared" si="68"/>
        <v/>
      </c>
      <c r="P240" s="155"/>
      <c r="Q240" s="155"/>
      <c r="R240" s="154" t="str">
        <f>IF(C240="","",MAX(N240:N241))</f>
        <v/>
      </c>
      <c r="S240" s="154" t="str">
        <f>IF(D240="","",MAX(O240:O241))</f>
        <v/>
      </c>
      <c r="T240" s="155" t="str">
        <f>IF(C240="","",MAX(ABS(H240),ABS(H241)))</f>
        <v/>
      </c>
      <c r="U240" s="156" t="str">
        <f>+IF(C240="","",MIN(MAX(ABS(G240),ABS(G241))*1000/(J240*K240),0.2*$F$10))</f>
        <v/>
      </c>
      <c r="V240" s="155" t="str">
        <f>IF(C240="","",MAX(BH240:BI240))</f>
        <v/>
      </c>
      <c r="W240" s="155" t="str">
        <f>IF(C240="","",$AA$9*$J240*$BG240*$BF240*$F$10/2.9/1000)</f>
        <v/>
      </c>
      <c r="X240" s="155" t="str">
        <f>IF(C240="","",$AA$9*$J240*$BG240*$BF240*$F$10/2/1000)</f>
        <v/>
      </c>
      <c r="Y240" s="157" t="str">
        <f>IF(C240="","",IF(MAX(ABS(H240),ABS(H241))&lt;V240,"Cấu tạo",IF(MAX(ABS(H240),ABS(H241))&gt;X240,"O/S","Tínhthép")))</f>
        <v/>
      </c>
      <c r="Z240" s="158" t="str">
        <f>IF(C240="","",IF(Y240="Tínhthép",IF(T240&lt;W240,2.5,_xlfn.COT(0.5*ASIN(2*T240*1000/($AA$9*J240*BG240*BF240*$F$10)))),""))</f>
        <v/>
      </c>
      <c r="AA240" s="159" t="str">
        <f>IF(C240="","",MAX(BJ240:BK240))</f>
        <v/>
      </c>
      <c r="AB240" s="160" t="str">
        <f>IF($C240="","",AH240)</f>
        <v/>
      </c>
      <c r="AC240" s="160" t="str">
        <f>IF($C240="","",AI240)</f>
        <v/>
      </c>
      <c r="AD240" s="160"/>
      <c r="AE240" s="159" t="str">
        <f>IF(C240="","",2*3.14*AB240^2/4/AC240*1000)</f>
        <v/>
      </c>
      <c r="AF240" s="161" t="str">
        <f>IF(C240="","",IF(AE240&gt;AA240,"OK","NOT OK"))</f>
        <v/>
      </c>
      <c r="AH240" s="162">
        <v>10</v>
      </c>
      <c r="AI240" s="163">
        <v>200</v>
      </c>
      <c r="AK240" s="164" t="str">
        <f t="shared" si="69"/>
        <v/>
      </c>
      <c r="AL240" s="165" t="str">
        <f t="shared" si="70"/>
        <v/>
      </c>
      <c r="AM240" s="164" t="str">
        <f t="shared" si="71"/>
        <v/>
      </c>
      <c r="AN240" s="164" t="str">
        <f t="shared" si="72"/>
        <v/>
      </c>
      <c r="AO240" s="166" t="str">
        <f t="shared" si="73"/>
        <v/>
      </c>
      <c r="AP240" s="167" t="str">
        <f t="shared" si="74"/>
        <v/>
      </c>
      <c r="AQ240" s="167" t="str">
        <f t="shared" si="75"/>
        <v/>
      </c>
      <c r="AR240" s="167" t="str">
        <f t="shared" si="76"/>
        <v/>
      </c>
      <c r="AS240" s="164" t="str">
        <f t="shared" si="77"/>
        <v/>
      </c>
      <c r="AT240" s="168" t="str">
        <f t="shared" si="78"/>
        <v/>
      </c>
      <c r="AU240" s="168" t="str">
        <f t="shared" si="79"/>
        <v/>
      </c>
      <c r="AV240" s="168" t="str">
        <f t="shared" si="80"/>
        <v/>
      </c>
      <c r="AW240" s="168" t="str">
        <f t="shared" si="81"/>
        <v/>
      </c>
      <c r="AX240" s="168" t="str">
        <f t="shared" si="82"/>
        <v/>
      </c>
      <c r="AY240" s="168" t="str">
        <f t="shared" si="83"/>
        <v/>
      </c>
      <c r="AZ240" s="169" t="str">
        <f>IF(C240="","",MAX(R240:R241))</f>
        <v/>
      </c>
      <c r="BA240" s="169" t="str">
        <f>IF(C240="","",MAX(S240:S241))</f>
        <v/>
      </c>
      <c r="BB240" s="170" t="str">
        <f>IF(C240="","",MIN(2,1+SQRT(200/(0.8*K240))))</f>
        <v/>
      </c>
      <c r="BC240" s="170" t="str">
        <f>IF(C240="","",MIN(0.02,MAX(R240:S240)/(J240*0.8*K240)))</f>
        <v/>
      </c>
      <c r="BD240" s="171" t="str">
        <f>IF(C240="","",0.18/$Y$11)</f>
        <v/>
      </c>
      <c r="BE240" s="172" t="str">
        <f>IF(C240="","",0.035*BB240^(3/2)*$F$9^(1/2))</f>
        <v/>
      </c>
      <c r="BF240" s="172" t="str">
        <f>IF(C240="","",0.6*(1-$F$9/250))</f>
        <v/>
      </c>
      <c r="BG240" s="171" t="str">
        <f>IF(C240="","",0.9*AK240)</f>
        <v/>
      </c>
      <c r="BH240" s="172" t="str">
        <f>+IF(C240="","",(BD240*BB240*(100*BC240*$F$9)^(1/3)+0.15*U240)*J240*0.8*K240/1000)</f>
        <v/>
      </c>
      <c r="BI240" s="172" t="str">
        <f>IF(C240="","",(BE240+0.15*U240)*J240*0.8*K240/1000)</f>
        <v/>
      </c>
      <c r="BJ240" s="172" t="str">
        <f>IF(C240="","",$AF$12*J240*1000)</f>
        <v/>
      </c>
      <c r="BK240" s="172" t="str">
        <f>+IF(C240="","",T240*1000/(BG240*$Q$10*Z240)*1000)</f>
        <v/>
      </c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  <c r="BW240" s="27"/>
      <c r="BX240" s="27"/>
      <c r="BY240" s="27"/>
      <c r="BZ240" s="27"/>
      <c r="CA240" s="27"/>
      <c r="CB240" s="27"/>
      <c r="CC240" s="27"/>
      <c r="CD240" s="27"/>
      <c r="CE240" s="27"/>
      <c r="CF240" s="27"/>
      <c r="CG240" s="27"/>
      <c r="CH240" s="27"/>
      <c r="CI240" s="27"/>
      <c r="CJ240" s="27"/>
      <c r="CK240" s="27"/>
      <c r="CL240" s="27"/>
      <c r="CM240" s="27"/>
      <c r="CN240" s="27"/>
      <c r="CO240" s="27"/>
      <c r="CP240" s="27"/>
      <c r="CQ240" s="27"/>
      <c r="CR240" s="27"/>
      <c r="CS240" s="27"/>
      <c r="CT240" s="27"/>
      <c r="CU240" s="27"/>
      <c r="CV240" s="27"/>
      <c r="CW240" s="27"/>
      <c r="CX240" s="27"/>
      <c r="CY240" s="27"/>
      <c r="CZ240" s="27"/>
      <c r="DA240" s="27"/>
      <c r="DB240" s="27"/>
      <c r="DC240" s="27"/>
      <c r="DD240" s="27"/>
      <c r="DE240" s="27"/>
      <c r="DF240" s="27"/>
      <c r="DG240" s="27"/>
      <c r="DH240" s="27"/>
      <c r="DI240" s="25"/>
      <c r="DJ240" s="25"/>
      <c r="DK240" s="25"/>
      <c r="DL240" s="25"/>
      <c r="DM240" s="25"/>
      <c r="DN240" s="25"/>
    </row>
    <row r="241" spans="1:118" ht="15.95" customHeight="1" x14ac:dyDescent="0.25">
      <c r="A241" s="181" t="str">
        <f t="shared" si="85"/>
        <v/>
      </c>
      <c r="B241" s="182" t="str">
        <f t="shared" si="84"/>
        <v/>
      </c>
      <c r="C241" s="151"/>
      <c r="D241" s="152"/>
      <c r="E241" s="153"/>
      <c r="F241" s="152"/>
      <c r="G241" s="151"/>
      <c r="H241" s="151"/>
      <c r="I241" s="151"/>
      <c r="J241" s="151"/>
      <c r="K241" s="152"/>
      <c r="L241" s="151" t="str">
        <f t="shared" si="65"/>
        <v/>
      </c>
      <c r="M241" s="151" t="str">
        <f t="shared" si="66"/>
        <v/>
      </c>
      <c r="N241" s="151" t="str">
        <f t="shared" si="67"/>
        <v/>
      </c>
      <c r="O241" s="151" t="str">
        <f t="shared" si="68"/>
        <v/>
      </c>
      <c r="P241" s="272"/>
      <c r="Q241" s="272"/>
      <c r="R241" s="180"/>
      <c r="S241" s="180"/>
      <c r="T241" s="174"/>
      <c r="U241" s="174"/>
      <c r="V241" s="174"/>
      <c r="W241" s="174"/>
      <c r="X241" s="174"/>
      <c r="Y241" s="174"/>
      <c r="Z241" s="174"/>
      <c r="AA241" s="175"/>
      <c r="AB241" s="175"/>
      <c r="AC241" s="175"/>
      <c r="AD241" s="175"/>
      <c r="AE241" s="176"/>
      <c r="AF241" s="175"/>
      <c r="AG241" s="122"/>
      <c r="AH241" s="177"/>
      <c r="AI241" s="177"/>
      <c r="AK241" s="164" t="str">
        <f t="shared" si="69"/>
        <v/>
      </c>
      <c r="AL241" s="165" t="str">
        <f t="shared" si="70"/>
        <v/>
      </c>
      <c r="AM241" s="164" t="str">
        <f t="shared" si="71"/>
        <v/>
      </c>
      <c r="AN241" s="164" t="str">
        <f t="shared" si="72"/>
        <v/>
      </c>
      <c r="AO241" s="166" t="str">
        <f t="shared" si="73"/>
        <v/>
      </c>
      <c r="AP241" s="167" t="str">
        <f t="shared" si="74"/>
        <v/>
      </c>
      <c r="AQ241" s="167" t="str">
        <f t="shared" si="75"/>
        <v/>
      </c>
      <c r="AR241" s="167" t="str">
        <f t="shared" si="76"/>
        <v/>
      </c>
      <c r="AS241" s="164" t="str">
        <f t="shared" si="77"/>
        <v/>
      </c>
      <c r="AT241" s="168" t="str">
        <f t="shared" si="78"/>
        <v/>
      </c>
      <c r="AU241" s="168" t="str">
        <f t="shared" si="79"/>
        <v/>
      </c>
      <c r="AV241" s="168" t="str">
        <f t="shared" si="80"/>
        <v/>
      </c>
      <c r="AW241" s="168" t="str">
        <f t="shared" si="81"/>
        <v/>
      </c>
      <c r="AX241" s="168" t="str">
        <f t="shared" si="82"/>
        <v/>
      </c>
      <c r="AY241" s="168" t="str">
        <f t="shared" si="83"/>
        <v/>
      </c>
      <c r="AZ241" s="178"/>
      <c r="BA241" s="178"/>
      <c r="BB241" s="179"/>
      <c r="BC241" s="179"/>
      <c r="BD241" s="179"/>
      <c r="BE241" s="179"/>
      <c r="BF241" s="179"/>
      <c r="BG241" s="179"/>
      <c r="BH241" s="179"/>
      <c r="BI241" s="179"/>
      <c r="BJ241" s="179"/>
      <c r="BK241" s="179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  <c r="BW241" s="27"/>
      <c r="BX241" s="27"/>
      <c r="BY241" s="27"/>
      <c r="BZ241" s="27"/>
      <c r="CA241" s="27"/>
      <c r="CB241" s="27"/>
      <c r="CC241" s="27"/>
      <c r="CD241" s="27"/>
      <c r="CE241" s="27"/>
      <c r="CF241" s="27"/>
      <c r="CG241" s="27"/>
      <c r="CH241" s="27"/>
      <c r="CI241" s="27"/>
      <c r="CJ241" s="27"/>
      <c r="CK241" s="27"/>
      <c r="CL241" s="27"/>
      <c r="CM241" s="27"/>
      <c r="CN241" s="27"/>
      <c r="CO241" s="27"/>
      <c r="CP241" s="27"/>
      <c r="CQ241" s="27"/>
      <c r="CR241" s="27"/>
      <c r="CS241" s="27"/>
      <c r="CT241" s="27"/>
      <c r="CU241" s="27"/>
      <c r="CV241" s="27"/>
      <c r="CW241" s="27"/>
      <c r="CX241" s="27"/>
      <c r="CY241" s="27"/>
      <c r="CZ241" s="27"/>
      <c r="DA241" s="27"/>
      <c r="DB241" s="27"/>
      <c r="DC241" s="27"/>
      <c r="DD241" s="27"/>
      <c r="DE241" s="27"/>
      <c r="DF241" s="27"/>
      <c r="DG241" s="27"/>
      <c r="DH241" s="27"/>
      <c r="DI241" s="25"/>
      <c r="DJ241" s="25"/>
      <c r="DK241" s="25"/>
      <c r="DL241" s="25"/>
      <c r="DM241" s="25"/>
      <c r="DN241" s="25"/>
    </row>
    <row r="242" spans="1:118" ht="15.95" customHeight="1" x14ac:dyDescent="0.2">
      <c r="A242" s="181" t="str">
        <f t="shared" si="85"/>
        <v/>
      </c>
      <c r="B242" s="182" t="str">
        <f t="shared" si="84"/>
        <v/>
      </c>
      <c r="C242" s="151"/>
      <c r="D242" s="152"/>
      <c r="E242" s="153"/>
      <c r="F242" s="152"/>
      <c r="G242" s="151"/>
      <c r="H242" s="151"/>
      <c r="I242" s="151"/>
      <c r="J242" s="151"/>
      <c r="K242" s="151"/>
      <c r="L242" s="151" t="str">
        <f t="shared" si="65"/>
        <v/>
      </c>
      <c r="M242" s="151" t="str">
        <f t="shared" si="66"/>
        <v/>
      </c>
      <c r="N242" s="151" t="str">
        <f t="shared" si="67"/>
        <v/>
      </c>
      <c r="O242" s="151" t="str">
        <f t="shared" si="68"/>
        <v/>
      </c>
      <c r="P242" s="155"/>
      <c r="Q242" s="155"/>
      <c r="R242" s="154" t="str">
        <f>IF(C242="","",MAX(N242:N243))</f>
        <v/>
      </c>
      <c r="S242" s="154" t="str">
        <f>IF(D242="","",MAX(O242:O243))</f>
        <v/>
      </c>
      <c r="T242" s="155" t="str">
        <f>IF(C242="","",MAX(ABS(H242),ABS(H243)))</f>
        <v/>
      </c>
      <c r="U242" s="156" t="str">
        <f>+IF(C242="","",MIN(MAX(ABS(G242),ABS(G243))*1000/(J242*K242),0.2*$F$10))</f>
        <v/>
      </c>
      <c r="V242" s="155" t="str">
        <f>IF(C242="","",MAX(BH242:BI242))</f>
        <v/>
      </c>
      <c r="W242" s="155" t="str">
        <f>IF(C242="","",$AA$9*$J242*$BG242*$BF242*$F$10/2.9/1000)</f>
        <v/>
      </c>
      <c r="X242" s="155" t="str">
        <f>IF(C242="","",$AA$9*$J242*$BG242*$BF242*$F$10/2/1000)</f>
        <v/>
      </c>
      <c r="Y242" s="157" t="str">
        <f>IF(C242="","",IF(MAX(ABS(H242),ABS(H243))&lt;V242,"Cấu tạo",IF(MAX(ABS(H242),ABS(H243))&gt;X242,"O/S","Tínhthép")))</f>
        <v/>
      </c>
      <c r="Z242" s="158" t="str">
        <f>IF(C242="","",IF(Y242="Tínhthép",IF(T242&lt;W242,2.5,_xlfn.COT(0.5*ASIN(2*T242*1000/($AA$9*J242*BG242*BF242*$F$10)))),""))</f>
        <v/>
      </c>
      <c r="AA242" s="159" t="str">
        <f>IF(C242="","",MAX(BJ242:BK242))</f>
        <v/>
      </c>
      <c r="AB242" s="160" t="str">
        <f>IF($C242="","",AH242)</f>
        <v/>
      </c>
      <c r="AC242" s="160" t="str">
        <f>IF($C242="","",AI242)</f>
        <v/>
      </c>
      <c r="AD242" s="160"/>
      <c r="AE242" s="159" t="str">
        <f>IF(C242="","",2*3.14*AB242^2/4/AC242*1000)</f>
        <v/>
      </c>
      <c r="AF242" s="161" t="str">
        <f>IF(C242="","",IF(AE242&gt;AA242,"OK","NOT OK"))</f>
        <v/>
      </c>
      <c r="AG242" s="17">
        <v>57</v>
      </c>
      <c r="AH242" s="162">
        <v>10</v>
      </c>
      <c r="AI242" s="163">
        <v>200</v>
      </c>
      <c r="AK242" s="164" t="str">
        <f t="shared" si="69"/>
        <v/>
      </c>
      <c r="AL242" s="165" t="str">
        <f t="shared" si="70"/>
        <v/>
      </c>
      <c r="AM242" s="164" t="str">
        <f t="shared" si="71"/>
        <v/>
      </c>
      <c r="AN242" s="164" t="str">
        <f t="shared" si="72"/>
        <v/>
      </c>
      <c r="AO242" s="166" t="str">
        <f t="shared" si="73"/>
        <v/>
      </c>
      <c r="AP242" s="167" t="str">
        <f t="shared" si="74"/>
        <v/>
      </c>
      <c r="AQ242" s="167" t="str">
        <f t="shared" si="75"/>
        <v/>
      </c>
      <c r="AR242" s="167" t="str">
        <f t="shared" si="76"/>
        <v/>
      </c>
      <c r="AS242" s="164" t="str">
        <f t="shared" si="77"/>
        <v/>
      </c>
      <c r="AT242" s="168" t="str">
        <f t="shared" si="78"/>
        <v/>
      </c>
      <c r="AU242" s="168" t="str">
        <f t="shared" si="79"/>
        <v/>
      </c>
      <c r="AV242" s="168" t="str">
        <f t="shared" si="80"/>
        <v/>
      </c>
      <c r="AW242" s="168" t="str">
        <f t="shared" si="81"/>
        <v/>
      </c>
      <c r="AX242" s="168" t="str">
        <f t="shared" si="82"/>
        <v/>
      </c>
      <c r="AY242" s="168" t="str">
        <f t="shared" si="83"/>
        <v/>
      </c>
      <c r="AZ242" s="169" t="str">
        <f>IF(C242="","",MAX(R242:R243))</f>
        <v/>
      </c>
      <c r="BA242" s="169" t="str">
        <f>IF(C242="","",MAX(S242:S243))</f>
        <v/>
      </c>
      <c r="BB242" s="170" t="str">
        <f>IF(C242="","",MIN(2,1+SQRT(200/(0.8*K242))))</f>
        <v/>
      </c>
      <c r="BC242" s="170" t="str">
        <f>IF(C242="","",MIN(0.02,MAX(R242:S242)/(J242*0.8*K242)))</f>
        <v/>
      </c>
      <c r="BD242" s="171" t="str">
        <f>IF(C242="","",0.18/$Y$11)</f>
        <v/>
      </c>
      <c r="BE242" s="172" t="str">
        <f>IF(C242="","",0.035*BB242^(3/2)*$F$9^(1/2))</f>
        <v/>
      </c>
      <c r="BF242" s="172" t="str">
        <f>IF(C242="","",0.6*(1-$F$9/250))</f>
        <v/>
      </c>
      <c r="BG242" s="171" t="str">
        <f>IF(C242="","",0.9*AK242)</f>
        <v/>
      </c>
      <c r="BH242" s="172" t="str">
        <f>+IF(C242="","",(BD242*BB242*(100*BC242*$F$9)^(1/3)+0.15*U242)*J242*0.8*K242/1000)</f>
        <v/>
      </c>
      <c r="BI242" s="172" t="str">
        <f>IF(C242="","",(BE242+0.15*U242)*J242*0.8*K242/1000)</f>
        <v/>
      </c>
      <c r="BJ242" s="172" t="str">
        <f>IF(C242="","",$AF$12*J242*1000)</f>
        <v/>
      </c>
      <c r="BK242" s="172" t="str">
        <f>+IF(C242="","",T242*1000/(BG242*$Q$10*Z242)*1000)</f>
        <v/>
      </c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  <c r="BW242" s="27"/>
      <c r="BX242" s="27"/>
      <c r="BY242" s="27"/>
      <c r="BZ242" s="27"/>
      <c r="CA242" s="27"/>
      <c r="CB242" s="27"/>
      <c r="CC242" s="27"/>
      <c r="CD242" s="27"/>
      <c r="CE242" s="27"/>
      <c r="CF242" s="27"/>
      <c r="CG242" s="27"/>
      <c r="CH242" s="27"/>
      <c r="CI242" s="27"/>
      <c r="CJ242" s="27"/>
      <c r="CK242" s="27"/>
      <c r="CL242" s="27"/>
      <c r="CM242" s="27"/>
      <c r="CN242" s="27"/>
      <c r="CO242" s="27"/>
      <c r="CP242" s="27"/>
      <c r="CQ242" s="27"/>
      <c r="CR242" s="27"/>
      <c r="CS242" s="27"/>
      <c r="CT242" s="27"/>
      <c r="CU242" s="27"/>
      <c r="CV242" s="27"/>
      <c r="CW242" s="27"/>
      <c r="CX242" s="27"/>
      <c r="CY242" s="27"/>
      <c r="CZ242" s="27"/>
      <c r="DA242" s="27"/>
      <c r="DB242" s="27"/>
      <c r="DC242" s="27"/>
      <c r="DD242" s="27"/>
      <c r="DE242" s="27"/>
      <c r="DF242" s="27"/>
      <c r="DG242" s="27"/>
      <c r="DH242" s="27"/>
      <c r="DI242" s="25"/>
      <c r="DJ242" s="25"/>
      <c r="DK242" s="25"/>
      <c r="DL242" s="25"/>
      <c r="DM242" s="25"/>
      <c r="DN242" s="25"/>
    </row>
    <row r="243" spans="1:118" ht="15.95" customHeight="1" x14ac:dyDescent="0.25">
      <c r="A243" s="181" t="str">
        <f t="shared" si="85"/>
        <v/>
      </c>
      <c r="B243" s="182" t="str">
        <f t="shared" si="84"/>
        <v/>
      </c>
      <c r="C243" s="151"/>
      <c r="D243" s="152"/>
      <c r="E243" s="153"/>
      <c r="F243" s="152"/>
      <c r="G243" s="151"/>
      <c r="H243" s="151"/>
      <c r="I243" s="151"/>
      <c r="J243" s="151"/>
      <c r="K243" s="152"/>
      <c r="L243" s="151" t="str">
        <f t="shared" si="65"/>
        <v/>
      </c>
      <c r="M243" s="151" t="str">
        <f t="shared" si="66"/>
        <v/>
      </c>
      <c r="N243" s="151" t="str">
        <f t="shared" si="67"/>
        <v/>
      </c>
      <c r="O243" s="151" t="str">
        <f t="shared" si="68"/>
        <v/>
      </c>
      <c r="P243" s="272"/>
      <c r="Q243" s="272"/>
      <c r="R243" s="173"/>
      <c r="S243" s="173"/>
      <c r="T243" s="174"/>
      <c r="U243" s="174"/>
      <c r="V243" s="174"/>
      <c r="W243" s="174"/>
      <c r="X243" s="174"/>
      <c r="Y243" s="174"/>
      <c r="Z243" s="174"/>
      <c r="AA243" s="175"/>
      <c r="AB243" s="175"/>
      <c r="AC243" s="175"/>
      <c r="AD243" s="175"/>
      <c r="AE243" s="176"/>
      <c r="AF243" s="175"/>
      <c r="AG243" s="122"/>
      <c r="AH243" s="177"/>
      <c r="AI243" s="177"/>
      <c r="AK243" s="164" t="str">
        <f t="shared" si="69"/>
        <v/>
      </c>
      <c r="AL243" s="165" t="str">
        <f t="shared" si="70"/>
        <v/>
      </c>
      <c r="AM243" s="164" t="str">
        <f t="shared" si="71"/>
        <v/>
      </c>
      <c r="AN243" s="164" t="str">
        <f t="shared" si="72"/>
        <v/>
      </c>
      <c r="AO243" s="166" t="str">
        <f t="shared" si="73"/>
        <v/>
      </c>
      <c r="AP243" s="167" t="str">
        <f t="shared" si="74"/>
        <v/>
      </c>
      <c r="AQ243" s="167" t="str">
        <f t="shared" si="75"/>
        <v/>
      </c>
      <c r="AR243" s="167" t="str">
        <f t="shared" si="76"/>
        <v/>
      </c>
      <c r="AS243" s="164" t="str">
        <f t="shared" si="77"/>
        <v/>
      </c>
      <c r="AT243" s="168" t="str">
        <f t="shared" si="78"/>
        <v/>
      </c>
      <c r="AU243" s="168" t="str">
        <f t="shared" si="79"/>
        <v/>
      </c>
      <c r="AV243" s="168" t="str">
        <f t="shared" si="80"/>
        <v/>
      </c>
      <c r="AW243" s="168" t="str">
        <f t="shared" si="81"/>
        <v/>
      </c>
      <c r="AX243" s="168" t="str">
        <f t="shared" si="82"/>
        <v/>
      </c>
      <c r="AY243" s="168" t="str">
        <f t="shared" si="83"/>
        <v/>
      </c>
      <c r="AZ243" s="178"/>
      <c r="BA243" s="178"/>
      <c r="BB243" s="179"/>
      <c r="BC243" s="179"/>
      <c r="BD243" s="179"/>
      <c r="BE243" s="179"/>
      <c r="BF243" s="179"/>
      <c r="BG243" s="179"/>
      <c r="BH243" s="179"/>
      <c r="BI243" s="179"/>
      <c r="BJ243" s="179"/>
      <c r="BK243" s="179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  <c r="BW243" s="27"/>
      <c r="BX243" s="27"/>
      <c r="BY243" s="27"/>
      <c r="BZ243" s="27"/>
      <c r="CA243" s="27"/>
      <c r="CB243" s="27"/>
      <c r="CC243" s="27"/>
      <c r="CD243" s="27"/>
      <c r="CE243" s="27"/>
      <c r="CF243" s="27"/>
      <c r="CG243" s="27"/>
      <c r="CH243" s="27"/>
      <c r="CI243" s="27"/>
      <c r="CJ243" s="27"/>
      <c r="CK243" s="27"/>
      <c r="CL243" s="27"/>
      <c r="CM243" s="27"/>
      <c r="CN243" s="27"/>
      <c r="CO243" s="27"/>
      <c r="CP243" s="27"/>
      <c r="CQ243" s="27"/>
      <c r="CR243" s="27"/>
      <c r="CS243" s="27"/>
      <c r="CT243" s="27"/>
      <c r="CU243" s="27"/>
      <c r="CV243" s="27"/>
      <c r="CW243" s="27"/>
      <c r="CX243" s="27"/>
      <c r="CY243" s="27"/>
      <c r="CZ243" s="27"/>
      <c r="DA243" s="27"/>
      <c r="DB243" s="27"/>
      <c r="DC243" s="27"/>
      <c r="DD243" s="27"/>
      <c r="DE243" s="27"/>
      <c r="DF243" s="27"/>
      <c r="DG243" s="27"/>
      <c r="DH243" s="27"/>
      <c r="DI243" s="25"/>
      <c r="DJ243" s="25"/>
      <c r="DK243" s="25"/>
      <c r="DL243" s="25"/>
      <c r="DM243" s="25"/>
      <c r="DN243" s="25"/>
    </row>
    <row r="244" spans="1:118" ht="15.95" customHeight="1" x14ac:dyDescent="0.2">
      <c r="A244" s="181" t="str">
        <f t="shared" si="85"/>
        <v/>
      </c>
      <c r="B244" s="182" t="str">
        <f t="shared" si="84"/>
        <v/>
      </c>
      <c r="C244" s="151"/>
      <c r="D244" s="152"/>
      <c r="E244" s="153"/>
      <c r="F244" s="152"/>
      <c r="G244" s="151"/>
      <c r="H244" s="151"/>
      <c r="I244" s="151"/>
      <c r="J244" s="151"/>
      <c r="K244" s="152"/>
      <c r="L244" s="151" t="str">
        <f t="shared" si="65"/>
        <v/>
      </c>
      <c r="M244" s="151" t="str">
        <f t="shared" si="66"/>
        <v/>
      </c>
      <c r="N244" s="151" t="str">
        <f t="shared" si="67"/>
        <v/>
      </c>
      <c r="O244" s="151" t="str">
        <f t="shared" si="68"/>
        <v/>
      </c>
      <c r="P244" s="155"/>
      <c r="Q244" s="155"/>
      <c r="R244" s="154" t="str">
        <f>IF(C244="","",MAX(N244:N245))</f>
        <v/>
      </c>
      <c r="S244" s="154" t="str">
        <f>IF(D244="","",MAX(O244:O245))</f>
        <v/>
      </c>
      <c r="T244" s="155" t="str">
        <f>IF(C244="","",MAX(ABS(H244),ABS(H245)))</f>
        <v/>
      </c>
      <c r="U244" s="156" t="str">
        <f>+IF(C244="","",MIN(MAX(ABS(G244),ABS(G245))*1000/(J244*K244),0.2*$F$10))</f>
        <v/>
      </c>
      <c r="V244" s="155" t="str">
        <f>IF(C244="","",MAX(BH244:BI244))</f>
        <v/>
      </c>
      <c r="W244" s="155" t="str">
        <f>IF(C244="","",$AA$9*$J244*$BG244*$BF244*$F$10/2.9/1000)</f>
        <v/>
      </c>
      <c r="X244" s="155" t="str">
        <f>IF(C244="","",$AA$9*$J244*$BG244*$BF244*$F$10/2/1000)</f>
        <v/>
      </c>
      <c r="Y244" s="157" t="str">
        <f>IF(C244="","",IF(MAX(ABS(H244),ABS(H245))&lt;V244,"Cấu tạo",IF(MAX(ABS(H244),ABS(H245))&gt;X244,"O/S","Tínhthép")))</f>
        <v/>
      </c>
      <c r="Z244" s="158" t="str">
        <f>IF(C244="","",IF(Y244="Tínhthép",IF(T244&lt;W244,2.5,_xlfn.COT(0.5*ASIN(2*T244*1000/($AA$9*J244*BG244*BF244*$F$10)))),""))</f>
        <v/>
      </c>
      <c r="AA244" s="159" t="str">
        <f>IF(C244="","",MAX(BJ244:BK244))</f>
        <v/>
      </c>
      <c r="AB244" s="160" t="str">
        <f>IF($C244="","",AH244)</f>
        <v/>
      </c>
      <c r="AC244" s="160" t="str">
        <f>IF($C244="","",AI244)</f>
        <v/>
      </c>
      <c r="AD244" s="160"/>
      <c r="AE244" s="159" t="str">
        <f>IF(C244="","",2*3.14*AB244^2/4/AC244*1000)</f>
        <v/>
      </c>
      <c r="AF244" s="161" t="str">
        <f>IF(C244="","",IF(AE244&gt;AA244,"OK","NOT OK"))</f>
        <v/>
      </c>
      <c r="AH244" s="162">
        <v>10</v>
      </c>
      <c r="AI244" s="163">
        <v>200</v>
      </c>
      <c r="AK244" s="164" t="str">
        <f t="shared" si="69"/>
        <v/>
      </c>
      <c r="AL244" s="165" t="str">
        <f t="shared" si="70"/>
        <v/>
      </c>
      <c r="AM244" s="164" t="str">
        <f t="shared" si="71"/>
        <v/>
      </c>
      <c r="AN244" s="164" t="str">
        <f t="shared" si="72"/>
        <v/>
      </c>
      <c r="AO244" s="166" t="str">
        <f t="shared" si="73"/>
        <v/>
      </c>
      <c r="AP244" s="167" t="str">
        <f t="shared" si="74"/>
        <v/>
      </c>
      <c r="AQ244" s="167" t="str">
        <f t="shared" si="75"/>
        <v/>
      </c>
      <c r="AR244" s="167" t="str">
        <f t="shared" si="76"/>
        <v/>
      </c>
      <c r="AS244" s="164" t="str">
        <f t="shared" si="77"/>
        <v/>
      </c>
      <c r="AT244" s="168" t="str">
        <f t="shared" si="78"/>
        <v/>
      </c>
      <c r="AU244" s="168" t="str">
        <f t="shared" si="79"/>
        <v/>
      </c>
      <c r="AV244" s="168" t="str">
        <f t="shared" si="80"/>
        <v/>
      </c>
      <c r="AW244" s="168" t="str">
        <f t="shared" si="81"/>
        <v/>
      </c>
      <c r="AX244" s="168" t="str">
        <f t="shared" si="82"/>
        <v/>
      </c>
      <c r="AY244" s="168" t="str">
        <f t="shared" si="83"/>
        <v/>
      </c>
      <c r="AZ244" s="169" t="str">
        <f>IF(C244="","",MAX(R244:R245))</f>
        <v/>
      </c>
      <c r="BA244" s="169" t="str">
        <f>IF(C244="","",MAX(S244:S245))</f>
        <v/>
      </c>
      <c r="BB244" s="170" t="str">
        <f>IF(C244="","",MIN(2,1+SQRT(200/(0.8*K244))))</f>
        <v/>
      </c>
      <c r="BC244" s="170" t="str">
        <f>IF(C244="","",MIN(0.02,MAX(R244:S244)/(J244*0.8*K244)))</f>
        <v/>
      </c>
      <c r="BD244" s="171" t="str">
        <f>IF(C244="","",0.18/$Y$11)</f>
        <v/>
      </c>
      <c r="BE244" s="172" t="str">
        <f>IF(C244="","",0.035*BB244^(3/2)*$F$9^(1/2))</f>
        <v/>
      </c>
      <c r="BF244" s="172" t="str">
        <f>IF(C244="","",0.6*(1-$F$9/250))</f>
        <v/>
      </c>
      <c r="BG244" s="171" t="str">
        <f>IF(C244="","",0.9*AK244)</f>
        <v/>
      </c>
      <c r="BH244" s="172" t="str">
        <f>+IF(C244="","",(BD244*BB244*(100*BC244*$F$9)^(1/3)+0.15*U244)*J244*0.8*K244/1000)</f>
        <v/>
      </c>
      <c r="BI244" s="172" t="str">
        <f>IF(C244="","",(BE244+0.15*U244)*J244*0.8*K244/1000)</f>
        <v/>
      </c>
      <c r="BJ244" s="172" t="str">
        <f>IF(C244="","",$AF$12*J244*1000)</f>
        <v/>
      </c>
      <c r="BK244" s="172" t="str">
        <f>+IF(C244="","",T244*1000/(BG244*$Q$10*Z244)*1000)</f>
        <v/>
      </c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  <c r="BW244" s="27"/>
      <c r="BX244" s="27"/>
      <c r="BY244" s="27"/>
      <c r="BZ244" s="27"/>
      <c r="CA244" s="27"/>
      <c r="CB244" s="27"/>
      <c r="CC244" s="27"/>
      <c r="CD244" s="27"/>
      <c r="CE244" s="27"/>
      <c r="CF244" s="27"/>
      <c r="CG244" s="27"/>
      <c r="CH244" s="27"/>
      <c r="CI244" s="27"/>
      <c r="CJ244" s="27"/>
      <c r="CK244" s="27"/>
      <c r="CL244" s="27"/>
      <c r="CM244" s="27"/>
      <c r="CN244" s="27"/>
      <c r="CO244" s="27"/>
      <c r="CP244" s="27"/>
      <c r="CQ244" s="27"/>
      <c r="CR244" s="27"/>
      <c r="CS244" s="27"/>
      <c r="CT244" s="27"/>
      <c r="CU244" s="27"/>
      <c r="CV244" s="27"/>
      <c r="CW244" s="27"/>
      <c r="CX244" s="27"/>
      <c r="CY244" s="27"/>
      <c r="CZ244" s="27"/>
      <c r="DA244" s="27"/>
      <c r="DB244" s="27"/>
      <c r="DC244" s="27"/>
      <c r="DD244" s="27"/>
      <c r="DE244" s="27"/>
      <c r="DF244" s="27"/>
      <c r="DG244" s="27"/>
      <c r="DH244" s="27"/>
      <c r="DI244" s="25"/>
      <c r="DJ244" s="25"/>
      <c r="DK244" s="25"/>
      <c r="DL244" s="25"/>
      <c r="DM244" s="25"/>
      <c r="DN244" s="25"/>
    </row>
    <row r="245" spans="1:118" ht="15.95" customHeight="1" x14ac:dyDescent="0.25">
      <c r="A245" s="181" t="str">
        <f t="shared" si="85"/>
        <v/>
      </c>
      <c r="B245" s="182" t="str">
        <f t="shared" si="84"/>
        <v/>
      </c>
      <c r="C245" s="151"/>
      <c r="D245" s="152"/>
      <c r="E245" s="153"/>
      <c r="F245" s="152"/>
      <c r="G245" s="151"/>
      <c r="H245" s="151"/>
      <c r="I245" s="151"/>
      <c r="J245" s="151"/>
      <c r="K245" s="152"/>
      <c r="L245" s="151" t="str">
        <f t="shared" si="65"/>
        <v/>
      </c>
      <c r="M245" s="151" t="str">
        <f t="shared" si="66"/>
        <v/>
      </c>
      <c r="N245" s="151" t="str">
        <f t="shared" si="67"/>
        <v/>
      </c>
      <c r="O245" s="151" t="str">
        <f t="shared" si="68"/>
        <v/>
      </c>
      <c r="P245" s="272"/>
      <c r="Q245" s="272"/>
      <c r="R245" s="173"/>
      <c r="S245" s="173"/>
      <c r="T245" s="174"/>
      <c r="U245" s="174"/>
      <c r="V245" s="174"/>
      <c r="W245" s="174"/>
      <c r="X245" s="174"/>
      <c r="Y245" s="174"/>
      <c r="Z245" s="174"/>
      <c r="AA245" s="175"/>
      <c r="AB245" s="175"/>
      <c r="AC245" s="175"/>
      <c r="AD245" s="175"/>
      <c r="AE245" s="176"/>
      <c r="AF245" s="175"/>
      <c r="AG245" s="122"/>
      <c r="AH245" s="177"/>
      <c r="AI245" s="177"/>
      <c r="AK245" s="164" t="str">
        <f t="shared" si="69"/>
        <v/>
      </c>
      <c r="AL245" s="165" t="str">
        <f t="shared" si="70"/>
        <v/>
      </c>
      <c r="AM245" s="164" t="str">
        <f t="shared" si="71"/>
        <v/>
      </c>
      <c r="AN245" s="164" t="str">
        <f t="shared" si="72"/>
        <v/>
      </c>
      <c r="AO245" s="166" t="str">
        <f t="shared" si="73"/>
        <v/>
      </c>
      <c r="AP245" s="167" t="str">
        <f t="shared" si="74"/>
        <v/>
      </c>
      <c r="AQ245" s="167" t="str">
        <f t="shared" si="75"/>
        <v/>
      </c>
      <c r="AR245" s="167" t="str">
        <f t="shared" si="76"/>
        <v/>
      </c>
      <c r="AS245" s="164" t="str">
        <f t="shared" si="77"/>
        <v/>
      </c>
      <c r="AT245" s="168" t="str">
        <f t="shared" si="78"/>
        <v/>
      </c>
      <c r="AU245" s="168" t="str">
        <f t="shared" si="79"/>
        <v/>
      </c>
      <c r="AV245" s="168" t="str">
        <f t="shared" si="80"/>
        <v/>
      </c>
      <c r="AW245" s="168" t="str">
        <f t="shared" si="81"/>
        <v/>
      </c>
      <c r="AX245" s="168" t="str">
        <f t="shared" si="82"/>
        <v/>
      </c>
      <c r="AY245" s="168" t="str">
        <f t="shared" si="83"/>
        <v/>
      </c>
      <c r="AZ245" s="178"/>
      <c r="BA245" s="178"/>
      <c r="BB245" s="179"/>
      <c r="BC245" s="179"/>
      <c r="BD245" s="179"/>
      <c r="BE245" s="179"/>
      <c r="BF245" s="179"/>
      <c r="BG245" s="179"/>
      <c r="BH245" s="179"/>
      <c r="BI245" s="179"/>
      <c r="BJ245" s="179"/>
      <c r="BK245" s="179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  <c r="BW245" s="27"/>
      <c r="BX245" s="27"/>
      <c r="BY245" s="27"/>
      <c r="BZ245" s="27"/>
      <c r="CA245" s="27"/>
      <c r="CB245" s="27"/>
      <c r="CC245" s="27"/>
      <c r="CD245" s="27"/>
      <c r="CE245" s="27"/>
      <c r="CF245" s="27"/>
      <c r="CG245" s="27"/>
      <c r="CH245" s="27"/>
      <c r="CI245" s="27"/>
      <c r="CJ245" s="27"/>
      <c r="CK245" s="27"/>
      <c r="CL245" s="27"/>
      <c r="CM245" s="27"/>
      <c r="CN245" s="27"/>
      <c r="CO245" s="27"/>
      <c r="CP245" s="27"/>
      <c r="CQ245" s="27"/>
      <c r="CR245" s="27"/>
      <c r="CS245" s="27"/>
      <c r="CT245" s="27"/>
      <c r="CU245" s="27"/>
      <c r="CV245" s="27"/>
      <c r="CW245" s="27"/>
      <c r="CX245" s="27"/>
      <c r="CY245" s="27"/>
      <c r="CZ245" s="27"/>
      <c r="DA245" s="27"/>
      <c r="DB245" s="27"/>
      <c r="DC245" s="27"/>
      <c r="DD245" s="27"/>
      <c r="DE245" s="27"/>
      <c r="DF245" s="27"/>
      <c r="DG245" s="27"/>
      <c r="DH245" s="27"/>
      <c r="DI245" s="25"/>
      <c r="DJ245" s="25"/>
      <c r="DK245" s="25"/>
      <c r="DL245" s="25"/>
      <c r="DM245" s="25"/>
      <c r="DN245" s="25"/>
    </row>
    <row r="246" spans="1:118" ht="15.95" customHeight="1" x14ac:dyDescent="0.2">
      <c r="A246" s="181" t="str">
        <f t="shared" si="85"/>
        <v/>
      </c>
      <c r="B246" s="182" t="str">
        <f t="shared" si="84"/>
        <v/>
      </c>
      <c r="C246" s="151"/>
      <c r="D246" s="152"/>
      <c r="E246" s="153"/>
      <c r="F246" s="152"/>
      <c r="G246" s="151"/>
      <c r="H246" s="151"/>
      <c r="I246" s="151"/>
      <c r="J246" s="151"/>
      <c r="K246" s="151"/>
      <c r="L246" s="151" t="str">
        <f t="shared" si="65"/>
        <v/>
      </c>
      <c r="M246" s="151" t="str">
        <f t="shared" si="66"/>
        <v/>
      </c>
      <c r="N246" s="151" t="str">
        <f t="shared" si="67"/>
        <v/>
      </c>
      <c r="O246" s="151" t="str">
        <f t="shared" si="68"/>
        <v/>
      </c>
      <c r="P246" s="155"/>
      <c r="Q246" s="155"/>
      <c r="R246" s="154" t="str">
        <f>IF(C246="","",MAX(N246:N247))</f>
        <v/>
      </c>
      <c r="S246" s="154" t="str">
        <f>IF(D246="","",MAX(O246:O247))</f>
        <v/>
      </c>
      <c r="T246" s="155" t="str">
        <f>IF(C246="","",MAX(ABS(H246),ABS(H247)))</f>
        <v/>
      </c>
      <c r="U246" s="156" t="str">
        <f>+IF(C246="","",MIN(MAX(ABS(G246),ABS(G247))*1000/(J246*K246),0.2*$F$10))</f>
        <v/>
      </c>
      <c r="V246" s="155" t="str">
        <f>IF(C246="","",MAX(BH246:BI246))</f>
        <v/>
      </c>
      <c r="W246" s="155" t="str">
        <f>IF(C246="","",$AA$9*$J246*$BG246*$BF246*$F$10/2.9/1000)</f>
        <v/>
      </c>
      <c r="X246" s="155" t="str">
        <f>IF(C246="","",$AA$9*$J246*$BG246*$BF246*$F$10/2/1000)</f>
        <v/>
      </c>
      <c r="Y246" s="157" t="str">
        <f>IF(C246="","",IF(MAX(ABS(H246),ABS(H247))&lt;V246,"Cấu tạo",IF(MAX(ABS(H246),ABS(H247))&gt;X246,"O/S","Tínhthép")))</f>
        <v/>
      </c>
      <c r="Z246" s="158" t="str">
        <f>IF(C246="","",IF(Y246="Tínhthép",IF(T246&lt;W246,2.5,_xlfn.COT(0.5*ASIN(2*T246*1000/($AA$9*J246*BG246*BF246*$F$10)))),""))</f>
        <v/>
      </c>
      <c r="AA246" s="159" t="str">
        <f>IF(C246="","",MAX(BJ246:BK246))</f>
        <v/>
      </c>
      <c r="AB246" s="160" t="str">
        <f>IF($C246="","",AH246)</f>
        <v/>
      </c>
      <c r="AC246" s="160" t="str">
        <f>IF($C246="","",AI246)</f>
        <v/>
      </c>
      <c r="AD246" s="160"/>
      <c r="AE246" s="159" t="str">
        <f>IF(C246="","",2*3.14*AB246^2/4/AC246*1000)</f>
        <v/>
      </c>
      <c r="AF246" s="161" t="str">
        <f>IF(C246="","",IF(AE246&gt;AA246,"OK","NOT OK"))</f>
        <v/>
      </c>
      <c r="AG246" s="17">
        <v>58</v>
      </c>
      <c r="AH246" s="162">
        <v>10</v>
      </c>
      <c r="AI246" s="163">
        <v>200</v>
      </c>
      <c r="AK246" s="164" t="str">
        <f t="shared" si="69"/>
        <v/>
      </c>
      <c r="AL246" s="165" t="str">
        <f t="shared" si="70"/>
        <v/>
      </c>
      <c r="AM246" s="164" t="str">
        <f t="shared" si="71"/>
        <v/>
      </c>
      <c r="AN246" s="164" t="str">
        <f t="shared" si="72"/>
        <v/>
      </c>
      <c r="AO246" s="166" t="str">
        <f t="shared" si="73"/>
        <v/>
      </c>
      <c r="AP246" s="167" t="str">
        <f t="shared" si="74"/>
        <v/>
      </c>
      <c r="AQ246" s="167" t="str">
        <f t="shared" si="75"/>
        <v/>
      </c>
      <c r="AR246" s="167" t="str">
        <f t="shared" si="76"/>
        <v/>
      </c>
      <c r="AS246" s="164" t="str">
        <f t="shared" si="77"/>
        <v/>
      </c>
      <c r="AT246" s="168" t="str">
        <f t="shared" si="78"/>
        <v/>
      </c>
      <c r="AU246" s="168" t="str">
        <f t="shared" si="79"/>
        <v/>
      </c>
      <c r="AV246" s="168" t="str">
        <f t="shared" si="80"/>
        <v/>
      </c>
      <c r="AW246" s="168" t="str">
        <f t="shared" si="81"/>
        <v/>
      </c>
      <c r="AX246" s="168" t="str">
        <f t="shared" si="82"/>
        <v/>
      </c>
      <c r="AY246" s="168" t="str">
        <f t="shared" si="83"/>
        <v/>
      </c>
      <c r="AZ246" s="169" t="str">
        <f>IF(C246="","",MAX(R246:R247))</f>
        <v/>
      </c>
      <c r="BA246" s="169" t="str">
        <f>IF(C246="","",MAX(S246:S247))</f>
        <v/>
      </c>
      <c r="BB246" s="170" t="str">
        <f>IF(C246="","",MIN(2,1+SQRT(200/(0.8*K246))))</f>
        <v/>
      </c>
      <c r="BC246" s="170" t="str">
        <f>IF(C246="","",MIN(0.02,MAX(R246:S246)/(J246*0.8*K246)))</f>
        <v/>
      </c>
      <c r="BD246" s="171" t="str">
        <f>IF(C246="","",0.18/$Y$11)</f>
        <v/>
      </c>
      <c r="BE246" s="172" t="str">
        <f>IF(C246="","",0.035*BB246^(3/2)*$F$9^(1/2))</f>
        <v/>
      </c>
      <c r="BF246" s="172" t="str">
        <f>IF(C246="","",0.6*(1-$F$9/250))</f>
        <v/>
      </c>
      <c r="BG246" s="171" t="str">
        <f>IF(C246="","",0.9*AK246)</f>
        <v/>
      </c>
      <c r="BH246" s="172" t="str">
        <f>+IF(C246="","",(BD246*BB246*(100*BC246*$F$9)^(1/3)+0.15*U246)*J246*0.8*K246/1000)</f>
        <v/>
      </c>
      <c r="BI246" s="172" t="str">
        <f>IF(C246="","",(BE246+0.15*U246)*J246*0.8*K246/1000)</f>
        <v/>
      </c>
      <c r="BJ246" s="172" t="str">
        <f>IF(C246="","",$AF$12*J246*1000)</f>
        <v/>
      </c>
      <c r="BK246" s="172" t="str">
        <f>+IF(C246="","",T246*1000/(BG246*$Q$10*Z246)*1000)</f>
        <v/>
      </c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  <c r="BW246" s="27"/>
      <c r="BX246" s="27"/>
      <c r="BY246" s="27"/>
      <c r="BZ246" s="27"/>
      <c r="CA246" s="27"/>
      <c r="CB246" s="27"/>
      <c r="CC246" s="27"/>
      <c r="CD246" s="27"/>
      <c r="CE246" s="27"/>
      <c r="CF246" s="27"/>
      <c r="CG246" s="27"/>
      <c r="CH246" s="27"/>
      <c r="CI246" s="27"/>
      <c r="CJ246" s="27"/>
      <c r="CK246" s="27"/>
      <c r="CL246" s="27"/>
      <c r="CM246" s="27"/>
      <c r="CN246" s="27"/>
      <c r="CO246" s="27"/>
      <c r="CP246" s="27"/>
      <c r="CQ246" s="27"/>
      <c r="CR246" s="27"/>
      <c r="CS246" s="27"/>
      <c r="CT246" s="27"/>
      <c r="CU246" s="27"/>
      <c r="CV246" s="27"/>
      <c r="CW246" s="27"/>
      <c r="CX246" s="27"/>
      <c r="CY246" s="27"/>
      <c r="CZ246" s="27"/>
      <c r="DA246" s="27"/>
      <c r="DB246" s="27"/>
      <c r="DC246" s="27"/>
      <c r="DD246" s="27"/>
      <c r="DE246" s="27"/>
      <c r="DF246" s="27"/>
      <c r="DG246" s="27"/>
      <c r="DH246" s="27"/>
      <c r="DI246" s="25"/>
      <c r="DJ246" s="25"/>
      <c r="DK246" s="25"/>
      <c r="DL246" s="25"/>
      <c r="DM246" s="25"/>
      <c r="DN246" s="25"/>
    </row>
    <row r="247" spans="1:118" ht="15.95" customHeight="1" x14ac:dyDescent="0.25">
      <c r="A247" s="181" t="str">
        <f t="shared" si="85"/>
        <v/>
      </c>
      <c r="B247" s="182" t="str">
        <f t="shared" si="84"/>
        <v/>
      </c>
      <c r="C247" s="151"/>
      <c r="D247" s="152"/>
      <c r="E247" s="153"/>
      <c r="F247" s="152"/>
      <c r="G247" s="151"/>
      <c r="H247" s="151"/>
      <c r="I247" s="151"/>
      <c r="J247" s="151"/>
      <c r="K247" s="152"/>
      <c r="L247" s="151" t="str">
        <f t="shared" si="65"/>
        <v/>
      </c>
      <c r="M247" s="151" t="str">
        <f t="shared" si="66"/>
        <v/>
      </c>
      <c r="N247" s="151" t="str">
        <f t="shared" si="67"/>
        <v/>
      </c>
      <c r="O247" s="151" t="str">
        <f t="shared" si="68"/>
        <v/>
      </c>
      <c r="P247" s="272"/>
      <c r="Q247" s="272"/>
      <c r="R247" s="180"/>
      <c r="S247" s="180"/>
      <c r="T247" s="174"/>
      <c r="U247" s="174"/>
      <c r="V247" s="174"/>
      <c r="W247" s="174"/>
      <c r="X247" s="174"/>
      <c r="Y247" s="174"/>
      <c r="Z247" s="174"/>
      <c r="AA247" s="175"/>
      <c r="AB247" s="175"/>
      <c r="AC247" s="175"/>
      <c r="AD247" s="175"/>
      <c r="AE247" s="176"/>
      <c r="AF247" s="175"/>
      <c r="AG247" s="122"/>
      <c r="AH247" s="177"/>
      <c r="AI247" s="177"/>
      <c r="AK247" s="164" t="str">
        <f t="shared" si="69"/>
        <v/>
      </c>
      <c r="AL247" s="165" t="str">
        <f t="shared" si="70"/>
        <v/>
      </c>
      <c r="AM247" s="164" t="str">
        <f t="shared" si="71"/>
        <v/>
      </c>
      <c r="AN247" s="164" t="str">
        <f t="shared" si="72"/>
        <v/>
      </c>
      <c r="AO247" s="166" t="str">
        <f t="shared" si="73"/>
        <v/>
      </c>
      <c r="AP247" s="167" t="str">
        <f t="shared" si="74"/>
        <v/>
      </c>
      <c r="AQ247" s="167" t="str">
        <f t="shared" si="75"/>
        <v/>
      </c>
      <c r="AR247" s="167" t="str">
        <f t="shared" si="76"/>
        <v/>
      </c>
      <c r="AS247" s="164" t="str">
        <f t="shared" si="77"/>
        <v/>
      </c>
      <c r="AT247" s="168" t="str">
        <f t="shared" si="78"/>
        <v/>
      </c>
      <c r="AU247" s="168" t="str">
        <f t="shared" si="79"/>
        <v/>
      </c>
      <c r="AV247" s="168" t="str">
        <f t="shared" si="80"/>
        <v/>
      </c>
      <c r="AW247" s="168" t="str">
        <f t="shared" si="81"/>
        <v/>
      </c>
      <c r="AX247" s="168" t="str">
        <f t="shared" si="82"/>
        <v/>
      </c>
      <c r="AY247" s="168" t="str">
        <f t="shared" si="83"/>
        <v/>
      </c>
      <c r="AZ247" s="178"/>
      <c r="BA247" s="178"/>
      <c r="BB247" s="179"/>
      <c r="BC247" s="179"/>
      <c r="BD247" s="179"/>
      <c r="BE247" s="179"/>
      <c r="BF247" s="179"/>
      <c r="BG247" s="179"/>
      <c r="BH247" s="179"/>
      <c r="BI247" s="179"/>
      <c r="BJ247" s="179"/>
      <c r="BK247" s="179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  <c r="BW247" s="27"/>
      <c r="BX247" s="27"/>
      <c r="BY247" s="27"/>
      <c r="BZ247" s="27"/>
      <c r="CA247" s="27"/>
      <c r="CB247" s="27"/>
      <c r="CC247" s="27"/>
      <c r="CD247" s="27"/>
      <c r="CE247" s="27"/>
      <c r="CF247" s="27"/>
      <c r="CG247" s="27"/>
      <c r="CH247" s="27"/>
      <c r="CI247" s="27"/>
      <c r="CJ247" s="27"/>
      <c r="CK247" s="27"/>
      <c r="CL247" s="27"/>
      <c r="CM247" s="27"/>
      <c r="CN247" s="27"/>
      <c r="CO247" s="27"/>
      <c r="CP247" s="27"/>
      <c r="CQ247" s="27"/>
      <c r="CR247" s="27"/>
      <c r="CS247" s="27"/>
      <c r="CT247" s="27"/>
      <c r="CU247" s="27"/>
      <c r="CV247" s="27"/>
      <c r="CW247" s="27"/>
      <c r="CX247" s="27"/>
      <c r="CY247" s="27"/>
      <c r="CZ247" s="27"/>
      <c r="DA247" s="27"/>
      <c r="DB247" s="27"/>
      <c r="DC247" s="27"/>
      <c r="DD247" s="27"/>
      <c r="DE247" s="27"/>
      <c r="DF247" s="27"/>
      <c r="DG247" s="27"/>
      <c r="DH247" s="27"/>
      <c r="DI247" s="25"/>
      <c r="DJ247" s="25"/>
      <c r="DK247" s="25"/>
      <c r="DL247" s="25"/>
      <c r="DM247" s="25"/>
      <c r="DN247" s="25"/>
    </row>
    <row r="248" spans="1:118" ht="15.95" customHeight="1" x14ac:dyDescent="0.2">
      <c r="A248" s="181" t="str">
        <f t="shared" si="85"/>
        <v/>
      </c>
      <c r="B248" s="182" t="str">
        <f t="shared" si="84"/>
        <v/>
      </c>
      <c r="C248" s="151"/>
      <c r="D248" s="152"/>
      <c r="E248" s="153"/>
      <c r="F248" s="152"/>
      <c r="G248" s="151"/>
      <c r="H248" s="151"/>
      <c r="I248" s="151"/>
      <c r="J248" s="151"/>
      <c r="K248" s="152"/>
      <c r="L248" s="151" t="str">
        <f t="shared" si="65"/>
        <v/>
      </c>
      <c r="M248" s="151" t="str">
        <f t="shared" si="66"/>
        <v/>
      </c>
      <c r="N248" s="151" t="str">
        <f t="shared" si="67"/>
        <v/>
      </c>
      <c r="O248" s="151" t="str">
        <f t="shared" si="68"/>
        <v/>
      </c>
      <c r="P248" s="155"/>
      <c r="Q248" s="155"/>
      <c r="R248" s="154" t="str">
        <f>IF(C248="","",MAX(N248:N249))</f>
        <v/>
      </c>
      <c r="S248" s="154" t="str">
        <f>IF(D248="","",MAX(O248:O249))</f>
        <v/>
      </c>
      <c r="T248" s="155" t="str">
        <f>IF(C248="","",MAX(ABS(H248),ABS(H249)))</f>
        <v/>
      </c>
      <c r="U248" s="156" t="str">
        <f>+IF(C248="","",MIN(MAX(ABS(G248),ABS(G249))*1000/(J248*K248),0.2*$F$10))</f>
        <v/>
      </c>
      <c r="V248" s="155" t="str">
        <f>IF(C248="","",MAX(BH248:BI248))</f>
        <v/>
      </c>
      <c r="W248" s="155" t="str">
        <f>IF(C248="","",$AA$9*$J248*$BG248*$BF248*$F$10/2.9/1000)</f>
        <v/>
      </c>
      <c r="X248" s="155" t="str">
        <f>IF(C248="","",$AA$9*$J248*$BG248*$BF248*$F$10/2/1000)</f>
        <v/>
      </c>
      <c r="Y248" s="157" t="str">
        <f>IF(C248="","",IF(MAX(ABS(H248),ABS(H249))&lt;V248,"Cấu tạo",IF(MAX(ABS(H248),ABS(H249))&gt;X248,"O/S","Tínhthép")))</f>
        <v/>
      </c>
      <c r="Z248" s="158" t="str">
        <f>IF(C248="","",IF(Y248="Tínhthép",IF(T248&lt;W248,2.5,_xlfn.COT(0.5*ASIN(2*T248*1000/($AA$9*J248*BG248*BF248*$F$10)))),""))</f>
        <v/>
      </c>
      <c r="AA248" s="159" t="str">
        <f>IF(C248="","",MAX(BJ248:BK248))</f>
        <v/>
      </c>
      <c r="AB248" s="160" t="str">
        <f>IF($C248="","",AH248)</f>
        <v/>
      </c>
      <c r="AC248" s="160" t="str">
        <f>IF($C248="","",AI248)</f>
        <v/>
      </c>
      <c r="AD248" s="160"/>
      <c r="AE248" s="159" t="str">
        <f>IF(C248="","",2*3.14*AB248^2/4/AC248*1000)</f>
        <v/>
      </c>
      <c r="AF248" s="161" t="str">
        <f>IF(C248="","",IF(AE248&gt;AA248,"OK","NOT OK"))</f>
        <v/>
      </c>
      <c r="AH248" s="162">
        <v>10</v>
      </c>
      <c r="AI248" s="163">
        <v>200</v>
      </c>
      <c r="AK248" s="164" t="str">
        <f t="shared" si="69"/>
        <v/>
      </c>
      <c r="AL248" s="165" t="str">
        <f t="shared" si="70"/>
        <v/>
      </c>
      <c r="AM248" s="164" t="str">
        <f t="shared" si="71"/>
        <v/>
      </c>
      <c r="AN248" s="164" t="str">
        <f t="shared" si="72"/>
        <v/>
      </c>
      <c r="AO248" s="166" t="str">
        <f t="shared" si="73"/>
        <v/>
      </c>
      <c r="AP248" s="167" t="str">
        <f t="shared" si="74"/>
        <v/>
      </c>
      <c r="AQ248" s="167" t="str">
        <f t="shared" si="75"/>
        <v/>
      </c>
      <c r="AR248" s="167" t="str">
        <f t="shared" si="76"/>
        <v/>
      </c>
      <c r="AS248" s="164" t="str">
        <f t="shared" si="77"/>
        <v/>
      </c>
      <c r="AT248" s="168" t="str">
        <f t="shared" si="78"/>
        <v/>
      </c>
      <c r="AU248" s="168" t="str">
        <f t="shared" si="79"/>
        <v/>
      </c>
      <c r="AV248" s="168" t="str">
        <f t="shared" si="80"/>
        <v/>
      </c>
      <c r="AW248" s="168" t="str">
        <f t="shared" si="81"/>
        <v/>
      </c>
      <c r="AX248" s="168" t="str">
        <f t="shared" si="82"/>
        <v/>
      </c>
      <c r="AY248" s="168" t="str">
        <f t="shared" si="83"/>
        <v/>
      </c>
      <c r="AZ248" s="169" t="str">
        <f>IF(C248="","",MAX(R248:R249))</f>
        <v/>
      </c>
      <c r="BA248" s="169" t="str">
        <f>IF(C248="","",MAX(S248:S249))</f>
        <v/>
      </c>
      <c r="BB248" s="170" t="str">
        <f>IF(C248="","",MIN(2,1+SQRT(200/(0.8*K248))))</f>
        <v/>
      </c>
      <c r="BC248" s="170" t="str">
        <f>IF(C248="","",MIN(0.02,MAX(R248:S248)/(J248*0.8*K248)))</f>
        <v/>
      </c>
      <c r="BD248" s="171" t="str">
        <f>IF(C248="","",0.18/$Y$11)</f>
        <v/>
      </c>
      <c r="BE248" s="172" t="str">
        <f>IF(C248="","",0.035*BB248^(3/2)*$F$9^(1/2))</f>
        <v/>
      </c>
      <c r="BF248" s="172" t="str">
        <f>IF(C248="","",0.6*(1-$F$9/250))</f>
        <v/>
      </c>
      <c r="BG248" s="171" t="str">
        <f>IF(C248="","",0.9*AK248)</f>
        <v/>
      </c>
      <c r="BH248" s="172" t="str">
        <f>+IF(C248="","",(BD248*BB248*(100*BC248*$F$9)^(1/3)+0.15*U248)*J248*0.8*K248/1000)</f>
        <v/>
      </c>
      <c r="BI248" s="172" t="str">
        <f>IF(C248="","",(BE248+0.15*U248)*J248*0.8*K248/1000)</f>
        <v/>
      </c>
      <c r="BJ248" s="172" t="str">
        <f>IF(C248="","",$AF$12*J248*1000)</f>
        <v/>
      </c>
      <c r="BK248" s="172" t="str">
        <f>+IF(C248="","",T248*1000/(BG248*$Q$10*Z248)*1000)</f>
        <v/>
      </c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  <c r="BW248" s="27"/>
      <c r="BX248" s="27"/>
      <c r="BY248" s="27"/>
      <c r="BZ248" s="27"/>
      <c r="CA248" s="27"/>
      <c r="CB248" s="27"/>
      <c r="CC248" s="27"/>
      <c r="CD248" s="27"/>
      <c r="CE248" s="27"/>
      <c r="CF248" s="27"/>
      <c r="CG248" s="27"/>
      <c r="CH248" s="27"/>
      <c r="CI248" s="27"/>
      <c r="CJ248" s="27"/>
      <c r="CK248" s="27"/>
      <c r="CL248" s="27"/>
      <c r="CM248" s="27"/>
      <c r="CN248" s="27"/>
      <c r="CO248" s="27"/>
      <c r="CP248" s="27"/>
      <c r="CQ248" s="27"/>
      <c r="CR248" s="27"/>
      <c r="CS248" s="27"/>
      <c r="CT248" s="27"/>
      <c r="CU248" s="27"/>
      <c r="CV248" s="27"/>
      <c r="CW248" s="27"/>
      <c r="CX248" s="27"/>
      <c r="CY248" s="27"/>
      <c r="CZ248" s="27"/>
      <c r="DA248" s="27"/>
      <c r="DB248" s="27"/>
      <c r="DC248" s="27"/>
      <c r="DD248" s="27"/>
      <c r="DE248" s="27"/>
      <c r="DF248" s="27"/>
      <c r="DG248" s="27"/>
      <c r="DH248" s="27"/>
      <c r="DI248" s="25"/>
      <c r="DJ248" s="25"/>
      <c r="DK248" s="25"/>
      <c r="DL248" s="25"/>
      <c r="DM248" s="25"/>
      <c r="DN248" s="25"/>
    </row>
    <row r="249" spans="1:118" ht="15.95" customHeight="1" x14ac:dyDescent="0.25">
      <c r="A249" s="181" t="str">
        <f t="shared" si="85"/>
        <v/>
      </c>
      <c r="B249" s="182" t="str">
        <f t="shared" si="84"/>
        <v/>
      </c>
      <c r="C249" s="151"/>
      <c r="D249" s="152"/>
      <c r="E249" s="153"/>
      <c r="F249" s="152"/>
      <c r="G249" s="151"/>
      <c r="H249" s="151"/>
      <c r="I249" s="151"/>
      <c r="J249" s="151"/>
      <c r="K249" s="152"/>
      <c r="L249" s="151" t="str">
        <f t="shared" si="65"/>
        <v/>
      </c>
      <c r="M249" s="151" t="str">
        <f t="shared" si="66"/>
        <v/>
      </c>
      <c r="N249" s="151" t="str">
        <f t="shared" si="67"/>
        <v/>
      </c>
      <c r="O249" s="151" t="str">
        <f t="shared" si="68"/>
        <v/>
      </c>
      <c r="P249" s="272"/>
      <c r="Q249" s="272"/>
      <c r="R249" s="180"/>
      <c r="S249" s="180"/>
      <c r="T249" s="174"/>
      <c r="U249" s="174"/>
      <c r="V249" s="174"/>
      <c r="W249" s="174"/>
      <c r="X249" s="174"/>
      <c r="Y249" s="174"/>
      <c r="Z249" s="174"/>
      <c r="AA249" s="175"/>
      <c r="AB249" s="175"/>
      <c r="AC249" s="175"/>
      <c r="AD249" s="175"/>
      <c r="AE249" s="176"/>
      <c r="AF249" s="175"/>
      <c r="AG249" s="122"/>
      <c r="AH249" s="177"/>
      <c r="AI249" s="177"/>
      <c r="AK249" s="164" t="str">
        <f t="shared" si="69"/>
        <v/>
      </c>
      <c r="AL249" s="165" t="str">
        <f t="shared" si="70"/>
        <v/>
      </c>
      <c r="AM249" s="164" t="str">
        <f t="shared" si="71"/>
        <v/>
      </c>
      <c r="AN249" s="164" t="str">
        <f t="shared" si="72"/>
        <v/>
      </c>
      <c r="AO249" s="166" t="str">
        <f t="shared" si="73"/>
        <v/>
      </c>
      <c r="AP249" s="167" t="str">
        <f t="shared" si="74"/>
        <v/>
      </c>
      <c r="AQ249" s="167" t="str">
        <f t="shared" si="75"/>
        <v/>
      </c>
      <c r="AR249" s="167" t="str">
        <f t="shared" si="76"/>
        <v/>
      </c>
      <c r="AS249" s="164" t="str">
        <f t="shared" si="77"/>
        <v/>
      </c>
      <c r="AT249" s="168" t="str">
        <f t="shared" si="78"/>
        <v/>
      </c>
      <c r="AU249" s="168" t="str">
        <f t="shared" si="79"/>
        <v/>
      </c>
      <c r="AV249" s="168" t="str">
        <f t="shared" si="80"/>
        <v/>
      </c>
      <c r="AW249" s="168" t="str">
        <f t="shared" si="81"/>
        <v/>
      </c>
      <c r="AX249" s="168" t="str">
        <f t="shared" si="82"/>
        <v/>
      </c>
      <c r="AY249" s="168" t="str">
        <f t="shared" si="83"/>
        <v/>
      </c>
      <c r="AZ249" s="178"/>
      <c r="BA249" s="178"/>
      <c r="BB249" s="179"/>
      <c r="BC249" s="179"/>
      <c r="BD249" s="179"/>
      <c r="BE249" s="179"/>
      <c r="BF249" s="179"/>
      <c r="BG249" s="179"/>
      <c r="BH249" s="179"/>
      <c r="BI249" s="179"/>
      <c r="BJ249" s="179"/>
      <c r="BK249" s="179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  <c r="BW249" s="27"/>
      <c r="BX249" s="27"/>
      <c r="BY249" s="27"/>
      <c r="BZ249" s="27"/>
      <c r="CA249" s="27"/>
      <c r="CB249" s="27"/>
      <c r="CC249" s="27"/>
      <c r="CD249" s="27"/>
      <c r="CE249" s="27"/>
      <c r="CF249" s="27"/>
      <c r="CG249" s="27"/>
      <c r="CH249" s="27"/>
      <c r="CI249" s="27"/>
      <c r="CJ249" s="27"/>
      <c r="CK249" s="27"/>
      <c r="CL249" s="27"/>
      <c r="CM249" s="27"/>
      <c r="CN249" s="27"/>
      <c r="CO249" s="27"/>
      <c r="CP249" s="27"/>
      <c r="CQ249" s="27"/>
      <c r="CR249" s="27"/>
      <c r="CS249" s="27"/>
      <c r="CT249" s="27"/>
      <c r="CU249" s="27"/>
      <c r="CV249" s="27"/>
      <c r="CW249" s="27"/>
      <c r="CX249" s="27"/>
      <c r="CY249" s="27"/>
      <c r="CZ249" s="27"/>
      <c r="DA249" s="27"/>
      <c r="DB249" s="27"/>
      <c r="DC249" s="27"/>
      <c r="DD249" s="27"/>
      <c r="DE249" s="27"/>
      <c r="DF249" s="27"/>
      <c r="DG249" s="27"/>
      <c r="DH249" s="27"/>
      <c r="DI249" s="25"/>
      <c r="DJ249" s="25"/>
      <c r="DK249" s="25"/>
      <c r="DL249" s="25"/>
      <c r="DM249" s="25"/>
      <c r="DN249" s="25"/>
    </row>
    <row r="250" spans="1:118" ht="15.95" customHeight="1" x14ac:dyDescent="0.2">
      <c r="A250" s="181" t="str">
        <f t="shared" si="85"/>
        <v/>
      </c>
      <c r="B250" s="182" t="str">
        <f t="shared" si="84"/>
        <v/>
      </c>
      <c r="C250" s="151"/>
      <c r="D250" s="152"/>
      <c r="E250" s="153"/>
      <c r="F250" s="152"/>
      <c r="G250" s="151"/>
      <c r="H250" s="151"/>
      <c r="I250" s="151"/>
      <c r="J250" s="151"/>
      <c r="K250" s="151"/>
      <c r="L250" s="151" t="str">
        <f t="shared" si="65"/>
        <v/>
      </c>
      <c r="M250" s="151" t="str">
        <f t="shared" si="66"/>
        <v/>
      </c>
      <c r="N250" s="151" t="str">
        <f t="shared" si="67"/>
        <v/>
      </c>
      <c r="O250" s="151" t="str">
        <f t="shared" si="68"/>
        <v/>
      </c>
      <c r="P250" s="155"/>
      <c r="Q250" s="155"/>
      <c r="R250" s="154" t="str">
        <f>IF(C250="","",MAX(N250:N251))</f>
        <v/>
      </c>
      <c r="S250" s="154" t="str">
        <f>IF(D250="","",MAX(O250:O251))</f>
        <v/>
      </c>
      <c r="T250" s="155" t="str">
        <f>IF(C250="","",MAX(ABS(H250),ABS(H251)))</f>
        <v/>
      </c>
      <c r="U250" s="156" t="str">
        <f>+IF(C250="","",MIN(MAX(ABS(G250),ABS(G251))*1000/(J250*K250),0.2*$F$10))</f>
        <v/>
      </c>
      <c r="V250" s="155" t="str">
        <f>IF(C250="","",MAX(BH250:BI250))</f>
        <v/>
      </c>
      <c r="W250" s="155" t="str">
        <f>IF(C250="","",$AA$9*$J250*$BG250*$BF250*$F$10/2.9/1000)</f>
        <v/>
      </c>
      <c r="X250" s="155" t="str">
        <f>IF(C250="","",$AA$9*$J250*$BG250*$BF250*$F$10/2/1000)</f>
        <v/>
      </c>
      <c r="Y250" s="157" t="str">
        <f>IF(C250="","",IF(MAX(ABS(H250),ABS(H251))&lt;V250,"Cấu tạo",IF(MAX(ABS(H250),ABS(H251))&gt;X250,"O/S","Tínhthép")))</f>
        <v/>
      </c>
      <c r="Z250" s="158" t="str">
        <f>IF(C250="","",IF(Y250="Tínhthép",IF(T250&lt;W250,2.5,_xlfn.COT(0.5*ASIN(2*T250*1000/($AA$9*J250*BG250*BF250*$F$10)))),""))</f>
        <v/>
      </c>
      <c r="AA250" s="159" t="str">
        <f>IF(C250="","",MAX(BJ250:BK250))</f>
        <v/>
      </c>
      <c r="AB250" s="160" t="str">
        <f>IF($C250="","",AH250)</f>
        <v/>
      </c>
      <c r="AC250" s="160" t="str">
        <f>IF($C250="","",AI250)</f>
        <v/>
      </c>
      <c r="AD250" s="160"/>
      <c r="AE250" s="159" t="str">
        <f>IF(C250="","",2*3.14*AB250^2/4/AC250*1000)</f>
        <v/>
      </c>
      <c r="AF250" s="161" t="str">
        <f>IF(C250="","",IF(AE250&gt;AA250,"OK","NOT OK"))</f>
        <v/>
      </c>
      <c r="AG250" s="17">
        <v>59</v>
      </c>
      <c r="AH250" s="162">
        <v>10</v>
      </c>
      <c r="AI250" s="163">
        <v>200</v>
      </c>
      <c r="AK250" s="164" t="str">
        <f t="shared" si="69"/>
        <v/>
      </c>
      <c r="AL250" s="165" t="str">
        <f t="shared" si="70"/>
        <v/>
      </c>
      <c r="AM250" s="164" t="str">
        <f t="shared" si="71"/>
        <v/>
      </c>
      <c r="AN250" s="164" t="str">
        <f t="shared" si="72"/>
        <v/>
      </c>
      <c r="AO250" s="166" t="str">
        <f t="shared" si="73"/>
        <v/>
      </c>
      <c r="AP250" s="167" t="str">
        <f t="shared" si="74"/>
        <v/>
      </c>
      <c r="AQ250" s="167" t="str">
        <f t="shared" si="75"/>
        <v/>
      </c>
      <c r="AR250" s="167" t="str">
        <f t="shared" si="76"/>
        <v/>
      </c>
      <c r="AS250" s="164" t="str">
        <f t="shared" si="77"/>
        <v/>
      </c>
      <c r="AT250" s="168" t="str">
        <f t="shared" si="78"/>
        <v/>
      </c>
      <c r="AU250" s="168" t="str">
        <f t="shared" si="79"/>
        <v/>
      </c>
      <c r="AV250" s="168" t="str">
        <f t="shared" si="80"/>
        <v/>
      </c>
      <c r="AW250" s="168" t="str">
        <f t="shared" si="81"/>
        <v/>
      </c>
      <c r="AX250" s="168" t="str">
        <f t="shared" si="82"/>
        <v/>
      </c>
      <c r="AY250" s="168" t="str">
        <f t="shared" si="83"/>
        <v/>
      </c>
      <c r="AZ250" s="169" t="str">
        <f>IF(C250="","",MAX(R250:R251))</f>
        <v/>
      </c>
      <c r="BA250" s="169" t="str">
        <f>IF(C250="","",MAX(S250:S251))</f>
        <v/>
      </c>
      <c r="BB250" s="170" t="str">
        <f>IF(C250="","",MIN(2,1+SQRT(200/(0.8*K250))))</f>
        <v/>
      </c>
      <c r="BC250" s="170" t="str">
        <f>IF(C250="","",MIN(0.02,MAX(R250:S250)/(J250*0.8*K250)))</f>
        <v/>
      </c>
      <c r="BD250" s="171" t="str">
        <f>IF(C250="","",0.18/$Y$11)</f>
        <v/>
      </c>
      <c r="BE250" s="172" t="str">
        <f>IF(C250="","",0.035*BB250^(3/2)*$F$9^(1/2))</f>
        <v/>
      </c>
      <c r="BF250" s="172" t="str">
        <f>IF(C250="","",0.6*(1-$F$9/250))</f>
        <v/>
      </c>
      <c r="BG250" s="171" t="str">
        <f>IF(C250="","",0.9*AK250)</f>
        <v/>
      </c>
      <c r="BH250" s="172" t="str">
        <f>+IF(C250="","",(BD250*BB250*(100*BC250*$F$9)^(1/3)+0.15*U250)*J250*0.8*K250/1000)</f>
        <v/>
      </c>
      <c r="BI250" s="172" t="str">
        <f>IF(C250="","",(BE250+0.15*U250)*J250*0.8*K250/1000)</f>
        <v/>
      </c>
      <c r="BJ250" s="172" t="str">
        <f>IF(C250="","",$AF$12*J250*1000)</f>
        <v/>
      </c>
      <c r="BK250" s="172" t="str">
        <f>+IF(C250="","",T250*1000/(BG250*$Q$10*Z250)*1000)</f>
        <v/>
      </c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  <c r="BW250" s="27"/>
      <c r="BX250" s="27"/>
      <c r="BY250" s="27"/>
      <c r="BZ250" s="27"/>
      <c r="CA250" s="27"/>
      <c r="CB250" s="27"/>
      <c r="CC250" s="27"/>
      <c r="CD250" s="27"/>
      <c r="CE250" s="27"/>
      <c r="CF250" s="27"/>
      <c r="CG250" s="27"/>
      <c r="CH250" s="27"/>
      <c r="CI250" s="27"/>
      <c r="CJ250" s="27"/>
      <c r="CK250" s="27"/>
      <c r="CL250" s="27"/>
      <c r="CM250" s="27"/>
      <c r="CN250" s="27"/>
      <c r="CO250" s="27"/>
      <c r="CP250" s="27"/>
      <c r="CQ250" s="27"/>
      <c r="CR250" s="27"/>
      <c r="CS250" s="27"/>
      <c r="CT250" s="27"/>
      <c r="CU250" s="27"/>
      <c r="CV250" s="27"/>
      <c r="CW250" s="27"/>
      <c r="CX250" s="27"/>
      <c r="CY250" s="27"/>
      <c r="CZ250" s="27"/>
      <c r="DA250" s="27"/>
      <c r="DB250" s="27"/>
      <c r="DC250" s="27"/>
      <c r="DD250" s="27"/>
      <c r="DE250" s="27"/>
      <c r="DF250" s="27"/>
      <c r="DG250" s="27"/>
      <c r="DH250" s="27"/>
      <c r="DI250" s="25"/>
      <c r="DJ250" s="25"/>
      <c r="DK250" s="25"/>
      <c r="DL250" s="25"/>
      <c r="DM250" s="25"/>
      <c r="DN250" s="25"/>
    </row>
    <row r="251" spans="1:118" ht="15.95" customHeight="1" x14ac:dyDescent="0.25">
      <c r="A251" s="181" t="str">
        <f t="shared" si="85"/>
        <v/>
      </c>
      <c r="B251" s="182" t="str">
        <f t="shared" si="84"/>
        <v/>
      </c>
      <c r="C251" s="151"/>
      <c r="D251" s="152"/>
      <c r="E251" s="153"/>
      <c r="F251" s="152"/>
      <c r="G251" s="151"/>
      <c r="H251" s="151"/>
      <c r="I251" s="151"/>
      <c r="J251" s="151"/>
      <c r="K251" s="152"/>
      <c r="L251" s="151" t="str">
        <f t="shared" si="65"/>
        <v/>
      </c>
      <c r="M251" s="151" t="str">
        <f t="shared" si="66"/>
        <v/>
      </c>
      <c r="N251" s="151" t="str">
        <f t="shared" si="67"/>
        <v/>
      </c>
      <c r="O251" s="151" t="str">
        <f t="shared" si="68"/>
        <v/>
      </c>
      <c r="P251" s="272"/>
      <c r="Q251" s="272"/>
      <c r="R251" s="173"/>
      <c r="S251" s="173"/>
      <c r="T251" s="174"/>
      <c r="U251" s="174"/>
      <c r="V251" s="174"/>
      <c r="W251" s="174"/>
      <c r="X251" s="174"/>
      <c r="Y251" s="174"/>
      <c r="Z251" s="174"/>
      <c r="AA251" s="175"/>
      <c r="AB251" s="175"/>
      <c r="AC251" s="175"/>
      <c r="AD251" s="175"/>
      <c r="AE251" s="176"/>
      <c r="AF251" s="175"/>
      <c r="AG251" s="122"/>
      <c r="AH251" s="177"/>
      <c r="AI251" s="177"/>
      <c r="AK251" s="164" t="str">
        <f t="shared" si="69"/>
        <v/>
      </c>
      <c r="AL251" s="165" t="str">
        <f t="shared" si="70"/>
        <v/>
      </c>
      <c r="AM251" s="164" t="str">
        <f t="shared" si="71"/>
        <v/>
      </c>
      <c r="AN251" s="164" t="str">
        <f t="shared" si="72"/>
        <v/>
      </c>
      <c r="AO251" s="166" t="str">
        <f t="shared" si="73"/>
        <v/>
      </c>
      <c r="AP251" s="167" t="str">
        <f t="shared" si="74"/>
        <v/>
      </c>
      <c r="AQ251" s="167" t="str">
        <f t="shared" si="75"/>
        <v/>
      </c>
      <c r="AR251" s="167" t="str">
        <f t="shared" si="76"/>
        <v/>
      </c>
      <c r="AS251" s="164" t="str">
        <f t="shared" si="77"/>
        <v/>
      </c>
      <c r="AT251" s="168" t="str">
        <f t="shared" si="78"/>
        <v/>
      </c>
      <c r="AU251" s="168" t="str">
        <f t="shared" si="79"/>
        <v/>
      </c>
      <c r="AV251" s="168" t="str">
        <f t="shared" si="80"/>
        <v/>
      </c>
      <c r="AW251" s="168" t="str">
        <f t="shared" si="81"/>
        <v/>
      </c>
      <c r="AX251" s="168" t="str">
        <f t="shared" si="82"/>
        <v/>
      </c>
      <c r="AY251" s="168" t="str">
        <f t="shared" si="83"/>
        <v/>
      </c>
      <c r="AZ251" s="178"/>
      <c r="BA251" s="178"/>
      <c r="BB251" s="179"/>
      <c r="BC251" s="179"/>
      <c r="BD251" s="179"/>
      <c r="BE251" s="179"/>
      <c r="BF251" s="179"/>
      <c r="BG251" s="179"/>
      <c r="BH251" s="179"/>
      <c r="BI251" s="179"/>
      <c r="BJ251" s="179"/>
      <c r="BK251" s="179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  <c r="BW251" s="27"/>
      <c r="BX251" s="27"/>
      <c r="BY251" s="27"/>
      <c r="BZ251" s="27"/>
      <c r="CA251" s="27"/>
      <c r="CB251" s="27"/>
      <c r="CC251" s="27"/>
      <c r="CD251" s="27"/>
      <c r="CE251" s="27"/>
      <c r="CF251" s="27"/>
      <c r="CG251" s="27"/>
      <c r="CH251" s="27"/>
      <c r="CI251" s="27"/>
      <c r="CJ251" s="27"/>
      <c r="CK251" s="27"/>
      <c r="CL251" s="27"/>
      <c r="CM251" s="27"/>
      <c r="CN251" s="27"/>
      <c r="CO251" s="27"/>
      <c r="CP251" s="27"/>
      <c r="CQ251" s="27"/>
      <c r="CR251" s="27"/>
      <c r="CS251" s="27"/>
      <c r="CT251" s="27"/>
      <c r="CU251" s="27"/>
      <c r="CV251" s="27"/>
      <c r="CW251" s="27"/>
      <c r="CX251" s="27"/>
      <c r="CY251" s="27"/>
      <c r="CZ251" s="27"/>
      <c r="DA251" s="27"/>
      <c r="DB251" s="27"/>
      <c r="DC251" s="27"/>
      <c r="DD251" s="27"/>
      <c r="DE251" s="27"/>
      <c r="DF251" s="27"/>
      <c r="DG251" s="27"/>
      <c r="DH251" s="27"/>
      <c r="DI251" s="25"/>
      <c r="DJ251" s="25"/>
      <c r="DK251" s="25"/>
      <c r="DL251" s="25"/>
      <c r="DM251" s="25"/>
      <c r="DN251" s="25"/>
    </row>
    <row r="252" spans="1:118" ht="15.95" customHeight="1" x14ac:dyDescent="0.2">
      <c r="A252" s="181" t="str">
        <f t="shared" si="85"/>
        <v/>
      </c>
      <c r="B252" s="182" t="str">
        <f t="shared" si="84"/>
        <v/>
      </c>
      <c r="C252" s="151"/>
      <c r="D252" s="152"/>
      <c r="E252" s="153"/>
      <c r="F252" s="152"/>
      <c r="G252" s="151"/>
      <c r="H252" s="151"/>
      <c r="I252" s="151"/>
      <c r="J252" s="151"/>
      <c r="K252" s="152"/>
      <c r="L252" s="151" t="str">
        <f t="shared" si="65"/>
        <v/>
      </c>
      <c r="M252" s="151" t="str">
        <f t="shared" si="66"/>
        <v/>
      </c>
      <c r="N252" s="151" t="str">
        <f t="shared" si="67"/>
        <v/>
      </c>
      <c r="O252" s="151" t="str">
        <f t="shared" si="68"/>
        <v/>
      </c>
      <c r="P252" s="155"/>
      <c r="Q252" s="155"/>
      <c r="R252" s="154" t="str">
        <f>IF(C252="","",MAX(N252:N253))</f>
        <v/>
      </c>
      <c r="S252" s="154" t="str">
        <f>IF(D252="","",MAX(O252:O253))</f>
        <v/>
      </c>
      <c r="T252" s="155" t="str">
        <f>IF(C252="","",MAX(ABS(H252),ABS(H253)))</f>
        <v/>
      </c>
      <c r="U252" s="156" t="str">
        <f>+IF(C252="","",MIN(MAX(ABS(G252),ABS(G253))*1000/(J252*K252),0.2*$F$10))</f>
        <v/>
      </c>
      <c r="V252" s="155" t="str">
        <f>IF(C252="","",MAX(BH252:BI252))</f>
        <v/>
      </c>
      <c r="W252" s="155" t="str">
        <f>IF(C252="","",$AA$9*$J252*$BG252*$BF252*$F$10/2.9/1000)</f>
        <v/>
      </c>
      <c r="X252" s="155" t="str">
        <f>IF(C252="","",$AA$9*$J252*$BG252*$BF252*$F$10/2/1000)</f>
        <v/>
      </c>
      <c r="Y252" s="157" t="str">
        <f>IF(C252="","",IF(MAX(ABS(H252),ABS(H253))&lt;V252,"Cấu tạo",IF(MAX(ABS(H252),ABS(H253))&gt;X252,"O/S","Tínhthép")))</f>
        <v/>
      </c>
      <c r="Z252" s="158" t="str">
        <f>IF(C252="","",IF(Y252="Tínhthép",IF(T252&lt;W252,2.5,_xlfn.COT(0.5*ASIN(2*T252*1000/($AA$9*J252*BG252*BF252*$F$10)))),""))</f>
        <v/>
      </c>
      <c r="AA252" s="159" t="str">
        <f>IF(C252="","",MAX(BJ252:BK252))</f>
        <v/>
      </c>
      <c r="AB252" s="160" t="str">
        <f>IF($C252="","",AH252)</f>
        <v/>
      </c>
      <c r="AC252" s="160" t="str">
        <f>IF($C252="","",AI252)</f>
        <v/>
      </c>
      <c r="AD252" s="160"/>
      <c r="AE252" s="159" t="str">
        <f>IF(C252="","",2*3.14*AB252^2/4/AC252*1000)</f>
        <v/>
      </c>
      <c r="AF252" s="161" t="str">
        <f>IF(C252="","",IF(AE252&gt;AA252,"OK","NOT OK"))</f>
        <v/>
      </c>
      <c r="AH252" s="162">
        <v>10</v>
      </c>
      <c r="AI252" s="163">
        <v>200</v>
      </c>
      <c r="AK252" s="164" t="str">
        <f t="shared" si="69"/>
        <v/>
      </c>
      <c r="AL252" s="165" t="str">
        <f t="shared" si="70"/>
        <v/>
      </c>
      <c r="AM252" s="164" t="str">
        <f t="shared" si="71"/>
        <v/>
      </c>
      <c r="AN252" s="164" t="str">
        <f t="shared" si="72"/>
        <v/>
      </c>
      <c r="AO252" s="166" t="str">
        <f t="shared" si="73"/>
        <v/>
      </c>
      <c r="AP252" s="167" t="str">
        <f t="shared" si="74"/>
        <v/>
      </c>
      <c r="AQ252" s="167" t="str">
        <f t="shared" si="75"/>
        <v/>
      </c>
      <c r="AR252" s="167" t="str">
        <f t="shared" si="76"/>
        <v/>
      </c>
      <c r="AS252" s="164" t="str">
        <f t="shared" si="77"/>
        <v/>
      </c>
      <c r="AT252" s="168" t="str">
        <f t="shared" si="78"/>
        <v/>
      </c>
      <c r="AU252" s="168" t="str">
        <f t="shared" si="79"/>
        <v/>
      </c>
      <c r="AV252" s="168" t="str">
        <f t="shared" si="80"/>
        <v/>
      </c>
      <c r="AW252" s="168" t="str">
        <f t="shared" si="81"/>
        <v/>
      </c>
      <c r="AX252" s="168" t="str">
        <f t="shared" si="82"/>
        <v/>
      </c>
      <c r="AY252" s="168" t="str">
        <f t="shared" si="83"/>
        <v/>
      </c>
      <c r="AZ252" s="169" t="str">
        <f>IF(C252="","",MAX(R252:R253))</f>
        <v/>
      </c>
      <c r="BA252" s="169" t="str">
        <f>IF(C252="","",MAX(S252:S253))</f>
        <v/>
      </c>
      <c r="BB252" s="170" t="str">
        <f>IF(C252="","",MIN(2,1+SQRT(200/(0.8*K252))))</f>
        <v/>
      </c>
      <c r="BC252" s="170" t="str">
        <f>IF(C252="","",MIN(0.02,MAX(R252:S252)/(J252*0.8*K252)))</f>
        <v/>
      </c>
      <c r="BD252" s="171" t="str">
        <f>IF(C252="","",0.18/$Y$11)</f>
        <v/>
      </c>
      <c r="BE252" s="172" t="str">
        <f>IF(C252="","",0.035*BB252^(3/2)*$F$9^(1/2))</f>
        <v/>
      </c>
      <c r="BF252" s="172" t="str">
        <f>IF(C252="","",0.6*(1-$F$9/250))</f>
        <v/>
      </c>
      <c r="BG252" s="171" t="str">
        <f>IF(C252="","",0.9*AK252)</f>
        <v/>
      </c>
      <c r="BH252" s="172" t="str">
        <f>+IF(C252="","",(BD252*BB252*(100*BC252*$F$9)^(1/3)+0.15*U252)*J252*0.8*K252/1000)</f>
        <v/>
      </c>
      <c r="BI252" s="172" t="str">
        <f>IF(C252="","",(BE252+0.15*U252)*J252*0.8*K252/1000)</f>
        <v/>
      </c>
      <c r="BJ252" s="172" t="str">
        <f>IF(C252="","",$AF$12*J252*1000)</f>
        <v/>
      </c>
      <c r="BK252" s="172" t="str">
        <f>+IF(C252="","",T252*1000/(BG252*$Q$10*Z252)*1000)</f>
        <v/>
      </c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  <c r="BW252" s="27"/>
      <c r="BX252" s="27"/>
      <c r="BY252" s="27"/>
      <c r="BZ252" s="27"/>
      <c r="CA252" s="27"/>
      <c r="CB252" s="27"/>
      <c r="CC252" s="27"/>
      <c r="CD252" s="27"/>
      <c r="CE252" s="27"/>
      <c r="CF252" s="27"/>
      <c r="CG252" s="27"/>
      <c r="CH252" s="27"/>
      <c r="CI252" s="27"/>
      <c r="CJ252" s="27"/>
      <c r="CK252" s="27"/>
      <c r="CL252" s="27"/>
      <c r="CM252" s="27"/>
      <c r="CN252" s="27"/>
      <c r="CO252" s="27"/>
      <c r="CP252" s="27"/>
      <c r="CQ252" s="27"/>
      <c r="CR252" s="27"/>
      <c r="CS252" s="27"/>
      <c r="CT252" s="27"/>
      <c r="CU252" s="27"/>
      <c r="CV252" s="27"/>
      <c r="CW252" s="27"/>
      <c r="CX252" s="27"/>
      <c r="CY252" s="27"/>
      <c r="CZ252" s="27"/>
      <c r="DA252" s="27"/>
      <c r="DB252" s="27"/>
      <c r="DC252" s="27"/>
      <c r="DD252" s="27"/>
      <c r="DE252" s="27"/>
      <c r="DF252" s="27"/>
      <c r="DG252" s="27"/>
      <c r="DH252" s="27"/>
      <c r="DI252" s="25"/>
      <c r="DJ252" s="25"/>
      <c r="DK252" s="25"/>
      <c r="DL252" s="25"/>
      <c r="DM252" s="25"/>
      <c r="DN252" s="25"/>
    </row>
    <row r="253" spans="1:118" ht="15.95" customHeight="1" x14ac:dyDescent="0.25">
      <c r="A253" s="181" t="str">
        <f t="shared" si="85"/>
        <v/>
      </c>
      <c r="B253" s="182" t="str">
        <f t="shared" si="84"/>
        <v/>
      </c>
      <c r="C253" s="151"/>
      <c r="D253" s="152"/>
      <c r="E253" s="153"/>
      <c r="F253" s="152"/>
      <c r="G253" s="151"/>
      <c r="H253" s="151"/>
      <c r="I253" s="151"/>
      <c r="J253" s="151"/>
      <c r="K253" s="152"/>
      <c r="L253" s="151" t="str">
        <f t="shared" si="65"/>
        <v/>
      </c>
      <c r="M253" s="151" t="str">
        <f t="shared" si="66"/>
        <v/>
      </c>
      <c r="N253" s="151" t="str">
        <f t="shared" si="67"/>
        <v/>
      </c>
      <c r="O253" s="151" t="str">
        <f t="shared" si="68"/>
        <v/>
      </c>
      <c r="P253" s="272"/>
      <c r="Q253" s="272"/>
      <c r="R253" s="173"/>
      <c r="S253" s="173"/>
      <c r="T253" s="174"/>
      <c r="U253" s="174"/>
      <c r="V253" s="174"/>
      <c r="W253" s="174"/>
      <c r="X253" s="174"/>
      <c r="Y253" s="174"/>
      <c r="Z253" s="174"/>
      <c r="AA253" s="175"/>
      <c r="AB253" s="175"/>
      <c r="AC253" s="175"/>
      <c r="AD253" s="175"/>
      <c r="AE253" s="176"/>
      <c r="AF253" s="175"/>
      <c r="AG253" s="122"/>
      <c r="AH253" s="177"/>
      <c r="AI253" s="177"/>
      <c r="AK253" s="164" t="str">
        <f t="shared" si="69"/>
        <v/>
      </c>
      <c r="AL253" s="165" t="str">
        <f t="shared" si="70"/>
        <v/>
      </c>
      <c r="AM253" s="164" t="str">
        <f t="shared" si="71"/>
        <v/>
      </c>
      <c r="AN253" s="164" t="str">
        <f t="shared" si="72"/>
        <v/>
      </c>
      <c r="AO253" s="166" t="str">
        <f t="shared" si="73"/>
        <v/>
      </c>
      <c r="AP253" s="167" t="str">
        <f t="shared" si="74"/>
        <v/>
      </c>
      <c r="AQ253" s="167" t="str">
        <f t="shared" si="75"/>
        <v/>
      </c>
      <c r="AR253" s="167" t="str">
        <f t="shared" si="76"/>
        <v/>
      </c>
      <c r="AS253" s="164" t="str">
        <f t="shared" si="77"/>
        <v/>
      </c>
      <c r="AT253" s="168" t="str">
        <f t="shared" si="78"/>
        <v/>
      </c>
      <c r="AU253" s="168" t="str">
        <f t="shared" si="79"/>
        <v/>
      </c>
      <c r="AV253" s="168" t="str">
        <f t="shared" si="80"/>
        <v/>
      </c>
      <c r="AW253" s="168" t="str">
        <f t="shared" si="81"/>
        <v/>
      </c>
      <c r="AX253" s="168" t="str">
        <f t="shared" si="82"/>
        <v/>
      </c>
      <c r="AY253" s="168" t="str">
        <f t="shared" si="83"/>
        <v/>
      </c>
      <c r="AZ253" s="178"/>
      <c r="BA253" s="178"/>
      <c r="BB253" s="179"/>
      <c r="BC253" s="179"/>
      <c r="BD253" s="179"/>
      <c r="BE253" s="179"/>
      <c r="BF253" s="179"/>
      <c r="BG253" s="179"/>
      <c r="BH253" s="179"/>
      <c r="BI253" s="179"/>
      <c r="BJ253" s="179"/>
      <c r="BK253" s="179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  <c r="BW253" s="27"/>
      <c r="BX253" s="27"/>
      <c r="BY253" s="27"/>
      <c r="BZ253" s="27"/>
      <c r="CA253" s="27"/>
      <c r="CB253" s="27"/>
      <c r="CC253" s="27"/>
      <c r="CD253" s="27"/>
      <c r="CE253" s="27"/>
      <c r="CF253" s="27"/>
      <c r="CG253" s="27"/>
      <c r="CH253" s="27"/>
      <c r="CI253" s="27"/>
      <c r="CJ253" s="27"/>
      <c r="CK253" s="27"/>
      <c r="CL253" s="27"/>
      <c r="CM253" s="27"/>
      <c r="CN253" s="27"/>
      <c r="CO253" s="27"/>
      <c r="CP253" s="27"/>
      <c r="CQ253" s="27"/>
      <c r="CR253" s="27"/>
      <c r="CS253" s="27"/>
      <c r="CT253" s="27"/>
      <c r="CU253" s="27"/>
      <c r="CV253" s="27"/>
      <c r="CW253" s="27"/>
      <c r="CX253" s="27"/>
      <c r="CY253" s="27"/>
      <c r="CZ253" s="27"/>
      <c r="DA253" s="27"/>
      <c r="DB253" s="27"/>
      <c r="DC253" s="27"/>
      <c r="DD253" s="27"/>
      <c r="DE253" s="27"/>
      <c r="DF253" s="27"/>
      <c r="DG253" s="27"/>
      <c r="DH253" s="27"/>
      <c r="DI253" s="25"/>
      <c r="DJ253" s="25"/>
      <c r="DK253" s="25"/>
      <c r="DL253" s="25"/>
      <c r="DM253" s="25"/>
      <c r="DN253" s="25"/>
    </row>
    <row r="254" spans="1:118" ht="15.95" customHeight="1" x14ac:dyDescent="0.2">
      <c r="A254" s="181" t="str">
        <f t="shared" si="85"/>
        <v/>
      </c>
      <c r="B254" s="182" t="str">
        <f t="shared" si="84"/>
        <v/>
      </c>
      <c r="C254" s="151"/>
      <c r="D254" s="152"/>
      <c r="E254" s="153"/>
      <c r="F254" s="152"/>
      <c r="G254" s="151"/>
      <c r="H254" s="151"/>
      <c r="I254" s="151"/>
      <c r="J254" s="151"/>
      <c r="K254" s="151"/>
      <c r="L254" s="151" t="str">
        <f t="shared" si="65"/>
        <v/>
      </c>
      <c r="M254" s="151" t="str">
        <f t="shared" si="66"/>
        <v/>
      </c>
      <c r="N254" s="151" t="str">
        <f t="shared" si="67"/>
        <v/>
      </c>
      <c r="O254" s="151" t="str">
        <f t="shared" si="68"/>
        <v/>
      </c>
      <c r="P254" s="155"/>
      <c r="Q254" s="155"/>
      <c r="R254" s="154" t="str">
        <f>IF(C254="","",MAX(N254:N255))</f>
        <v/>
      </c>
      <c r="S254" s="154" t="str">
        <f>IF(D254="","",MAX(O254:O255))</f>
        <v/>
      </c>
      <c r="T254" s="155" t="str">
        <f>IF(C254="","",MAX(ABS(H254),ABS(H255)))</f>
        <v/>
      </c>
      <c r="U254" s="156" t="str">
        <f>+IF(C254="","",MIN(MAX(ABS(G254),ABS(G255))*1000/(J254*K254),0.2*$F$10))</f>
        <v/>
      </c>
      <c r="V254" s="155" t="str">
        <f>IF(C254="","",MAX(BH254:BI254))</f>
        <v/>
      </c>
      <c r="W254" s="155" t="str">
        <f>IF(C254="","",$AA$9*$J254*$BG254*$BF254*$F$10/2.9/1000)</f>
        <v/>
      </c>
      <c r="X254" s="155" t="str">
        <f>IF(C254="","",$AA$9*$J254*$BG254*$BF254*$F$10/2/1000)</f>
        <v/>
      </c>
      <c r="Y254" s="157" t="str">
        <f>IF(C254="","",IF(MAX(ABS(H254),ABS(H255))&lt;V254,"Cấu tạo",IF(MAX(ABS(H254),ABS(H255))&gt;X254,"O/S","Tínhthép")))</f>
        <v/>
      </c>
      <c r="Z254" s="158" t="str">
        <f>IF(C254="","",IF(Y254="Tínhthép",IF(T254&lt;W254,2.5,_xlfn.COT(0.5*ASIN(2*T254*1000/($AA$9*J254*BG254*BF254*$F$10)))),""))</f>
        <v/>
      </c>
      <c r="AA254" s="159" t="str">
        <f>IF(C254="","",MAX(BJ254:BK254))</f>
        <v/>
      </c>
      <c r="AB254" s="160" t="str">
        <f>IF($C254="","",AH254)</f>
        <v/>
      </c>
      <c r="AC254" s="160" t="str">
        <f>IF($C254="","",AI254)</f>
        <v/>
      </c>
      <c r="AD254" s="160"/>
      <c r="AE254" s="159" t="str">
        <f>IF(C254="","",2*3.14*AB254^2/4/AC254*1000)</f>
        <v/>
      </c>
      <c r="AF254" s="161" t="str">
        <f>IF(C254="","",IF(AE254&gt;AA254,"OK","NOT OK"))</f>
        <v/>
      </c>
      <c r="AG254" s="17">
        <v>60</v>
      </c>
      <c r="AH254" s="162">
        <v>10</v>
      </c>
      <c r="AI254" s="163">
        <v>200</v>
      </c>
      <c r="AK254" s="164" t="str">
        <f t="shared" si="69"/>
        <v/>
      </c>
      <c r="AL254" s="165" t="str">
        <f t="shared" si="70"/>
        <v/>
      </c>
      <c r="AM254" s="164" t="str">
        <f t="shared" si="71"/>
        <v/>
      </c>
      <c r="AN254" s="164" t="str">
        <f t="shared" si="72"/>
        <v/>
      </c>
      <c r="AO254" s="166" t="str">
        <f t="shared" si="73"/>
        <v/>
      </c>
      <c r="AP254" s="167" t="str">
        <f t="shared" si="74"/>
        <v/>
      </c>
      <c r="AQ254" s="167" t="str">
        <f t="shared" si="75"/>
        <v/>
      </c>
      <c r="AR254" s="167" t="str">
        <f t="shared" si="76"/>
        <v/>
      </c>
      <c r="AS254" s="164" t="str">
        <f t="shared" si="77"/>
        <v/>
      </c>
      <c r="AT254" s="168" t="str">
        <f t="shared" si="78"/>
        <v/>
      </c>
      <c r="AU254" s="168" t="str">
        <f t="shared" si="79"/>
        <v/>
      </c>
      <c r="AV254" s="168" t="str">
        <f t="shared" si="80"/>
        <v/>
      </c>
      <c r="AW254" s="168" t="str">
        <f t="shared" si="81"/>
        <v/>
      </c>
      <c r="AX254" s="168" t="str">
        <f t="shared" si="82"/>
        <v/>
      </c>
      <c r="AY254" s="168" t="str">
        <f t="shared" si="83"/>
        <v/>
      </c>
      <c r="AZ254" s="169" t="str">
        <f>IF(C254="","",MAX(R254:R255))</f>
        <v/>
      </c>
      <c r="BA254" s="169" t="str">
        <f>IF(C254="","",MAX(S254:S255))</f>
        <v/>
      </c>
      <c r="BB254" s="170" t="str">
        <f>IF(C254="","",MIN(2,1+SQRT(200/(0.8*K254))))</f>
        <v/>
      </c>
      <c r="BC254" s="170" t="str">
        <f>IF(C254="","",MIN(0.02,MAX(R254:S254)/(J254*0.8*K254)))</f>
        <v/>
      </c>
      <c r="BD254" s="171" t="str">
        <f>IF(C254="","",0.18/$Y$11)</f>
        <v/>
      </c>
      <c r="BE254" s="172" t="str">
        <f>IF(C254="","",0.035*BB254^(3/2)*$F$9^(1/2))</f>
        <v/>
      </c>
      <c r="BF254" s="172" t="str">
        <f>IF(C254="","",0.6*(1-$F$9/250))</f>
        <v/>
      </c>
      <c r="BG254" s="171" t="str">
        <f>IF(C254="","",0.9*AK254)</f>
        <v/>
      </c>
      <c r="BH254" s="172" t="str">
        <f>+IF(C254="","",(BD254*BB254*(100*BC254*$F$9)^(1/3)+0.15*U254)*J254*0.8*K254/1000)</f>
        <v/>
      </c>
      <c r="BI254" s="172" t="str">
        <f>IF(C254="","",(BE254+0.15*U254)*J254*0.8*K254/1000)</f>
        <v/>
      </c>
      <c r="BJ254" s="172" t="str">
        <f>IF(C254="","",$AF$12*J254*1000)</f>
        <v/>
      </c>
      <c r="BK254" s="172" t="str">
        <f>+IF(C254="","",T254*1000/(BG254*$Q$10*Z254)*1000)</f>
        <v/>
      </c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  <c r="BW254" s="27"/>
      <c r="BX254" s="27"/>
      <c r="BY254" s="27"/>
      <c r="BZ254" s="27"/>
      <c r="CA254" s="27"/>
      <c r="CB254" s="27"/>
      <c r="CC254" s="27"/>
      <c r="CD254" s="27"/>
      <c r="CE254" s="27"/>
      <c r="CF254" s="27"/>
      <c r="CG254" s="27"/>
      <c r="CH254" s="27"/>
      <c r="CI254" s="27"/>
      <c r="CJ254" s="27"/>
      <c r="CK254" s="27"/>
      <c r="CL254" s="27"/>
      <c r="CM254" s="27"/>
      <c r="CN254" s="27"/>
      <c r="CO254" s="27"/>
      <c r="CP254" s="27"/>
      <c r="CQ254" s="27"/>
      <c r="CR254" s="27"/>
      <c r="CS254" s="27"/>
      <c r="CT254" s="27"/>
      <c r="CU254" s="27"/>
      <c r="CV254" s="27"/>
      <c r="CW254" s="27"/>
      <c r="CX254" s="27"/>
      <c r="CY254" s="27"/>
      <c r="CZ254" s="27"/>
      <c r="DA254" s="27"/>
      <c r="DB254" s="27"/>
      <c r="DC254" s="27"/>
      <c r="DD254" s="27"/>
      <c r="DE254" s="27"/>
      <c r="DF254" s="27"/>
      <c r="DG254" s="27"/>
      <c r="DH254" s="27"/>
      <c r="DI254" s="25"/>
      <c r="DJ254" s="25"/>
      <c r="DK254" s="25"/>
      <c r="DL254" s="25"/>
      <c r="DM254" s="25"/>
      <c r="DN254" s="25"/>
    </row>
    <row r="255" spans="1:118" ht="15.95" customHeight="1" x14ac:dyDescent="0.25">
      <c r="A255" s="181" t="str">
        <f t="shared" si="85"/>
        <v/>
      </c>
      <c r="B255" s="182" t="str">
        <f t="shared" si="84"/>
        <v/>
      </c>
      <c r="C255" s="151"/>
      <c r="D255" s="152"/>
      <c r="E255" s="153"/>
      <c r="F255" s="152"/>
      <c r="G255" s="151"/>
      <c r="H255" s="151"/>
      <c r="I255" s="151"/>
      <c r="J255" s="151"/>
      <c r="K255" s="152"/>
      <c r="L255" s="151" t="str">
        <f t="shared" si="65"/>
        <v/>
      </c>
      <c r="M255" s="151" t="str">
        <f t="shared" si="66"/>
        <v/>
      </c>
      <c r="N255" s="151" t="str">
        <f t="shared" si="67"/>
        <v/>
      </c>
      <c r="O255" s="151" t="str">
        <f t="shared" si="68"/>
        <v/>
      </c>
      <c r="P255" s="272"/>
      <c r="Q255" s="272"/>
      <c r="R255" s="180"/>
      <c r="S255" s="180"/>
      <c r="T255" s="174"/>
      <c r="U255" s="174"/>
      <c r="V255" s="174"/>
      <c r="W255" s="174"/>
      <c r="X255" s="174"/>
      <c r="Y255" s="174"/>
      <c r="Z255" s="174"/>
      <c r="AA255" s="175"/>
      <c r="AB255" s="175"/>
      <c r="AC255" s="175"/>
      <c r="AD255" s="175"/>
      <c r="AE255" s="176"/>
      <c r="AF255" s="175"/>
      <c r="AG255" s="122"/>
      <c r="AH255" s="177"/>
      <c r="AI255" s="177"/>
      <c r="AK255" s="164" t="str">
        <f t="shared" si="69"/>
        <v/>
      </c>
      <c r="AL255" s="165" t="str">
        <f t="shared" si="70"/>
        <v/>
      </c>
      <c r="AM255" s="164" t="str">
        <f t="shared" si="71"/>
        <v/>
      </c>
      <c r="AN255" s="164" t="str">
        <f t="shared" si="72"/>
        <v/>
      </c>
      <c r="AO255" s="166" t="str">
        <f t="shared" si="73"/>
        <v/>
      </c>
      <c r="AP255" s="167" t="str">
        <f t="shared" si="74"/>
        <v/>
      </c>
      <c r="AQ255" s="167" t="str">
        <f t="shared" si="75"/>
        <v/>
      </c>
      <c r="AR255" s="167" t="str">
        <f t="shared" si="76"/>
        <v/>
      </c>
      <c r="AS255" s="164" t="str">
        <f t="shared" si="77"/>
        <v/>
      </c>
      <c r="AT255" s="168" t="str">
        <f t="shared" si="78"/>
        <v/>
      </c>
      <c r="AU255" s="168" t="str">
        <f t="shared" si="79"/>
        <v/>
      </c>
      <c r="AV255" s="168" t="str">
        <f t="shared" si="80"/>
        <v/>
      </c>
      <c r="AW255" s="168" t="str">
        <f t="shared" si="81"/>
        <v/>
      </c>
      <c r="AX255" s="168" t="str">
        <f t="shared" si="82"/>
        <v/>
      </c>
      <c r="AY255" s="168" t="str">
        <f t="shared" si="83"/>
        <v/>
      </c>
      <c r="AZ255" s="178"/>
      <c r="BA255" s="178"/>
      <c r="BB255" s="179"/>
      <c r="BC255" s="179"/>
      <c r="BD255" s="179"/>
      <c r="BE255" s="179"/>
      <c r="BF255" s="179"/>
      <c r="BG255" s="179"/>
      <c r="BH255" s="179"/>
      <c r="BI255" s="179"/>
      <c r="BJ255" s="179"/>
      <c r="BK255" s="179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  <c r="BW255" s="27"/>
      <c r="BX255" s="27"/>
      <c r="BY255" s="27"/>
      <c r="BZ255" s="27"/>
      <c r="CA255" s="27"/>
      <c r="CB255" s="27"/>
      <c r="CC255" s="27"/>
      <c r="CD255" s="27"/>
      <c r="CE255" s="27"/>
      <c r="CF255" s="27"/>
      <c r="CG255" s="27"/>
      <c r="CH255" s="27"/>
      <c r="CI255" s="27"/>
      <c r="CJ255" s="27"/>
      <c r="CK255" s="27"/>
      <c r="CL255" s="27"/>
      <c r="CM255" s="27"/>
      <c r="CN255" s="27"/>
      <c r="CO255" s="27"/>
      <c r="CP255" s="27"/>
      <c r="CQ255" s="27"/>
      <c r="CR255" s="27"/>
      <c r="CS255" s="27"/>
      <c r="CT255" s="27"/>
      <c r="CU255" s="27"/>
      <c r="CV255" s="27"/>
      <c r="CW255" s="27"/>
      <c r="CX255" s="27"/>
      <c r="CY255" s="27"/>
      <c r="CZ255" s="27"/>
      <c r="DA255" s="27"/>
      <c r="DB255" s="27"/>
      <c r="DC255" s="27"/>
      <c r="DD255" s="27"/>
      <c r="DE255" s="27"/>
      <c r="DF255" s="27"/>
      <c r="DG255" s="27"/>
      <c r="DH255" s="27"/>
      <c r="DI255" s="25"/>
      <c r="DJ255" s="25"/>
      <c r="DK255" s="25"/>
      <c r="DL255" s="25"/>
      <c r="DM255" s="25"/>
      <c r="DN255" s="25"/>
    </row>
    <row r="256" spans="1:118" ht="15.95" customHeight="1" x14ac:dyDescent="0.2">
      <c r="A256" s="181" t="str">
        <f t="shared" si="85"/>
        <v/>
      </c>
      <c r="B256" s="182" t="str">
        <f t="shared" si="84"/>
        <v/>
      </c>
      <c r="C256" s="151"/>
      <c r="D256" s="152"/>
      <c r="E256" s="153"/>
      <c r="F256" s="152"/>
      <c r="G256" s="151"/>
      <c r="H256" s="151"/>
      <c r="I256" s="151"/>
      <c r="J256" s="151"/>
      <c r="K256" s="152"/>
      <c r="L256" s="151" t="str">
        <f t="shared" si="65"/>
        <v/>
      </c>
      <c r="M256" s="151" t="str">
        <f t="shared" si="66"/>
        <v/>
      </c>
      <c r="N256" s="151" t="str">
        <f t="shared" si="67"/>
        <v/>
      </c>
      <c r="O256" s="151" t="str">
        <f t="shared" si="68"/>
        <v/>
      </c>
      <c r="P256" s="155"/>
      <c r="Q256" s="155"/>
      <c r="R256" s="154" t="str">
        <f>IF(C256="","",MAX(N256:N257))</f>
        <v/>
      </c>
      <c r="S256" s="154" t="str">
        <f>IF(D256="","",MAX(O256:O257))</f>
        <v/>
      </c>
      <c r="T256" s="155" t="str">
        <f>IF(C256="","",MAX(ABS(H256),ABS(H257)))</f>
        <v/>
      </c>
      <c r="U256" s="156" t="str">
        <f>+IF(C256="","",MIN(MAX(ABS(G256),ABS(G257))*1000/(J256*K256),0.2*$F$10))</f>
        <v/>
      </c>
      <c r="V256" s="155" t="str">
        <f>IF(C256="","",MAX(BH256:BI256))</f>
        <v/>
      </c>
      <c r="W256" s="155" t="str">
        <f>IF(C256="","",$AA$9*$J256*$BG256*$BF256*$F$10/2.9/1000)</f>
        <v/>
      </c>
      <c r="X256" s="155" t="str">
        <f>IF(C256="","",$AA$9*$J256*$BG256*$BF256*$F$10/2/1000)</f>
        <v/>
      </c>
      <c r="Y256" s="157" t="str">
        <f>IF(C256="","",IF(MAX(ABS(H256),ABS(H257))&lt;V256,"Cấu tạo",IF(MAX(ABS(H256),ABS(H257))&gt;X256,"O/S","Tínhthép")))</f>
        <v/>
      </c>
      <c r="Z256" s="158" t="str">
        <f>IF(C256="","",IF(Y256="Tínhthép",IF(T256&lt;W256,2.5,_xlfn.COT(0.5*ASIN(2*T256*1000/($AA$9*J256*BG256*BF256*$F$10)))),""))</f>
        <v/>
      </c>
      <c r="AA256" s="159" t="str">
        <f>IF(C256="","",MAX(BJ256:BK256))</f>
        <v/>
      </c>
      <c r="AB256" s="160" t="str">
        <f>IF($C256="","",AH256)</f>
        <v/>
      </c>
      <c r="AC256" s="160" t="str">
        <f>IF($C256="","",AI256)</f>
        <v/>
      </c>
      <c r="AD256" s="160"/>
      <c r="AE256" s="159" t="str">
        <f>IF(C256="","",2*3.14*AB256^2/4/AC256*1000)</f>
        <v/>
      </c>
      <c r="AF256" s="161" t="str">
        <f>IF(C256="","",IF(AE256&gt;AA256,"OK","NOT OK"))</f>
        <v/>
      </c>
      <c r="AH256" s="162">
        <v>10</v>
      </c>
      <c r="AI256" s="163">
        <v>200</v>
      </c>
      <c r="AK256" s="164" t="str">
        <f t="shared" si="69"/>
        <v/>
      </c>
      <c r="AL256" s="165" t="str">
        <f t="shared" si="70"/>
        <v/>
      </c>
      <c r="AM256" s="164" t="str">
        <f t="shared" si="71"/>
        <v/>
      </c>
      <c r="AN256" s="164" t="str">
        <f t="shared" si="72"/>
        <v/>
      </c>
      <c r="AO256" s="166" t="str">
        <f t="shared" si="73"/>
        <v/>
      </c>
      <c r="AP256" s="167" t="str">
        <f t="shared" si="74"/>
        <v/>
      </c>
      <c r="AQ256" s="167" t="str">
        <f t="shared" si="75"/>
        <v/>
      </c>
      <c r="AR256" s="167" t="str">
        <f t="shared" si="76"/>
        <v/>
      </c>
      <c r="AS256" s="164" t="str">
        <f t="shared" si="77"/>
        <v/>
      </c>
      <c r="AT256" s="168" t="str">
        <f t="shared" si="78"/>
        <v/>
      </c>
      <c r="AU256" s="168" t="str">
        <f t="shared" si="79"/>
        <v/>
      </c>
      <c r="AV256" s="168" t="str">
        <f t="shared" si="80"/>
        <v/>
      </c>
      <c r="AW256" s="168" t="str">
        <f t="shared" si="81"/>
        <v/>
      </c>
      <c r="AX256" s="168" t="str">
        <f t="shared" si="82"/>
        <v/>
      </c>
      <c r="AY256" s="168" t="str">
        <f t="shared" si="83"/>
        <v/>
      </c>
      <c r="AZ256" s="169" t="str">
        <f>IF(C256="","",MAX(R256:R257))</f>
        <v/>
      </c>
      <c r="BA256" s="169" t="str">
        <f>IF(C256="","",MAX(S256:S257))</f>
        <v/>
      </c>
      <c r="BB256" s="170" t="str">
        <f>IF(C256="","",MIN(2,1+SQRT(200/(0.8*K256))))</f>
        <v/>
      </c>
      <c r="BC256" s="170" t="str">
        <f>IF(C256="","",MIN(0.02,MAX(R256:S256)/(J256*0.8*K256)))</f>
        <v/>
      </c>
      <c r="BD256" s="171" t="str">
        <f>IF(C256="","",0.18/$Y$11)</f>
        <v/>
      </c>
      <c r="BE256" s="172" t="str">
        <f>IF(C256="","",0.035*BB256^(3/2)*$F$9^(1/2))</f>
        <v/>
      </c>
      <c r="BF256" s="172" t="str">
        <f>IF(C256="","",0.6*(1-$F$9/250))</f>
        <v/>
      </c>
      <c r="BG256" s="171" t="str">
        <f>IF(C256="","",0.9*AK256)</f>
        <v/>
      </c>
      <c r="BH256" s="172" t="str">
        <f>+IF(C256="","",(BD256*BB256*(100*BC256*$F$9)^(1/3)+0.15*U256)*J256*0.8*K256/1000)</f>
        <v/>
      </c>
      <c r="BI256" s="172" t="str">
        <f>IF(C256="","",(BE256+0.15*U256)*J256*0.8*K256/1000)</f>
        <v/>
      </c>
      <c r="BJ256" s="172" t="str">
        <f>IF(C256="","",$AF$12*J256*1000)</f>
        <v/>
      </c>
      <c r="BK256" s="172" t="str">
        <f>+IF(C256="","",T256*1000/(BG256*$Q$10*Z256)*1000)</f>
        <v/>
      </c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  <c r="BW256" s="27"/>
      <c r="BX256" s="27"/>
      <c r="BY256" s="27"/>
      <c r="BZ256" s="27"/>
      <c r="CA256" s="27"/>
      <c r="CB256" s="27"/>
      <c r="CC256" s="27"/>
      <c r="CD256" s="27"/>
      <c r="CE256" s="27"/>
      <c r="CF256" s="27"/>
      <c r="CG256" s="27"/>
      <c r="CH256" s="27"/>
      <c r="CI256" s="27"/>
      <c r="CJ256" s="27"/>
      <c r="CK256" s="27"/>
      <c r="CL256" s="27"/>
      <c r="CM256" s="27"/>
      <c r="CN256" s="27"/>
      <c r="CO256" s="27"/>
      <c r="CP256" s="27"/>
      <c r="CQ256" s="27"/>
      <c r="CR256" s="27"/>
      <c r="CS256" s="27"/>
      <c r="CT256" s="27"/>
      <c r="CU256" s="27"/>
      <c r="CV256" s="27"/>
      <c r="CW256" s="27"/>
      <c r="CX256" s="27"/>
      <c r="CY256" s="27"/>
      <c r="CZ256" s="27"/>
      <c r="DA256" s="27"/>
      <c r="DB256" s="27"/>
      <c r="DC256" s="27"/>
      <c r="DD256" s="27"/>
      <c r="DE256" s="27"/>
      <c r="DF256" s="27"/>
      <c r="DG256" s="27"/>
      <c r="DH256" s="27"/>
      <c r="DI256" s="25"/>
      <c r="DJ256" s="25"/>
      <c r="DK256" s="25"/>
      <c r="DL256" s="25"/>
      <c r="DM256" s="25"/>
      <c r="DN256" s="25"/>
    </row>
    <row r="257" spans="1:118" ht="15.95" customHeight="1" x14ac:dyDescent="0.25">
      <c r="A257" s="181" t="str">
        <f t="shared" si="85"/>
        <v/>
      </c>
      <c r="B257" s="182" t="str">
        <f t="shared" si="84"/>
        <v/>
      </c>
      <c r="C257" s="151"/>
      <c r="D257" s="152"/>
      <c r="E257" s="153"/>
      <c r="F257" s="152"/>
      <c r="G257" s="151"/>
      <c r="H257" s="151"/>
      <c r="I257" s="151"/>
      <c r="J257" s="151"/>
      <c r="K257" s="152"/>
      <c r="L257" s="151" t="str">
        <f t="shared" si="65"/>
        <v/>
      </c>
      <c r="M257" s="151" t="str">
        <f t="shared" si="66"/>
        <v/>
      </c>
      <c r="N257" s="151" t="str">
        <f t="shared" si="67"/>
        <v/>
      </c>
      <c r="O257" s="151" t="str">
        <f t="shared" si="68"/>
        <v/>
      </c>
      <c r="P257" s="272"/>
      <c r="Q257" s="272"/>
      <c r="R257" s="180"/>
      <c r="S257" s="180"/>
      <c r="T257" s="174"/>
      <c r="U257" s="174"/>
      <c r="V257" s="174"/>
      <c r="W257" s="174"/>
      <c r="X257" s="174"/>
      <c r="Y257" s="174"/>
      <c r="Z257" s="174"/>
      <c r="AA257" s="175"/>
      <c r="AB257" s="175"/>
      <c r="AC257" s="175"/>
      <c r="AD257" s="175"/>
      <c r="AE257" s="176"/>
      <c r="AF257" s="175"/>
      <c r="AG257" s="122"/>
      <c r="AH257" s="177"/>
      <c r="AI257" s="177"/>
      <c r="AK257" s="164" t="str">
        <f t="shared" si="69"/>
        <v/>
      </c>
      <c r="AL257" s="165" t="str">
        <f t="shared" si="70"/>
        <v/>
      </c>
      <c r="AM257" s="164" t="str">
        <f t="shared" si="71"/>
        <v/>
      </c>
      <c r="AN257" s="164" t="str">
        <f t="shared" si="72"/>
        <v/>
      </c>
      <c r="AO257" s="166" t="str">
        <f t="shared" si="73"/>
        <v/>
      </c>
      <c r="AP257" s="167" t="str">
        <f t="shared" si="74"/>
        <v/>
      </c>
      <c r="AQ257" s="167" t="str">
        <f t="shared" si="75"/>
        <v/>
      </c>
      <c r="AR257" s="167" t="str">
        <f t="shared" si="76"/>
        <v/>
      </c>
      <c r="AS257" s="164" t="str">
        <f t="shared" si="77"/>
        <v/>
      </c>
      <c r="AT257" s="168" t="str">
        <f t="shared" si="78"/>
        <v/>
      </c>
      <c r="AU257" s="168" t="str">
        <f t="shared" si="79"/>
        <v/>
      </c>
      <c r="AV257" s="168" t="str">
        <f t="shared" si="80"/>
        <v/>
      </c>
      <c r="AW257" s="168" t="str">
        <f t="shared" si="81"/>
        <v/>
      </c>
      <c r="AX257" s="168" t="str">
        <f t="shared" si="82"/>
        <v/>
      </c>
      <c r="AY257" s="168" t="str">
        <f t="shared" si="83"/>
        <v/>
      </c>
      <c r="AZ257" s="178"/>
      <c r="BA257" s="178"/>
      <c r="BB257" s="179"/>
      <c r="BC257" s="179"/>
      <c r="BD257" s="179"/>
      <c r="BE257" s="179"/>
      <c r="BF257" s="179"/>
      <c r="BG257" s="179"/>
      <c r="BH257" s="179"/>
      <c r="BI257" s="179"/>
      <c r="BJ257" s="179"/>
      <c r="BK257" s="179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  <c r="BW257" s="27"/>
      <c r="BX257" s="27"/>
      <c r="BY257" s="27"/>
      <c r="BZ257" s="27"/>
      <c r="CA257" s="27"/>
      <c r="CB257" s="27"/>
      <c r="CC257" s="27"/>
      <c r="CD257" s="27"/>
      <c r="CE257" s="27"/>
      <c r="CF257" s="27"/>
      <c r="CG257" s="27"/>
      <c r="CH257" s="27"/>
      <c r="CI257" s="27"/>
      <c r="CJ257" s="27"/>
      <c r="CK257" s="27"/>
      <c r="CL257" s="27"/>
      <c r="CM257" s="27"/>
      <c r="CN257" s="27"/>
      <c r="CO257" s="27"/>
      <c r="CP257" s="27"/>
      <c r="CQ257" s="27"/>
      <c r="CR257" s="27"/>
      <c r="CS257" s="27"/>
      <c r="CT257" s="27"/>
      <c r="CU257" s="27"/>
      <c r="CV257" s="27"/>
      <c r="CW257" s="27"/>
      <c r="CX257" s="27"/>
      <c r="CY257" s="27"/>
      <c r="CZ257" s="27"/>
      <c r="DA257" s="27"/>
      <c r="DB257" s="27"/>
      <c r="DC257" s="27"/>
      <c r="DD257" s="27"/>
      <c r="DE257" s="27"/>
      <c r="DF257" s="27"/>
      <c r="DG257" s="27"/>
      <c r="DH257" s="27"/>
      <c r="DI257" s="25"/>
      <c r="DJ257" s="25"/>
      <c r="DK257" s="25"/>
      <c r="DL257" s="25"/>
      <c r="DM257" s="25"/>
      <c r="DN257" s="25"/>
    </row>
    <row r="258" spans="1:118" ht="15.95" customHeight="1" x14ac:dyDescent="0.2">
      <c r="A258" s="181" t="str">
        <f t="shared" si="85"/>
        <v/>
      </c>
      <c r="B258" s="182" t="str">
        <f t="shared" si="84"/>
        <v/>
      </c>
      <c r="C258" s="151"/>
      <c r="D258" s="152"/>
      <c r="E258" s="153"/>
      <c r="F258" s="152"/>
      <c r="G258" s="151"/>
      <c r="H258" s="151"/>
      <c r="I258" s="151"/>
      <c r="J258" s="151"/>
      <c r="K258" s="151"/>
      <c r="L258" s="151" t="str">
        <f t="shared" si="65"/>
        <v/>
      </c>
      <c r="M258" s="151" t="str">
        <f t="shared" si="66"/>
        <v/>
      </c>
      <c r="N258" s="151" t="str">
        <f t="shared" si="67"/>
        <v/>
      </c>
      <c r="O258" s="151" t="str">
        <f t="shared" si="68"/>
        <v/>
      </c>
      <c r="P258" s="155"/>
      <c r="Q258" s="155"/>
      <c r="R258" s="154" t="str">
        <f>IF(C258="","",MAX(N258:N259))</f>
        <v/>
      </c>
      <c r="S258" s="154" t="str">
        <f>IF(D258="","",MAX(O258:O259))</f>
        <v/>
      </c>
      <c r="T258" s="155" t="str">
        <f>IF(C258="","",MAX(ABS(H258),ABS(H259)))</f>
        <v/>
      </c>
      <c r="U258" s="156" t="str">
        <f>+IF(C258="","",MIN(MAX(ABS(G258),ABS(G259))*1000/(J258*K258),0.2*$F$10))</f>
        <v/>
      </c>
      <c r="V258" s="155" t="str">
        <f>IF(C258="","",MAX(BH258:BI258))</f>
        <v/>
      </c>
      <c r="W258" s="155" t="str">
        <f>IF(C258="","",$AA$9*$J258*$BG258*$BF258*$F$10/2.9/1000)</f>
        <v/>
      </c>
      <c r="X258" s="155" t="str">
        <f>IF(C258="","",$AA$9*$J258*$BG258*$BF258*$F$10/2/1000)</f>
        <v/>
      </c>
      <c r="Y258" s="157" t="str">
        <f>IF(C258="","",IF(MAX(ABS(H258),ABS(H259))&lt;V258,"Cấu tạo",IF(MAX(ABS(H258),ABS(H259))&gt;X258,"O/S","Tínhthép")))</f>
        <v/>
      </c>
      <c r="Z258" s="158" t="str">
        <f>IF(C258="","",IF(Y258="Tínhthép",IF(T258&lt;W258,2.5,_xlfn.COT(0.5*ASIN(2*T258*1000/($AA$9*J258*BG258*BF258*$F$10)))),""))</f>
        <v/>
      </c>
      <c r="AA258" s="159" t="str">
        <f>IF(C258="","",MAX(BJ258:BK258))</f>
        <v/>
      </c>
      <c r="AB258" s="160" t="str">
        <f>IF($C258="","",AH258)</f>
        <v/>
      </c>
      <c r="AC258" s="160" t="str">
        <f>IF($C258="","",AI258)</f>
        <v/>
      </c>
      <c r="AD258" s="160"/>
      <c r="AE258" s="159" t="str">
        <f>IF(C258="","",2*3.14*AB258^2/4/AC258*1000)</f>
        <v/>
      </c>
      <c r="AF258" s="161" t="str">
        <f>IF(C258="","",IF(AE258&gt;AA258,"OK","NOT OK"))</f>
        <v/>
      </c>
      <c r="AG258" s="17">
        <v>61</v>
      </c>
      <c r="AH258" s="162">
        <v>10</v>
      </c>
      <c r="AI258" s="163">
        <v>200</v>
      </c>
      <c r="AK258" s="164" t="str">
        <f t="shared" si="69"/>
        <v/>
      </c>
      <c r="AL258" s="165" t="str">
        <f t="shared" si="70"/>
        <v/>
      </c>
      <c r="AM258" s="164" t="str">
        <f t="shared" si="71"/>
        <v/>
      </c>
      <c r="AN258" s="164" t="str">
        <f t="shared" si="72"/>
        <v/>
      </c>
      <c r="AO258" s="166" t="str">
        <f t="shared" si="73"/>
        <v/>
      </c>
      <c r="AP258" s="167" t="str">
        <f t="shared" si="74"/>
        <v/>
      </c>
      <c r="AQ258" s="167" t="str">
        <f t="shared" si="75"/>
        <v/>
      </c>
      <c r="AR258" s="167" t="str">
        <f t="shared" si="76"/>
        <v/>
      </c>
      <c r="AS258" s="164" t="str">
        <f t="shared" si="77"/>
        <v/>
      </c>
      <c r="AT258" s="168" t="str">
        <f t="shared" si="78"/>
        <v/>
      </c>
      <c r="AU258" s="168" t="str">
        <f t="shared" si="79"/>
        <v/>
      </c>
      <c r="AV258" s="168" t="str">
        <f t="shared" si="80"/>
        <v/>
      </c>
      <c r="AW258" s="168" t="str">
        <f t="shared" si="81"/>
        <v/>
      </c>
      <c r="AX258" s="168" t="str">
        <f t="shared" si="82"/>
        <v/>
      </c>
      <c r="AY258" s="168" t="str">
        <f t="shared" si="83"/>
        <v/>
      </c>
      <c r="AZ258" s="169" t="str">
        <f>IF(C258="","",MAX(R258:R259))</f>
        <v/>
      </c>
      <c r="BA258" s="169" t="str">
        <f>IF(C258="","",MAX(S258:S259))</f>
        <v/>
      </c>
      <c r="BB258" s="170" t="str">
        <f>IF(C258="","",MIN(2,1+SQRT(200/(0.8*K258))))</f>
        <v/>
      </c>
      <c r="BC258" s="170" t="str">
        <f>IF(C258="","",MIN(0.02,MAX(R258:S258)/(J258*0.8*K258)))</f>
        <v/>
      </c>
      <c r="BD258" s="171" t="str">
        <f>IF(C258="","",0.18/$Y$11)</f>
        <v/>
      </c>
      <c r="BE258" s="172" t="str">
        <f>IF(C258="","",0.035*BB258^(3/2)*$F$9^(1/2))</f>
        <v/>
      </c>
      <c r="BF258" s="172" t="str">
        <f>IF(C258="","",0.6*(1-$F$9/250))</f>
        <v/>
      </c>
      <c r="BG258" s="171" t="str">
        <f>IF(C258="","",0.9*AK258)</f>
        <v/>
      </c>
      <c r="BH258" s="172" t="str">
        <f>+IF(C258="","",(BD258*BB258*(100*BC258*$F$9)^(1/3)+0.15*U258)*J258*0.8*K258/1000)</f>
        <v/>
      </c>
      <c r="BI258" s="172" t="str">
        <f>IF(C258="","",(BE258+0.15*U258)*J258*0.8*K258/1000)</f>
        <v/>
      </c>
      <c r="BJ258" s="172" t="str">
        <f>IF(C258="","",$AF$12*J258*1000)</f>
        <v/>
      </c>
      <c r="BK258" s="172" t="str">
        <f>+IF(C258="","",T258*1000/(BG258*$Q$10*Z258)*1000)</f>
        <v/>
      </c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  <c r="BW258" s="27"/>
      <c r="BX258" s="27"/>
      <c r="BY258" s="27"/>
      <c r="BZ258" s="27"/>
      <c r="CA258" s="27"/>
      <c r="CB258" s="27"/>
      <c r="CC258" s="27"/>
      <c r="CD258" s="27"/>
      <c r="CE258" s="27"/>
      <c r="CF258" s="27"/>
      <c r="CG258" s="27"/>
      <c r="CH258" s="27"/>
      <c r="CI258" s="27"/>
      <c r="CJ258" s="27"/>
      <c r="CK258" s="27"/>
      <c r="CL258" s="27"/>
      <c r="CM258" s="27"/>
      <c r="CN258" s="27"/>
      <c r="CO258" s="27"/>
      <c r="CP258" s="27"/>
      <c r="CQ258" s="27"/>
      <c r="CR258" s="27"/>
      <c r="CS258" s="27"/>
      <c r="CT258" s="27"/>
      <c r="CU258" s="27"/>
      <c r="CV258" s="27"/>
      <c r="CW258" s="27"/>
      <c r="CX258" s="27"/>
      <c r="CY258" s="27"/>
      <c r="CZ258" s="27"/>
      <c r="DA258" s="27"/>
      <c r="DB258" s="27"/>
      <c r="DC258" s="27"/>
      <c r="DD258" s="27"/>
      <c r="DE258" s="27"/>
      <c r="DF258" s="27"/>
      <c r="DG258" s="27"/>
      <c r="DH258" s="27"/>
      <c r="DI258" s="25"/>
      <c r="DJ258" s="25"/>
      <c r="DK258" s="25"/>
      <c r="DL258" s="25"/>
      <c r="DM258" s="25"/>
      <c r="DN258" s="25"/>
    </row>
    <row r="259" spans="1:118" ht="15.95" customHeight="1" x14ac:dyDescent="0.25">
      <c r="A259" s="181" t="str">
        <f t="shared" si="85"/>
        <v/>
      </c>
      <c r="B259" s="182" t="str">
        <f t="shared" si="84"/>
        <v/>
      </c>
      <c r="C259" s="151"/>
      <c r="D259" s="152"/>
      <c r="E259" s="153"/>
      <c r="F259" s="152"/>
      <c r="G259" s="151"/>
      <c r="H259" s="151"/>
      <c r="I259" s="151"/>
      <c r="J259" s="151"/>
      <c r="K259" s="152"/>
      <c r="L259" s="151" t="str">
        <f t="shared" si="65"/>
        <v/>
      </c>
      <c r="M259" s="151" t="str">
        <f t="shared" si="66"/>
        <v/>
      </c>
      <c r="N259" s="151" t="str">
        <f t="shared" si="67"/>
        <v/>
      </c>
      <c r="O259" s="151" t="str">
        <f t="shared" si="68"/>
        <v/>
      </c>
      <c r="P259" s="272"/>
      <c r="Q259" s="272"/>
      <c r="R259" s="173"/>
      <c r="S259" s="173"/>
      <c r="T259" s="174"/>
      <c r="U259" s="174"/>
      <c r="V259" s="174"/>
      <c r="W259" s="174"/>
      <c r="X259" s="174"/>
      <c r="Y259" s="174"/>
      <c r="Z259" s="174"/>
      <c r="AA259" s="175"/>
      <c r="AB259" s="175"/>
      <c r="AC259" s="175"/>
      <c r="AD259" s="175"/>
      <c r="AE259" s="176"/>
      <c r="AF259" s="175"/>
      <c r="AG259" s="122"/>
      <c r="AH259" s="177"/>
      <c r="AI259" s="177"/>
      <c r="AK259" s="164" t="str">
        <f t="shared" si="69"/>
        <v/>
      </c>
      <c r="AL259" s="165" t="str">
        <f t="shared" si="70"/>
        <v/>
      </c>
      <c r="AM259" s="164" t="str">
        <f t="shared" si="71"/>
        <v/>
      </c>
      <c r="AN259" s="164" t="str">
        <f t="shared" si="72"/>
        <v/>
      </c>
      <c r="AO259" s="166" t="str">
        <f t="shared" si="73"/>
        <v/>
      </c>
      <c r="AP259" s="167" t="str">
        <f t="shared" si="74"/>
        <v/>
      </c>
      <c r="AQ259" s="167" t="str">
        <f t="shared" si="75"/>
        <v/>
      </c>
      <c r="AR259" s="167" t="str">
        <f t="shared" si="76"/>
        <v/>
      </c>
      <c r="AS259" s="164" t="str">
        <f t="shared" si="77"/>
        <v/>
      </c>
      <c r="AT259" s="168" t="str">
        <f t="shared" si="78"/>
        <v/>
      </c>
      <c r="AU259" s="168" t="str">
        <f t="shared" si="79"/>
        <v/>
      </c>
      <c r="AV259" s="168" t="str">
        <f t="shared" si="80"/>
        <v/>
      </c>
      <c r="AW259" s="168" t="str">
        <f t="shared" si="81"/>
        <v/>
      </c>
      <c r="AX259" s="168" t="str">
        <f t="shared" si="82"/>
        <v/>
      </c>
      <c r="AY259" s="168" t="str">
        <f t="shared" si="83"/>
        <v/>
      </c>
      <c r="AZ259" s="178"/>
      <c r="BA259" s="178"/>
      <c r="BB259" s="179"/>
      <c r="BC259" s="179"/>
      <c r="BD259" s="179"/>
      <c r="BE259" s="179"/>
      <c r="BF259" s="179"/>
      <c r="BG259" s="179"/>
      <c r="BH259" s="179"/>
      <c r="BI259" s="179"/>
      <c r="BJ259" s="179"/>
      <c r="BK259" s="179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  <c r="BW259" s="27"/>
      <c r="BX259" s="27"/>
      <c r="BY259" s="27"/>
      <c r="BZ259" s="27"/>
      <c r="CA259" s="27"/>
      <c r="CB259" s="27"/>
      <c r="CC259" s="27"/>
      <c r="CD259" s="27"/>
      <c r="CE259" s="27"/>
      <c r="CF259" s="27"/>
      <c r="CG259" s="27"/>
      <c r="CH259" s="27"/>
      <c r="CI259" s="27"/>
      <c r="CJ259" s="27"/>
      <c r="CK259" s="27"/>
      <c r="CL259" s="27"/>
      <c r="CM259" s="27"/>
      <c r="CN259" s="27"/>
      <c r="CO259" s="27"/>
      <c r="CP259" s="27"/>
      <c r="CQ259" s="27"/>
      <c r="CR259" s="27"/>
      <c r="CS259" s="27"/>
      <c r="CT259" s="27"/>
      <c r="CU259" s="27"/>
      <c r="CV259" s="27"/>
      <c r="CW259" s="27"/>
      <c r="CX259" s="27"/>
      <c r="CY259" s="27"/>
      <c r="CZ259" s="27"/>
      <c r="DA259" s="27"/>
      <c r="DB259" s="27"/>
      <c r="DC259" s="27"/>
      <c r="DD259" s="27"/>
      <c r="DE259" s="27"/>
      <c r="DF259" s="27"/>
      <c r="DG259" s="27"/>
      <c r="DH259" s="27"/>
      <c r="DI259" s="25"/>
      <c r="DJ259" s="25"/>
      <c r="DK259" s="25"/>
      <c r="DL259" s="25"/>
      <c r="DM259" s="25"/>
      <c r="DN259" s="25"/>
    </row>
    <row r="260" spans="1:118" ht="15.95" customHeight="1" x14ac:dyDescent="0.2">
      <c r="A260" s="181" t="str">
        <f t="shared" si="85"/>
        <v/>
      </c>
      <c r="B260" s="182" t="str">
        <f t="shared" si="84"/>
        <v/>
      </c>
      <c r="C260" s="151"/>
      <c r="D260" s="152"/>
      <c r="E260" s="153"/>
      <c r="F260" s="152"/>
      <c r="G260" s="151"/>
      <c r="H260" s="151"/>
      <c r="I260" s="151"/>
      <c r="J260" s="151"/>
      <c r="K260" s="152"/>
      <c r="L260" s="151" t="str">
        <f t="shared" si="65"/>
        <v/>
      </c>
      <c r="M260" s="151" t="str">
        <f t="shared" si="66"/>
        <v/>
      </c>
      <c r="N260" s="151" t="str">
        <f t="shared" si="67"/>
        <v/>
      </c>
      <c r="O260" s="151" t="str">
        <f t="shared" si="68"/>
        <v/>
      </c>
      <c r="P260" s="155"/>
      <c r="Q260" s="155"/>
      <c r="R260" s="154" t="str">
        <f>IF(C260="","",MAX(N260:N261))</f>
        <v/>
      </c>
      <c r="S260" s="154" t="str">
        <f>IF(D260="","",MAX(O260:O261))</f>
        <v/>
      </c>
      <c r="T260" s="155" t="str">
        <f>IF(C260="","",MAX(ABS(H260),ABS(H261)))</f>
        <v/>
      </c>
      <c r="U260" s="156" t="str">
        <f>+IF(C260="","",MIN(MAX(ABS(G260),ABS(G261))*1000/(J260*K260),0.2*$F$10))</f>
        <v/>
      </c>
      <c r="V260" s="155" t="str">
        <f>IF(C260="","",MAX(BH260:BI260))</f>
        <v/>
      </c>
      <c r="W260" s="155" t="str">
        <f>IF(C260="","",$AA$9*$J260*$BG260*$BF260*$F$10/2.9/1000)</f>
        <v/>
      </c>
      <c r="X260" s="155" t="str">
        <f>IF(C260="","",$AA$9*$J260*$BG260*$BF260*$F$10/2/1000)</f>
        <v/>
      </c>
      <c r="Y260" s="157" t="str">
        <f>IF(C260="","",IF(MAX(ABS(H260),ABS(H261))&lt;V260,"Cấu tạo",IF(MAX(ABS(H260),ABS(H261))&gt;X260,"O/S","Tínhthép")))</f>
        <v/>
      </c>
      <c r="Z260" s="158" t="str">
        <f>IF(C260="","",IF(Y260="Tínhthép",IF(T260&lt;W260,2.5,_xlfn.COT(0.5*ASIN(2*T260*1000/($AA$9*J260*BG260*BF260*$F$10)))),""))</f>
        <v/>
      </c>
      <c r="AA260" s="159" t="str">
        <f>IF(C260="","",MAX(BJ260:BK260))</f>
        <v/>
      </c>
      <c r="AB260" s="160" t="str">
        <f>IF($C260="","",AH260)</f>
        <v/>
      </c>
      <c r="AC260" s="160" t="str">
        <f>IF($C260="","",AI260)</f>
        <v/>
      </c>
      <c r="AD260" s="160"/>
      <c r="AE260" s="159" t="str">
        <f>IF(C260="","",2*3.14*AB260^2/4/AC260*1000)</f>
        <v/>
      </c>
      <c r="AF260" s="161" t="str">
        <f>IF(C260="","",IF(AE260&gt;AA260,"OK","NOT OK"))</f>
        <v/>
      </c>
      <c r="AH260" s="162">
        <v>10</v>
      </c>
      <c r="AI260" s="163">
        <v>200</v>
      </c>
      <c r="AK260" s="164" t="str">
        <f t="shared" si="69"/>
        <v/>
      </c>
      <c r="AL260" s="165" t="str">
        <f t="shared" si="70"/>
        <v/>
      </c>
      <c r="AM260" s="164" t="str">
        <f t="shared" si="71"/>
        <v/>
      </c>
      <c r="AN260" s="164" t="str">
        <f t="shared" si="72"/>
        <v/>
      </c>
      <c r="AO260" s="166" t="str">
        <f t="shared" si="73"/>
        <v/>
      </c>
      <c r="AP260" s="167" t="str">
        <f t="shared" si="74"/>
        <v/>
      </c>
      <c r="AQ260" s="167" t="str">
        <f t="shared" si="75"/>
        <v/>
      </c>
      <c r="AR260" s="167" t="str">
        <f t="shared" si="76"/>
        <v/>
      </c>
      <c r="AS260" s="164" t="str">
        <f t="shared" si="77"/>
        <v/>
      </c>
      <c r="AT260" s="168" t="str">
        <f t="shared" si="78"/>
        <v/>
      </c>
      <c r="AU260" s="168" t="str">
        <f t="shared" si="79"/>
        <v/>
      </c>
      <c r="AV260" s="168" t="str">
        <f t="shared" si="80"/>
        <v/>
      </c>
      <c r="AW260" s="168" t="str">
        <f t="shared" si="81"/>
        <v/>
      </c>
      <c r="AX260" s="168" t="str">
        <f t="shared" si="82"/>
        <v/>
      </c>
      <c r="AY260" s="168" t="str">
        <f t="shared" si="83"/>
        <v/>
      </c>
      <c r="AZ260" s="169" t="str">
        <f>IF(C260="","",MAX(R260:R261))</f>
        <v/>
      </c>
      <c r="BA260" s="169" t="str">
        <f>IF(C260="","",MAX(S260:S261))</f>
        <v/>
      </c>
      <c r="BB260" s="170" t="str">
        <f>IF(C260="","",MIN(2,1+SQRT(200/(0.8*K260))))</f>
        <v/>
      </c>
      <c r="BC260" s="170" t="str">
        <f>IF(C260="","",MIN(0.02,MAX(R260:S260)/(J260*0.8*K260)))</f>
        <v/>
      </c>
      <c r="BD260" s="171" t="str">
        <f>IF(C260="","",0.18/$Y$11)</f>
        <v/>
      </c>
      <c r="BE260" s="172" t="str">
        <f>IF(C260="","",0.035*BB260^(3/2)*$F$9^(1/2))</f>
        <v/>
      </c>
      <c r="BF260" s="172" t="str">
        <f>IF(C260="","",0.6*(1-$F$9/250))</f>
        <v/>
      </c>
      <c r="BG260" s="171" t="str">
        <f>IF(C260="","",0.9*AK260)</f>
        <v/>
      </c>
      <c r="BH260" s="172" t="str">
        <f>+IF(C260="","",(BD260*BB260*(100*BC260*$F$9)^(1/3)+0.15*U260)*J260*0.8*K260/1000)</f>
        <v/>
      </c>
      <c r="BI260" s="172" t="str">
        <f>IF(C260="","",(BE260+0.15*U260)*J260*0.8*K260/1000)</f>
        <v/>
      </c>
      <c r="BJ260" s="172" t="str">
        <f>IF(C260="","",$AF$12*J260*1000)</f>
        <v/>
      </c>
      <c r="BK260" s="172" t="str">
        <f>+IF(C260="","",T260*1000/(BG260*$Q$10*Z260)*1000)</f>
        <v/>
      </c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  <c r="BW260" s="27"/>
      <c r="BX260" s="27"/>
      <c r="BY260" s="27"/>
      <c r="BZ260" s="27"/>
      <c r="CA260" s="27"/>
      <c r="CB260" s="27"/>
      <c r="CC260" s="27"/>
      <c r="CD260" s="27"/>
      <c r="CE260" s="27"/>
      <c r="CF260" s="27"/>
      <c r="CG260" s="27"/>
      <c r="CH260" s="27"/>
      <c r="CI260" s="27"/>
      <c r="CJ260" s="27"/>
      <c r="CK260" s="27"/>
      <c r="CL260" s="27"/>
      <c r="CM260" s="27"/>
      <c r="CN260" s="27"/>
      <c r="CO260" s="27"/>
      <c r="CP260" s="27"/>
      <c r="CQ260" s="27"/>
      <c r="CR260" s="27"/>
      <c r="CS260" s="27"/>
      <c r="CT260" s="27"/>
      <c r="CU260" s="27"/>
      <c r="CV260" s="27"/>
      <c r="CW260" s="27"/>
      <c r="CX260" s="27"/>
      <c r="CY260" s="27"/>
      <c r="CZ260" s="27"/>
      <c r="DA260" s="27"/>
      <c r="DB260" s="27"/>
      <c r="DC260" s="27"/>
      <c r="DD260" s="27"/>
      <c r="DE260" s="27"/>
      <c r="DF260" s="27"/>
      <c r="DG260" s="27"/>
      <c r="DH260" s="27"/>
      <c r="DI260" s="25"/>
      <c r="DJ260" s="25"/>
      <c r="DK260" s="25"/>
      <c r="DL260" s="25"/>
      <c r="DM260" s="25"/>
      <c r="DN260" s="25"/>
    </row>
    <row r="261" spans="1:118" ht="15.95" customHeight="1" x14ac:dyDescent="0.25">
      <c r="A261" s="181" t="str">
        <f t="shared" si="85"/>
        <v/>
      </c>
      <c r="B261" s="182" t="str">
        <f t="shared" si="84"/>
        <v/>
      </c>
      <c r="C261" s="151"/>
      <c r="D261" s="152"/>
      <c r="E261" s="153"/>
      <c r="F261" s="152"/>
      <c r="G261" s="151"/>
      <c r="H261" s="151"/>
      <c r="I261" s="151"/>
      <c r="J261" s="151"/>
      <c r="K261" s="152"/>
      <c r="L261" s="151" t="str">
        <f t="shared" si="65"/>
        <v/>
      </c>
      <c r="M261" s="151" t="str">
        <f t="shared" si="66"/>
        <v/>
      </c>
      <c r="N261" s="151" t="str">
        <f t="shared" si="67"/>
        <v/>
      </c>
      <c r="O261" s="151" t="str">
        <f t="shared" si="68"/>
        <v/>
      </c>
      <c r="P261" s="272"/>
      <c r="Q261" s="272"/>
      <c r="R261" s="173"/>
      <c r="S261" s="173"/>
      <c r="T261" s="174"/>
      <c r="U261" s="174"/>
      <c r="V261" s="174"/>
      <c r="W261" s="174"/>
      <c r="X261" s="174"/>
      <c r="Y261" s="174"/>
      <c r="Z261" s="174"/>
      <c r="AA261" s="175"/>
      <c r="AB261" s="175"/>
      <c r="AC261" s="175"/>
      <c r="AD261" s="175"/>
      <c r="AE261" s="176"/>
      <c r="AF261" s="175"/>
      <c r="AG261" s="122"/>
      <c r="AH261" s="177"/>
      <c r="AI261" s="177"/>
      <c r="AK261" s="164" t="str">
        <f t="shared" si="69"/>
        <v/>
      </c>
      <c r="AL261" s="165" t="str">
        <f t="shared" si="70"/>
        <v/>
      </c>
      <c r="AM261" s="164" t="str">
        <f t="shared" si="71"/>
        <v/>
      </c>
      <c r="AN261" s="164" t="str">
        <f t="shared" si="72"/>
        <v/>
      </c>
      <c r="AO261" s="166" t="str">
        <f t="shared" si="73"/>
        <v/>
      </c>
      <c r="AP261" s="167" t="str">
        <f t="shared" si="74"/>
        <v/>
      </c>
      <c r="AQ261" s="167" t="str">
        <f t="shared" si="75"/>
        <v/>
      </c>
      <c r="AR261" s="167" t="str">
        <f t="shared" si="76"/>
        <v/>
      </c>
      <c r="AS261" s="164" t="str">
        <f t="shared" si="77"/>
        <v/>
      </c>
      <c r="AT261" s="168" t="str">
        <f t="shared" si="78"/>
        <v/>
      </c>
      <c r="AU261" s="168" t="str">
        <f t="shared" si="79"/>
        <v/>
      </c>
      <c r="AV261" s="168" t="str">
        <f t="shared" si="80"/>
        <v/>
      </c>
      <c r="AW261" s="168" t="str">
        <f t="shared" si="81"/>
        <v/>
      </c>
      <c r="AX261" s="168" t="str">
        <f t="shared" si="82"/>
        <v/>
      </c>
      <c r="AY261" s="168" t="str">
        <f t="shared" si="83"/>
        <v/>
      </c>
      <c r="AZ261" s="178"/>
      <c r="BA261" s="178"/>
      <c r="BB261" s="179"/>
      <c r="BC261" s="179"/>
      <c r="BD261" s="179"/>
      <c r="BE261" s="179"/>
      <c r="BF261" s="179"/>
      <c r="BG261" s="179"/>
      <c r="BH261" s="179"/>
      <c r="BI261" s="179"/>
      <c r="BJ261" s="179"/>
      <c r="BK261" s="179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  <c r="BW261" s="27"/>
      <c r="BX261" s="27"/>
      <c r="BY261" s="27"/>
      <c r="BZ261" s="27"/>
      <c r="CA261" s="27"/>
      <c r="CB261" s="27"/>
      <c r="CC261" s="27"/>
      <c r="CD261" s="27"/>
      <c r="CE261" s="27"/>
      <c r="CF261" s="27"/>
      <c r="CG261" s="27"/>
      <c r="CH261" s="27"/>
      <c r="CI261" s="27"/>
      <c r="CJ261" s="27"/>
      <c r="CK261" s="27"/>
      <c r="CL261" s="27"/>
      <c r="CM261" s="27"/>
      <c r="CN261" s="27"/>
      <c r="CO261" s="27"/>
      <c r="CP261" s="27"/>
      <c r="CQ261" s="27"/>
      <c r="CR261" s="27"/>
      <c r="CS261" s="27"/>
      <c r="CT261" s="27"/>
      <c r="CU261" s="27"/>
      <c r="CV261" s="27"/>
      <c r="CW261" s="27"/>
      <c r="CX261" s="27"/>
      <c r="CY261" s="27"/>
      <c r="CZ261" s="27"/>
      <c r="DA261" s="27"/>
      <c r="DB261" s="27"/>
      <c r="DC261" s="27"/>
      <c r="DD261" s="27"/>
      <c r="DE261" s="27"/>
      <c r="DF261" s="27"/>
      <c r="DG261" s="27"/>
      <c r="DH261" s="27"/>
      <c r="DI261" s="25"/>
      <c r="DJ261" s="25"/>
      <c r="DK261" s="25"/>
      <c r="DL261" s="25"/>
      <c r="DM261" s="25"/>
      <c r="DN261" s="25"/>
    </row>
    <row r="262" spans="1:118" ht="15.95" customHeight="1" x14ac:dyDescent="0.2">
      <c r="A262" s="181" t="str">
        <f t="shared" si="85"/>
        <v/>
      </c>
      <c r="B262" s="182" t="str">
        <f t="shared" si="84"/>
        <v/>
      </c>
      <c r="C262" s="151"/>
      <c r="D262" s="152"/>
      <c r="E262" s="153"/>
      <c r="F262" s="152"/>
      <c r="G262" s="151"/>
      <c r="H262" s="151"/>
      <c r="I262" s="151"/>
      <c r="J262" s="151"/>
      <c r="K262" s="151"/>
      <c r="L262" s="151" t="str">
        <f t="shared" si="65"/>
        <v/>
      </c>
      <c r="M262" s="151" t="str">
        <f t="shared" si="66"/>
        <v/>
      </c>
      <c r="N262" s="151" t="str">
        <f t="shared" si="67"/>
        <v/>
      </c>
      <c r="O262" s="151" t="str">
        <f t="shared" si="68"/>
        <v/>
      </c>
      <c r="P262" s="155"/>
      <c r="Q262" s="155"/>
      <c r="R262" s="154" t="str">
        <f>IF(C262="","",MAX(N262:N263))</f>
        <v/>
      </c>
      <c r="S262" s="154" t="str">
        <f>IF(D262="","",MAX(O262:O263))</f>
        <v/>
      </c>
      <c r="T262" s="155" t="str">
        <f>IF(C262="","",MAX(ABS(H262),ABS(H263)))</f>
        <v/>
      </c>
      <c r="U262" s="156" t="str">
        <f>+IF(C262="","",MIN(MAX(ABS(G262),ABS(G263))*1000/(J262*K262),0.2*$F$10))</f>
        <v/>
      </c>
      <c r="V262" s="155" t="str">
        <f>IF(C262="","",MAX(BH262:BI262))</f>
        <v/>
      </c>
      <c r="W262" s="155" t="str">
        <f>IF(C262="","",$AA$9*$J262*$BG262*$BF262*$F$10/2.9/1000)</f>
        <v/>
      </c>
      <c r="X262" s="155" t="str">
        <f>IF(C262="","",$AA$9*$J262*$BG262*$BF262*$F$10/2/1000)</f>
        <v/>
      </c>
      <c r="Y262" s="157" t="str">
        <f>IF(C262="","",IF(MAX(ABS(H262),ABS(H263))&lt;V262,"Cấu tạo",IF(MAX(ABS(H262),ABS(H263))&gt;X262,"O/S","Tínhthép")))</f>
        <v/>
      </c>
      <c r="Z262" s="158" t="str">
        <f>IF(C262="","",IF(Y262="Tínhthép",IF(T262&lt;W262,2.5,_xlfn.COT(0.5*ASIN(2*T262*1000/($AA$9*J262*BG262*BF262*$F$10)))),""))</f>
        <v/>
      </c>
      <c r="AA262" s="159" t="str">
        <f>IF(C262="","",MAX(BJ262:BK262))</f>
        <v/>
      </c>
      <c r="AB262" s="160" t="str">
        <f>IF($C262="","",AH262)</f>
        <v/>
      </c>
      <c r="AC262" s="160" t="str">
        <f>IF($C262="","",AI262)</f>
        <v/>
      </c>
      <c r="AD262" s="160"/>
      <c r="AE262" s="159" t="str">
        <f>IF(C262="","",2*3.14*AB262^2/4/AC262*1000)</f>
        <v/>
      </c>
      <c r="AF262" s="161" t="str">
        <f>IF(C262="","",IF(AE262&gt;AA262,"OK","NOT OK"))</f>
        <v/>
      </c>
      <c r="AG262" s="17">
        <v>62</v>
      </c>
      <c r="AH262" s="162">
        <v>10</v>
      </c>
      <c r="AI262" s="163">
        <v>200</v>
      </c>
      <c r="AK262" s="164" t="str">
        <f t="shared" si="69"/>
        <v/>
      </c>
      <c r="AL262" s="165" t="str">
        <f t="shared" si="70"/>
        <v/>
      </c>
      <c r="AM262" s="164" t="str">
        <f t="shared" si="71"/>
        <v/>
      </c>
      <c r="AN262" s="164" t="str">
        <f t="shared" si="72"/>
        <v/>
      </c>
      <c r="AO262" s="166" t="str">
        <f t="shared" si="73"/>
        <v/>
      </c>
      <c r="AP262" s="167" t="str">
        <f t="shared" si="74"/>
        <v/>
      </c>
      <c r="AQ262" s="167" t="str">
        <f t="shared" si="75"/>
        <v/>
      </c>
      <c r="AR262" s="167" t="str">
        <f t="shared" si="76"/>
        <v/>
      </c>
      <c r="AS262" s="164" t="str">
        <f t="shared" si="77"/>
        <v/>
      </c>
      <c r="AT262" s="168" t="str">
        <f t="shared" si="78"/>
        <v/>
      </c>
      <c r="AU262" s="168" t="str">
        <f t="shared" si="79"/>
        <v/>
      </c>
      <c r="AV262" s="168" t="str">
        <f t="shared" si="80"/>
        <v/>
      </c>
      <c r="AW262" s="168" t="str">
        <f t="shared" si="81"/>
        <v/>
      </c>
      <c r="AX262" s="168" t="str">
        <f t="shared" si="82"/>
        <v/>
      </c>
      <c r="AY262" s="168" t="str">
        <f t="shared" si="83"/>
        <v/>
      </c>
      <c r="AZ262" s="169" t="str">
        <f>IF(C262="","",MAX(R262:R263))</f>
        <v/>
      </c>
      <c r="BA262" s="169" t="str">
        <f>IF(C262="","",MAX(S262:S263))</f>
        <v/>
      </c>
      <c r="BB262" s="170" t="str">
        <f>IF(C262="","",MIN(2,1+SQRT(200/(0.8*K262))))</f>
        <v/>
      </c>
      <c r="BC262" s="170" t="str">
        <f>IF(C262="","",MIN(0.02,MAX(R262:S262)/(J262*0.8*K262)))</f>
        <v/>
      </c>
      <c r="BD262" s="171" t="str">
        <f>IF(C262="","",0.18/$Y$11)</f>
        <v/>
      </c>
      <c r="BE262" s="172" t="str">
        <f>IF(C262="","",0.035*BB262^(3/2)*$F$9^(1/2))</f>
        <v/>
      </c>
      <c r="BF262" s="172" t="str">
        <f>IF(C262="","",0.6*(1-$F$9/250))</f>
        <v/>
      </c>
      <c r="BG262" s="171" t="str">
        <f>IF(C262="","",0.9*AK262)</f>
        <v/>
      </c>
      <c r="BH262" s="172" t="str">
        <f>+IF(C262="","",(BD262*BB262*(100*BC262*$F$9)^(1/3)+0.15*U262)*J262*0.8*K262/1000)</f>
        <v/>
      </c>
      <c r="BI262" s="172" t="str">
        <f>IF(C262="","",(BE262+0.15*U262)*J262*0.8*K262/1000)</f>
        <v/>
      </c>
      <c r="BJ262" s="172" t="str">
        <f>IF(C262="","",$AF$12*J262*1000)</f>
        <v/>
      </c>
      <c r="BK262" s="172" t="str">
        <f>+IF(C262="","",T262*1000/(BG262*$Q$10*Z262)*1000)</f>
        <v/>
      </c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  <c r="BW262" s="27"/>
      <c r="BX262" s="27"/>
      <c r="BY262" s="27"/>
      <c r="BZ262" s="27"/>
      <c r="CA262" s="27"/>
      <c r="CB262" s="27"/>
      <c r="CC262" s="27"/>
      <c r="CD262" s="27"/>
      <c r="CE262" s="27"/>
      <c r="CF262" s="27"/>
      <c r="CG262" s="27"/>
      <c r="CH262" s="27"/>
      <c r="CI262" s="27"/>
      <c r="CJ262" s="27"/>
      <c r="CK262" s="27"/>
      <c r="CL262" s="27"/>
      <c r="CM262" s="27"/>
      <c r="CN262" s="27"/>
      <c r="CO262" s="27"/>
      <c r="CP262" s="27"/>
      <c r="CQ262" s="27"/>
      <c r="CR262" s="27"/>
      <c r="CS262" s="27"/>
      <c r="CT262" s="27"/>
      <c r="CU262" s="27"/>
      <c r="CV262" s="27"/>
      <c r="CW262" s="27"/>
      <c r="CX262" s="27"/>
      <c r="CY262" s="27"/>
      <c r="CZ262" s="27"/>
      <c r="DA262" s="27"/>
      <c r="DB262" s="27"/>
      <c r="DC262" s="27"/>
      <c r="DD262" s="27"/>
      <c r="DE262" s="27"/>
      <c r="DF262" s="27"/>
      <c r="DG262" s="27"/>
      <c r="DH262" s="27"/>
      <c r="DI262" s="25"/>
      <c r="DJ262" s="25"/>
      <c r="DK262" s="25"/>
      <c r="DL262" s="25"/>
      <c r="DM262" s="25"/>
      <c r="DN262" s="25"/>
    </row>
    <row r="263" spans="1:118" ht="15.95" customHeight="1" x14ac:dyDescent="0.25">
      <c r="A263" s="181" t="str">
        <f t="shared" si="85"/>
        <v/>
      </c>
      <c r="B263" s="182" t="str">
        <f t="shared" si="84"/>
        <v/>
      </c>
      <c r="C263" s="151"/>
      <c r="D263" s="152"/>
      <c r="E263" s="153"/>
      <c r="F263" s="152"/>
      <c r="G263" s="151"/>
      <c r="H263" s="151"/>
      <c r="I263" s="151"/>
      <c r="J263" s="151"/>
      <c r="K263" s="152"/>
      <c r="L263" s="151" t="str">
        <f t="shared" si="65"/>
        <v/>
      </c>
      <c r="M263" s="151" t="str">
        <f t="shared" si="66"/>
        <v/>
      </c>
      <c r="N263" s="151" t="str">
        <f t="shared" si="67"/>
        <v/>
      </c>
      <c r="O263" s="151" t="str">
        <f t="shared" si="68"/>
        <v/>
      </c>
      <c r="P263" s="272"/>
      <c r="Q263" s="272"/>
      <c r="R263" s="180"/>
      <c r="S263" s="180"/>
      <c r="T263" s="174"/>
      <c r="U263" s="174"/>
      <c r="V263" s="174"/>
      <c r="W263" s="174"/>
      <c r="X263" s="174"/>
      <c r="Y263" s="174"/>
      <c r="Z263" s="174"/>
      <c r="AA263" s="175"/>
      <c r="AB263" s="175"/>
      <c r="AC263" s="175"/>
      <c r="AD263" s="175"/>
      <c r="AE263" s="176"/>
      <c r="AF263" s="175"/>
      <c r="AG263" s="122"/>
      <c r="AH263" s="177"/>
      <c r="AI263" s="177"/>
      <c r="AK263" s="164" t="str">
        <f t="shared" si="69"/>
        <v/>
      </c>
      <c r="AL263" s="165" t="str">
        <f t="shared" si="70"/>
        <v/>
      </c>
      <c r="AM263" s="164" t="str">
        <f t="shared" si="71"/>
        <v/>
      </c>
      <c r="AN263" s="164" t="str">
        <f t="shared" si="72"/>
        <v/>
      </c>
      <c r="AO263" s="166" t="str">
        <f t="shared" si="73"/>
        <v/>
      </c>
      <c r="AP263" s="167" t="str">
        <f t="shared" si="74"/>
        <v/>
      </c>
      <c r="AQ263" s="167" t="str">
        <f t="shared" si="75"/>
        <v/>
      </c>
      <c r="AR263" s="167" t="str">
        <f t="shared" si="76"/>
        <v/>
      </c>
      <c r="AS263" s="164" t="str">
        <f t="shared" si="77"/>
        <v/>
      </c>
      <c r="AT263" s="168" t="str">
        <f t="shared" si="78"/>
        <v/>
      </c>
      <c r="AU263" s="168" t="str">
        <f t="shared" si="79"/>
        <v/>
      </c>
      <c r="AV263" s="168" t="str">
        <f t="shared" si="80"/>
        <v/>
      </c>
      <c r="AW263" s="168" t="str">
        <f t="shared" si="81"/>
        <v/>
      </c>
      <c r="AX263" s="168" t="str">
        <f t="shared" si="82"/>
        <v/>
      </c>
      <c r="AY263" s="168" t="str">
        <f t="shared" si="83"/>
        <v/>
      </c>
      <c r="AZ263" s="178"/>
      <c r="BA263" s="178"/>
      <c r="BB263" s="179"/>
      <c r="BC263" s="179"/>
      <c r="BD263" s="179"/>
      <c r="BE263" s="179"/>
      <c r="BF263" s="179"/>
      <c r="BG263" s="179"/>
      <c r="BH263" s="179"/>
      <c r="BI263" s="179"/>
      <c r="BJ263" s="179"/>
      <c r="BK263" s="179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  <c r="BW263" s="27"/>
      <c r="BX263" s="27"/>
      <c r="BY263" s="27"/>
      <c r="BZ263" s="27"/>
      <c r="CA263" s="27"/>
      <c r="CB263" s="27"/>
      <c r="CC263" s="27"/>
      <c r="CD263" s="27"/>
      <c r="CE263" s="27"/>
      <c r="CF263" s="27"/>
      <c r="CG263" s="27"/>
      <c r="CH263" s="27"/>
      <c r="CI263" s="27"/>
      <c r="CJ263" s="27"/>
      <c r="CK263" s="27"/>
      <c r="CL263" s="27"/>
      <c r="CM263" s="27"/>
      <c r="CN263" s="27"/>
      <c r="CO263" s="27"/>
      <c r="CP263" s="27"/>
      <c r="CQ263" s="27"/>
      <c r="CR263" s="27"/>
      <c r="CS263" s="27"/>
      <c r="CT263" s="27"/>
      <c r="CU263" s="27"/>
      <c r="CV263" s="27"/>
      <c r="CW263" s="27"/>
      <c r="CX263" s="27"/>
      <c r="CY263" s="27"/>
      <c r="CZ263" s="27"/>
      <c r="DA263" s="27"/>
      <c r="DB263" s="27"/>
      <c r="DC263" s="27"/>
      <c r="DD263" s="27"/>
      <c r="DE263" s="27"/>
      <c r="DF263" s="27"/>
      <c r="DG263" s="27"/>
      <c r="DH263" s="27"/>
      <c r="DI263" s="25"/>
      <c r="DJ263" s="25"/>
      <c r="DK263" s="25"/>
      <c r="DL263" s="25"/>
      <c r="DM263" s="25"/>
      <c r="DN263" s="25"/>
    </row>
    <row r="264" spans="1:118" ht="15.95" customHeight="1" x14ac:dyDescent="0.2">
      <c r="A264" s="181" t="str">
        <f t="shared" si="85"/>
        <v/>
      </c>
      <c r="B264" s="182" t="str">
        <f t="shared" si="84"/>
        <v/>
      </c>
      <c r="C264" s="151"/>
      <c r="D264" s="152"/>
      <c r="E264" s="153"/>
      <c r="F264" s="152"/>
      <c r="G264" s="151"/>
      <c r="H264" s="151"/>
      <c r="I264" s="151"/>
      <c r="J264" s="151"/>
      <c r="K264" s="152"/>
      <c r="L264" s="151" t="str">
        <f t="shared" si="65"/>
        <v/>
      </c>
      <c r="M264" s="151" t="str">
        <f t="shared" si="66"/>
        <v/>
      </c>
      <c r="N264" s="151" t="str">
        <f t="shared" si="67"/>
        <v/>
      </c>
      <c r="O264" s="151" t="str">
        <f t="shared" si="68"/>
        <v/>
      </c>
      <c r="P264" s="155"/>
      <c r="Q264" s="155"/>
      <c r="R264" s="154" t="str">
        <f>IF(C264="","",MAX(N264:N265))</f>
        <v/>
      </c>
      <c r="S264" s="154" t="str">
        <f>IF(D264="","",MAX(O264:O265))</f>
        <v/>
      </c>
      <c r="T264" s="155" t="str">
        <f>IF(C264="","",MAX(ABS(H264),ABS(H265)))</f>
        <v/>
      </c>
      <c r="U264" s="156" t="str">
        <f>+IF(C264="","",MIN(MAX(ABS(G264),ABS(G265))*1000/(J264*K264),0.2*$F$10))</f>
        <v/>
      </c>
      <c r="V264" s="155" t="str">
        <f>IF(C264="","",MAX(BH264:BI264))</f>
        <v/>
      </c>
      <c r="W264" s="155" t="str">
        <f>IF(C264="","",$AA$9*$J264*$BG264*$BF264*$F$10/2.9/1000)</f>
        <v/>
      </c>
      <c r="X264" s="155" t="str">
        <f>IF(C264="","",$AA$9*$J264*$BG264*$BF264*$F$10/2/1000)</f>
        <v/>
      </c>
      <c r="Y264" s="157" t="str">
        <f>IF(C264="","",IF(MAX(ABS(H264),ABS(H265))&lt;V264,"Cấu tạo",IF(MAX(ABS(H264),ABS(H265))&gt;X264,"O/S","Tínhthép")))</f>
        <v/>
      </c>
      <c r="Z264" s="158" t="str">
        <f>IF(C264="","",IF(Y264="Tínhthép",IF(T264&lt;W264,2.5,_xlfn.COT(0.5*ASIN(2*T264*1000/($AA$9*J264*BG264*BF264*$F$10)))),""))</f>
        <v/>
      </c>
      <c r="AA264" s="159" t="str">
        <f>IF(C264="","",MAX(BJ264:BK264))</f>
        <v/>
      </c>
      <c r="AB264" s="160" t="str">
        <f>IF($C264="","",AH264)</f>
        <v/>
      </c>
      <c r="AC264" s="160" t="str">
        <f>IF($C264="","",AI264)</f>
        <v/>
      </c>
      <c r="AD264" s="160"/>
      <c r="AE264" s="159" t="str">
        <f>IF(C264="","",2*3.14*AB264^2/4/AC264*1000)</f>
        <v/>
      </c>
      <c r="AF264" s="161" t="str">
        <f>IF(C264="","",IF(AE264&gt;AA264,"OK","NOT OK"))</f>
        <v/>
      </c>
      <c r="AH264" s="162">
        <v>10</v>
      </c>
      <c r="AI264" s="163">
        <v>200</v>
      </c>
      <c r="AK264" s="164" t="str">
        <f t="shared" si="69"/>
        <v/>
      </c>
      <c r="AL264" s="165" t="str">
        <f t="shared" si="70"/>
        <v/>
      </c>
      <c r="AM264" s="164" t="str">
        <f t="shared" si="71"/>
        <v/>
      </c>
      <c r="AN264" s="164" t="str">
        <f t="shared" si="72"/>
        <v/>
      </c>
      <c r="AO264" s="166" t="str">
        <f t="shared" si="73"/>
        <v/>
      </c>
      <c r="AP264" s="167" t="str">
        <f t="shared" si="74"/>
        <v/>
      </c>
      <c r="AQ264" s="167" t="str">
        <f t="shared" si="75"/>
        <v/>
      </c>
      <c r="AR264" s="167" t="str">
        <f t="shared" si="76"/>
        <v/>
      </c>
      <c r="AS264" s="164" t="str">
        <f t="shared" si="77"/>
        <v/>
      </c>
      <c r="AT264" s="168" t="str">
        <f t="shared" si="78"/>
        <v/>
      </c>
      <c r="AU264" s="168" t="str">
        <f t="shared" si="79"/>
        <v/>
      </c>
      <c r="AV264" s="168" t="str">
        <f t="shared" si="80"/>
        <v/>
      </c>
      <c r="AW264" s="168" t="str">
        <f t="shared" si="81"/>
        <v/>
      </c>
      <c r="AX264" s="168" t="str">
        <f t="shared" si="82"/>
        <v/>
      </c>
      <c r="AY264" s="168" t="str">
        <f t="shared" si="83"/>
        <v/>
      </c>
      <c r="AZ264" s="169" t="str">
        <f>IF(C264="","",MAX(R264:R265))</f>
        <v/>
      </c>
      <c r="BA264" s="169" t="str">
        <f>IF(C264="","",MAX(S264:S265))</f>
        <v/>
      </c>
      <c r="BB264" s="170" t="str">
        <f>IF(C264="","",MIN(2,1+SQRT(200/(0.8*K264))))</f>
        <v/>
      </c>
      <c r="BC264" s="170" t="str">
        <f>IF(C264="","",MIN(0.02,MAX(R264:S264)/(J264*0.8*K264)))</f>
        <v/>
      </c>
      <c r="BD264" s="171" t="str">
        <f>IF(C264="","",0.18/$Y$11)</f>
        <v/>
      </c>
      <c r="BE264" s="172" t="str">
        <f>IF(C264="","",0.035*BB264^(3/2)*$F$9^(1/2))</f>
        <v/>
      </c>
      <c r="BF264" s="172" t="str">
        <f>IF(C264="","",0.6*(1-$F$9/250))</f>
        <v/>
      </c>
      <c r="BG264" s="171" t="str">
        <f>IF(C264="","",0.9*AK264)</f>
        <v/>
      </c>
      <c r="BH264" s="172" t="str">
        <f>+IF(C264="","",(BD264*BB264*(100*BC264*$F$9)^(1/3)+0.15*U264)*J264*0.8*K264/1000)</f>
        <v/>
      </c>
      <c r="BI264" s="172" t="str">
        <f>IF(C264="","",(BE264+0.15*U264)*J264*0.8*K264/1000)</f>
        <v/>
      </c>
      <c r="BJ264" s="172" t="str">
        <f>IF(C264="","",$AF$12*J264*1000)</f>
        <v/>
      </c>
      <c r="BK264" s="172" t="str">
        <f>+IF(C264="","",T264*1000/(BG264*$Q$10*Z264)*1000)</f>
        <v/>
      </c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  <c r="BW264" s="27"/>
      <c r="BX264" s="27"/>
      <c r="BY264" s="27"/>
      <c r="BZ264" s="27"/>
      <c r="CA264" s="27"/>
      <c r="CB264" s="27"/>
      <c r="CC264" s="27"/>
      <c r="CD264" s="27"/>
      <c r="CE264" s="27"/>
      <c r="CF264" s="27"/>
      <c r="CG264" s="27"/>
      <c r="CH264" s="27"/>
      <c r="CI264" s="27"/>
      <c r="CJ264" s="27"/>
      <c r="CK264" s="27"/>
      <c r="CL264" s="27"/>
      <c r="CM264" s="27"/>
      <c r="CN264" s="27"/>
      <c r="CO264" s="27"/>
      <c r="CP264" s="27"/>
      <c r="CQ264" s="27"/>
      <c r="CR264" s="27"/>
      <c r="CS264" s="27"/>
      <c r="CT264" s="27"/>
      <c r="CU264" s="27"/>
      <c r="CV264" s="27"/>
      <c r="CW264" s="27"/>
      <c r="CX264" s="27"/>
      <c r="CY264" s="27"/>
      <c r="CZ264" s="27"/>
      <c r="DA264" s="27"/>
      <c r="DB264" s="27"/>
      <c r="DC264" s="27"/>
      <c r="DD264" s="27"/>
      <c r="DE264" s="27"/>
      <c r="DF264" s="27"/>
      <c r="DG264" s="27"/>
      <c r="DH264" s="27"/>
      <c r="DI264" s="25"/>
      <c r="DJ264" s="25"/>
      <c r="DK264" s="25"/>
      <c r="DL264" s="25"/>
      <c r="DM264" s="25"/>
      <c r="DN264" s="25"/>
    </row>
    <row r="265" spans="1:118" ht="15.95" customHeight="1" x14ac:dyDescent="0.25">
      <c r="A265" s="181" t="str">
        <f t="shared" si="85"/>
        <v/>
      </c>
      <c r="B265" s="182" t="str">
        <f t="shared" si="84"/>
        <v/>
      </c>
      <c r="C265" s="151"/>
      <c r="D265" s="152"/>
      <c r="E265" s="153"/>
      <c r="F265" s="152"/>
      <c r="G265" s="151"/>
      <c r="H265" s="151"/>
      <c r="I265" s="151"/>
      <c r="J265" s="151"/>
      <c r="K265" s="152"/>
      <c r="L265" s="151" t="str">
        <f t="shared" si="65"/>
        <v/>
      </c>
      <c r="M265" s="151" t="str">
        <f t="shared" si="66"/>
        <v/>
      </c>
      <c r="N265" s="151" t="str">
        <f t="shared" si="67"/>
        <v/>
      </c>
      <c r="O265" s="151" t="str">
        <f t="shared" si="68"/>
        <v/>
      </c>
      <c r="P265" s="272"/>
      <c r="Q265" s="272"/>
      <c r="R265" s="180"/>
      <c r="S265" s="180"/>
      <c r="T265" s="174"/>
      <c r="U265" s="174"/>
      <c r="V265" s="174"/>
      <c r="W265" s="174"/>
      <c r="X265" s="174"/>
      <c r="Y265" s="174"/>
      <c r="Z265" s="174"/>
      <c r="AA265" s="175"/>
      <c r="AB265" s="175"/>
      <c r="AC265" s="175"/>
      <c r="AD265" s="175"/>
      <c r="AE265" s="176"/>
      <c r="AF265" s="175"/>
      <c r="AG265" s="122"/>
      <c r="AH265" s="177"/>
      <c r="AI265" s="177"/>
      <c r="AK265" s="164" t="str">
        <f t="shared" si="69"/>
        <v/>
      </c>
      <c r="AL265" s="165" t="str">
        <f t="shared" si="70"/>
        <v/>
      </c>
      <c r="AM265" s="164" t="str">
        <f t="shared" si="71"/>
        <v/>
      </c>
      <c r="AN265" s="164" t="str">
        <f t="shared" si="72"/>
        <v/>
      </c>
      <c r="AO265" s="166" t="str">
        <f t="shared" si="73"/>
        <v/>
      </c>
      <c r="AP265" s="167" t="str">
        <f t="shared" si="74"/>
        <v/>
      </c>
      <c r="AQ265" s="167" t="str">
        <f t="shared" si="75"/>
        <v/>
      </c>
      <c r="AR265" s="167" t="str">
        <f t="shared" si="76"/>
        <v/>
      </c>
      <c r="AS265" s="164" t="str">
        <f t="shared" si="77"/>
        <v/>
      </c>
      <c r="AT265" s="168" t="str">
        <f t="shared" si="78"/>
        <v/>
      </c>
      <c r="AU265" s="168" t="str">
        <f t="shared" si="79"/>
        <v/>
      </c>
      <c r="AV265" s="168" t="str">
        <f t="shared" si="80"/>
        <v/>
      </c>
      <c r="AW265" s="168" t="str">
        <f t="shared" si="81"/>
        <v/>
      </c>
      <c r="AX265" s="168" t="str">
        <f t="shared" si="82"/>
        <v/>
      </c>
      <c r="AY265" s="168" t="str">
        <f t="shared" si="83"/>
        <v/>
      </c>
      <c r="AZ265" s="178"/>
      <c r="BA265" s="178"/>
      <c r="BB265" s="179"/>
      <c r="BC265" s="179"/>
      <c r="BD265" s="179"/>
      <c r="BE265" s="179"/>
      <c r="BF265" s="179"/>
      <c r="BG265" s="179"/>
      <c r="BH265" s="179"/>
      <c r="BI265" s="179"/>
      <c r="BJ265" s="179"/>
      <c r="BK265" s="179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  <c r="BW265" s="27"/>
      <c r="BX265" s="27"/>
      <c r="BY265" s="27"/>
      <c r="BZ265" s="27"/>
      <c r="CA265" s="27"/>
      <c r="CB265" s="27"/>
      <c r="CC265" s="27"/>
      <c r="CD265" s="27"/>
      <c r="CE265" s="27"/>
      <c r="CF265" s="27"/>
      <c r="CG265" s="27"/>
      <c r="CH265" s="27"/>
      <c r="CI265" s="27"/>
      <c r="CJ265" s="27"/>
      <c r="CK265" s="27"/>
      <c r="CL265" s="27"/>
      <c r="CM265" s="27"/>
      <c r="CN265" s="27"/>
      <c r="CO265" s="27"/>
      <c r="CP265" s="27"/>
      <c r="CQ265" s="27"/>
      <c r="CR265" s="27"/>
      <c r="CS265" s="27"/>
      <c r="CT265" s="27"/>
      <c r="CU265" s="27"/>
      <c r="CV265" s="27"/>
      <c r="CW265" s="27"/>
      <c r="CX265" s="27"/>
      <c r="CY265" s="27"/>
      <c r="CZ265" s="27"/>
      <c r="DA265" s="27"/>
      <c r="DB265" s="27"/>
      <c r="DC265" s="27"/>
      <c r="DD265" s="27"/>
      <c r="DE265" s="27"/>
      <c r="DF265" s="27"/>
      <c r="DG265" s="27"/>
      <c r="DH265" s="27"/>
      <c r="DI265" s="25"/>
      <c r="DJ265" s="25"/>
      <c r="DK265" s="25"/>
      <c r="DL265" s="25"/>
      <c r="DM265" s="25"/>
      <c r="DN265" s="25"/>
    </row>
    <row r="266" spans="1:118" ht="15.95" customHeight="1" x14ac:dyDescent="0.2">
      <c r="A266" s="181" t="str">
        <f t="shared" si="85"/>
        <v/>
      </c>
      <c r="B266" s="182" t="str">
        <f t="shared" si="84"/>
        <v/>
      </c>
      <c r="C266" s="151"/>
      <c r="D266" s="152"/>
      <c r="E266" s="153"/>
      <c r="F266" s="152"/>
      <c r="G266" s="151"/>
      <c r="H266" s="151"/>
      <c r="I266" s="151"/>
      <c r="J266" s="151"/>
      <c r="K266" s="151"/>
      <c r="L266" s="151" t="str">
        <f t="shared" si="65"/>
        <v/>
      </c>
      <c r="M266" s="151" t="str">
        <f t="shared" si="66"/>
        <v/>
      </c>
      <c r="N266" s="151" t="str">
        <f t="shared" si="67"/>
        <v/>
      </c>
      <c r="O266" s="151" t="str">
        <f t="shared" si="68"/>
        <v/>
      </c>
      <c r="P266" s="155"/>
      <c r="Q266" s="155"/>
      <c r="R266" s="154" t="str">
        <f>IF(C266="","",MAX(N266:N267))</f>
        <v/>
      </c>
      <c r="S266" s="154" t="str">
        <f>IF(D266="","",MAX(O266:O267))</f>
        <v/>
      </c>
      <c r="T266" s="155" t="str">
        <f>IF(C266="","",MAX(ABS(H266),ABS(H267)))</f>
        <v/>
      </c>
      <c r="U266" s="156" t="str">
        <f>+IF(C266="","",MIN(MAX(ABS(G266),ABS(G267))*1000/(J266*K266),0.2*$F$10))</f>
        <v/>
      </c>
      <c r="V266" s="155" t="str">
        <f>IF(C266="","",MAX(BH266:BI266))</f>
        <v/>
      </c>
      <c r="W266" s="155" t="str">
        <f>IF(C266="","",$AA$9*$J266*$BG266*$BF266*$F$10/2.9/1000)</f>
        <v/>
      </c>
      <c r="X266" s="155" t="str">
        <f>IF(C266="","",$AA$9*$J266*$BG266*$BF266*$F$10/2/1000)</f>
        <v/>
      </c>
      <c r="Y266" s="157" t="str">
        <f>IF(C266="","",IF(MAX(ABS(H266),ABS(H267))&lt;V266,"Cấu tạo",IF(MAX(ABS(H266),ABS(H267))&gt;X266,"O/S","Tínhthép")))</f>
        <v/>
      </c>
      <c r="Z266" s="158" t="str">
        <f>IF(C266="","",IF(Y266="Tínhthép",IF(T266&lt;W266,2.5,_xlfn.COT(0.5*ASIN(2*T266*1000/($AA$9*J266*BG266*BF266*$F$10)))),""))</f>
        <v/>
      </c>
      <c r="AA266" s="159" t="str">
        <f>IF(C266="","",MAX(BJ266:BK266))</f>
        <v/>
      </c>
      <c r="AB266" s="160" t="str">
        <f>IF($C266="","",AH266)</f>
        <v/>
      </c>
      <c r="AC266" s="160" t="str">
        <f>IF($C266="","",AI266)</f>
        <v/>
      </c>
      <c r="AD266" s="160"/>
      <c r="AE266" s="159" t="str">
        <f>IF(C266="","",2*3.14*AB266^2/4/AC266*1000)</f>
        <v/>
      </c>
      <c r="AF266" s="161" t="str">
        <f>IF(C266="","",IF(AE266&gt;AA266,"OK","NOT OK"))</f>
        <v/>
      </c>
      <c r="AG266" s="17">
        <v>63</v>
      </c>
      <c r="AH266" s="162">
        <v>10</v>
      </c>
      <c r="AI266" s="163">
        <v>200</v>
      </c>
      <c r="AK266" s="164" t="str">
        <f t="shared" si="69"/>
        <v/>
      </c>
      <c r="AL266" s="165" t="str">
        <f t="shared" si="70"/>
        <v/>
      </c>
      <c r="AM266" s="164" t="str">
        <f t="shared" si="71"/>
        <v/>
      </c>
      <c r="AN266" s="164" t="str">
        <f t="shared" si="72"/>
        <v/>
      </c>
      <c r="AO266" s="166" t="str">
        <f t="shared" si="73"/>
        <v/>
      </c>
      <c r="AP266" s="167" t="str">
        <f t="shared" si="74"/>
        <v/>
      </c>
      <c r="AQ266" s="167" t="str">
        <f t="shared" si="75"/>
        <v/>
      </c>
      <c r="AR266" s="167" t="str">
        <f t="shared" si="76"/>
        <v/>
      </c>
      <c r="AS266" s="164" t="str">
        <f t="shared" si="77"/>
        <v/>
      </c>
      <c r="AT266" s="168" t="str">
        <f t="shared" si="78"/>
        <v/>
      </c>
      <c r="AU266" s="168" t="str">
        <f t="shared" si="79"/>
        <v/>
      </c>
      <c r="AV266" s="168" t="str">
        <f t="shared" si="80"/>
        <v/>
      </c>
      <c r="AW266" s="168" t="str">
        <f t="shared" si="81"/>
        <v/>
      </c>
      <c r="AX266" s="168" t="str">
        <f t="shared" si="82"/>
        <v/>
      </c>
      <c r="AY266" s="168" t="str">
        <f t="shared" si="83"/>
        <v/>
      </c>
      <c r="AZ266" s="169" t="str">
        <f>IF(C266="","",MAX(R266:R267))</f>
        <v/>
      </c>
      <c r="BA266" s="169" t="str">
        <f>IF(C266="","",MAX(S266:S267))</f>
        <v/>
      </c>
      <c r="BB266" s="170" t="str">
        <f>IF(C266="","",MIN(2,1+SQRT(200/(0.8*K266))))</f>
        <v/>
      </c>
      <c r="BC266" s="170" t="str">
        <f>IF(C266="","",MIN(0.02,MAX(R266:S266)/(J266*0.8*K266)))</f>
        <v/>
      </c>
      <c r="BD266" s="171" t="str">
        <f>IF(C266="","",0.18/$Y$11)</f>
        <v/>
      </c>
      <c r="BE266" s="172" t="str">
        <f>IF(C266="","",0.035*BB266^(3/2)*$F$9^(1/2))</f>
        <v/>
      </c>
      <c r="BF266" s="172" t="str">
        <f>IF(C266="","",0.6*(1-$F$9/250))</f>
        <v/>
      </c>
      <c r="BG266" s="171" t="str">
        <f>IF(C266="","",0.9*AK266)</f>
        <v/>
      </c>
      <c r="BH266" s="172" t="str">
        <f>+IF(C266="","",(BD266*BB266*(100*BC266*$F$9)^(1/3)+0.15*U266)*J266*0.8*K266/1000)</f>
        <v/>
      </c>
      <c r="BI266" s="172" t="str">
        <f>IF(C266="","",(BE266+0.15*U266)*J266*0.8*K266/1000)</f>
        <v/>
      </c>
      <c r="BJ266" s="172" t="str">
        <f>IF(C266="","",$AF$12*J266*1000)</f>
        <v/>
      </c>
      <c r="BK266" s="172" t="str">
        <f>+IF(C266="","",T266*1000/(BG266*$Q$10*Z266)*1000)</f>
        <v/>
      </c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  <c r="BW266" s="27"/>
      <c r="BX266" s="27"/>
      <c r="BY266" s="27"/>
      <c r="BZ266" s="27"/>
      <c r="CA266" s="27"/>
      <c r="CB266" s="27"/>
      <c r="CC266" s="27"/>
      <c r="CD266" s="27"/>
      <c r="CE266" s="27"/>
      <c r="CF266" s="27"/>
      <c r="CG266" s="27"/>
      <c r="CH266" s="27"/>
      <c r="CI266" s="27"/>
      <c r="CJ266" s="27"/>
      <c r="CK266" s="27"/>
      <c r="CL266" s="27"/>
      <c r="CM266" s="27"/>
      <c r="CN266" s="27"/>
      <c r="CO266" s="27"/>
      <c r="CP266" s="27"/>
      <c r="CQ266" s="27"/>
      <c r="CR266" s="27"/>
      <c r="CS266" s="27"/>
      <c r="CT266" s="27"/>
      <c r="CU266" s="27"/>
      <c r="CV266" s="27"/>
      <c r="CW266" s="27"/>
      <c r="CX266" s="27"/>
      <c r="CY266" s="27"/>
      <c r="CZ266" s="27"/>
      <c r="DA266" s="27"/>
      <c r="DB266" s="27"/>
      <c r="DC266" s="27"/>
      <c r="DD266" s="27"/>
      <c r="DE266" s="27"/>
      <c r="DF266" s="27"/>
      <c r="DG266" s="27"/>
      <c r="DH266" s="27"/>
      <c r="DI266" s="25"/>
      <c r="DJ266" s="25"/>
      <c r="DK266" s="25"/>
      <c r="DL266" s="25"/>
      <c r="DM266" s="25"/>
      <c r="DN266" s="25"/>
    </row>
    <row r="267" spans="1:118" ht="15.95" customHeight="1" x14ac:dyDescent="0.25">
      <c r="A267" s="181" t="str">
        <f t="shared" si="85"/>
        <v/>
      </c>
      <c r="B267" s="182" t="str">
        <f t="shared" si="84"/>
        <v/>
      </c>
      <c r="C267" s="151"/>
      <c r="D267" s="152"/>
      <c r="E267" s="153"/>
      <c r="F267" s="152"/>
      <c r="G267" s="151"/>
      <c r="H267" s="151"/>
      <c r="I267" s="151"/>
      <c r="J267" s="151"/>
      <c r="K267" s="152"/>
      <c r="L267" s="151" t="str">
        <f t="shared" si="65"/>
        <v/>
      </c>
      <c r="M267" s="151" t="str">
        <f t="shared" si="66"/>
        <v/>
      </c>
      <c r="N267" s="151" t="str">
        <f t="shared" si="67"/>
        <v/>
      </c>
      <c r="O267" s="151" t="str">
        <f t="shared" si="68"/>
        <v/>
      </c>
      <c r="P267" s="272"/>
      <c r="Q267" s="272"/>
      <c r="R267" s="173"/>
      <c r="S267" s="173"/>
      <c r="T267" s="174"/>
      <c r="U267" s="174"/>
      <c r="V267" s="174"/>
      <c r="W267" s="174"/>
      <c r="X267" s="174"/>
      <c r="Y267" s="174"/>
      <c r="Z267" s="174"/>
      <c r="AA267" s="175"/>
      <c r="AB267" s="175"/>
      <c r="AC267" s="175"/>
      <c r="AD267" s="175"/>
      <c r="AE267" s="176"/>
      <c r="AF267" s="175"/>
      <c r="AG267" s="122"/>
      <c r="AH267" s="177"/>
      <c r="AI267" s="177"/>
      <c r="AK267" s="164" t="str">
        <f t="shared" si="69"/>
        <v/>
      </c>
      <c r="AL267" s="165" t="str">
        <f t="shared" si="70"/>
        <v/>
      </c>
      <c r="AM267" s="164" t="str">
        <f t="shared" si="71"/>
        <v/>
      </c>
      <c r="AN267" s="164" t="str">
        <f t="shared" si="72"/>
        <v/>
      </c>
      <c r="AO267" s="166" t="str">
        <f t="shared" si="73"/>
        <v/>
      </c>
      <c r="AP267" s="167" t="str">
        <f t="shared" si="74"/>
        <v/>
      </c>
      <c r="AQ267" s="167" t="str">
        <f t="shared" si="75"/>
        <v/>
      </c>
      <c r="AR267" s="167" t="str">
        <f t="shared" si="76"/>
        <v/>
      </c>
      <c r="AS267" s="164" t="str">
        <f t="shared" si="77"/>
        <v/>
      </c>
      <c r="AT267" s="168" t="str">
        <f t="shared" si="78"/>
        <v/>
      </c>
      <c r="AU267" s="168" t="str">
        <f t="shared" si="79"/>
        <v/>
      </c>
      <c r="AV267" s="168" t="str">
        <f t="shared" si="80"/>
        <v/>
      </c>
      <c r="AW267" s="168" t="str">
        <f t="shared" si="81"/>
        <v/>
      </c>
      <c r="AX267" s="168" t="str">
        <f t="shared" si="82"/>
        <v/>
      </c>
      <c r="AY267" s="168" t="str">
        <f t="shared" si="83"/>
        <v/>
      </c>
      <c r="AZ267" s="178"/>
      <c r="BA267" s="178"/>
      <c r="BB267" s="179"/>
      <c r="BC267" s="179"/>
      <c r="BD267" s="179"/>
      <c r="BE267" s="179"/>
      <c r="BF267" s="179"/>
      <c r="BG267" s="179"/>
      <c r="BH267" s="179"/>
      <c r="BI267" s="179"/>
      <c r="BJ267" s="179"/>
      <c r="BK267" s="179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  <c r="BW267" s="27"/>
      <c r="BX267" s="27"/>
      <c r="BY267" s="27"/>
      <c r="BZ267" s="27"/>
      <c r="CA267" s="27"/>
      <c r="CB267" s="27"/>
      <c r="CC267" s="27"/>
      <c r="CD267" s="27"/>
      <c r="CE267" s="27"/>
      <c r="CF267" s="27"/>
      <c r="CG267" s="27"/>
      <c r="CH267" s="27"/>
      <c r="CI267" s="27"/>
      <c r="CJ267" s="27"/>
      <c r="CK267" s="27"/>
      <c r="CL267" s="27"/>
      <c r="CM267" s="27"/>
      <c r="CN267" s="27"/>
      <c r="CO267" s="27"/>
      <c r="CP267" s="27"/>
      <c r="CQ267" s="27"/>
      <c r="CR267" s="27"/>
      <c r="CS267" s="27"/>
      <c r="CT267" s="27"/>
      <c r="CU267" s="27"/>
      <c r="CV267" s="27"/>
      <c r="CW267" s="27"/>
      <c r="CX267" s="27"/>
      <c r="CY267" s="27"/>
      <c r="CZ267" s="27"/>
      <c r="DA267" s="27"/>
      <c r="DB267" s="27"/>
      <c r="DC267" s="27"/>
      <c r="DD267" s="27"/>
      <c r="DE267" s="27"/>
      <c r="DF267" s="27"/>
      <c r="DG267" s="27"/>
      <c r="DH267" s="27"/>
      <c r="DI267" s="25"/>
      <c r="DJ267" s="25"/>
      <c r="DK267" s="25"/>
      <c r="DL267" s="25"/>
      <c r="DM267" s="25"/>
      <c r="DN267" s="25"/>
    </row>
    <row r="268" spans="1:118" ht="15.95" customHeight="1" x14ac:dyDescent="0.2">
      <c r="A268" s="181" t="str">
        <f t="shared" si="85"/>
        <v/>
      </c>
      <c r="B268" s="182" t="str">
        <f t="shared" si="84"/>
        <v/>
      </c>
      <c r="C268" s="151"/>
      <c r="D268" s="152"/>
      <c r="E268" s="153"/>
      <c r="F268" s="152"/>
      <c r="G268" s="151"/>
      <c r="H268" s="151"/>
      <c r="I268" s="151"/>
      <c r="J268" s="151"/>
      <c r="K268" s="152"/>
      <c r="L268" s="151" t="str">
        <f t="shared" si="65"/>
        <v/>
      </c>
      <c r="M268" s="151" t="str">
        <f t="shared" si="66"/>
        <v/>
      </c>
      <c r="N268" s="151" t="str">
        <f t="shared" si="67"/>
        <v/>
      </c>
      <c r="O268" s="151" t="str">
        <f t="shared" si="68"/>
        <v/>
      </c>
      <c r="P268" s="155"/>
      <c r="Q268" s="155"/>
      <c r="R268" s="154" t="str">
        <f>IF(C268="","",MAX(N268:N269))</f>
        <v/>
      </c>
      <c r="S268" s="154" t="str">
        <f>IF(D268="","",MAX(O268:O269))</f>
        <v/>
      </c>
      <c r="T268" s="155" t="str">
        <f>IF(C268="","",MAX(ABS(H268),ABS(H269)))</f>
        <v/>
      </c>
      <c r="U268" s="156" t="str">
        <f>+IF(C268="","",MIN(MAX(ABS(G268),ABS(G269))*1000/(J268*K268),0.2*$F$10))</f>
        <v/>
      </c>
      <c r="V268" s="155" t="str">
        <f>IF(C268="","",MAX(BH268:BI268))</f>
        <v/>
      </c>
      <c r="W268" s="155" t="str">
        <f>IF(C268="","",$AA$9*$J268*$BG268*$BF268*$F$10/2.9/1000)</f>
        <v/>
      </c>
      <c r="X268" s="155" t="str">
        <f>IF(C268="","",$AA$9*$J268*$BG268*$BF268*$F$10/2/1000)</f>
        <v/>
      </c>
      <c r="Y268" s="157" t="str">
        <f>IF(C268="","",IF(MAX(ABS(H268),ABS(H269))&lt;V268,"Cấu tạo",IF(MAX(ABS(H268),ABS(H269))&gt;X268,"O/S","Tínhthép")))</f>
        <v/>
      </c>
      <c r="Z268" s="158" t="str">
        <f>IF(C268="","",IF(Y268="Tínhthép",IF(T268&lt;W268,2.5,_xlfn.COT(0.5*ASIN(2*T268*1000/($AA$9*J268*BG268*BF268*$F$10)))),""))</f>
        <v/>
      </c>
      <c r="AA268" s="159" t="str">
        <f>IF(C268="","",MAX(BJ268:BK268))</f>
        <v/>
      </c>
      <c r="AB268" s="160" t="str">
        <f>IF($C268="","",AH268)</f>
        <v/>
      </c>
      <c r="AC268" s="160" t="str">
        <f>IF($C268="","",AI268)</f>
        <v/>
      </c>
      <c r="AD268" s="160"/>
      <c r="AE268" s="159" t="str">
        <f>IF(C268="","",2*3.14*AB268^2/4/AC268*1000)</f>
        <v/>
      </c>
      <c r="AF268" s="161" t="str">
        <f>IF(C268="","",IF(AE268&gt;AA268,"OK","NOT OK"))</f>
        <v/>
      </c>
      <c r="AH268" s="162">
        <v>10</v>
      </c>
      <c r="AI268" s="163">
        <v>200</v>
      </c>
      <c r="AK268" s="164" t="str">
        <f t="shared" si="69"/>
        <v/>
      </c>
      <c r="AL268" s="165" t="str">
        <f t="shared" si="70"/>
        <v/>
      </c>
      <c r="AM268" s="164" t="str">
        <f t="shared" si="71"/>
        <v/>
      </c>
      <c r="AN268" s="164" t="str">
        <f t="shared" si="72"/>
        <v/>
      </c>
      <c r="AO268" s="166" t="str">
        <f t="shared" si="73"/>
        <v/>
      </c>
      <c r="AP268" s="167" t="str">
        <f t="shared" si="74"/>
        <v/>
      </c>
      <c r="AQ268" s="167" t="str">
        <f t="shared" si="75"/>
        <v/>
      </c>
      <c r="AR268" s="167" t="str">
        <f t="shared" si="76"/>
        <v/>
      </c>
      <c r="AS268" s="164" t="str">
        <f t="shared" si="77"/>
        <v/>
      </c>
      <c r="AT268" s="168" t="str">
        <f t="shared" si="78"/>
        <v/>
      </c>
      <c r="AU268" s="168" t="str">
        <f t="shared" si="79"/>
        <v/>
      </c>
      <c r="AV268" s="168" t="str">
        <f t="shared" si="80"/>
        <v/>
      </c>
      <c r="AW268" s="168" t="str">
        <f t="shared" si="81"/>
        <v/>
      </c>
      <c r="AX268" s="168" t="str">
        <f t="shared" si="82"/>
        <v/>
      </c>
      <c r="AY268" s="168" t="str">
        <f t="shared" si="83"/>
        <v/>
      </c>
      <c r="AZ268" s="169" t="str">
        <f>IF(C268="","",MAX(R268:R269))</f>
        <v/>
      </c>
      <c r="BA268" s="169" t="str">
        <f>IF(C268="","",MAX(S268:S269))</f>
        <v/>
      </c>
      <c r="BB268" s="170" t="str">
        <f>IF(C268="","",MIN(2,1+SQRT(200/(0.8*K268))))</f>
        <v/>
      </c>
      <c r="BC268" s="170" t="str">
        <f>IF(C268="","",MIN(0.02,MAX(R268:S268)/(J268*0.8*K268)))</f>
        <v/>
      </c>
      <c r="BD268" s="171" t="str">
        <f>IF(C268="","",0.18/$Y$11)</f>
        <v/>
      </c>
      <c r="BE268" s="172" t="str">
        <f>IF(C268="","",0.035*BB268^(3/2)*$F$9^(1/2))</f>
        <v/>
      </c>
      <c r="BF268" s="172" t="str">
        <f>IF(C268="","",0.6*(1-$F$9/250))</f>
        <v/>
      </c>
      <c r="BG268" s="171" t="str">
        <f>IF(C268="","",0.9*AK268)</f>
        <v/>
      </c>
      <c r="BH268" s="172" t="str">
        <f>+IF(C268="","",(BD268*BB268*(100*BC268*$F$9)^(1/3)+0.15*U268)*J268*0.8*K268/1000)</f>
        <v/>
      </c>
      <c r="BI268" s="172" t="str">
        <f>IF(C268="","",(BE268+0.15*U268)*J268*0.8*K268/1000)</f>
        <v/>
      </c>
      <c r="BJ268" s="172" t="str">
        <f>IF(C268="","",$AF$12*J268*1000)</f>
        <v/>
      </c>
      <c r="BK268" s="172" t="str">
        <f>+IF(C268="","",T268*1000/(BG268*$Q$10*Z268)*1000)</f>
        <v/>
      </c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  <c r="BW268" s="27"/>
      <c r="BX268" s="27"/>
      <c r="BY268" s="27"/>
      <c r="BZ268" s="27"/>
      <c r="CA268" s="27"/>
      <c r="CB268" s="27"/>
      <c r="CC268" s="27"/>
      <c r="CD268" s="27"/>
      <c r="CE268" s="27"/>
      <c r="CF268" s="27"/>
      <c r="CG268" s="27"/>
      <c r="CH268" s="27"/>
      <c r="CI268" s="27"/>
      <c r="CJ268" s="27"/>
      <c r="CK268" s="27"/>
      <c r="CL268" s="27"/>
      <c r="CM268" s="27"/>
      <c r="CN268" s="27"/>
      <c r="CO268" s="27"/>
      <c r="CP268" s="27"/>
      <c r="CQ268" s="27"/>
      <c r="CR268" s="27"/>
      <c r="CS268" s="27"/>
      <c r="CT268" s="27"/>
      <c r="CU268" s="27"/>
      <c r="CV268" s="27"/>
      <c r="CW268" s="27"/>
      <c r="CX268" s="27"/>
      <c r="CY268" s="27"/>
      <c r="CZ268" s="27"/>
      <c r="DA268" s="27"/>
      <c r="DB268" s="27"/>
      <c r="DC268" s="27"/>
      <c r="DD268" s="27"/>
      <c r="DE268" s="27"/>
      <c r="DF268" s="27"/>
      <c r="DG268" s="27"/>
      <c r="DH268" s="27"/>
      <c r="DI268" s="25"/>
      <c r="DJ268" s="25"/>
      <c r="DK268" s="25"/>
      <c r="DL268" s="25"/>
      <c r="DM268" s="25"/>
      <c r="DN268" s="25"/>
    </row>
    <row r="269" spans="1:118" ht="15.95" customHeight="1" x14ac:dyDescent="0.25">
      <c r="A269" s="181" t="str">
        <f t="shared" si="85"/>
        <v/>
      </c>
      <c r="B269" s="182" t="str">
        <f t="shared" si="84"/>
        <v/>
      </c>
      <c r="C269" s="151"/>
      <c r="D269" s="152"/>
      <c r="E269" s="153"/>
      <c r="F269" s="152"/>
      <c r="G269" s="151"/>
      <c r="H269" s="151"/>
      <c r="I269" s="151"/>
      <c r="J269" s="151"/>
      <c r="K269" s="152"/>
      <c r="L269" s="151" t="str">
        <f t="shared" si="65"/>
        <v/>
      </c>
      <c r="M269" s="151" t="str">
        <f t="shared" si="66"/>
        <v/>
      </c>
      <c r="N269" s="151" t="str">
        <f t="shared" si="67"/>
        <v/>
      </c>
      <c r="O269" s="151" t="str">
        <f t="shared" si="68"/>
        <v/>
      </c>
      <c r="P269" s="272"/>
      <c r="Q269" s="272"/>
      <c r="R269" s="173"/>
      <c r="S269" s="173"/>
      <c r="T269" s="174"/>
      <c r="U269" s="174"/>
      <c r="V269" s="174"/>
      <c r="W269" s="174"/>
      <c r="X269" s="174"/>
      <c r="Y269" s="174"/>
      <c r="Z269" s="174"/>
      <c r="AA269" s="175"/>
      <c r="AB269" s="175"/>
      <c r="AC269" s="175"/>
      <c r="AD269" s="175"/>
      <c r="AE269" s="176"/>
      <c r="AF269" s="175"/>
      <c r="AG269" s="122"/>
      <c r="AH269" s="177"/>
      <c r="AI269" s="177"/>
      <c r="AK269" s="164" t="str">
        <f t="shared" si="69"/>
        <v/>
      </c>
      <c r="AL269" s="165" t="str">
        <f t="shared" si="70"/>
        <v/>
      </c>
      <c r="AM269" s="164" t="str">
        <f t="shared" si="71"/>
        <v/>
      </c>
      <c r="AN269" s="164" t="str">
        <f t="shared" si="72"/>
        <v/>
      </c>
      <c r="AO269" s="166" t="str">
        <f t="shared" si="73"/>
        <v/>
      </c>
      <c r="AP269" s="167" t="str">
        <f t="shared" si="74"/>
        <v/>
      </c>
      <c r="AQ269" s="167" t="str">
        <f t="shared" si="75"/>
        <v/>
      </c>
      <c r="AR269" s="167" t="str">
        <f t="shared" si="76"/>
        <v/>
      </c>
      <c r="AS269" s="164" t="str">
        <f t="shared" si="77"/>
        <v/>
      </c>
      <c r="AT269" s="168" t="str">
        <f t="shared" si="78"/>
        <v/>
      </c>
      <c r="AU269" s="168" t="str">
        <f t="shared" si="79"/>
        <v/>
      </c>
      <c r="AV269" s="168" t="str">
        <f t="shared" si="80"/>
        <v/>
      </c>
      <c r="AW269" s="168" t="str">
        <f t="shared" si="81"/>
        <v/>
      </c>
      <c r="AX269" s="168" t="str">
        <f t="shared" si="82"/>
        <v/>
      </c>
      <c r="AY269" s="168" t="str">
        <f t="shared" si="83"/>
        <v/>
      </c>
      <c r="AZ269" s="178"/>
      <c r="BA269" s="178"/>
      <c r="BB269" s="179"/>
      <c r="BC269" s="179"/>
      <c r="BD269" s="179"/>
      <c r="BE269" s="179"/>
      <c r="BF269" s="179"/>
      <c r="BG269" s="179"/>
      <c r="BH269" s="179"/>
      <c r="BI269" s="179"/>
      <c r="BJ269" s="179"/>
      <c r="BK269" s="179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  <c r="BW269" s="27"/>
      <c r="BX269" s="27"/>
      <c r="BY269" s="27"/>
      <c r="BZ269" s="27"/>
      <c r="CA269" s="27"/>
      <c r="CB269" s="27"/>
      <c r="CC269" s="27"/>
      <c r="CD269" s="27"/>
      <c r="CE269" s="27"/>
      <c r="CF269" s="27"/>
      <c r="CG269" s="27"/>
      <c r="CH269" s="27"/>
      <c r="CI269" s="27"/>
      <c r="CJ269" s="27"/>
      <c r="CK269" s="27"/>
      <c r="CL269" s="27"/>
      <c r="CM269" s="27"/>
      <c r="CN269" s="27"/>
      <c r="CO269" s="27"/>
      <c r="CP269" s="27"/>
      <c r="CQ269" s="27"/>
      <c r="CR269" s="27"/>
      <c r="CS269" s="27"/>
      <c r="CT269" s="27"/>
      <c r="CU269" s="27"/>
      <c r="CV269" s="27"/>
      <c r="CW269" s="27"/>
      <c r="CX269" s="27"/>
      <c r="CY269" s="27"/>
      <c r="CZ269" s="27"/>
      <c r="DA269" s="27"/>
      <c r="DB269" s="27"/>
      <c r="DC269" s="27"/>
      <c r="DD269" s="27"/>
      <c r="DE269" s="27"/>
      <c r="DF269" s="27"/>
      <c r="DG269" s="27"/>
      <c r="DH269" s="27"/>
      <c r="DI269" s="25"/>
      <c r="DJ269" s="25"/>
      <c r="DK269" s="25"/>
      <c r="DL269" s="25"/>
      <c r="DM269" s="25"/>
      <c r="DN269" s="25"/>
    </row>
    <row r="270" spans="1:118" ht="15.95" customHeight="1" x14ac:dyDescent="0.2">
      <c r="A270" s="181" t="str">
        <f t="shared" si="85"/>
        <v/>
      </c>
      <c r="B270" s="182" t="str">
        <f t="shared" si="84"/>
        <v/>
      </c>
      <c r="C270" s="151"/>
      <c r="D270" s="152"/>
      <c r="E270" s="153"/>
      <c r="F270" s="152"/>
      <c r="G270" s="151"/>
      <c r="H270" s="151"/>
      <c r="I270" s="151"/>
      <c r="J270" s="151"/>
      <c r="K270" s="151"/>
      <c r="L270" s="151" t="str">
        <f t="shared" si="65"/>
        <v/>
      </c>
      <c r="M270" s="151" t="str">
        <f t="shared" si="66"/>
        <v/>
      </c>
      <c r="N270" s="151" t="str">
        <f t="shared" si="67"/>
        <v/>
      </c>
      <c r="O270" s="151" t="str">
        <f t="shared" si="68"/>
        <v/>
      </c>
      <c r="P270" s="155"/>
      <c r="Q270" s="155"/>
      <c r="R270" s="154" t="str">
        <f>IF(C270="","",MAX(N270:N271))</f>
        <v/>
      </c>
      <c r="S270" s="154" t="str">
        <f>IF(D270="","",MAX(O270:O271))</f>
        <v/>
      </c>
      <c r="T270" s="155" t="str">
        <f>IF(C270="","",MAX(ABS(H270),ABS(H271)))</f>
        <v/>
      </c>
      <c r="U270" s="156" t="str">
        <f>+IF(C270="","",MIN(MAX(ABS(G270),ABS(G271))*1000/(J270*K270),0.2*$F$10))</f>
        <v/>
      </c>
      <c r="V270" s="155" t="str">
        <f>IF(C270="","",MAX(BH270:BI270))</f>
        <v/>
      </c>
      <c r="W270" s="155" t="str">
        <f>IF(C270="","",$AA$9*$J270*$BG270*$BF270*$F$10/2.9/1000)</f>
        <v/>
      </c>
      <c r="X270" s="155" t="str">
        <f>IF(C270="","",$AA$9*$J270*$BG270*$BF270*$F$10/2/1000)</f>
        <v/>
      </c>
      <c r="Y270" s="157" t="str">
        <f>IF(C270="","",IF(MAX(ABS(H270),ABS(H271))&lt;V270,"Cấu tạo",IF(MAX(ABS(H270),ABS(H271))&gt;X270,"O/S","Tínhthép")))</f>
        <v/>
      </c>
      <c r="Z270" s="158" t="str">
        <f>IF(C270="","",IF(Y270="Tínhthép",IF(T270&lt;W270,2.5,_xlfn.COT(0.5*ASIN(2*T270*1000/($AA$9*J270*BG270*BF270*$F$10)))),""))</f>
        <v/>
      </c>
      <c r="AA270" s="159" t="str">
        <f>IF(C270="","",MAX(BJ270:BK270))</f>
        <v/>
      </c>
      <c r="AB270" s="160" t="str">
        <f>IF($C270="","",AH270)</f>
        <v/>
      </c>
      <c r="AC270" s="160" t="str">
        <f>IF($C270="","",AI270)</f>
        <v/>
      </c>
      <c r="AD270" s="160"/>
      <c r="AE270" s="159" t="str">
        <f>IF(C270="","",2*3.14*AB270^2/4/AC270*1000)</f>
        <v/>
      </c>
      <c r="AF270" s="161" t="str">
        <f>IF(C270="","",IF(AE270&gt;AA270,"OK","NOT OK"))</f>
        <v/>
      </c>
      <c r="AG270" s="17">
        <v>64</v>
      </c>
      <c r="AH270" s="162">
        <v>10</v>
      </c>
      <c r="AI270" s="163">
        <v>200</v>
      </c>
      <c r="AK270" s="164" t="str">
        <f t="shared" si="69"/>
        <v/>
      </c>
      <c r="AL270" s="165" t="str">
        <f t="shared" si="70"/>
        <v/>
      </c>
      <c r="AM270" s="164" t="str">
        <f t="shared" si="71"/>
        <v/>
      </c>
      <c r="AN270" s="164" t="str">
        <f t="shared" si="72"/>
        <v/>
      </c>
      <c r="AO270" s="166" t="str">
        <f t="shared" si="73"/>
        <v/>
      </c>
      <c r="AP270" s="167" t="str">
        <f t="shared" si="74"/>
        <v/>
      </c>
      <c r="AQ270" s="167" t="str">
        <f t="shared" si="75"/>
        <v/>
      </c>
      <c r="AR270" s="167" t="str">
        <f t="shared" si="76"/>
        <v/>
      </c>
      <c r="AS270" s="164" t="str">
        <f t="shared" si="77"/>
        <v/>
      </c>
      <c r="AT270" s="168" t="str">
        <f t="shared" si="78"/>
        <v/>
      </c>
      <c r="AU270" s="168" t="str">
        <f t="shared" si="79"/>
        <v/>
      </c>
      <c r="AV270" s="168" t="str">
        <f t="shared" si="80"/>
        <v/>
      </c>
      <c r="AW270" s="168" t="str">
        <f t="shared" si="81"/>
        <v/>
      </c>
      <c r="AX270" s="168" t="str">
        <f t="shared" si="82"/>
        <v/>
      </c>
      <c r="AY270" s="168" t="str">
        <f t="shared" si="83"/>
        <v/>
      </c>
      <c r="AZ270" s="169" t="str">
        <f>IF(C270="","",MAX(R270:R271))</f>
        <v/>
      </c>
      <c r="BA270" s="169" t="str">
        <f>IF(C270="","",MAX(S270:S271))</f>
        <v/>
      </c>
      <c r="BB270" s="170" t="str">
        <f>IF(C270="","",MIN(2,1+SQRT(200/(0.8*K270))))</f>
        <v/>
      </c>
      <c r="BC270" s="170" t="str">
        <f>IF(C270="","",MIN(0.02,MAX(R270:S270)/(J270*0.8*K270)))</f>
        <v/>
      </c>
      <c r="BD270" s="171" t="str">
        <f>IF(C270="","",0.18/$Y$11)</f>
        <v/>
      </c>
      <c r="BE270" s="172" t="str">
        <f>IF(C270="","",0.035*BB270^(3/2)*$F$9^(1/2))</f>
        <v/>
      </c>
      <c r="BF270" s="172" t="str">
        <f>IF(C270="","",0.6*(1-$F$9/250))</f>
        <v/>
      </c>
      <c r="BG270" s="171" t="str">
        <f>IF(C270="","",0.9*AK270)</f>
        <v/>
      </c>
      <c r="BH270" s="172" t="str">
        <f>+IF(C270="","",(BD270*BB270*(100*BC270*$F$9)^(1/3)+0.15*U270)*J270*0.8*K270/1000)</f>
        <v/>
      </c>
      <c r="BI270" s="172" t="str">
        <f>IF(C270="","",(BE270+0.15*U270)*J270*0.8*K270/1000)</f>
        <v/>
      </c>
      <c r="BJ270" s="172" t="str">
        <f>IF(C270="","",$AF$12*J270*1000)</f>
        <v/>
      </c>
      <c r="BK270" s="172" t="str">
        <f>+IF(C270="","",T270*1000/(BG270*$Q$10*Z270)*1000)</f>
        <v/>
      </c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  <c r="BW270" s="27"/>
      <c r="BX270" s="27"/>
      <c r="BY270" s="27"/>
      <c r="BZ270" s="27"/>
      <c r="CA270" s="27"/>
      <c r="CB270" s="27"/>
      <c r="CC270" s="27"/>
      <c r="CD270" s="27"/>
      <c r="CE270" s="27"/>
      <c r="CF270" s="27"/>
      <c r="CG270" s="27"/>
      <c r="CH270" s="27"/>
      <c r="CI270" s="27"/>
      <c r="CJ270" s="27"/>
      <c r="CK270" s="27"/>
      <c r="CL270" s="27"/>
      <c r="CM270" s="27"/>
      <c r="CN270" s="27"/>
      <c r="CO270" s="27"/>
      <c r="CP270" s="27"/>
      <c r="CQ270" s="27"/>
      <c r="CR270" s="27"/>
      <c r="CS270" s="27"/>
      <c r="CT270" s="27"/>
      <c r="CU270" s="27"/>
      <c r="CV270" s="27"/>
      <c r="CW270" s="27"/>
      <c r="CX270" s="27"/>
      <c r="CY270" s="27"/>
      <c r="CZ270" s="27"/>
      <c r="DA270" s="27"/>
      <c r="DB270" s="27"/>
      <c r="DC270" s="27"/>
      <c r="DD270" s="27"/>
      <c r="DE270" s="27"/>
      <c r="DF270" s="27"/>
      <c r="DG270" s="27"/>
      <c r="DH270" s="27"/>
      <c r="DI270" s="25"/>
      <c r="DJ270" s="25"/>
      <c r="DK270" s="25"/>
      <c r="DL270" s="25"/>
      <c r="DM270" s="25"/>
      <c r="DN270" s="25"/>
    </row>
    <row r="271" spans="1:118" ht="15.95" customHeight="1" x14ac:dyDescent="0.25">
      <c r="A271" s="181" t="str">
        <f t="shared" si="85"/>
        <v/>
      </c>
      <c r="B271" s="182" t="str">
        <f t="shared" si="84"/>
        <v/>
      </c>
      <c r="C271" s="151"/>
      <c r="D271" s="152"/>
      <c r="E271" s="153"/>
      <c r="F271" s="152"/>
      <c r="G271" s="151"/>
      <c r="H271" s="151"/>
      <c r="I271" s="151"/>
      <c r="J271" s="151"/>
      <c r="K271" s="152"/>
      <c r="L271" s="151" t="str">
        <f t="shared" si="65"/>
        <v/>
      </c>
      <c r="M271" s="151" t="str">
        <f t="shared" si="66"/>
        <v/>
      </c>
      <c r="N271" s="151" t="str">
        <f t="shared" si="67"/>
        <v/>
      </c>
      <c r="O271" s="151" t="str">
        <f t="shared" si="68"/>
        <v/>
      </c>
      <c r="P271" s="272"/>
      <c r="Q271" s="272"/>
      <c r="R271" s="180"/>
      <c r="S271" s="180"/>
      <c r="T271" s="174"/>
      <c r="U271" s="174"/>
      <c r="V271" s="174"/>
      <c r="W271" s="174"/>
      <c r="X271" s="174"/>
      <c r="Y271" s="174"/>
      <c r="Z271" s="174"/>
      <c r="AA271" s="175"/>
      <c r="AB271" s="175"/>
      <c r="AC271" s="175"/>
      <c r="AD271" s="175"/>
      <c r="AE271" s="176"/>
      <c r="AF271" s="175"/>
      <c r="AG271" s="122"/>
      <c r="AH271" s="177"/>
      <c r="AI271" s="177"/>
      <c r="AK271" s="164" t="str">
        <f t="shared" si="69"/>
        <v/>
      </c>
      <c r="AL271" s="165" t="str">
        <f t="shared" si="70"/>
        <v/>
      </c>
      <c r="AM271" s="164" t="str">
        <f t="shared" si="71"/>
        <v/>
      </c>
      <c r="AN271" s="164" t="str">
        <f t="shared" si="72"/>
        <v/>
      </c>
      <c r="AO271" s="166" t="str">
        <f t="shared" si="73"/>
        <v/>
      </c>
      <c r="AP271" s="167" t="str">
        <f t="shared" si="74"/>
        <v/>
      </c>
      <c r="AQ271" s="167" t="str">
        <f t="shared" si="75"/>
        <v/>
      </c>
      <c r="AR271" s="167" t="str">
        <f t="shared" si="76"/>
        <v/>
      </c>
      <c r="AS271" s="164" t="str">
        <f t="shared" si="77"/>
        <v/>
      </c>
      <c r="AT271" s="168" t="str">
        <f t="shared" si="78"/>
        <v/>
      </c>
      <c r="AU271" s="168" t="str">
        <f t="shared" si="79"/>
        <v/>
      </c>
      <c r="AV271" s="168" t="str">
        <f t="shared" si="80"/>
        <v/>
      </c>
      <c r="AW271" s="168" t="str">
        <f t="shared" si="81"/>
        <v/>
      </c>
      <c r="AX271" s="168" t="str">
        <f t="shared" si="82"/>
        <v/>
      </c>
      <c r="AY271" s="168" t="str">
        <f t="shared" si="83"/>
        <v/>
      </c>
      <c r="AZ271" s="178"/>
      <c r="BA271" s="178"/>
      <c r="BB271" s="179"/>
      <c r="BC271" s="179"/>
      <c r="BD271" s="179"/>
      <c r="BE271" s="179"/>
      <c r="BF271" s="179"/>
      <c r="BG271" s="179"/>
      <c r="BH271" s="179"/>
      <c r="BI271" s="179"/>
      <c r="BJ271" s="179"/>
      <c r="BK271" s="179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  <c r="BW271" s="27"/>
      <c r="BX271" s="27"/>
      <c r="BY271" s="27"/>
      <c r="BZ271" s="27"/>
      <c r="CA271" s="27"/>
      <c r="CB271" s="27"/>
      <c r="CC271" s="27"/>
      <c r="CD271" s="27"/>
      <c r="CE271" s="27"/>
      <c r="CF271" s="27"/>
      <c r="CG271" s="27"/>
      <c r="CH271" s="27"/>
      <c r="CI271" s="27"/>
      <c r="CJ271" s="27"/>
      <c r="CK271" s="27"/>
      <c r="CL271" s="27"/>
      <c r="CM271" s="27"/>
      <c r="CN271" s="27"/>
      <c r="CO271" s="27"/>
      <c r="CP271" s="27"/>
      <c r="CQ271" s="27"/>
      <c r="CR271" s="27"/>
      <c r="CS271" s="27"/>
      <c r="CT271" s="27"/>
      <c r="CU271" s="27"/>
      <c r="CV271" s="27"/>
      <c r="CW271" s="27"/>
      <c r="CX271" s="27"/>
      <c r="CY271" s="27"/>
      <c r="CZ271" s="27"/>
      <c r="DA271" s="27"/>
      <c r="DB271" s="27"/>
      <c r="DC271" s="27"/>
      <c r="DD271" s="27"/>
      <c r="DE271" s="27"/>
      <c r="DF271" s="27"/>
      <c r="DG271" s="27"/>
      <c r="DH271" s="27"/>
      <c r="DI271" s="25"/>
      <c r="DJ271" s="25"/>
      <c r="DK271" s="25"/>
      <c r="DL271" s="25"/>
      <c r="DM271" s="25"/>
      <c r="DN271" s="25"/>
    </row>
    <row r="272" spans="1:118" ht="15.95" customHeight="1" x14ac:dyDescent="0.2">
      <c r="A272" s="181" t="str">
        <f t="shared" si="85"/>
        <v/>
      </c>
      <c r="B272" s="182" t="str">
        <f t="shared" si="84"/>
        <v/>
      </c>
      <c r="C272" s="151"/>
      <c r="D272" s="152"/>
      <c r="E272" s="153"/>
      <c r="F272" s="152"/>
      <c r="G272" s="151"/>
      <c r="H272" s="151"/>
      <c r="I272" s="151"/>
      <c r="J272" s="151"/>
      <c r="K272" s="152"/>
      <c r="L272" s="151" t="str">
        <f t="shared" si="65"/>
        <v/>
      </c>
      <c r="M272" s="151" t="str">
        <f t="shared" si="66"/>
        <v/>
      </c>
      <c r="N272" s="151" t="str">
        <f t="shared" si="67"/>
        <v/>
      </c>
      <c r="O272" s="151" t="str">
        <f t="shared" si="68"/>
        <v/>
      </c>
      <c r="P272" s="155"/>
      <c r="Q272" s="155"/>
      <c r="R272" s="154" t="str">
        <f>IF(C272="","",MAX(N272:N273))</f>
        <v/>
      </c>
      <c r="S272" s="154" t="str">
        <f>IF(D272="","",MAX(O272:O273))</f>
        <v/>
      </c>
      <c r="T272" s="155" t="str">
        <f>IF(C272="","",MAX(ABS(H272),ABS(H273)))</f>
        <v/>
      </c>
      <c r="U272" s="156" t="str">
        <f>+IF(C272="","",MIN(MAX(ABS(G272),ABS(G273))*1000/(J272*K272),0.2*$F$10))</f>
        <v/>
      </c>
      <c r="V272" s="155" t="str">
        <f>IF(C272="","",MAX(BH272:BI272))</f>
        <v/>
      </c>
      <c r="W272" s="155" t="str">
        <f>IF(C272="","",$AA$9*$J272*$BG272*$BF272*$F$10/2.9/1000)</f>
        <v/>
      </c>
      <c r="X272" s="155" t="str">
        <f>IF(C272="","",$AA$9*$J272*$BG272*$BF272*$F$10/2/1000)</f>
        <v/>
      </c>
      <c r="Y272" s="157" t="str">
        <f>IF(C272="","",IF(MAX(ABS(H272),ABS(H273))&lt;V272,"Cấu tạo",IF(MAX(ABS(H272),ABS(H273))&gt;X272,"O/S","Tínhthép")))</f>
        <v/>
      </c>
      <c r="Z272" s="158" t="str">
        <f>IF(C272="","",IF(Y272="Tínhthép",IF(T272&lt;W272,2.5,_xlfn.COT(0.5*ASIN(2*T272*1000/($AA$9*J272*BG272*BF272*$F$10)))),""))</f>
        <v/>
      </c>
      <c r="AA272" s="159" t="str">
        <f>IF(C272="","",MAX(BJ272:BK272))</f>
        <v/>
      </c>
      <c r="AB272" s="160" t="str">
        <f>IF($C272="","",AH272)</f>
        <v/>
      </c>
      <c r="AC272" s="160" t="str">
        <f>IF($C272="","",AI272)</f>
        <v/>
      </c>
      <c r="AD272" s="160"/>
      <c r="AE272" s="159" t="str">
        <f>IF(C272="","",2*3.14*AB272^2/4/AC272*1000)</f>
        <v/>
      </c>
      <c r="AF272" s="161" t="str">
        <f>IF(C272="","",IF(AE272&gt;AA272,"OK","NOT OK"))</f>
        <v/>
      </c>
      <c r="AH272" s="162">
        <v>10</v>
      </c>
      <c r="AI272" s="163">
        <v>200</v>
      </c>
      <c r="AK272" s="164" t="str">
        <f t="shared" si="69"/>
        <v/>
      </c>
      <c r="AL272" s="165" t="str">
        <f t="shared" si="70"/>
        <v/>
      </c>
      <c r="AM272" s="164" t="str">
        <f t="shared" si="71"/>
        <v/>
      </c>
      <c r="AN272" s="164" t="str">
        <f t="shared" si="72"/>
        <v/>
      </c>
      <c r="AO272" s="166" t="str">
        <f t="shared" si="73"/>
        <v/>
      </c>
      <c r="AP272" s="167" t="str">
        <f t="shared" si="74"/>
        <v/>
      </c>
      <c r="AQ272" s="167" t="str">
        <f t="shared" si="75"/>
        <v/>
      </c>
      <c r="AR272" s="167" t="str">
        <f t="shared" si="76"/>
        <v/>
      </c>
      <c r="AS272" s="164" t="str">
        <f t="shared" si="77"/>
        <v/>
      </c>
      <c r="AT272" s="168" t="str">
        <f t="shared" si="78"/>
        <v/>
      </c>
      <c r="AU272" s="168" t="str">
        <f t="shared" si="79"/>
        <v/>
      </c>
      <c r="AV272" s="168" t="str">
        <f t="shared" si="80"/>
        <v/>
      </c>
      <c r="AW272" s="168" t="str">
        <f t="shared" si="81"/>
        <v/>
      </c>
      <c r="AX272" s="168" t="str">
        <f t="shared" si="82"/>
        <v/>
      </c>
      <c r="AY272" s="168" t="str">
        <f t="shared" si="83"/>
        <v/>
      </c>
      <c r="AZ272" s="169" t="str">
        <f>IF(C272="","",MAX(R272:R273))</f>
        <v/>
      </c>
      <c r="BA272" s="169" t="str">
        <f>IF(C272="","",MAX(S272:S273))</f>
        <v/>
      </c>
      <c r="BB272" s="170" t="str">
        <f>IF(C272="","",MIN(2,1+SQRT(200/(0.8*K272))))</f>
        <v/>
      </c>
      <c r="BC272" s="170" t="str">
        <f>IF(C272="","",MIN(0.02,MAX(R272:S272)/(J272*0.8*K272)))</f>
        <v/>
      </c>
      <c r="BD272" s="171" t="str">
        <f>IF(C272="","",0.18/$Y$11)</f>
        <v/>
      </c>
      <c r="BE272" s="172" t="str">
        <f>IF(C272="","",0.035*BB272^(3/2)*$F$9^(1/2))</f>
        <v/>
      </c>
      <c r="BF272" s="172" t="str">
        <f>IF(C272="","",0.6*(1-$F$9/250))</f>
        <v/>
      </c>
      <c r="BG272" s="171" t="str">
        <f>IF(C272="","",0.9*AK272)</f>
        <v/>
      </c>
      <c r="BH272" s="172" t="str">
        <f>+IF(C272="","",(BD272*BB272*(100*BC272*$F$9)^(1/3)+0.15*U272)*J272*0.8*K272/1000)</f>
        <v/>
      </c>
      <c r="BI272" s="172" t="str">
        <f>IF(C272="","",(BE272+0.15*U272)*J272*0.8*K272/1000)</f>
        <v/>
      </c>
      <c r="BJ272" s="172" t="str">
        <f>IF(C272="","",$AF$12*J272*1000)</f>
        <v/>
      </c>
      <c r="BK272" s="172" t="str">
        <f>+IF(C272="","",T272*1000/(BG272*$Q$10*Z272)*1000)</f>
        <v/>
      </c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  <c r="BW272" s="27"/>
      <c r="BX272" s="27"/>
      <c r="BY272" s="27"/>
      <c r="BZ272" s="27"/>
      <c r="CA272" s="27"/>
      <c r="CB272" s="27"/>
      <c r="CC272" s="27"/>
      <c r="CD272" s="27"/>
      <c r="CE272" s="27"/>
      <c r="CF272" s="27"/>
      <c r="CG272" s="27"/>
      <c r="CH272" s="27"/>
      <c r="CI272" s="27"/>
      <c r="CJ272" s="27"/>
      <c r="CK272" s="27"/>
      <c r="CL272" s="27"/>
      <c r="CM272" s="27"/>
      <c r="CN272" s="27"/>
      <c r="CO272" s="27"/>
      <c r="CP272" s="27"/>
      <c r="CQ272" s="27"/>
      <c r="CR272" s="27"/>
      <c r="CS272" s="27"/>
      <c r="CT272" s="27"/>
      <c r="CU272" s="27"/>
      <c r="CV272" s="27"/>
      <c r="CW272" s="27"/>
      <c r="CX272" s="27"/>
      <c r="CY272" s="27"/>
      <c r="CZ272" s="27"/>
      <c r="DA272" s="27"/>
      <c r="DB272" s="27"/>
      <c r="DC272" s="27"/>
      <c r="DD272" s="27"/>
      <c r="DE272" s="27"/>
      <c r="DF272" s="27"/>
      <c r="DG272" s="27"/>
      <c r="DH272" s="27"/>
      <c r="DI272" s="25"/>
      <c r="DJ272" s="25"/>
      <c r="DK272" s="25"/>
      <c r="DL272" s="25"/>
      <c r="DM272" s="25"/>
      <c r="DN272" s="25"/>
    </row>
    <row r="273" spans="1:118" ht="15.95" customHeight="1" x14ac:dyDescent="0.25">
      <c r="A273" s="181" t="str">
        <f t="shared" si="85"/>
        <v/>
      </c>
      <c r="B273" s="182" t="str">
        <f t="shared" si="84"/>
        <v/>
      </c>
      <c r="C273" s="151"/>
      <c r="D273" s="152"/>
      <c r="E273" s="153"/>
      <c r="F273" s="152"/>
      <c r="G273" s="151"/>
      <c r="H273" s="151"/>
      <c r="I273" s="151"/>
      <c r="J273" s="151"/>
      <c r="K273" s="152"/>
      <c r="L273" s="151" t="str">
        <f t="shared" si="65"/>
        <v/>
      </c>
      <c r="M273" s="151" t="str">
        <f t="shared" si="66"/>
        <v/>
      </c>
      <c r="N273" s="151" t="str">
        <f t="shared" si="67"/>
        <v/>
      </c>
      <c r="O273" s="151" t="str">
        <f t="shared" si="68"/>
        <v/>
      </c>
      <c r="P273" s="272"/>
      <c r="Q273" s="272"/>
      <c r="R273" s="180"/>
      <c r="S273" s="180"/>
      <c r="T273" s="174"/>
      <c r="U273" s="174"/>
      <c r="V273" s="174"/>
      <c r="W273" s="174"/>
      <c r="X273" s="174"/>
      <c r="Y273" s="174"/>
      <c r="Z273" s="174"/>
      <c r="AA273" s="175"/>
      <c r="AB273" s="175"/>
      <c r="AC273" s="175"/>
      <c r="AD273" s="175"/>
      <c r="AE273" s="176"/>
      <c r="AF273" s="175"/>
      <c r="AG273" s="122"/>
      <c r="AH273" s="177"/>
      <c r="AI273" s="177"/>
      <c r="AK273" s="164" t="str">
        <f t="shared" si="69"/>
        <v/>
      </c>
      <c r="AL273" s="165" t="str">
        <f t="shared" si="70"/>
        <v/>
      </c>
      <c r="AM273" s="164" t="str">
        <f t="shared" si="71"/>
        <v/>
      </c>
      <c r="AN273" s="164" t="str">
        <f t="shared" si="72"/>
        <v/>
      </c>
      <c r="AO273" s="166" t="str">
        <f t="shared" si="73"/>
        <v/>
      </c>
      <c r="AP273" s="167" t="str">
        <f t="shared" si="74"/>
        <v/>
      </c>
      <c r="AQ273" s="167" t="str">
        <f t="shared" si="75"/>
        <v/>
      </c>
      <c r="AR273" s="167" t="str">
        <f t="shared" si="76"/>
        <v/>
      </c>
      <c r="AS273" s="164" t="str">
        <f t="shared" si="77"/>
        <v/>
      </c>
      <c r="AT273" s="168" t="str">
        <f t="shared" si="78"/>
        <v/>
      </c>
      <c r="AU273" s="168" t="str">
        <f t="shared" si="79"/>
        <v/>
      </c>
      <c r="AV273" s="168" t="str">
        <f t="shared" si="80"/>
        <v/>
      </c>
      <c r="AW273" s="168" t="str">
        <f t="shared" si="81"/>
        <v/>
      </c>
      <c r="AX273" s="168" t="str">
        <f t="shared" si="82"/>
        <v/>
      </c>
      <c r="AY273" s="168" t="str">
        <f t="shared" si="83"/>
        <v/>
      </c>
      <c r="AZ273" s="178"/>
      <c r="BA273" s="178"/>
      <c r="BB273" s="179"/>
      <c r="BC273" s="179"/>
      <c r="BD273" s="179"/>
      <c r="BE273" s="179"/>
      <c r="BF273" s="179"/>
      <c r="BG273" s="179"/>
      <c r="BH273" s="179"/>
      <c r="BI273" s="179"/>
      <c r="BJ273" s="179"/>
      <c r="BK273" s="179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  <c r="BW273" s="27"/>
      <c r="BX273" s="27"/>
      <c r="BY273" s="27"/>
      <c r="BZ273" s="27"/>
      <c r="CA273" s="27"/>
      <c r="CB273" s="27"/>
      <c r="CC273" s="27"/>
      <c r="CD273" s="27"/>
      <c r="CE273" s="27"/>
      <c r="CF273" s="27"/>
      <c r="CG273" s="27"/>
      <c r="CH273" s="27"/>
      <c r="CI273" s="27"/>
      <c r="CJ273" s="27"/>
      <c r="CK273" s="27"/>
      <c r="CL273" s="27"/>
      <c r="CM273" s="27"/>
      <c r="CN273" s="27"/>
      <c r="CO273" s="27"/>
      <c r="CP273" s="27"/>
      <c r="CQ273" s="27"/>
      <c r="CR273" s="27"/>
      <c r="CS273" s="27"/>
      <c r="CT273" s="27"/>
      <c r="CU273" s="27"/>
      <c r="CV273" s="27"/>
      <c r="CW273" s="27"/>
      <c r="CX273" s="27"/>
      <c r="CY273" s="27"/>
      <c r="CZ273" s="27"/>
      <c r="DA273" s="27"/>
      <c r="DB273" s="27"/>
      <c r="DC273" s="27"/>
      <c r="DD273" s="27"/>
      <c r="DE273" s="27"/>
      <c r="DF273" s="27"/>
      <c r="DG273" s="27"/>
      <c r="DH273" s="27"/>
      <c r="DI273" s="25"/>
      <c r="DJ273" s="25"/>
      <c r="DK273" s="25"/>
      <c r="DL273" s="25"/>
      <c r="DM273" s="25"/>
      <c r="DN273" s="25"/>
    </row>
    <row r="274" spans="1:118" ht="15.95" customHeight="1" x14ac:dyDescent="0.2">
      <c r="A274" s="181" t="str">
        <f t="shared" si="85"/>
        <v/>
      </c>
      <c r="B274" s="182" t="str">
        <f t="shared" si="84"/>
        <v/>
      </c>
      <c r="C274" s="151"/>
      <c r="D274" s="152"/>
      <c r="E274" s="153"/>
      <c r="F274" s="152"/>
      <c r="G274" s="151"/>
      <c r="H274" s="151"/>
      <c r="I274" s="151"/>
      <c r="J274" s="151"/>
      <c r="K274" s="151"/>
      <c r="L274" s="151" t="str">
        <f t="shared" ref="L274:L317" si="86">IF(C274="","",IF($F$9&lt;50,AK274*($Q$11-$AC$8)/$AF$8,AK274*($Q$11-$AC$9)/$AF$9))</f>
        <v/>
      </c>
      <c r="M274" s="151" t="str">
        <f t="shared" ref="M274:M317" si="87">IF(C274="","",AK274-SQRT(AK274^2-2*ABS(I274)*10^6/($AA$11*$F$10*J274)))</f>
        <v/>
      </c>
      <c r="N274" s="151" t="str">
        <f t="shared" ref="N274:N317" si="88">IF($C274="","",MAX($AF$11*J274*K274,IF(I274&lt;=0,AO274*$AM274+AY274*$AN274,AV274)))</f>
        <v/>
      </c>
      <c r="O274" s="151" t="str">
        <f t="shared" ref="O274:O317" si="89">IF(C274="","",MAX($AF$11*J274*K274,IF(I274&lt;=0,AV274,AO274*AM274+AY274*AN274)))</f>
        <v/>
      </c>
      <c r="P274" s="155"/>
      <c r="Q274" s="155"/>
      <c r="R274" s="154" t="str">
        <f>IF(C274="","",MAX(N274:N275))</f>
        <v/>
      </c>
      <c r="S274" s="154" t="str">
        <f>IF(D274="","",MAX(O274:O275))</f>
        <v/>
      </c>
      <c r="T274" s="155" t="str">
        <f>IF(C274="","",MAX(ABS(H274),ABS(H275)))</f>
        <v/>
      </c>
      <c r="U274" s="156" t="str">
        <f>+IF(C274="","",MIN(MAX(ABS(G274),ABS(G275))*1000/(J274*K274),0.2*$F$10))</f>
        <v/>
      </c>
      <c r="V274" s="155" t="str">
        <f>IF(C274="","",MAX(BH274:BI274))</f>
        <v/>
      </c>
      <c r="W274" s="155" t="str">
        <f>IF(C274="","",$AA$9*$J274*$BG274*$BF274*$F$10/2.9/1000)</f>
        <v/>
      </c>
      <c r="X274" s="155" t="str">
        <f>IF(C274="","",$AA$9*$J274*$BG274*$BF274*$F$10/2/1000)</f>
        <v/>
      </c>
      <c r="Y274" s="157" t="str">
        <f>IF(C274="","",IF(MAX(ABS(H274),ABS(H275))&lt;V274,"Cấu tạo",IF(MAX(ABS(H274),ABS(H275))&gt;X274,"O/S","Tínhthép")))</f>
        <v/>
      </c>
      <c r="Z274" s="158" t="str">
        <f>IF(C274="","",IF(Y274="Tínhthép",IF(T274&lt;W274,2.5,_xlfn.COT(0.5*ASIN(2*T274*1000/($AA$9*J274*BG274*BF274*$F$10)))),""))</f>
        <v/>
      </c>
      <c r="AA274" s="159" t="str">
        <f>IF(C274="","",MAX(BJ274:BK274))</f>
        <v/>
      </c>
      <c r="AB274" s="160" t="str">
        <f>IF($C274="","",AH274)</f>
        <v/>
      </c>
      <c r="AC274" s="160" t="str">
        <f>IF($C274="","",AI274)</f>
        <v/>
      </c>
      <c r="AD274" s="160"/>
      <c r="AE274" s="159" t="str">
        <f>IF(C274="","",2*3.14*AB274^2/4/AC274*1000)</f>
        <v/>
      </c>
      <c r="AF274" s="161" t="str">
        <f>IF(C274="","",IF(AE274&gt;AA274,"OK","NOT OK"))</f>
        <v/>
      </c>
      <c r="AG274" s="17">
        <v>65</v>
      </c>
      <c r="AH274" s="162">
        <v>10</v>
      </c>
      <c r="AI274" s="163">
        <v>200</v>
      </c>
      <c r="AK274" s="164" t="str">
        <f t="shared" ref="AK274:AK317" si="90">+IF(C274="","",IF(I274&gt;=0,K274-$Y$9,K274-$Y$8))</f>
        <v/>
      </c>
      <c r="AL274" s="165" t="str">
        <f t="shared" si="70"/>
        <v/>
      </c>
      <c r="AM274" s="164" t="str">
        <f t="shared" ref="AM274:AM317" si="91">IF(C274="","",IF(M274&lt;$AA$10*L274,1,0))</f>
        <v/>
      </c>
      <c r="AN274" s="164" t="str">
        <f t="shared" ref="AN274:AN317" si="92">IF(C274="","",IF(M274&lt;$AA$10*L274,0,1))</f>
        <v/>
      </c>
      <c r="AO274" s="166" t="str">
        <f t="shared" ref="AO274:AO317" si="93">+IF(C274="","",ABS(I274)*1000/($J$10*(AK274-M274/2))*1000)</f>
        <v/>
      </c>
      <c r="AP274" s="167" t="str">
        <f t="shared" ref="AP274:AP317" si="94">IF(C274="","",$AA$11*$F$10*$AA$10*$L274*$J274/1000)</f>
        <v/>
      </c>
      <c r="AQ274" s="167" t="str">
        <f t="shared" ref="AQ274:AQ317" si="95">IF(C274="","",AP274*(AK274-$AA$10*L274)/10^3)</f>
        <v/>
      </c>
      <c r="AR274" s="167" t="str">
        <f t="shared" ref="AR274:AR317" si="96">IF(C274="","",IF(ABS(I274)-AQ274&lt;=0,0,ABS(I274)-AQ274))</f>
        <v/>
      </c>
      <c r="AS274" s="164" t="str">
        <f t="shared" ref="AS274:AS317" si="97">IF(C274="","",$F$12*(L274-$Y$8)/L274)</f>
        <v/>
      </c>
      <c r="AT274" s="168" t="str">
        <f t="shared" ref="AT274:AT317" si="98">+IF(C274="","",AR274/(K274-$Y$8-$Y$9)*1000)</f>
        <v/>
      </c>
      <c r="AU274" s="168" t="str">
        <f t="shared" ref="AU274:AU317" si="99">IF(C274="","",MIN(+AS274*$J$11,$J$10))</f>
        <v/>
      </c>
      <c r="AV274" s="168" t="str">
        <f t="shared" ref="AV274:AV317" si="100">+IF(C274="","",AT274/(AU274-$AA$11*$F$10)*1000)</f>
        <v/>
      </c>
      <c r="AW274" s="168" t="str">
        <f t="shared" ref="AW274:AW317" si="101">+IF(C274="","",AQ274*10^6/($J$10*(AK274-$AA$10*L274/2)))</f>
        <v/>
      </c>
      <c r="AX274" s="168" t="str">
        <f t="shared" ref="AX274:AX317" si="102">+IF(C274="","",AR274*10^6/($J$10*(K274-$Y$8-$Y$9)))</f>
        <v/>
      </c>
      <c r="AY274" s="168" t="str">
        <f t="shared" ref="AY274:AY317" si="103">+IF(C274="","",AW274+AX274)</f>
        <v/>
      </c>
      <c r="AZ274" s="169" t="str">
        <f>IF(C274="","",MAX(R274:R275))</f>
        <v/>
      </c>
      <c r="BA274" s="169" t="str">
        <f>IF(C274="","",MAX(S274:S275))</f>
        <v/>
      </c>
      <c r="BB274" s="170" t="str">
        <f>IF(C274="","",MIN(2,1+SQRT(200/(0.8*K274))))</f>
        <v/>
      </c>
      <c r="BC274" s="170" t="str">
        <f>IF(C274="","",MIN(0.02,MAX(R274:S274)/(J274*0.8*K274)))</f>
        <v/>
      </c>
      <c r="BD274" s="171" t="str">
        <f>IF(C274="","",0.18/$Y$11)</f>
        <v/>
      </c>
      <c r="BE274" s="172" t="str">
        <f>IF(C274="","",0.035*BB274^(3/2)*$F$9^(1/2))</f>
        <v/>
      </c>
      <c r="BF274" s="172" t="str">
        <f>IF(C274="","",0.6*(1-$F$9/250))</f>
        <v/>
      </c>
      <c r="BG274" s="171" t="str">
        <f>IF(C274="","",0.9*AK274)</f>
        <v/>
      </c>
      <c r="BH274" s="172" t="str">
        <f>+IF(C274="","",(BD274*BB274*(100*BC274*$F$9)^(1/3)+0.15*U274)*J274*0.8*K274/1000)</f>
        <v/>
      </c>
      <c r="BI274" s="172" t="str">
        <f>IF(C274="","",(BE274+0.15*U274)*J274*0.8*K274/1000)</f>
        <v/>
      </c>
      <c r="BJ274" s="172" t="str">
        <f>IF(C274="","",$AF$12*J274*1000)</f>
        <v/>
      </c>
      <c r="BK274" s="172" t="str">
        <f>+IF(C274="","",T274*1000/(BG274*$Q$10*Z274)*1000)</f>
        <v/>
      </c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  <c r="BW274" s="27"/>
      <c r="BX274" s="27"/>
      <c r="BY274" s="27"/>
      <c r="BZ274" s="27"/>
      <c r="CA274" s="27"/>
      <c r="CB274" s="27"/>
      <c r="CC274" s="27"/>
      <c r="CD274" s="27"/>
      <c r="CE274" s="27"/>
      <c r="CF274" s="27"/>
      <c r="CG274" s="27"/>
      <c r="CH274" s="27"/>
      <c r="CI274" s="27"/>
      <c r="CJ274" s="27"/>
      <c r="CK274" s="27"/>
      <c r="CL274" s="27"/>
      <c r="CM274" s="27"/>
      <c r="CN274" s="27"/>
      <c r="CO274" s="27"/>
      <c r="CP274" s="27"/>
      <c r="CQ274" s="27"/>
      <c r="CR274" s="27"/>
      <c r="CS274" s="27"/>
      <c r="CT274" s="27"/>
      <c r="CU274" s="27"/>
      <c r="CV274" s="27"/>
      <c r="CW274" s="27"/>
      <c r="CX274" s="27"/>
      <c r="CY274" s="27"/>
      <c r="CZ274" s="27"/>
      <c r="DA274" s="27"/>
      <c r="DB274" s="27"/>
      <c r="DC274" s="27"/>
      <c r="DD274" s="27"/>
      <c r="DE274" s="27"/>
      <c r="DF274" s="27"/>
      <c r="DG274" s="27"/>
      <c r="DH274" s="27"/>
      <c r="DI274" s="25"/>
      <c r="DJ274" s="25"/>
      <c r="DK274" s="25"/>
      <c r="DL274" s="25"/>
      <c r="DM274" s="25"/>
      <c r="DN274" s="25"/>
    </row>
    <row r="275" spans="1:118" ht="15.95" customHeight="1" x14ac:dyDescent="0.25">
      <c r="A275" s="181" t="str">
        <f t="shared" si="85"/>
        <v/>
      </c>
      <c r="B275" s="182" t="str">
        <f t="shared" ref="B275:B317" si="104">IF(C275="","",A275/2-INT(A275/2))</f>
        <v/>
      </c>
      <c r="C275" s="151"/>
      <c r="D275" s="152"/>
      <c r="E275" s="153"/>
      <c r="F275" s="152"/>
      <c r="G275" s="151"/>
      <c r="H275" s="151"/>
      <c r="I275" s="151"/>
      <c r="J275" s="151"/>
      <c r="K275" s="152"/>
      <c r="L275" s="151" t="str">
        <f t="shared" si="86"/>
        <v/>
      </c>
      <c r="M275" s="151" t="str">
        <f t="shared" si="87"/>
        <v/>
      </c>
      <c r="N275" s="151" t="str">
        <f t="shared" si="88"/>
        <v/>
      </c>
      <c r="O275" s="151" t="str">
        <f t="shared" si="89"/>
        <v/>
      </c>
      <c r="P275" s="272"/>
      <c r="Q275" s="272"/>
      <c r="R275" s="173"/>
      <c r="S275" s="173"/>
      <c r="T275" s="174"/>
      <c r="U275" s="174"/>
      <c r="V275" s="174"/>
      <c r="W275" s="174"/>
      <c r="X275" s="174"/>
      <c r="Y275" s="174"/>
      <c r="Z275" s="174"/>
      <c r="AA275" s="175"/>
      <c r="AB275" s="175"/>
      <c r="AC275" s="175"/>
      <c r="AD275" s="175"/>
      <c r="AE275" s="176"/>
      <c r="AF275" s="175"/>
      <c r="AG275" s="122"/>
      <c r="AH275" s="177"/>
      <c r="AI275" s="177"/>
      <c r="AK275" s="164" t="str">
        <f t="shared" si="90"/>
        <v/>
      </c>
      <c r="AL275" s="165" t="str">
        <f t="shared" si="70"/>
        <v/>
      </c>
      <c r="AM275" s="164" t="str">
        <f t="shared" si="91"/>
        <v/>
      </c>
      <c r="AN275" s="164" t="str">
        <f t="shared" si="92"/>
        <v/>
      </c>
      <c r="AO275" s="166" t="str">
        <f t="shared" si="93"/>
        <v/>
      </c>
      <c r="AP275" s="167" t="str">
        <f t="shared" si="94"/>
        <v/>
      </c>
      <c r="AQ275" s="167" t="str">
        <f t="shared" si="95"/>
        <v/>
      </c>
      <c r="AR275" s="167" t="str">
        <f t="shared" si="96"/>
        <v/>
      </c>
      <c r="AS275" s="164" t="str">
        <f t="shared" si="97"/>
        <v/>
      </c>
      <c r="AT275" s="168" t="str">
        <f t="shared" si="98"/>
        <v/>
      </c>
      <c r="AU275" s="168" t="str">
        <f t="shared" si="99"/>
        <v/>
      </c>
      <c r="AV275" s="168" t="str">
        <f t="shared" si="100"/>
        <v/>
      </c>
      <c r="AW275" s="168" t="str">
        <f t="shared" si="101"/>
        <v/>
      </c>
      <c r="AX275" s="168" t="str">
        <f t="shared" si="102"/>
        <v/>
      </c>
      <c r="AY275" s="168" t="str">
        <f t="shared" si="103"/>
        <v/>
      </c>
      <c r="AZ275" s="178"/>
      <c r="BA275" s="178"/>
      <c r="BB275" s="179"/>
      <c r="BC275" s="179"/>
      <c r="BD275" s="179"/>
      <c r="BE275" s="179"/>
      <c r="BF275" s="179"/>
      <c r="BG275" s="179"/>
      <c r="BH275" s="179"/>
      <c r="BI275" s="179"/>
      <c r="BJ275" s="179"/>
      <c r="BK275" s="179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  <c r="BW275" s="27"/>
      <c r="BX275" s="27"/>
      <c r="BY275" s="27"/>
      <c r="BZ275" s="27"/>
      <c r="CA275" s="27"/>
      <c r="CB275" s="27"/>
      <c r="CC275" s="27"/>
      <c r="CD275" s="27"/>
      <c r="CE275" s="27"/>
      <c r="CF275" s="27"/>
      <c r="CG275" s="27"/>
      <c r="CH275" s="27"/>
      <c r="CI275" s="27"/>
      <c r="CJ275" s="27"/>
      <c r="CK275" s="27"/>
      <c r="CL275" s="27"/>
      <c r="CM275" s="27"/>
      <c r="CN275" s="27"/>
      <c r="CO275" s="27"/>
      <c r="CP275" s="27"/>
      <c r="CQ275" s="27"/>
      <c r="CR275" s="27"/>
      <c r="CS275" s="27"/>
      <c r="CT275" s="27"/>
      <c r="CU275" s="27"/>
      <c r="CV275" s="27"/>
      <c r="CW275" s="27"/>
      <c r="CX275" s="27"/>
      <c r="CY275" s="27"/>
      <c r="CZ275" s="27"/>
      <c r="DA275" s="27"/>
      <c r="DB275" s="27"/>
      <c r="DC275" s="27"/>
      <c r="DD275" s="27"/>
      <c r="DE275" s="27"/>
      <c r="DF275" s="27"/>
      <c r="DG275" s="27"/>
      <c r="DH275" s="27"/>
      <c r="DI275" s="25"/>
      <c r="DJ275" s="25"/>
      <c r="DK275" s="25"/>
      <c r="DL275" s="25"/>
      <c r="DM275" s="25"/>
      <c r="DN275" s="25"/>
    </row>
    <row r="276" spans="1:118" ht="15.95" customHeight="1" x14ac:dyDescent="0.2">
      <c r="A276" s="181" t="str">
        <f t="shared" ref="A276:A317" si="105">IF(C276="","",IF(C276=C275,A275,A275+1))</f>
        <v/>
      </c>
      <c r="B276" s="182" t="str">
        <f t="shared" si="104"/>
        <v/>
      </c>
      <c r="C276" s="151"/>
      <c r="D276" s="152"/>
      <c r="E276" s="153"/>
      <c r="F276" s="152"/>
      <c r="G276" s="151"/>
      <c r="H276" s="151"/>
      <c r="I276" s="151"/>
      <c r="J276" s="151"/>
      <c r="K276" s="152"/>
      <c r="L276" s="151" t="str">
        <f t="shared" si="86"/>
        <v/>
      </c>
      <c r="M276" s="151" t="str">
        <f t="shared" si="87"/>
        <v/>
      </c>
      <c r="N276" s="151" t="str">
        <f t="shared" si="88"/>
        <v/>
      </c>
      <c r="O276" s="151" t="str">
        <f t="shared" si="89"/>
        <v/>
      </c>
      <c r="P276" s="155"/>
      <c r="Q276" s="155"/>
      <c r="R276" s="154" t="str">
        <f>IF(C276="","",MAX(N276:N277))</f>
        <v/>
      </c>
      <c r="S276" s="154" t="str">
        <f>IF(D276="","",MAX(O276:O277))</f>
        <v/>
      </c>
      <c r="T276" s="155" t="str">
        <f>IF(C276="","",MAX(ABS(H276),ABS(H277)))</f>
        <v/>
      </c>
      <c r="U276" s="156" t="str">
        <f>+IF(C276="","",MIN(MAX(ABS(G276),ABS(G277))*1000/(J276*K276),0.2*$F$10))</f>
        <v/>
      </c>
      <c r="V276" s="155" t="str">
        <f>IF(C276="","",MAX(BH276:BI276))</f>
        <v/>
      </c>
      <c r="W276" s="155" t="str">
        <f>IF(C276="","",$AA$9*$J276*$BG276*$BF276*$F$10/2.9/1000)</f>
        <v/>
      </c>
      <c r="X276" s="155" t="str">
        <f>IF(C276="","",$AA$9*$J276*$BG276*$BF276*$F$10/2/1000)</f>
        <v/>
      </c>
      <c r="Y276" s="157" t="str">
        <f>IF(C276="","",IF(MAX(ABS(H276),ABS(H277))&lt;V276,"Cấu tạo",IF(MAX(ABS(H276),ABS(H277))&gt;X276,"O/S","Tínhthép")))</f>
        <v/>
      </c>
      <c r="Z276" s="158" t="str">
        <f>IF(C276="","",IF(Y276="Tínhthép",IF(T276&lt;W276,2.5,_xlfn.COT(0.5*ASIN(2*T276*1000/($AA$9*J276*BG276*BF276*$F$10)))),""))</f>
        <v/>
      </c>
      <c r="AA276" s="159" t="str">
        <f>IF(C276="","",MAX(BJ276:BK276))</f>
        <v/>
      </c>
      <c r="AB276" s="160" t="str">
        <f>IF($C276="","",AH276)</f>
        <v/>
      </c>
      <c r="AC276" s="160" t="str">
        <f>IF($C276="","",AI276)</f>
        <v/>
      </c>
      <c r="AD276" s="160"/>
      <c r="AE276" s="159" t="str">
        <f>IF(C276="","",2*3.14*AB276^2/4/AC276*1000)</f>
        <v/>
      </c>
      <c r="AF276" s="161" t="str">
        <f>IF(C276="","",IF(AE276&gt;AA276,"OK","NOT OK"))</f>
        <v/>
      </c>
      <c r="AH276" s="162">
        <v>10</v>
      </c>
      <c r="AI276" s="163">
        <v>200</v>
      </c>
      <c r="AK276" s="164" t="str">
        <f t="shared" si="90"/>
        <v/>
      </c>
      <c r="AL276" s="165" t="str">
        <f t="shared" ref="AL276:AL317" si="106">IF(C276="","",$AA$10*L276)</f>
        <v/>
      </c>
      <c r="AM276" s="164" t="str">
        <f t="shared" si="91"/>
        <v/>
      </c>
      <c r="AN276" s="164" t="str">
        <f t="shared" si="92"/>
        <v/>
      </c>
      <c r="AO276" s="166" t="str">
        <f t="shared" si="93"/>
        <v/>
      </c>
      <c r="AP276" s="167" t="str">
        <f t="shared" si="94"/>
        <v/>
      </c>
      <c r="AQ276" s="167" t="str">
        <f t="shared" si="95"/>
        <v/>
      </c>
      <c r="AR276" s="167" t="str">
        <f t="shared" si="96"/>
        <v/>
      </c>
      <c r="AS276" s="164" t="str">
        <f t="shared" si="97"/>
        <v/>
      </c>
      <c r="AT276" s="168" t="str">
        <f t="shared" si="98"/>
        <v/>
      </c>
      <c r="AU276" s="168" t="str">
        <f t="shared" si="99"/>
        <v/>
      </c>
      <c r="AV276" s="168" t="str">
        <f t="shared" si="100"/>
        <v/>
      </c>
      <c r="AW276" s="168" t="str">
        <f t="shared" si="101"/>
        <v/>
      </c>
      <c r="AX276" s="168" t="str">
        <f t="shared" si="102"/>
        <v/>
      </c>
      <c r="AY276" s="168" t="str">
        <f t="shared" si="103"/>
        <v/>
      </c>
      <c r="AZ276" s="169" t="str">
        <f>IF(C276="","",MAX(R276:R277))</f>
        <v/>
      </c>
      <c r="BA276" s="169" t="str">
        <f>IF(C276="","",MAX(S276:S277))</f>
        <v/>
      </c>
      <c r="BB276" s="170" t="str">
        <f>IF(C276="","",MIN(2,1+SQRT(200/(0.8*K276))))</f>
        <v/>
      </c>
      <c r="BC276" s="170" t="str">
        <f>IF(C276="","",MIN(0.02,MAX(R276:S276)/(J276*0.8*K276)))</f>
        <v/>
      </c>
      <c r="BD276" s="171" t="str">
        <f>IF(C276="","",0.18/$Y$11)</f>
        <v/>
      </c>
      <c r="BE276" s="172" t="str">
        <f>IF(C276="","",0.035*BB276^(3/2)*$F$9^(1/2))</f>
        <v/>
      </c>
      <c r="BF276" s="172" t="str">
        <f>IF(C276="","",0.6*(1-$F$9/250))</f>
        <v/>
      </c>
      <c r="BG276" s="171" t="str">
        <f>IF(C276="","",0.9*AK276)</f>
        <v/>
      </c>
      <c r="BH276" s="172" t="str">
        <f>+IF(C276="","",(BD276*BB276*(100*BC276*$F$9)^(1/3)+0.15*U276)*J276*0.8*K276/1000)</f>
        <v/>
      </c>
      <c r="BI276" s="172" t="str">
        <f>IF(C276="","",(BE276+0.15*U276)*J276*0.8*K276/1000)</f>
        <v/>
      </c>
      <c r="BJ276" s="172" t="str">
        <f>IF(C276="","",$AF$12*J276*1000)</f>
        <v/>
      </c>
      <c r="BK276" s="172" t="str">
        <f>+IF(C276="","",T276*1000/(BG276*$Q$10*Z276)*1000)</f>
        <v/>
      </c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  <c r="BW276" s="27"/>
      <c r="BX276" s="27"/>
      <c r="BY276" s="27"/>
      <c r="BZ276" s="27"/>
      <c r="CA276" s="27"/>
      <c r="CB276" s="27"/>
      <c r="CC276" s="27"/>
      <c r="CD276" s="27"/>
      <c r="CE276" s="27"/>
      <c r="CF276" s="27"/>
      <c r="CG276" s="27"/>
      <c r="CH276" s="27"/>
      <c r="CI276" s="27"/>
      <c r="CJ276" s="27"/>
      <c r="CK276" s="27"/>
      <c r="CL276" s="27"/>
      <c r="CM276" s="27"/>
      <c r="CN276" s="27"/>
      <c r="CO276" s="27"/>
      <c r="CP276" s="27"/>
      <c r="CQ276" s="27"/>
      <c r="CR276" s="27"/>
      <c r="CS276" s="27"/>
      <c r="CT276" s="27"/>
      <c r="CU276" s="27"/>
      <c r="CV276" s="27"/>
      <c r="CW276" s="27"/>
      <c r="CX276" s="27"/>
      <c r="CY276" s="27"/>
      <c r="CZ276" s="27"/>
      <c r="DA276" s="27"/>
      <c r="DB276" s="27"/>
      <c r="DC276" s="27"/>
      <c r="DD276" s="27"/>
      <c r="DE276" s="27"/>
      <c r="DF276" s="27"/>
      <c r="DG276" s="27"/>
      <c r="DH276" s="27"/>
      <c r="DI276" s="25"/>
      <c r="DJ276" s="25"/>
      <c r="DK276" s="25"/>
      <c r="DL276" s="25"/>
      <c r="DM276" s="25"/>
      <c r="DN276" s="25"/>
    </row>
    <row r="277" spans="1:118" ht="15.95" customHeight="1" x14ac:dyDescent="0.25">
      <c r="A277" s="181" t="str">
        <f t="shared" si="105"/>
        <v/>
      </c>
      <c r="B277" s="182" t="str">
        <f t="shared" si="104"/>
        <v/>
      </c>
      <c r="C277" s="151"/>
      <c r="D277" s="152"/>
      <c r="E277" s="153"/>
      <c r="F277" s="152"/>
      <c r="G277" s="151"/>
      <c r="H277" s="151"/>
      <c r="I277" s="151"/>
      <c r="J277" s="151"/>
      <c r="K277" s="152"/>
      <c r="L277" s="151" t="str">
        <f t="shared" si="86"/>
        <v/>
      </c>
      <c r="M277" s="151" t="str">
        <f t="shared" si="87"/>
        <v/>
      </c>
      <c r="N277" s="151" t="str">
        <f t="shared" si="88"/>
        <v/>
      </c>
      <c r="O277" s="151" t="str">
        <f t="shared" si="89"/>
        <v/>
      </c>
      <c r="P277" s="272"/>
      <c r="Q277" s="272"/>
      <c r="R277" s="173"/>
      <c r="S277" s="173"/>
      <c r="T277" s="174"/>
      <c r="U277" s="174"/>
      <c r="V277" s="174"/>
      <c r="W277" s="174"/>
      <c r="X277" s="174"/>
      <c r="Y277" s="174"/>
      <c r="Z277" s="174"/>
      <c r="AA277" s="175"/>
      <c r="AB277" s="175"/>
      <c r="AC277" s="175"/>
      <c r="AD277" s="175"/>
      <c r="AE277" s="176"/>
      <c r="AF277" s="175"/>
      <c r="AG277" s="122"/>
      <c r="AH277" s="177"/>
      <c r="AI277" s="177"/>
      <c r="AK277" s="164" t="str">
        <f t="shared" si="90"/>
        <v/>
      </c>
      <c r="AL277" s="165" t="str">
        <f t="shared" si="106"/>
        <v/>
      </c>
      <c r="AM277" s="164" t="str">
        <f t="shared" si="91"/>
        <v/>
      </c>
      <c r="AN277" s="164" t="str">
        <f t="shared" si="92"/>
        <v/>
      </c>
      <c r="AO277" s="166" t="str">
        <f t="shared" si="93"/>
        <v/>
      </c>
      <c r="AP277" s="167" t="str">
        <f t="shared" si="94"/>
        <v/>
      </c>
      <c r="AQ277" s="167" t="str">
        <f t="shared" si="95"/>
        <v/>
      </c>
      <c r="AR277" s="167" t="str">
        <f t="shared" si="96"/>
        <v/>
      </c>
      <c r="AS277" s="164" t="str">
        <f t="shared" si="97"/>
        <v/>
      </c>
      <c r="AT277" s="168" t="str">
        <f t="shared" si="98"/>
        <v/>
      </c>
      <c r="AU277" s="168" t="str">
        <f t="shared" si="99"/>
        <v/>
      </c>
      <c r="AV277" s="168" t="str">
        <f t="shared" si="100"/>
        <v/>
      </c>
      <c r="AW277" s="168" t="str">
        <f t="shared" si="101"/>
        <v/>
      </c>
      <c r="AX277" s="168" t="str">
        <f t="shared" si="102"/>
        <v/>
      </c>
      <c r="AY277" s="168" t="str">
        <f t="shared" si="103"/>
        <v/>
      </c>
      <c r="AZ277" s="178"/>
      <c r="BA277" s="178"/>
      <c r="BB277" s="179"/>
      <c r="BC277" s="179"/>
      <c r="BD277" s="179"/>
      <c r="BE277" s="179"/>
      <c r="BF277" s="179"/>
      <c r="BG277" s="179"/>
      <c r="BH277" s="179"/>
      <c r="BI277" s="179"/>
      <c r="BJ277" s="179"/>
      <c r="BK277" s="179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  <c r="BW277" s="27"/>
      <c r="BX277" s="27"/>
      <c r="BY277" s="27"/>
      <c r="BZ277" s="27"/>
      <c r="CA277" s="27"/>
      <c r="CB277" s="27"/>
      <c r="CC277" s="27"/>
      <c r="CD277" s="27"/>
      <c r="CE277" s="27"/>
      <c r="CF277" s="27"/>
      <c r="CG277" s="27"/>
      <c r="CH277" s="27"/>
      <c r="CI277" s="27"/>
      <c r="CJ277" s="27"/>
      <c r="CK277" s="27"/>
      <c r="CL277" s="27"/>
      <c r="CM277" s="27"/>
      <c r="CN277" s="27"/>
      <c r="CO277" s="27"/>
      <c r="CP277" s="27"/>
      <c r="CQ277" s="27"/>
      <c r="CR277" s="27"/>
      <c r="CS277" s="27"/>
      <c r="CT277" s="27"/>
      <c r="CU277" s="27"/>
      <c r="CV277" s="27"/>
      <c r="CW277" s="27"/>
      <c r="CX277" s="27"/>
      <c r="CY277" s="27"/>
      <c r="CZ277" s="27"/>
      <c r="DA277" s="27"/>
      <c r="DB277" s="27"/>
      <c r="DC277" s="27"/>
      <c r="DD277" s="27"/>
      <c r="DE277" s="27"/>
      <c r="DF277" s="27"/>
      <c r="DG277" s="27"/>
      <c r="DH277" s="27"/>
      <c r="DI277" s="25"/>
      <c r="DJ277" s="25"/>
      <c r="DK277" s="25"/>
      <c r="DL277" s="25"/>
      <c r="DM277" s="25"/>
      <c r="DN277" s="25"/>
    </row>
    <row r="278" spans="1:118" ht="15.95" customHeight="1" x14ac:dyDescent="0.2">
      <c r="A278" s="181" t="str">
        <f t="shared" si="105"/>
        <v/>
      </c>
      <c r="B278" s="182" t="str">
        <f t="shared" si="104"/>
        <v/>
      </c>
      <c r="C278" s="151"/>
      <c r="D278" s="152"/>
      <c r="E278" s="153"/>
      <c r="F278" s="152"/>
      <c r="G278" s="151"/>
      <c r="H278" s="151"/>
      <c r="I278" s="151"/>
      <c r="J278" s="151"/>
      <c r="K278" s="151"/>
      <c r="L278" s="151" t="str">
        <f t="shared" si="86"/>
        <v/>
      </c>
      <c r="M278" s="151" t="str">
        <f t="shared" si="87"/>
        <v/>
      </c>
      <c r="N278" s="151" t="str">
        <f t="shared" si="88"/>
        <v/>
      </c>
      <c r="O278" s="151" t="str">
        <f t="shared" si="89"/>
        <v/>
      </c>
      <c r="P278" s="155"/>
      <c r="Q278" s="155"/>
      <c r="R278" s="154" t="str">
        <f>IF(C278="","",MAX(N278:N279))</f>
        <v/>
      </c>
      <c r="S278" s="154" t="str">
        <f>IF(D278="","",MAX(O278:O279))</f>
        <v/>
      </c>
      <c r="T278" s="155" t="str">
        <f>IF(C278="","",MAX(ABS(H278),ABS(H279)))</f>
        <v/>
      </c>
      <c r="U278" s="156" t="str">
        <f>+IF(C278="","",MIN(MAX(ABS(G278),ABS(G279))*1000/(J278*K278),0.2*$F$10))</f>
        <v/>
      </c>
      <c r="V278" s="155" t="str">
        <f>IF(C278="","",MAX(BH278:BI278))</f>
        <v/>
      </c>
      <c r="W278" s="155" t="str">
        <f>IF(C278="","",$AA$9*$J278*$BG278*$BF278*$F$10/2.9/1000)</f>
        <v/>
      </c>
      <c r="X278" s="155" t="str">
        <f>IF(C278="","",$AA$9*$J278*$BG278*$BF278*$F$10/2/1000)</f>
        <v/>
      </c>
      <c r="Y278" s="157" t="str">
        <f>IF(C278="","",IF(MAX(ABS(H278),ABS(H279))&lt;V278,"Cấu tạo",IF(MAX(ABS(H278),ABS(H279))&gt;X278,"O/S","Tínhthép")))</f>
        <v/>
      </c>
      <c r="Z278" s="158" t="str">
        <f>IF(C278="","",IF(Y278="Tínhthép",IF(T278&lt;W278,2.5,_xlfn.COT(0.5*ASIN(2*T278*1000/($AA$9*J278*BG278*BF278*$F$10)))),""))</f>
        <v/>
      </c>
      <c r="AA278" s="159" t="str">
        <f>IF(C278="","",MAX(BJ278:BK278))</f>
        <v/>
      </c>
      <c r="AB278" s="160" t="str">
        <f>IF($C278="","",AH278)</f>
        <v/>
      </c>
      <c r="AC278" s="160" t="str">
        <f>IF($C278="","",AI278)</f>
        <v/>
      </c>
      <c r="AD278" s="160"/>
      <c r="AE278" s="159" t="str">
        <f>IF(C278="","",2*3.14*AB278^2/4/AC278*1000)</f>
        <v/>
      </c>
      <c r="AF278" s="161" t="str">
        <f>IF(C278="","",IF(AE278&gt;AA278,"OK","NOT OK"))</f>
        <v/>
      </c>
      <c r="AG278" s="17">
        <v>66</v>
      </c>
      <c r="AH278" s="162">
        <v>10</v>
      </c>
      <c r="AI278" s="163">
        <v>200</v>
      </c>
      <c r="AK278" s="164" t="str">
        <f t="shared" si="90"/>
        <v/>
      </c>
      <c r="AL278" s="165" t="str">
        <f t="shared" si="106"/>
        <v/>
      </c>
      <c r="AM278" s="164" t="str">
        <f t="shared" si="91"/>
        <v/>
      </c>
      <c r="AN278" s="164" t="str">
        <f t="shared" si="92"/>
        <v/>
      </c>
      <c r="AO278" s="166" t="str">
        <f t="shared" si="93"/>
        <v/>
      </c>
      <c r="AP278" s="167" t="str">
        <f t="shared" si="94"/>
        <v/>
      </c>
      <c r="AQ278" s="167" t="str">
        <f t="shared" si="95"/>
        <v/>
      </c>
      <c r="AR278" s="167" t="str">
        <f t="shared" si="96"/>
        <v/>
      </c>
      <c r="AS278" s="164" t="str">
        <f t="shared" si="97"/>
        <v/>
      </c>
      <c r="AT278" s="168" t="str">
        <f t="shared" si="98"/>
        <v/>
      </c>
      <c r="AU278" s="168" t="str">
        <f t="shared" si="99"/>
        <v/>
      </c>
      <c r="AV278" s="168" t="str">
        <f t="shared" si="100"/>
        <v/>
      </c>
      <c r="AW278" s="168" t="str">
        <f t="shared" si="101"/>
        <v/>
      </c>
      <c r="AX278" s="168" t="str">
        <f t="shared" si="102"/>
        <v/>
      </c>
      <c r="AY278" s="168" t="str">
        <f t="shared" si="103"/>
        <v/>
      </c>
      <c r="AZ278" s="169" t="str">
        <f>IF(C278="","",MAX(R278:R279))</f>
        <v/>
      </c>
      <c r="BA278" s="169" t="str">
        <f>IF(C278="","",MAX(S278:S279))</f>
        <v/>
      </c>
      <c r="BB278" s="170" t="str">
        <f>IF(C278="","",MIN(2,1+SQRT(200/(0.8*K278))))</f>
        <v/>
      </c>
      <c r="BC278" s="170" t="str">
        <f>IF(C278="","",MIN(0.02,MAX(R278:S278)/(J278*0.8*K278)))</f>
        <v/>
      </c>
      <c r="BD278" s="171" t="str">
        <f>IF(C278="","",0.18/$Y$11)</f>
        <v/>
      </c>
      <c r="BE278" s="172" t="str">
        <f>IF(C278="","",0.035*BB278^(3/2)*$F$9^(1/2))</f>
        <v/>
      </c>
      <c r="BF278" s="172" t="str">
        <f>IF(C278="","",0.6*(1-$F$9/250))</f>
        <v/>
      </c>
      <c r="BG278" s="171" t="str">
        <f>IF(C278="","",0.9*AK278)</f>
        <v/>
      </c>
      <c r="BH278" s="172" t="str">
        <f>+IF(C278="","",(BD278*BB278*(100*BC278*$F$9)^(1/3)+0.15*U278)*J278*0.8*K278/1000)</f>
        <v/>
      </c>
      <c r="BI278" s="172" t="str">
        <f>IF(C278="","",(BE278+0.15*U278)*J278*0.8*K278/1000)</f>
        <v/>
      </c>
      <c r="BJ278" s="172" t="str">
        <f>IF(C278="","",$AF$12*J278*1000)</f>
        <v/>
      </c>
      <c r="BK278" s="172" t="str">
        <f>+IF(C278="","",T278*1000/(BG278*$Q$10*Z278)*1000)</f>
        <v/>
      </c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  <c r="BW278" s="27"/>
      <c r="BX278" s="27"/>
      <c r="BY278" s="27"/>
      <c r="BZ278" s="27"/>
      <c r="CA278" s="27"/>
      <c r="CB278" s="27"/>
      <c r="CC278" s="27"/>
      <c r="CD278" s="27"/>
      <c r="CE278" s="27"/>
      <c r="CF278" s="27"/>
      <c r="CG278" s="27"/>
      <c r="CH278" s="27"/>
      <c r="CI278" s="27"/>
      <c r="CJ278" s="27"/>
      <c r="CK278" s="27"/>
      <c r="CL278" s="27"/>
      <c r="CM278" s="27"/>
      <c r="CN278" s="27"/>
      <c r="CO278" s="27"/>
      <c r="CP278" s="27"/>
      <c r="CQ278" s="27"/>
      <c r="CR278" s="27"/>
      <c r="CS278" s="27"/>
      <c r="CT278" s="27"/>
      <c r="CU278" s="27"/>
      <c r="CV278" s="27"/>
      <c r="CW278" s="27"/>
      <c r="CX278" s="27"/>
      <c r="CY278" s="27"/>
      <c r="CZ278" s="27"/>
      <c r="DA278" s="27"/>
      <c r="DB278" s="27"/>
      <c r="DC278" s="27"/>
      <c r="DD278" s="27"/>
      <c r="DE278" s="27"/>
      <c r="DF278" s="27"/>
      <c r="DG278" s="27"/>
      <c r="DH278" s="27"/>
      <c r="DI278" s="25"/>
      <c r="DJ278" s="25"/>
      <c r="DK278" s="25"/>
      <c r="DL278" s="25"/>
      <c r="DM278" s="25"/>
      <c r="DN278" s="25"/>
    </row>
    <row r="279" spans="1:118" ht="15.95" customHeight="1" x14ac:dyDescent="0.25">
      <c r="A279" s="181" t="str">
        <f t="shared" si="105"/>
        <v/>
      </c>
      <c r="B279" s="182" t="str">
        <f t="shared" si="104"/>
        <v/>
      </c>
      <c r="C279" s="151"/>
      <c r="D279" s="152"/>
      <c r="E279" s="153"/>
      <c r="F279" s="152"/>
      <c r="G279" s="151"/>
      <c r="H279" s="151"/>
      <c r="I279" s="151"/>
      <c r="J279" s="151"/>
      <c r="K279" s="152"/>
      <c r="L279" s="151" t="str">
        <f t="shared" si="86"/>
        <v/>
      </c>
      <c r="M279" s="151" t="str">
        <f t="shared" si="87"/>
        <v/>
      </c>
      <c r="N279" s="151" t="str">
        <f t="shared" si="88"/>
        <v/>
      </c>
      <c r="O279" s="151" t="str">
        <f t="shared" si="89"/>
        <v/>
      </c>
      <c r="P279" s="272"/>
      <c r="Q279" s="272"/>
      <c r="R279" s="180"/>
      <c r="S279" s="180"/>
      <c r="T279" s="174"/>
      <c r="U279" s="174"/>
      <c r="V279" s="174"/>
      <c r="W279" s="174"/>
      <c r="X279" s="174"/>
      <c r="Y279" s="174"/>
      <c r="Z279" s="174"/>
      <c r="AA279" s="175"/>
      <c r="AB279" s="175"/>
      <c r="AC279" s="175"/>
      <c r="AD279" s="175"/>
      <c r="AE279" s="176"/>
      <c r="AF279" s="175"/>
      <c r="AG279" s="122"/>
      <c r="AH279" s="177"/>
      <c r="AI279" s="177"/>
      <c r="AK279" s="164" t="str">
        <f t="shared" si="90"/>
        <v/>
      </c>
      <c r="AL279" s="165" t="str">
        <f t="shared" si="106"/>
        <v/>
      </c>
      <c r="AM279" s="164" t="str">
        <f t="shared" si="91"/>
        <v/>
      </c>
      <c r="AN279" s="164" t="str">
        <f t="shared" si="92"/>
        <v/>
      </c>
      <c r="AO279" s="166" t="str">
        <f t="shared" si="93"/>
        <v/>
      </c>
      <c r="AP279" s="167" t="str">
        <f t="shared" si="94"/>
        <v/>
      </c>
      <c r="AQ279" s="167" t="str">
        <f t="shared" si="95"/>
        <v/>
      </c>
      <c r="AR279" s="167" t="str">
        <f t="shared" si="96"/>
        <v/>
      </c>
      <c r="AS279" s="164" t="str">
        <f t="shared" si="97"/>
        <v/>
      </c>
      <c r="AT279" s="168" t="str">
        <f t="shared" si="98"/>
        <v/>
      </c>
      <c r="AU279" s="168" t="str">
        <f t="shared" si="99"/>
        <v/>
      </c>
      <c r="AV279" s="168" t="str">
        <f t="shared" si="100"/>
        <v/>
      </c>
      <c r="AW279" s="168" t="str">
        <f t="shared" si="101"/>
        <v/>
      </c>
      <c r="AX279" s="168" t="str">
        <f t="shared" si="102"/>
        <v/>
      </c>
      <c r="AY279" s="168" t="str">
        <f t="shared" si="103"/>
        <v/>
      </c>
      <c r="AZ279" s="178"/>
      <c r="BA279" s="178"/>
      <c r="BB279" s="179"/>
      <c r="BC279" s="179"/>
      <c r="BD279" s="179"/>
      <c r="BE279" s="179"/>
      <c r="BF279" s="179"/>
      <c r="BG279" s="179"/>
      <c r="BH279" s="179"/>
      <c r="BI279" s="179"/>
      <c r="BJ279" s="179"/>
      <c r="BK279" s="179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  <c r="BW279" s="27"/>
      <c r="BX279" s="27"/>
      <c r="BY279" s="27"/>
      <c r="BZ279" s="27"/>
      <c r="CA279" s="27"/>
      <c r="CB279" s="27"/>
      <c r="CC279" s="27"/>
      <c r="CD279" s="27"/>
      <c r="CE279" s="27"/>
      <c r="CF279" s="27"/>
      <c r="CG279" s="27"/>
      <c r="CH279" s="27"/>
      <c r="CI279" s="27"/>
      <c r="CJ279" s="27"/>
      <c r="CK279" s="27"/>
      <c r="CL279" s="27"/>
      <c r="CM279" s="27"/>
      <c r="CN279" s="27"/>
      <c r="CO279" s="27"/>
      <c r="CP279" s="27"/>
      <c r="CQ279" s="27"/>
      <c r="CR279" s="27"/>
      <c r="CS279" s="27"/>
      <c r="CT279" s="27"/>
      <c r="CU279" s="27"/>
      <c r="CV279" s="27"/>
      <c r="CW279" s="27"/>
      <c r="CX279" s="27"/>
      <c r="CY279" s="27"/>
      <c r="CZ279" s="27"/>
      <c r="DA279" s="27"/>
      <c r="DB279" s="27"/>
      <c r="DC279" s="27"/>
      <c r="DD279" s="27"/>
      <c r="DE279" s="27"/>
      <c r="DF279" s="27"/>
      <c r="DG279" s="27"/>
      <c r="DH279" s="27"/>
      <c r="DI279" s="25"/>
      <c r="DJ279" s="25"/>
      <c r="DK279" s="25"/>
      <c r="DL279" s="25"/>
      <c r="DM279" s="25"/>
      <c r="DN279" s="25"/>
    </row>
    <row r="280" spans="1:118" ht="15.95" customHeight="1" x14ac:dyDescent="0.2">
      <c r="A280" s="181" t="str">
        <f t="shared" si="105"/>
        <v/>
      </c>
      <c r="B280" s="182" t="str">
        <f t="shared" si="104"/>
        <v/>
      </c>
      <c r="C280" s="151"/>
      <c r="D280" s="152"/>
      <c r="E280" s="153"/>
      <c r="F280" s="152"/>
      <c r="G280" s="151"/>
      <c r="H280" s="151"/>
      <c r="I280" s="151"/>
      <c r="J280" s="151"/>
      <c r="K280" s="152"/>
      <c r="L280" s="151" t="str">
        <f t="shared" si="86"/>
        <v/>
      </c>
      <c r="M280" s="151" t="str">
        <f t="shared" si="87"/>
        <v/>
      </c>
      <c r="N280" s="151" t="str">
        <f t="shared" si="88"/>
        <v/>
      </c>
      <c r="O280" s="151" t="str">
        <f t="shared" si="89"/>
        <v/>
      </c>
      <c r="P280" s="155"/>
      <c r="Q280" s="155"/>
      <c r="R280" s="154" t="str">
        <f>IF(C280="","",MAX(N280:N281))</f>
        <v/>
      </c>
      <c r="S280" s="154" t="str">
        <f>IF(D280="","",MAX(O280:O281))</f>
        <v/>
      </c>
      <c r="T280" s="155" t="str">
        <f>IF(C280="","",MAX(ABS(H280),ABS(H281)))</f>
        <v/>
      </c>
      <c r="U280" s="156" t="str">
        <f>+IF(C280="","",MIN(MAX(ABS(G280),ABS(G281))*1000/(J280*K280),0.2*$F$10))</f>
        <v/>
      </c>
      <c r="V280" s="155" t="str">
        <f>IF(C280="","",MAX(BH280:BI280))</f>
        <v/>
      </c>
      <c r="W280" s="155" t="str">
        <f>IF(C280="","",$AA$9*$J280*$BG280*$BF280*$F$10/2.9/1000)</f>
        <v/>
      </c>
      <c r="X280" s="155" t="str">
        <f>IF(C280="","",$AA$9*$J280*$BG280*$BF280*$F$10/2/1000)</f>
        <v/>
      </c>
      <c r="Y280" s="157" t="str">
        <f>IF(C280="","",IF(MAX(ABS(H280),ABS(H281))&lt;V280,"Cấu tạo",IF(MAX(ABS(H280),ABS(H281))&gt;X280,"O/S","Tínhthép")))</f>
        <v/>
      </c>
      <c r="Z280" s="158" t="str">
        <f>IF(C280="","",IF(Y280="Tínhthép",IF(T280&lt;W280,2.5,_xlfn.COT(0.5*ASIN(2*T280*1000/($AA$9*J280*BG280*BF280*$F$10)))),""))</f>
        <v/>
      </c>
      <c r="AA280" s="159" t="str">
        <f>IF(C280="","",MAX(BJ280:BK280))</f>
        <v/>
      </c>
      <c r="AB280" s="160" t="str">
        <f>IF($C280="","",AH280)</f>
        <v/>
      </c>
      <c r="AC280" s="160" t="str">
        <f>IF($C280="","",AI280)</f>
        <v/>
      </c>
      <c r="AD280" s="160"/>
      <c r="AE280" s="159" t="str">
        <f>IF(C280="","",2*3.14*AB280^2/4/AC280*1000)</f>
        <v/>
      </c>
      <c r="AF280" s="161" t="str">
        <f>IF(C280="","",IF(AE280&gt;AA280,"OK","NOT OK"))</f>
        <v/>
      </c>
      <c r="AH280" s="162">
        <v>10</v>
      </c>
      <c r="AI280" s="163">
        <v>200</v>
      </c>
      <c r="AK280" s="164" t="str">
        <f t="shared" si="90"/>
        <v/>
      </c>
      <c r="AL280" s="165" t="str">
        <f t="shared" si="106"/>
        <v/>
      </c>
      <c r="AM280" s="164" t="str">
        <f t="shared" si="91"/>
        <v/>
      </c>
      <c r="AN280" s="164" t="str">
        <f t="shared" si="92"/>
        <v/>
      </c>
      <c r="AO280" s="166" t="str">
        <f t="shared" si="93"/>
        <v/>
      </c>
      <c r="AP280" s="167" t="str">
        <f t="shared" si="94"/>
        <v/>
      </c>
      <c r="AQ280" s="167" t="str">
        <f t="shared" si="95"/>
        <v/>
      </c>
      <c r="AR280" s="167" t="str">
        <f t="shared" si="96"/>
        <v/>
      </c>
      <c r="AS280" s="164" t="str">
        <f t="shared" si="97"/>
        <v/>
      </c>
      <c r="AT280" s="168" t="str">
        <f t="shared" si="98"/>
        <v/>
      </c>
      <c r="AU280" s="168" t="str">
        <f t="shared" si="99"/>
        <v/>
      </c>
      <c r="AV280" s="168" t="str">
        <f t="shared" si="100"/>
        <v/>
      </c>
      <c r="AW280" s="168" t="str">
        <f t="shared" si="101"/>
        <v/>
      </c>
      <c r="AX280" s="168" t="str">
        <f t="shared" si="102"/>
        <v/>
      </c>
      <c r="AY280" s="168" t="str">
        <f t="shared" si="103"/>
        <v/>
      </c>
      <c r="AZ280" s="169" t="str">
        <f>IF(C280="","",MAX(R280:R281))</f>
        <v/>
      </c>
      <c r="BA280" s="169" t="str">
        <f>IF(C280="","",MAX(S280:S281))</f>
        <v/>
      </c>
      <c r="BB280" s="170" t="str">
        <f>IF(C280="","",MIN(2,1+SQRT(200/(0.8*K280))))</f>
        <v/>
      </c>
      <c r="BC280" s="170" t="str">
        <f>IF(C280="","",MIN(0.02,MAX(R280:S280)/(J280*0.8*K280)))</f>
        <v/>
      </c>
      <c r="BD280" s="171" t="str">
        <f>IF(C280="","",0.18/$Y$11)</f>
        <v/>
      </c>
      <c r="BE280" s="172" t="str">
        <f>IF(C280="","",0.035*BB280^(3/2)*$F$9^(1/2))</f>
        <v/>
      </c>
      <c r="BF280" s="172" t="str">
        <f>IF(C280="","",0.6*(1-$F$9/250))</f>
        <v/>
      </c>
      <c r="BG280" s="171" t="str">
        <f>IF(C280="","",0.9*AK280)</f>
        <v/>
      </c>
      <c r="BH280" s="172" t="str">
        <f>+IF(C280="","",(BD280*BB280*(100*BC280*$F$9)^(1/3)+0.15*U280)*J280*0.8*K280/1000)</f>
        <v/>
      </c>
      <c r="BI280" s="172" t="str">
        <f>IF(C280="","",(BE280+0.15*U280)*J280*0.8*K280/1000)</f>
        <v/>
      </c>
      <c r="BJ280" s="172" t="str">
        <f>IF(C280="","",$AF$12*J280*1000)</f>
        <v/>
      </c>
      <c r="BK280" s="172" t="str">
        <f>+IF(C280="","",T280*1000/(BG280*$Q$10*Z280)*1000)</f>
        <v/>
      </c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  <c r="BW280" s="27"/>
      <c r="BX280" s="27"/>
      <c r="BY280" s="27"/>
      <c r="BZ280" s="27"/>
      <c r="CA280" s="27"/>
      <c r="CB280" s="27"/>
      <c r="CC280" s="27"/>
      <c r="CD280" s="27"/>
      <c r="CE280" s="27"/>
      <c r="CF280" s="27"/>
      <c r="CG280" s="27"/>
      <c r="CH280" s="27"/>
      <c r="CI280" s="27"/>
      <c r="CJ280" s="27"/>
      <c r="CK280" s="27"/>
      <c r="CL280" s="27"/>
      <c r="CM280" s="27"/>
      <c r="CN280" s="27"/>
      <c r="CO280" s="27"/>
      <c r="CP280" s="27"/>
      <c r="CQ280" s="27"/>
      <c r="CR280" s="27"/>
      <c r="CS280" s="27"/>
      <c r="CT280" s="27"/>
      <c r="CU280" s="27"/>
      <c r="CV280" s="27"/>
      <c r="CW280" s="27"/>
      <c r="CX280" s="27"/>
      <c r="CY280" s="27"/>
      <c r="CZ280" s="27"/>
      <c r="DA280" s="27"/>
      <c r="DB280" s="27"/>
      <c r="DC280" s="27"/>
      <c r="DD280" s="27"/>
      <c r="DE280" s="27"/>
      <c r="DF280" s="27"/>
      <c r="DG280" s="27"/>
      <c r="DH280" s="27"/>
      <c r="DI280" s="25"/>
      <c r="DJ280" s="25"/>
      <c r="DK280" s="25"/>
      <c r="DL280" s="25"/>
      <c r="DM280" s="25"/>
      <c r="DN280" s="25"/>
    </row>
    <row r="281" spans="1:118" ht="15.95" customHeight="1" x14ac:dyDescent="0.25">
      <c r="A281" s="181" t="str">
        <f t="shared" si="105"/>
        <v/>
      </c>
      <c r="B281" s="182" t="str">
        <f t="shared" si="104"/>
        <v/>
      </c>
      <c r="C281" s="151"/>
      <c r="D281" s="152"/>
      <c r="E281" s="153"/>
      <c r="F281" s="152"/>
      <c r="G281" s="151"/>
      <c r="H281" s="151"/>
      <c r="I281" s="151"/>
      <c r="J281" s="151"/>
      <c r="K281" s="152"/>
      <c r="L281" s="151" t="str">
        <f t="shared" si="86"/>
        <v/>
      </c>
      <c r="M281" s="151" t="str">
        <f t="shared" si="87"/>
        <v/>
      </c>
      <c r="N281" s="151" t="str">
        <f t="shared" si="88"/>
        <v/>
      </c>
      <c r="O281" s="151" t="str">
        <f t="shared" si="89"/>
        <v/>
      </c>
      <c r="P281" s="272"/>
      <c r="Q281" s="272"/>
      <c r="R281" s="180"/>
      <c r="S281" s="180"/>
      <c r="T281" s="174"/>
      <c r="U281" s="174"/>
      <c r="V281" s="174"/>
      <c r="W281" s="174"/>
      <c r="X281" s="174"/>
      <c r="Y281" s="174"/>
      <c r="Z281" s="174"/>
      <c r="AA281" s="175"/>
      <c r="AB281" s="175"/>
      <c r="AC281" s="175"/>
      <c r="AD281" s="175"/>
      <c r="AE281" s="176"/>
      <c r="AF281" s="175"/>
      <c r="AG281" s="122"/>
      <c r="AH281" s="177"/>
      <c r="AI281" s="177"/>
      <c r="AK281" s="164" t="str">
        <f t="shared" si="90"/>
        <v/>
      </c>
      <c r="AL281" s="165" t="str">
        <f t="shared" si="106"/>
        <v/>
      </c>
      <c r="AM281" s="164" t="str">
        <f t="shared" si="91"/>
        <v/>
      </c>
      <c r="AN281" s="164" t="str">
        <f t="shared" si="92"/>
        <v/>
      </c>
      <c r="AO281" s="166" t="str">
        <f t="shared" si="93"/>
        <v/>
      </c>
      <c r="AP281" s="167" t="str">
        <f t="shared" si="94"/>
        <v/>
      </c>
      <c r="AQ281" s="167" t="str">
        <f t="shared" si="95"/>
        <v/>
      </c>
      <c r="AR281" s="167" t="str">
        <f t="shared" si="96"/>
        <v/>
      </c>
      <c r="AS281" s="164" t="str">
        <f t="shared" si="97"/>
        <v/>
      </c>
      <c r="AT281" s="168" t="str">
        <f t="shared" si="98"/>
        <v/>
      </c>
      <c r="AU281" s="168" t="str">
        <f t="shared" si="99"/>
        <v/>
      </c>
      <c r="AV281" s="168" t="str">
        <f t="shared" si="100"/>
        <v/>
      </c>
      <c r="AW281" s="168" t="str">
        <f t="shared" si="101"/>
        <v/>
      </c>
      <c r="AX281" s="168" t="str">
        <f t="shared" si="102"/>
        <v/>
      </c>
      <c r="AY281" s="168" t="str">
        <f t="shared" si="103"/>
        <v/>
      </c>
      <c r="AZ281" s="178"/>
      <c r="BA281" s="178"/>
      <c r="BB281" s="179"/>
      <c r="BC281" s="179"/>
      <c r="BD281" s="179"/>
      <c r="BE281" s="179"/>
      <c r="BF281" s="179"/>
      <c r="BG281" s="179"/>
      <c r="BH281" s="179"/>
      <c r="BI281" s="179"/>
      <c r="BJ281" s="179"/>
      <c r="BK281" s="179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  <c r="BW281" s="27"/>
      <c r="BX281" s="27"/>
      <c r="BY281" s="27"/>
      <c r="BZ281" s="27"/>
      <c r="CA281" s="27"/>
      <c r="CB281" s="27"/>
      <c r="CC281" s="27"/>
      <c r="CD281" s="27"/>
      <c r="CE281" s="27"/>
      <c r="CF281" s="27"/>
      <c r="CG281" s="27"/>
      <c r="CH281" s="27"/>
      <c r="CI281" s="27"/>
      <c r="CJ281" s="27"/>
      <c r="CK281" s="27"/>
      <c r="CL281" s="27"/>
      <c r="CM281" s="27"/>
      <c r="CN281" s="27"/>
      <c r="CO281" s="27"/>
      <c r="CP281" s="27"/>
      <c r="CQ281" s="27"/>
      <c r="CR281" s="27"/>
      <c r="CS281" s="27"/>
      <c r="CT281" s="27"/>
      <c r="CU281" s="27"/>
      <c r="CV281" s="27"/>
      <c r="CW281" s="27"/>
      <c r="CX281" s="27"/>
      <c r="CY281" s="27"/>
      <c r="CZ281" s="27"/>
      <c r="DA281" s="27"/>
      <c r="DB281" s="27"/>
      <c r="DC281" s="27"/>
      <c r="DD281" s="27"/>
      <c r="DE281" s="27"/>
      <c r="DF281" s="27"/>
      <c r="DG281" s="27"/>
      <c r="DH281" s="27"/>
      <c r="DI281" s="25"/>
      <c r="DJ281" s="25"/>
      <c r="DK281" s="25"/>
      <c r="DL281" s="25"/>
      <c r="DM281" s="25"/>
      <c r="DN281" s="25"/>
    </row>
    <row r="282" spans="1:118" ht="15.95" customHeight="1" x14ac:dyDescent="0.2">
      <c r="A282" s="181" t="str">
        <f t="shared" si="105"/>
        <v/>
      </c>
      <c r="B282" s="182" t="str">
        <f t="shared" si="104"/>
        <v/>
      </c>
      <c r="C282" s="151"/>
      <c r="D282" s="152"/>
      <c r="E282" s="153"/>
      <c r="F282" s="152"/>
      <c r="G282" s="151"/>
      <c r="H282" s="151"/>
      <c r="I282" s="151"/>
      <c r="J282" s="151"/>
      <c r="K282" s="151"/>
      <c r="L282" s="151" t="str">
        <f t="shared" si="86"/>
        <v/>
      </c>
      <c r="M282" s="151" t="str">
        <f t="shared" si="87"/>
        <v/>
      </c>
      <c r="N282" s="151" t="str">
        <f t="shared" si="88"/>
        <v/>
      </c>
      <c r="O282" s="151" t="str">
        <f t="shared" si="89"/>
        <v/>
      </c>
      <c r="P282" s="155"/>
      <c r="Q282" s="155"/>
      <c r="R282" s="154" t="str">
        <f>IF(C282="","",MAX(N282:N283))</f>
        <v/>
      </c>
      <c r="S282" s="154" t="str">
        <f>IF(D282="","",MAX(O282:O283))</f>
        <v/>
      </c>
      <c r="T282" s="155" t="str">
        <f>IF(C282="","",MAX(ABS(H282),ABS(H283)))</f>
        <v/>
      </c>
      <c r="U282" s="156" t="str">
        <f>+IF(C282="","",MIN(MAX(ABS(G282),ABS(G283))*1000/(J282*K282),0.2*$F$10))</f>
        <v/>
      </c>
      <c r="V282" s="155" t="str">
        <f>IF(C282="","",MAX(BH282:BI282))</f>
        <v/>
      </c>
      <c r="W282" s="155" t="str">
        <f>IF(C282="","",$AA$9*$J282*$BG282*$BF282*$F$10/2.9/1000)</f>
        <v/>
      </c>
      <c r="X282" s="155" t="str">
        <f>IF(C282="","",$AA$9*$J282*$BG282*$BF282*$F$10/2/1000)</f>
        <v/>
      </c>
      <c r="Y282" s="157" t="str">
        <f>IF(C282="","",IF(MAX(ABS(H282),ABS(H283))&lt;V282,"Cấu tạo",IF(MAX(ABS(H282),ABS(H283))&gt;X282,"O/S","Tínhthép")))</f>
        <v/>
      </c>
      <c r="Z282" s="158" t="str">
        <f>IF(C282="","",IF(Y282="Tínhthép",IF(T282&lt;W282,2.5,_xlfn.COT(0.5*ASIN(2*T282*1000/($AA$9*J282*BG282*BF282*$F$10)))),""))</f>
        <v/>
      </c>
      <c r="AA282" s="159" t="str">
        <f>IF(C282="","",MAX(BJ282:BK282))</f>
        <v/>
      </c>
      <c r="AB282" s="160" t="str">
        <f>IF($C282="","",AH282)</f>
        <v/>
      </c>
      <c r="AC282" s="160" t="str">
        <f>IF($C282="","",AI282)</f>
        <v/>
      </c>
      <c r="AD282" s="160"/>
      <c r="AE282" s="159" t="str">
        <f>IF(C282="","",2*3.14*AB282^2/4/AC282*1000)</f>
        <v/>
      </c>
      <c r="AF282" s="161" t="str">
        <f>IF(C282="","",IF(AE282&gt;AA282,"OK","NOT OK"))</f>
        <v/>
      </c>
      <c r="AG282" s="17">
        <v>67</v>
      </c>
      <c r="AH282" s="162">
        <v>10</v>
      </c>
      <c r="AI282" s="163">
        <v>200</v>
      </c>
      <c r="AK282" s="164" t="str">
        <f t="shared" si="90"/>
        <v/>
      </c>
      <c r="AL282" s="165" t="str">
        <f t="shared" si="106"/>
        <v/>
      </c>
      <c r="AM282" s="164" t="str">
        <f t="shared" si="91"/>
        <v/>
      </c>
      <c r="AN282" s="164" t="str">
        <f t="shared" si="92"/>
        <v/>
      </c>
      <c r="AO282" s="166" t="str">
        <f t="shared" si="93"/>
        <v/>
      </c>
      <c r="AP282" s="167" t="str">
        <f t="shared" si="94"/>
        <v/>
      </c>
      <c r="AQ282" s="167" t="str">
        <f t="shared" si="95"/>
        <v/>
      </c>
      <c r="AR282" s="167" t="str">
        <f t="shared" si="96"/>
        <v/>
      </c>
      <c r="AS282" s="164" t="str">
        <f t="shared" si="97"/>
        <v/>
      </c>
      <c r="AT282" s="168" t="str">
        <f t="shared" si="98"/>
        <v/>
      </c>
      <c r="AU282" s="168" t="str">
        <f t="shared" si="99"/>
        <v/>
      </c>
      <c r="AV282" s="168" t="str">
        <f t="shared" si="100"/>
        <v/>
      </c>
      <c r="AW282" s="168" t="str">
        <f t="shared" si="101"/>
        <v/>
      </c>
      <c r="AX282" s="168" t="str">
        <f t="shared" si="102"/>
        <v/>
      </c>
      <c r="AY282" s="168" t="str">
        <f t="shared" si="103"/>
        <v/>
      </c>
      <c r="AZ282" s="169" t="str">
        <f>IF(C282="","",MAX(R282:R283))</f>
        <v/>
      </c>
      <c r="BA282" s="169" t="str">
        <f>IF(C282="","",MAX(S282:S283))</f>
        <v/>
      </c>
      <c r="BB282" s="170" t="str">
        <f>IF(C282="","",MIN(2,1+SQRT(200/(0.8*K282))))</f>
        <v/>
      </c>
      <c r="BC282" s="170" t="str">
        <f>IF(C282="","",MIN(0.02,MAX(R282:S282)/(J282*0.8*K282)))</f>
        <v/>
      </c>
      <c r="BD282" s="171" t="str">
        <f>IF(C282="","",0.18/$Y$11)</f>
        <v/>
      </c>
      <c r="BE282" s="172" t="str">
        <f>IF(C282="","",0.035*BB282^(3/2)*$F$9^(1/2))</f>
        <v/>
      </c>
      <c r="BF282" s="172" t="str">
        <f>IF(C282="","",0.6*(1-$F$9/250))</f>
        <v/>
      </c>
      <c r="BG282" s="171" t="str">
        <f>IF(C282="","",0.9*AK282)</f>
        <v/>
      </c>
      <c r="BH282" s="172" t="str">
        <f>+IF(C282="","",(BD282*BB282*(100*BC282*$F$9)^(1/3)+0.15*U282)*J282*0.8*K282/1000)</f>
        <v/>
      </c>
      <c r="BI282" s="172" t="str">
        <f>IF(C282="","",(BE282+0.15*U282)*J282*0.8*K282/1000)</f>
        <v/>
      </c>
      <c r="BJ282" s="172" t="str">
        <f>IF(C282="","",$AF$12*J282*1000)</f>
        <v/>
      </c>
      <c r="BK282" s="172" t="str">
        <f>+IF(C282="","",T282*1000/(BG282*$Q$10*Z282)*1000)</f>
        <v/>
      </c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  <c r="BW282" s="27"/>
      <c r="BX282" s="27"/>
      <c r="BY282" s="27"/>
      <c r="BZ282" s="27"/>
      <c r="CA282" s="27"/>
      <c r="CB282" s="27"/>
      <c r="CC282" s="27"/>
      <c r="CD282" s="27"/>
      <c r="CE282" s="27"/>
      <c r="CF282" s="27"/>
      <c r="CG282" s="27"/>
      <c r="CH282" s="27"/>
      <c r="CI282" s="27"/>
      <c r="CJ282" s="27"/>
      <c r="CK282" s="27"/>
      <c r="CL282" s="27"/>
      <c r="CM282" s="27"/>
      <c r="CN282" s="27"/>
      <c r="CO282" s="27"/>
      <c r="CP282" s="27"/>
      <c r="CQ282" s="27"/>
      <c r="CR282" s="27"/>
      <c r="CS282" s="27"/>
      <c r="CT282" s="27"/>
      <c r="CU282" s="27"/>
      <c r="CV282" s="27"/>
      <c r="CW282" s="27"/>
      <c r="CX282" s="27"/>
      <c r="CY282" s="27"/>
      <c r="CZ282" s="27"/>
      <c r="DA282" s="27"/>
      <c r="DB282" s="27"/>
      <c r="DC282" s="27"/>
      <c r="DD282" s="27"/>
      <c r="DE282" s="27"/>
      <c r="DF282" s="27"/>
      <c r="DG282" s="27"/>
      <c r="DH282" s="27"/>
      <c r="DI282" s="25"/>
      <c r="DJ282" s="25"/>
      <c r="DK282" s="25"/>
      <c r="DL282" s="25"/>
      <c r="DM282" s="25"/>
      <c r="DN282" s="25"/>
    </row>
    <row r="283" spans="1:118" ht="15.95" customHeight="1" x14ac:dyDescent="0.25">
      <c r="A283" s="181" t="str">
        <f t="shared" si="105"/>
        <v/>
      </c>
      <c r="B283" s="182" t="str">
        <f t="shared" si="104"/>
        <v/>
      </c>
      <c r="C283" s="151"/>
      <c r="D283" s="152"/>
      <c r="E283" s="153"/>
      <c r="F283" s="152"/>
      <c r="G283" s="151"/>
      <c r="H283" s="151"/>
      <c r="I283" s="151"/>
      <c r="J283" s="151"/>
      <c r="K283" s="152"/>
      <c r="L283" s="151" t="str">
        <f t="shared" si="86"/>
        <v/>
      </c>
      <c r="M283" s="151" t="str">
        <f t="shared" si="87"/>
        <v/>
      </c>
      <c r="N283" s="151" t="str">
        <f t="shared" si="88"/>
        <v/>
      </c>
      <c r="O283" s="151" t="str">
        <f t="shared" si="89"/>
        <v/>
      </c>
      <c r="P283" s="272"/>
      <c r="Q283" s="272"/>
      <c r="R283" s="173"/>
      <c r="S283" s="173"/>
      <c r="T283" s="174"/>
      <c r="U283" s="174"/>
      <c r="V283" s="174"/>
      <c r="W283" s="174"/>
      <c r="X283" s="174"/>
      <c r="Y283" s="174"/>
      <c r="Z283" s="174"/>
      <c r="AA283" s="175"/>
      <c r="AB283" s="175"/>
      <c r="AC283" s="175"/>
      <c r="AD283" s="175"/>
      <c r="AE283" s="176"/>
      <c r="AF283" s="175"/>
      <c r="AG283" s="122"/>
      <c r="AH283" s="177"/>
      <c r="AI283" s="177"/>
      <c r="AK283" s="164" t="str">
        <f t="shared" si="90"/>
        <v/>
      </c>
      <c r="AL283" s="165" t="str">
        <f t="shared" si="106"/>
        <v/>
      </c>
      <c r="AM283" s="164" t="str">
        <f t="shared" si="91"/>
        <v/>
      </c>
      <c r="AN283" s="164" t="str">
        <f t="shared" si="92"/>
        <v/>
      </c>
      <c r="AO283" s="166" t="str">
        <f t="shared" si="93"/>
        <v/>
      </c>
      <c r="AP283" s="167" t="str">
        <f t="shared" si="94"/>
        <v/>
      </c>
      <c r="AQ283" s="167" t="str">
        <f t="shared" si="95"/>
        <v/>
      </c>
      <c r="AR283" s="167" t="str">
        <f t="shared" si="96"/>
        <v/>
      </c>
      <c r="AS283" s="164" t="str">
        <f t="shared" si="97"/>
        <v/>
      </c>
      <c r="AT283" s="168" t="str">
        <f t="shared" si="98"/>
        <v/>
      </c>
      <c r="AU283" s="168" t="str">
        <f t="shared" si="99"/>
        <v/>
      </c>
      <c r="AV283" s="168" t="str">
        <f t="shared" si="100"/>
        <v/>
      </c>
      <c r="AW283" s="168" t="str">
        <f t="shared" si="101"/>
        <v/>
      </c>
      <c r="AX283" s="168" t="str">
        <f t="shared" si="102"/>
        <v/>
      </c>
      <c r="AY283" s="168" t="str">
        <f t="shared" si="103"/>
        <v/>
      </c>
      <c r="AZ283" s="178"/>
      <c r="BA283" s="178"/>
      <c r="BB283" s="179"/>
      <c r="BC283" s="179"/>
      <c r="BD283" s="179"/>
      <c r="BE283" s="179"/>
      <c r="BF283" s="179"/>
      <c r="BG283" s="179"/>
      <c r="BH283" s="179"/>
      <c r="BI283" s="179"/>
      <c r="BJ283" s="179"/>
      <c r="BK283" s="179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  <c r="BW283" s="27"/>
      <c r="BX283" s="27"/>
      <c r="BY283" s="27"/>
      <c r="BZ283" s="27"/>
      <c r="CA283" s="27"/>
      <c r="CB283" s="27"/>
      <c r="CC283" s="27"/>
      <c r="CD283" s="27"/>
      <c r="CE283" s="27"/>
      <c r="CF283" s="27"/>
      <c r="CG283" s="27"/>
      <c r="CH283" s="27"/>
      <c r="CI283" s="27"/>
      <c r="CJ283" s="27"/>
      <c r="CK283" s="27"/>
      <c r="CL283" s="27"/>
      <c r="CM283" s="27"/>
      <c r="CN283" s="27"/>
      <c r="CO283" s="27"/>
      <c r="CP283" s="27"/>
      <c r="CQ283" s="27"/>
      <c r="CR283" s="27"/>
      <c r="CS283" s="27"/>
      <c r="CT283" s="27"/>
      <c r="CU283" s="27"/>
      <c r="CV283" s="27"/>
      <c r="CW283" s="27"/>
      <c r="CX283" s="27"/>
      <c r="CY283" s="27"/>
      <c r="CZ283" s="27"/>
      <c r="DA283" s="27"/>
      <c r="DB283" s="27"/>
      <c r="DC283" s="27"/>
      <c r="DD283" s="27"/>
      <c r="DE283" s="27"/>
      <c r="DF283" s="27"/>
      <c r="DG283" s="27"/>
      <c r="DH283" s="27"/>
      <c r="DI283" s="25"/>
      <c r="DJ283" s="25"/>
      <c r="DK283" s="25"/>
      <c r="DL283" s="25"/>
      <c r="DM283" s="25"/>
      <c r="DN283" s="25"/>
    </row>
    <row r="284" spans="1:118" ht="15.95" customHeight="1" x14ac:dyDescent="0.2">
      <c r="A284" s="181" t="str">
        <f t="shared" si="105"/>
        <v/>
      </c>
      <c r="B284" s="182" t="str">
        <f t="shared" si="104"/>
        <v/>
      </c>
      <c r="C284" s="151"/>
      <c r="D284" s="152"/>
      <c r="E284" s="153"/>
      <c r="F284" s="152"/>
      <c r="G284" s="151"/>
      <c r="H284" s="151"/>
      <c r="I284" s="151"/>
      <c r="J284" s="151"/>
      <c r="K284" s="152"/>
      <c r="L284" s="151" t="str">
        <f t="shared" si="86"/>
        <v/>
      </c>
      <c r="M284" s="151" t="str">
        <f t="shared" si="87"/>
        <v/>
      </c>
      <c r="N284" s="151" t="str">
        <f t="shared" si="88"/>
        <v/>
      </c>
      <c r="O284" s="151" t="str">
        <f t="shared" si="89"/>
        <v/>
      </c>
      <c r="P284" s="155"/>
      <c r="Q284" s="155"/>
      <c r="R284" s="154" t="str">
        <f>IF(C284="","",MAX(N284:N285))</f>
        <v/>
      </c>
      <c r="S284" s="154" t="str">
        <f>IF(D284="","",MAX(O284:O285))</f>
        <v/>
      </c>
      <c r="T284" s="155" t="str">
        <f>IF(C284="","",MAX(ABS(H284),ABS(H285)))</f>
        <v/>
      </c>
      <c r="U284" s="156" t="str">
        <f>+IF(C284="","",MIN(MAX(ABS(G284),ABS(G285))*1000/(J284*K284),0.2*$F$10))</f>
        <v/>
      </c>
      <c r="V284" s="155" t="str">
        <f>IF(C284="","",MAX(BH284:BI284))</f>
        <v/>
      </c>
      <c r="W284" s="155" t="str">
        <f>IF(C284="","",$AA$9*$J284*$BG284*$BF284*$F$10/2.9/1000)</f>
        <v/>
      </c>
      <c r="X284" s="155" t="str">
        <f>IF(C284="","",$AA$9*$J284*$BG284*$BF284*$F$10/2/1000)</f>
        <v/>
      </c>
      <c r="Y284" s="157" t="str">
        <f>IF(C284="","",IF(MAX(ABS(H284),ABS(H285))&lt;V284,"Cấu tạo",IF(MAX(ABS(H284),ABS(H285))&gt;X284,"O/S","Tínhthép")))</f>
        <v/>
      </c>
      <c r="Z284" s="158" t="str">
        <f>IF(C284="","",IF(Y284="Tínhthép",IF(T284&lt;W284,2.5,_xlfn.COT(0.5*ASIN(2*T284*1000/($AA$9*J284*BG284*BF284*$F$10)))),""))</f>
        <v/>
      </c>
      <c r="AA284" s="159" t="str">
        <f>IF(C284="","",MAX(BJ284:BK284))</f>
        <v/>
      </c>
      <c r="AB284" s="160" t="str">
        <f>IF($C284="","",AH284)</f>
        <v/>
      </c>
      <c r="AC284" s="160" t="str">
        <f>IF($C284="","",AI284)</f>
        <v/>
      </c>
      <c r="AD284" s="160"/>
      <c r="AE284" s="159" t="str">
        <f>IF(C284="","",2*3.14*AB284^2/4/AC284*1000)</f>
        <v/>
      </c>
      <c r="AF284" s="161" t="str">
        <f>IF(C284="","",IF(AE284&gt;AA284,"OK","NOT OK"))</f>
        <v/>
      </c>
      <c r="AH284" s="162">
        <v>10</v>
      </c>
      <c r="AI284" s="163">
        <v>200</v>
      </c>
      <c r="AK284" s="164" t="str">
        <f t="shared" si="90"/>
        <v/>
      </c>
      <c r="AL284" s="165" t="str">
        <f t="shared" si="106"/>
        <v/>
      </c>
      <c r="AM284" s="164" t="str">
        <f t="shared" si="91"/>
        <v/>
      </c>
      <c r="AN284" s="164" t="str">
        <f t="shared" si="92"/>
        <v/>
      </c>
      <c r="AO284" s="166" t="str">
        <f t="shared" si="93"/>
        <v/>
      </c>
      <c r="AP284" s="167" t="str">
        <f t="shared" si="94"/>
        <v/>
      </c>
      <c r="AQ284" s="167" t="str">
        <f t="shared" si="95"/>
        <v/>
      </c>
      <c r="AR284" s="167" t="str">
        <f t="shared" si="96"/>
        <v/>
      </c>
      <c r="AS284" s="164" t="str">
        <f t="shared" si="97"/>
        <v/>
      </c>
      <c r="AT284" s="168" t="str">
        <f t="shared" si="98"/>
        <v/>
      </c>
      <c r="AU284" s="168" t="str">
        <f t="shared" si="99"/>
        <v/>
      </c>
      <c r="AV284" s="168" t="str">
        <f t="shared" si="100"/>
        <v/>
      </c>
      <c r="AW284" s="168" t="str">
        <f t="shared" si="101"/>
        <v/>
      </c>
      <c r="AX284" s="168" t="str">
        <f t="shared" si="102"/>
        <v/>
      </c>
      <c r="AY284" s="168" t="str">
        <f t="shared" si="103"/>
        <v/>
      </c>
      <c r="AZ284" s="169" t="str">
        <f>IF(C284="","",MAX(R284:R285))</f>
        <v/>
      </c>
      <c r="BA284" s="169" t="str">
        <f>IF(C284="","",MAX(S284:S285))</f>
        <v/>
      </c>
      <c r="BB284" s="170" t="str">
        <f>IF(C284="","",MIN(2,1+SQRT(200/(0.8*K284))))</f>
        <v/>
      </c>
      <c r="BC284" s="170" t="str">
        <f>IF(C284="","",MIN(0.02,MAX(R284:S284)/(J284*0.8*K284)))</f>
        <v/>
      </c>
      <c r="BD284" s="171" t="str">
        <f>IF(C284="","",0.18/$Y$11)</f>
        <v/>
      </c>
      <c r="BE284" s="172" t="str">
        <f>IF(C284="","",0.035*BB284^(3/2)*$F$9^(1/2))</f>
        <v/>
      </c>
      <c r="BF284" s="172" t="str">
        <f>IF(C284="","",0.6*(1-$F$9/250))</f>
        <v/>
      </c>
      <c r="BG284" s="171" t="str">
        <f>IF(C284="","",0.9*AK284)</f>
        <v/>
      </c>
      <c r="BH284" s="172" t="str">
        <f>+IF(C284="","",(BD284*BB284*(100*BC284*$F$9)^(1/3)+0.15*U284)*J284*0.8*K284/1000)</f>
        <v/>
      </c>
      <c r="BI284" s="172" t="str">
        <f>IF(C284="","",(BE284+0.15*U284)*J284*0.8*K284/1000)</f>
        <v/>
      </c>
      <c r="BJ284" s="172" t="str">
        <f>IF(C284="","",$AF$12*J284*1000)</f>
        <v/>
      </c>
      <c r="BK284" s="172" t="str">
        <f>+IF(C284="","",T284*1000/(BG284*$Q$10*Z284)*1000)</f>
        <v/>
      </c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  <c r="BW284" s="27"/>
      <c r="BX284" s="27"/>
      <c r="BY284" s="27"/>
      <c r="BZ284" s="27"/>
      <c r="CA284" s="27"/>
      <c r="CB284" s="27"/>
      <c r="CC284" s="27"/>
      <c r="CD284" s="27"/>
      <c r="CE284" s="27"/>
      <c r="CF284" s="27"/>
      <c r="CG284" s="27"/>
      <c r="CH284" s="27"/>
      <c r="CI284" s="27"/>
      <c r="CJ284" s="27"/>
      <c r="CK284" s="27"/>
      <c r="CL284" s="27"/>
      <c r="CM284" s="27"/>
      <c r="CN284" s="27"/>
      <c r="CO284" s="27"/>
      <c r="CP284" s="27"/>
      <c r="CQ284" s="27"/>
      <c r="CR284" s="27"/>
      <c r="CS284" s="27"/>
      <c r="CT284" s="27"/>
      <c r="CU284" s="27"/>
      <c r="CV284" s="27"/>
      <c r="CW284" s="27"/>
      <c r="CX284" s="27"/>
      <c r="CY284" s="27"/>
      <c r="CZ284" s="27"/>
      <c r="DA284" s="27"/>
      <c r="DB284" s="27"/>
      <c r="DC284" s="27"/>
      <c r="DD284" s="27"/>
      <c r="DE284" s="27"/>
      <c r="DF284" s="27"/>
      <c r="DG284" s="27"/>
      <c r="DH284" s="27"/>
      <c r="DI284" s="25"/>
      <c r="DJ284" s="25"/>
      <c r="DK284" s="25"/>
      <c r="DL284" s="25"/>
      <c r="DM284" s="25"/>
      <c r="DN284" s="25"/>
    </row>
    <row r="285" spans="1:118" ht="15.95" customHeight="1" x14ac:dyDescent="0.25">
      <c r="A285" s="181" t="str">
        <f t="shared" si="105"/>
        <v/>
      </c>
      <c r="B285" s="182" t="str">
        <f t="shared" si="104"/>
        <v/>
      </c>
      <c r="C285" s="151"/>
      <c r="D285" s="152"/>
      <c r="E285" s="153"/>
      <c r="F285" s="152"/>
      <c r="G285" s="151"/>
      <c r="H285" s="151"/>
      <c r="I285" s="151"/>
      <c r="J285" s="151"/>
      <c r="K285" s="152"/>
      <c r="L285" s="151" t="str">
        <f t="shared" si="86"/>
        <v/>
      </c>
      <c r="M285" s="151" t="str">
        <f t="shared" si="87"/>
        <v/>
      </c>
      <c r="N285" s="151" t="str">
        <f t="shared" si="88"/>
        <v/>
      </c>
      <c r="O285" s="151" t="str">
        <f t="shared" si="89"/>
        <v/>
      </c>
      <c r="P285" s="272"/>
      <c r="Q285" s="272"/>
      <c r="R285" s="173"/>
      <c r="S285" s="173"/>
      <c r="T285" s="174"/>
      <c r="U285" s="174"/>
      <c r="V285" s="174"/>
      <c r="W285" s="174"/>
      <c r="X285" s="174"/>
      <c r="Y285" s="174"/>
      <c r="Z285" s="174"/>
      <c r="AA285" s="175"/>
      <c r="AB285" s="175"/>
      <c r="AC285" s="175"/>
      <c r="AD285" s="175"/>
      <c r="AE285" s="176"/>
      <c r="AF285" s="175"/>
      <c r="AG285" s="122"/>
      <c r="AH285" s="177"/>
      <c r="AI285" s="177"/>
      <c r="AK285" s="164" t="str">
        <f t="shared" si="90"/>
        <v/>
      </c>
      <c r="AL285" s="165" t="str">
        <f t="shared" si="106"/>
        <v/>
      </c>
      <c r="AM285" s="164" t="str">
        <f t="shared" si="91"/>
        <v/>
      </c>
      <c r="AN285" s="164" t="str">
        <f t="shared" si="92"/>
        <v/>
      </c>
      <c r="AO285" s="166" t="str">
        <f t="shared" si="93"/>
        <v/>
      </c>
      <c r="AP285" s="167" t="str">
        <f t="shared" si="94"/>
        <v/>
      </c>
      <c r="AQ285" s="167" t="str">
        <f t="shared" si="95"/>
        <v/>
      </c>
      <c r="AR285" s="167" t="str">
        <f t="shared" si="96"/>
        <v/>
      </c>
      <c r="AS285" s="164" t="str">
        <f t="shared" si="97"/>
        <v/>
      </c>
      <c r="AT285" s="168" t="str">
        <f t="shared" si="98"/>
        <v/>
      </c>
      <c r="AU285" s="168" t="str">
        <f t="shared" si="99"/>
        <v/>
      </c>
      <c r="AV285" s="168" t="str">
        <f t="shared" si="100"/>
        <v/>
      </c>
      <c r="AW285" s="168" t="str">
        <f t="shared" si="101"/>
        <v/>
      </c>
      <c r="AX285" s="168" t="str">
        <f t="shared" si="102"/>
        <v/>
      </c>
      <c r="AY285" s="168" t="str">
        <f t="shared" si="103"/>
        <v/>
      </c>
      <c r="AZ285" s="178"/>
      <c r="BA285" s="178"/>
      <c r="BB285" s="179"/>
      <c r="BC285" s="179"/>
      <c r="BD285" s="179"/>
      <c r="BE285" s="179"/>
      <c r="BF285" s="179"/>
      <c r="BG285" s="179"/>
      <c r="BH285" s="179"/>
      <c r="BI285" s="179"/>
      <c r="BJ285" s="179"/>
      <c r="BK285" s="179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  <c r="BW285" s="27"/>
      <c r="BX285" s="27"/>
      <c r="BY285" s="27"/>
      <c r="BZ285" s="27"/>
      <c r="CA285" s="27"/>
      <c r="CB285" s="27"/>
      <c r="CC285" s="27"/>
      <c r="CD285" s="27"/>
      <c r="CE285" s="27"/>
      <c r="CF285" s="27"/>
      <c r="CG285" s="27"/>
      <c r="CH285" s="27"/>
      <c r="CI285" s="27"/>
      <c r="CJ285" s="27"/>
      <c r="CK285" s="27"/>
      <c r="CL285" s="27"/>
      <c r="CM285" s="27"/>
      <c r="CN285" s="27"/>
      <c r="CO285" s="27"/>
      <c r="CP285" s="27"/>
      <c r="CQ285" s="27"/>
      <c r="CR285" s="27"/>
      <c r="CS285" s="27"/>
      <c r="CT285" s="27"/>
      <c r="CU285" s="27"/>
      <c r="CV285" s="27"/>
      <c r="CW285" s="27"/>
      <c r="CX285" s="27"/>
      <c r="CY285" s="27"/>
      <c r="CZ285" s="27"/>
      <c r="DA285" s="27"/>
      <c r="DB285" s="27"/>
      <c r="DC285" s="27"/>
      <c r="DD285" s="27"/>
      <c r="DE285" s="27"/>
      <c r="DF285" s="27"/>
      <c r="DG285" s="27"/>
      <c r="DH285" s="27"/>
      <c r="DI285" s="25"/>
      <c r="DJ285" s="25"/>
      <c r="DK285" s="25"/>
      <c r="DL285" s="25"/>
      <c r="DM285" s="25"/>
      <c r="DN285" s="25"/>
    </row>
    <row r="286" spans="1:118" ht="15.95" customHeight="1" x14ac:dyDescent="0.2">
      <c r="A286" s="181" t="str">
        <f t="shared" si="105"/>
        <v/>
      </c>
      <c r="B286" s="182" t="str">
        <f t="shared" si="104"/>
        <v/>
      </c>
      <c r="C286" s="151"/>
      <c r="D286" s="152"/>
      <c r="E286" s="153"/>
      <c r="F286" s="152"/>
      <c r="G286" s="151"/>
      <c r="H286" s="151"/>
      <c r="I286" s="151"/>
      <c r="J286" s="151"/>
      <c r="K286" s="151"/>
      <c r="L286" s="151" t="str">
        <f t="shared" si="86"/>
        <v/>
      </c>
      <c r="M286" s="151" t="str">
        <f t="shared" si="87"/>
        <v/>
      </c>
      <c r="N286" s="151" t="str">
        <f t="shared" si="88"/>
        <v/>
      </c>
      <c r="O286" s="151" t="str">
        <f t="shared" si="89"/>
        <v/>
      </c>
      <c r="P286" s="155"/>
      <c r="Q286" s="155"/>
      <c r="R286" s="154" t="str">
        <f>IF(C286="","",MAX(N286:N287))</f>
        <v/>
      </c>
      <c r="S286" s="154" t="str">
        <f>IF(D286="","",MAX(O286:O287))</f>
        <v/>
      </c>
      <c r="T286" s="155" t="str">
        <f>IF(C286="","",MAX(ABS(H286),ABS(H287)))</f>
        <v/>
      </c>
      <c r="U286" s="156" t="str">
        <f>+IF(C286="","",MIN(MAX(ABS(G286),ABS(G287))*1000/(J286*K286),0.2*$F$10))</f>
        <v/>
      </c>
      <c r="V286" s="155" t="str">
        <f>IF(C286="","",MAX(BH286:BI286))</f>
        <v/>
      </c>
      <c r="W286" s="155" t="str">
        <f>IF(C286="","",$AA$9*$J286*$BG286*$BF286*$F$10/2.9/1000)</f>
        <v/>
      </c>
      <c r="X286" s="155" t="str">
        <f>IF(C286="","",$AA$9*$J286*$BG286*$BF286*$F$10/2/1000)</f>
        <v/>
      </c>
      <c r="Y286" s="157" t="str">
        <f>IF(C286="","",IF(MAX(ABS(H286),ABS(H287))&lt;V286,"Cấu tạo",IF(MAX(ABS(H286),ABS(H287))&gt;X286,"O/S","Tínhthép")))</f>
        <v/>
      </c>
      <c r="Z286" s="158" t="str">
        <f>IF(C286="","",IF(Y286="Tínhthép",IF(T286&lt;W286,2.5,_xlfn.COT(0.5*ASIN(2*T286*1000/($AA$9*J286*BG286*BF286*$F$10)))),""))</f>
        <v/>
      </c>
      <c r="AA286" s="159" t="str">
        <f>IF(C286="","",MAX(BJ286:BK286))</f>
        <v/>
      </c>
      <c r="AB286" s="160" t="str">
        <f>IF($C286="","",AH286)</f>
        <v/>
      </c>
      <c r="AC286" s="160" t="str">
        <f>IF($C286="","",AI286)</f>
        <v/>
      </c>
      <c r="AD286" s="160"/>
      <c r="AE286" s="159" t="str">
        <f>IF(C286="","",2*3.14*AB286^2/4/AC286*1000)</f>
        <v/>
      </c>
      <c r="AF286" s="161" t="str">
        <f>IF(C286="","",IF(AE286&gt;AA286,"OK","NOT OK"))</f>
        <v/>
      </c>
      <c r="AG286" s="17">
        <v>68</v>
      </c>
      <c r="AH286" s="162">
        <v>10</v>
      </c>
      <c r="AI286" s="163">
        <v>200</v>
      </c>
      <c r="AK286" s="164" t="str">
        <f t="shared" si="90"/>
        <v/>
      </c>
      <c r="AL286" s="165" t="str">
        <f t="shared" si="106"/>
        <v/>
      </c>
      <c r="AM286" s="164" t="str">
        <f t="shared" si="91"/>
        <v/>
      </c>
      <c r="AN286" s="164" t="str">
        <f t="shared" si="92"/>
        <v/>
      </c>
      <c r="AO286" s="166" t="str">
        <f t="shared" si="93"/>
        <v/>
      </c>
      <c r="AP286" s="167" t="str">
        <f t="shared" si="94"/>
        <v/>
      </c>
      <c r="AQ286" s="167" t="str">
        <f t="shared" si="95"/>
        <v/>
      </c>
      <c r="AR286" s="167" t="str">
        <f t="shared" si="96"/>
        <v/>
      </c>
      <c r="AS286" s="164" t="str">
        <f t="shared" si="97"/>
        <v/>
      </c>
      <c r="AT286" s="168" t="str">
        <f t="shared" si="98"/>
        <v/>
      </c>
      <c r="AU286" s="168" t="str">
        <f t="shared" si="99"/>
        <v/>
      </c>
      <c r="AV286" s="168" t="str">
        <f t="shared" si="100"/>
        <v/>
      </c>
      <c r="AW286" s="168" t="str">
        <f t="shared" si="101"/>
        <v/>
      </c>
      <c r="AX286" s="168" t="str">
        <f t="shared" si="102"/>
        <v/>
      </c>
      <c r="AY286" s="168" t="str">
        <f t="shared" si="103"/>
        <v/>
      </c>
      <c r="AZ286" s="169" t="str">
        <f>IF(C286="","",MAX(R286:R287))</f>
        <v/>
      </c>
      <c r="BA286" s="169" t="str">
        <f>IF(C286="","",MAX(S286:S287))</f>
        <v/>
      </c>
      <c r="BB286" s="170" t="str">
        <f>IF(C286="","",MIN(2,1+SQRT(200/(0.8*K286))))</f>
        <v/>
      </c>
      <c r="BC286" s="170" t="str">
        <f>IF(C286="","",MIN(0.02,MAX(R286:S286)/(J286*0.8*K286)))</f>
        <v/>
      </c>
      <c r="BD286" s="171" t="str">
        <f>IF(C286="","",0.18/$Y$11)</f>
        <v/>
      </c>
      <c r="BE286" s="172" t="str">
        <f>IF(C286="","",0.035*BB286^(3/2)*$F$9^(1/2))</f>
        <v/>
      </c>
      <c r="BF286" s="172" t="str">
        <f>IF(C286="","",0.6*(1-$F$9/250))</f>
        <v/>
      </c>
      <c r="BG286" s="171" t="str">
        <f>IF(C286="","",0.9*AK286)</f>
        <v/>
      </c>
      <c r="BH286" s="172" t="str">
        <f>+IF(C286="","",(BD286*BB286*(100*BC286*$F$9)^(1/3)+0.15*U286)*J286*0.8*K286/1000)</f>
        <v/>
      </c>
      <c r="BI286" s="172" t="str">
        <f>IF(C286="","",(BE286+0.15*U286)*J286*0.8*K286/1000)</f>
        <v/>
      </c>
      <c r="BJ286" s="172" t="str">
        <f>IF(C286="","",$AF$12*J286*1000)</f>
        <v/>
      </c>
      <c r="BK286" s="172" t="str">
        <f>+IF(C286="","",T286*1000/(BG286*$Q$10*Z286)*1000)</f>
        <v/>
      </c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  <c r="BW286" s="27"/>
      <c r="BX286" s="27"/>
      <c r="BY286" s="27"/>
      <c r="BZ286" s="27"/>
      <c r="CA286" s="27"/>
      <c r="CB286" s="27"/>
      <c r="CC286" s="27"/>
      <c r="CD286" s="27"/>
      <c r="CE286" s="27"/>
      <c r="CF286" s="27"/>
      <c r="CG286" s="27"/>
      <c r="CH286" s="27"/>
      <c r="CI286" s="27"/>
      <c r="CJ286" s="27"/>
      <c r="CK286" s="27"/>
      <c r="CL286" s="27"/>
      <c r="CM286" s="27"/>
      <c r="CN286" s="27"/>
      <c r="CO286" s="27"/>
      <c r="CP286" s="27"/>
      <c r="CQ286" s="27"/>
      <c r="CR286" s="27"/>
      <c r="CS286" s="27"/>
      <c r="CT286" s="27"/>
      <c r="CU286" s="27"/>
      <c r="CV286" s="27"/>
      <c r="CW286" s="27"/>
      <c r="CX286" s="27"/>
      <c r="CY286" s="27"/>
      <c r="CZ286" s="27"/>
      <c r="DA286" s="27"/>
      <c r="DB286" s="27"/>
      <c r="DC286" s="27"/>
      <c r="DD286" s="27"/>
      <c r="DE286" s="27"/>
      <c r="DF286" s="27"/>
      <c r="DG286" s="27"/>
      <c r="DH286" s="27"/>
      <c r="DI286" s="25"/>
      <c r="DJ286" s="25"/>
      <c r="DK286" s="25"/>
      <c r="DL286" s="25"/>
      <c r="DM286" s="25"/>
      <c r="DN286" s="25"/>
    </row>
    <row r="287" spans="1:118" ht="15.95" customHeight="1" x14ac:dyDescent="0.25">
      <c r="A287" s="181" t="str">
        <f t="shared" si="105"/>
        <v/>
      </c>
      <c r="B287" s="182" t="str">
        <f t="shared" si="104"/>
        <v/>
      </c>
      <c r="C287" s="151"/>
      <c r="D287" s="152"/>
      <c r="E287" s="153"/>
      <c r="F287" s="152"/>
      <c r="G287" s="151"/>
      <c r="H287" s="151"/>
      <c r="I287" s="151"/>
      <c r="J287" s="151"/>
      <c r="K287" s="152"/>
      <c r="L287" s="151" t="str">
        <f t="shared" si="86"/>
        <v/>
      </c>
      <c r="M287" s="151" t="str">
        <f t="shared" si="87"/>
        <v/>
      </c>
      <c r="N287" s="151" t="str">
        <f t="shared" si="88"/>
        <v/>
      </c>
      <c r="O287" s="151" t="str">
        <f t="shared" si="89"/>
        <v/>
      </c>
      <c r="P287" s="272"/>
      <c r="Q287" s="272"/>
      <c r="R287" s="180"/>
      <c r="S287" s="180"/>
      <c r="T287" s="174"/>
      <c r="U287" s="174"/>
      <c r="V287" s="174"/>
      <c r="W287" s="174"/>
      <c r="X287" s="174"/>
      <c r="Y287" s="174"/>
      <c r="Z287" s="174"/>
      <c r="AA287" s="175"/>
      <c r="AB287" s="175"/>
      <c r="AC287" s="175"/>
      <c r="AD287" s="175"/>
      <c r="AE287" s="176"/>
      <c r="AF287" s="175"/>
      <c r="AG287" s="122"/>
      <c r="AH287" s="177"/>
      <c r="AI287" s="177"/>
      <c r="AK287" s="164" t="str">
        <f t="shared" si="90"/>
        <v/>
      </c>
      <c r="AL287" s="165" t="str">
        <f t="shared" si="106"/>
        <v/>
      </c>
      <c r="AM287" s="164" t="str">
        <f t="shared" si="91"/>
        <v/>
      </c>
      <c r="AN287" s="164" t="str">
        <f t="shared" si="92"/>
        <v/>
      </c>
      <c r="AO287" s="166" t="str">
        <f t="shared" si="93"/>
        <v/>
      </c>
      <c r="AP287" s="167" t="str">
        <f t="shared" si="94"/>
        <v/>
      </c>
      <c r="AQ287" s="167" t="str">
        <f t="shared" si="95"/>
        <v/>
      </c>
      <c r="AR287" s="167" t="str">
        <f t="shared" si="96"/>
        <v/>
      </c>
      <c r="AS287" s="164" t="str">
        <f t="shared" si="97"/>
        <v/>
      </c>
      <c r="AT287" s="168" t="str">
        <f t="shared" si="98"/>
        <v/>
      </c>
      <c r="AU287" s="168" t="str">
        <f t="shared" si="99"/>
        <v/>
      </c>
      <c r="AV287" s="168" t="str">
        <f t="shared" si="100"/>
        <v/>
      </c>
      <c r="AW287" s="168" t="str">
        <f t="shared" si="101"/>
        <v/>
      </c>
      <c r="AX287" s="168" t="str">
        <f t="shared" si="102"/>
        <v/>
      </c>
      <c r="AY287" s="168" t="str">
        <f t="shared" si="103"/>
        <v/>
      </c>
      <c r="AZ287" s="178"/>
      <c r="BA287" s="178"/>
      <c r="BB287" s="179"/>
      <c r="BC287" s="179"/>
      <c r="BD287" s="179"/>
      <c r="BE287" s="179"/>
      <c r="BF287" s="179"/>
      <c r="BG287" s="179"/>
      <c r="BH287" s="179"/>
      <c r="BI287" s="179"/>
      <c r="BJ287" s="179"/>
      <c r="BK287" s="179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  <c r="BW287" s="27"/>
      <c r="BX287" s="27"/>
      <c r="BY287" s="27"/>
      <c r="BZ287" s="27"/>
      <c r="CA287" s="27"/>
      <c r="CB287" s="27"/>
      <c r="CC287" s="27"/>
      <c r="CD287" s="27"/>
      <c r="CE287" s="27"/>
      <c r="CF287" s="27"/>
      <c r="CG287" s="27"/>
      <c r="CH287" s="27"/>
      <c r="CI287" s="27"/>
      <c r="CJ287" s="27"/>
      <c r="CK287" s="27"/>
      <c r="CL287" s="27"/>
      <c r="CM287" s="27"/>
      <c r="CN287" s="27"/>
      <c r="CO287" s="27"/>
      <c r="CP287" s="27"/>
      <c r="CQ287" s="27"/>
      <c r="CR287" s="27"/>
      <c r="CS287" s="27"/>
      <c r="CT287" s="27"/>
      <c r="CU287" s="27"/>
      <c r="CV287" s="27"/>
      <c r="CW287" s="27"/>
      <c r="CX287" s="27"/>
      <c r="CY287" s="27"/>
      <c r="CZ287" s="27"/>
      <c r="DA287" s="27"/>
      <c r="DB287" s="27"/>
      <c r="DC287" s="27"/>
      <c r="DD287" s="27"/>
      <c r="DE287" s="27"/>
      <c r="DF287" s="27"/>
      <c r="DG287" s="27"/>
      <c r="DH287" s="27"/>
      <c r="DI287" s="25"/>
      <c r="DJ287" s="25"/>
      <c r="DK287" s="25"/>
      <c r="DL287" s="25"/>
      <c r="DM287" s="25"/>
      <c r="DN287" s="25"/>
    </row>
    <row r="288" spans="1:118" ht="15.95" customHeight="1" x14ac:dyDescent="0.2">
      <c r="A288" s="181" t="str">
        <f t="shared" si="105"/>
        <v/>
      </c>
      <c r="B288" s="182" t="str">
        <f t="shared" si="104"/>
        <v/>
      </c>
      <c r="C288" s="151"/>
      <c r="D288" s="152"/>
      <c r="E288" s="153"/>
      <c r="F288" s="152"/>
      <c r="G288" s="151"/>
      <c r="H288" s="151"/>
      <c r="I288" s="151"/>
      <c r="J288" s="151"/>
      <c r="K288" s="152"/>
      <c r="L288" s="151" t="str">
        <f t="shared" si="86"/>
        <v/>
      </c>
      <c r="M288" s="151" t="str">
        <f t="shared" si="87"/>
        <v/>
      </c>
      <c r="N288" s="151" t="str">
        <f t="shared" si="88"/>
        <v/>
      </c>
      <c r="O288" s="151" t="str">
        <f t="shared" si="89"/>
        <v/>
      </c>
      <c r="P288" s="155"/>
      <c r="Q288" s="155"/>
      <c r="R288" s="154" t="str">
        <f>IF(C288="","",MAX(N288:N289))</f>
        <v/>
      </c>
      <c r="S288" s="154" t="str">
        <f>IF(D288="","",MAX(O288:O289))</f>
        <v/>
      </c>
      <c r="T288" s="155" t="str">
        <f>IF(C288="","",MAX(ABS(H288),ABS(H289)))</f>
        <v/>
      </c>
      <c r="U288" s="156" t="str">
        <f>+IF(C288="","",MIN(MAX(ABS(G288),ABS(G289))*1000/(J288*K288),0.2*$F$10))</f>
        <v/>
      </c>
      <c r="V288" s="155" t="str">
        <f>IF(C288="","",MAX(BH288:BI288))</f>
        <v/>
      </c>
      <c r="W288" s="155" t="str">
        <f>IF(C288="","",$AA$9*$J288*$BG288*$BF288*$F$10/2.9/1000)</f>
        <v/>
      </c>
      <c r="X288" s="155" t="str">
        <f>IF(C288="","",$AA$9*$J288*$BG288*$BF288*$F$10/2/1000)</f>
        <v/>
      </c>
      <c r="Y288" s="157" t="str">
        <f>IF(C288="","",IF(MAX(ABS(H288),ABS(H289))&lt;V288,"Cấu tạo",IF(MAX(ABS(H288),ABS(H289))&gt;X288,"O/S","Tínhthép")))</f>
        <v/>
      </c>
      <c r="Z288" s="158" t="str">
        <f>IF(C288="","",IF(Y288="Tínhthép",IF(T288&lt;W288,2.5,_xlfn.COT(0.5*ASIN(2*T288*1000/($AA$9*J288*BG288*BF288*$F$10)))),""))</f>
        <v/>
      </c>
      <c r="AA288" s="159" t="str">
        <f>IF(C288="","",MAX(BJ288:BK288))</f>
        <v/>
      </c>
      <c r="AB288" s="160" t="str">
        <f>IF($C288="","",AH288)</f>
        <v/>
      </c>
      <c r="AC288" s="160" t="str">
        <f>IF($C288="","",AI288)</f>
        <v/>
      </c>
      <c r="AD288" s="160"/>
      <c r="AE288" s="159" t="str">
        <f>IF(C288="","",2*3.14*AB288^2/4/AC288*1000)</f>
        <v/>
      </c>
      <c r="AF288" s="161" t="str">
        <f>IF(C288="","",IF(AE288&gt;AA288,"OK","NOT OK"))</f>
        <v/>
      </c>
      <c r="AH288" s="162">
        <v>10</v>
      </c>
      <c r="AI288" s="163">
        <v>200</v>
      </c>
      <c r="AK288" s="164" t="str">
        <f t="shared" si="90"/>
        <v/>
      </c>
      <c r="AL288" s="165" t="str">
        <f t="shared" si="106"/>
        <v/>
      </c>
      <c r="AM288" s="164" t="str">
        <f t="shared" si="91"/>
        <v/>
      </c>
      <c r="AN288" s="164" t="str">
        <f t="shared" si="92"/>
        <v/>
      </c>
      <c r="AO288" s="166" t="str">
        <f t="shared" si="93"/>
        <v/>
      </c>
      <c r="AP288" s="167" t="str">
        <f t="shared" si="94"/>
        <v/>
      </c>
      <c r="AQ288" s="167" t="str">
        <f t="shared" si="95"/>
        <v/>
      </c>
      <c r="AR288" s="167" t="str">
        <f t="shared" si="96"/>
        <v/>
      </c>
      <c r="AS288" s="164" t="str">
        <f t="shared" si="97"/>
        <v/>
      </c>
      <c r="AT288" s="168" t="str">
        <f t="shared" si="98"/>
        <v/>
      </c>
      <c r="AU288" s="168" t="str">
        <f t="shared" si="99"/>
        <v/>
      </c>
      <c r="AV288" s="168" t="str">
        <f t="shared" si="100"/>
        <v/>
      </c>
      <c r="AW288" s="168" t="str">
        <f t="shared" si="101"/>
        <v/>
      </c>
      <c r="AX288" s="168" t="str">
        <f t="shared" si="102"/>
        <v/>
      </c>
      <c r="AY288" s="168" t="str">
        <f t="shared" si="103"/>
        <v/>
      </c>
      <c r="AZ288" s="169" t="str">
        <f>IF(C288="","",MAX(R288:R289))</f>
        <v/>
      </c>
      <c r="BA288" s="169" t="str">
        <f>IF(C288="","",MAX(S288:S289))</f>
        <v/>
      </c>
      <c r="BB288" s="170" t="str">
        <f>IF(C288="","",MIN(2,1+SQRT(200/(0.8*K288))))</f>
        <v/>
      </c>
      <c r="BC288" s="170" t="str">
        <f>IF(C288="","",MIN(0.02,MAX(R288:S288)/(J288*0.8*K288)))</f>
        <v/>
      </c>
      <c r="BD288" s="171" t="str">
        <f>IF(C288="","",0.18/$Y$11)</f>
        <v/>
      </c>
      <c r="BE288" s="172" t="str">
        <f>IF(C288="","",0.035*BB288^(3/2)*$F$9^(1/2))</f>
        <v/>
      </c>
      <c r="BF288" s="172" t="str">
        <f>IF(C288="","",0.6*(1-$F$9/250))</f>
        <v/>
      </c>
      <c r="BG288" s="171" t="str">
        <f>IF(C288="","",0.9*AK288)</f>
        <v/>
      </c>
      <c r="BH288" s="172" t="str">
        <f>+IF(C288="","",(BD288*BB288*(100*BC288*$F$9)^(1/3)+0.15*U288)*J288*0.8*K288/1000)</f>
        <v/>
      </c>
      <c r="BI288" s="172" t="str">
        <f>IF(C288="","",(BE288+0.15*U288)*J288*0.8*K288/1000)</f>
        <v/>
      </c>
      <c r="BJ288" s="172" t="str">
        <f>IF(C288="","",$AF$12*J288*1000)</f>
        <v/>
      </c>
      <c r="BK288" s="172" t="str">
        <f>+IF(C288="","",T288*1000/(BG288*$Q$10*Z288)*1000)</f>
        <v/>
      </c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  <c r="BW288" s="27"/>
      <c r="BX288" s="27"/>
      <c r="BY288" s="27"/>
      <c r="BZ288" s="27"/>
      <c r="CA288" s="27"/>
      <c r="CB288" s="27"/>
      <c r="CC288" s="27"/>
      <c r="CD288" s="27"/>
      <c r="CE288" s="27"/>
      <c r="CF288" s="27"/>
      <c r="CG288" s="27"/>
      <c r="CH288" s="27"/>
      <c r="CI288" s="27"/>
      <c r="CJ288" s="27"/>
      <c r="CK288" s="27"/>
      <c r="CL288" s="27"/>
      <c r="CM288" s="27"/>
      <c r="CN288" s="27"/>
      <c r="CO288" s="27"/>
      <c r="CP288" s="27"/>
      <c r="CQ288" s="27"/>
      <c r="CR288" s="27"/>
      <c r="CS288" s="27"/>
      <c r="CT288" s="27"/>
      <c r="CU288" s="27"/>
      <c r="CV288" s="27"/>
      <c r="CW288" s="27"/>
      <c r="CX288" s="27"/>
      <c r="CY288" s="27"/>
      <c r="CZ288" s="27"/>
      <c r="DA288" s="27"/>
      <c r="DB288" s="27"/>
      <c r="DC288" s="27"/>
      <c r="DD288" s="27"/>
      <c r="DE288" s="27"/>
      <c r="DF288" s="27"/>
      <c r="DG288" s="27"/>
      <c r="DH288" s="27"/>
      <c r="DI288" s="25"/>
      <c r="DJ288" s="25"/>
      <c r="DK288" s="25"/>
      <c r="DL288" s="25"/>
      <c r="DM288" s="25"/>
      <c r="DN288" s="25"/>
    </row>
    <row r="289" spans="1:118" ht="15.95" customHeight="1" x14ac:dyDescent="0.25">
      <c r="A289" s="181" t="str">
        <f t="shared" si="105"/>
        <v/>
      </c>
      <c r="B289" s="182" t="str">
        <f t="shared" si="104"/>
        <v/>
      </c>
      <c r="C289" s="151"/>
      <c r="D289" s="152"/>
      <c r="E289" s="153"/>
      <c r="F289" s="152"/>
      <c r="G289" s="151"/>
      <c r="H289" s="151"/>
      <c r="I289" s="151"/>
      <c r="J289" s="151"/>
      <c r="K289" s="152"/>
      <c r="L289" s="151" t="str">
        <f t="shared" si="86"/>
        <v/>
      </c>
      <c r="M289" s="151" t="str">
        <f t="shared" si="87"/>
        <v/>
      </c>
      <c r="N289" s="151" t="str">
        <f t="shared" si="88"/>
        <v/>
      </c>
      <c r="O289" s="151" t="str">
        <f t="shared" si="89"/>
        <v/>
      </c>
      <c r="P289" s="272"/>
      <c r="Q289" s="272"/>
      <c r="R289" s="180"/>
      <c r="S289" s="180"/>
      <c r="T289" s="174"/>
      <c r="U289" s="174"/>
      <c r="V289" s="174"/>
      <c r="W289" s="174"/>
      <c r="X289" s="174"/>
      <c r="Y289" s="174"/>
      <c r="Z289" s="174"/>
      <c r="AA289" s="175"/>
      <c r="AB289" s="175"/>
      <c r="AC289" s="175"/>
      <c r="AD289" s="175"/>
      <c r="AE289" s="176"/>
      <c r="AF289" s="175"/>
      <c r="AG289" s="122"/>
      <c r="AH289" s="177"/>
      <c r="AI289" s="177"/>
      <c r="AK289" s="164" t="str">
        <f t="shared" si="90"/>
        <v/>
      </c>
      <c r="AL289" s="165" t="str">
        <f t="shared" si="106"/>
        <v/>
      </c>
      <c r="AM289" s="164" t="str">
        <f t="shared" si="91"/>
        <v/>
      </c>
      <c r="AN289" s="164" t="str">
        <f t="shared" si="92"/>
        <v/>
      </c>
      <c r="AO289" s="166" t="str">
        <f t="shared" si="93"/>
        <v/>
      </c>
      <c r="AP289" s="167" t="str">
        <f t="shared" si="94"/>
        <v/>
      </c>
      <c r="AQ289" s="167" t="str">
        <f t="shared" si="95"/>
        <v/>
      </c>
      <c r="AR289" s="167" t="str">
        <f t="shared" si="96"/>
        <v/>
      </c>
      <c r="AS289" s="164" t="str">
        <f t="shared" si="97"/>
        <v/>
      </c>
      <c r="AT289" s="168" t="str">
        <f t="shared" si="98"/>
        <v/>
      </c>
      <c r="AU289" s="168" t="str">
        <f t="shared" si="99"/>
        <v/>
      </c>
      <c r="AV289" s="168" t="str">
        <f t="shared" si="100"/>
        <v/>
      </c>
      <c r="AW289" s="168" t="str">
        <f t="shared" si="101"/>
        <v/>
      </c>
      <c r="AX289" s="168" t="str">
        <f t="shared" si="102"/>
        <v/>
      </c>
      <c r="AY289" s="168" t="str">
        <f t="shared" si="103"/>
        <v/>
      </c>
      <c r="AZ289" s="178"/>
      <c r="BA289" s="178"/>
      <c r="BB289" s="179"/>
      <c r="BC289" s="179"/>
      <c r="BD289" s="179"/>
      <c r="BE289" s="179"/>
      <c r="BF289" s="179"/>
      <c r="BG289" s="179"/>
      <c r="BH289" s="179"/>
      <c r="BI289" s="179"/>
      <c r="BJ289" s="179"/>
      <c r="BK289" s="179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  <c r="BW289" s="27"/>
      <c r="BX289" s="27"/>
      <c r="BY289" s="27"/>
      <c r="BZ289" s="27"/>
      <c r="CA289" s="27"/>
      <c r="CB289" s="27"/>
      <c r="CC289" s="27"/>
      <c r="CD289" s="27"/>
      <c r="CE289" s="27"/>
      <c r="CF289" s="27"/>
      <c r="CG289" s="27"/>
      <c r="CH289" s="27"/>
      <c r="CI289" s="27"/>
      <c r="CJ289" s="27"/>
      <c r="CK289" s="27"/>
      <c r="CL289" s="27"/>
      <c r="CM289" s="27"/>
      <c r="CN289" s="27"/>
      <c r="CO289" s="27"/>
      <c r="CP289" s="27"/>
      <c r="CQ289" s="27"/>
      <c r="CR289" s="27"/>
      <c r="CS289" s="27"/>
      <c r="CT289" s="27"/>
      <c r="CU289" s="27"/>
      <c r="CV289" s="27"/>
      <c r="CW289" s="27"/>
      <c r="CX289" s="27"/>
      <c r="CY289" s="27"/>
      <c r="CZ289" s="27"/>
      <c r="DA289" s="27"/>
      <c r="DB289" s="27"/>
      <c r="DC289" s="27"/>
      <c r="DD289" s="27"/>
      <c r="DE289" s="27"/>
      <c r="DF289" s="27"/>
      <c r="DG289" s="27"/>
      <c r="DH289" s="27"/>
      <c r="DI289" s="25"/>
      <c r="DJ289" s="25"/>
      <c r="DK289" s="25"/>
      <c r="DL289" s="25"/>
      <c r="DM289" s="25"/>
      <c r="DN289" s="25"/>
    </row>
    <row r="290" spans="1:118" ht="15.95" customHeight="1" x14ac:dyDescent="0.2">
      <c r="A290" s="181" t="str">
        <f t="shared" si="105"/>
        <v/>
      </c>
      <c r="B290" s="182" t="str">
        <f t="shared" si="104"/>
        <v/>
      </c>
      <c r="C290" s="151"/>
      <c r="D290" s="152"/>
      <c r="E290" s="153"/>
      <c r="F290" s="152"/>
      <c r="G290" s="151"/>
      <c r="H290" s="151"/>
      <c r="I290" s="151"/>
      <c r="J290" s="151"/>
      <c r="K290" s="151"/>
      <c r="L290" s="151" t="str">
        <f t="shared" si="86"/>
        <v/>
      </c>
      <c r="M290" s="151" t="str">
        <f t="shared" si="87"/>
        <v/>
      </c>
      <c r="N290" s="151" t="str">
        <f t="shared" si="88"/>
        <v/>
      </c>
      <c r="O290" s="151" t="str">
        <f t="shared" si="89"/>
        <v/>
      </c>
      <c r="P290" s="155"/>
      <c r="Q290" s="155"/>
      <c r="R290" s="154" t="str">
        <f>IF(C290="","",MAX(N290:N291))</f>
        <v/>
      </c>
      <c r="S290" s="154" t="str">
        <f>IF(D290="","",MAX(O290:O291))</f>
        <v/>
      </c>
      <c r="T290" s="155" t="str">
        <f>IF(C290="","",MAX(ABS(H290),ABS(H291)))</f>
        <v/>
      </c>
      <c r="U290" s="156" t="str">
        <f>+IF(C290="","",MIN(MAX(ABS(G290),ABS(G291))*1000/(J290*K290),0.2*$F$10))</f>
        <v/>
      </c>
      <c r="V290" s="155" t="str">
        <f>IF(C290="","",MAX(BH290:BI290))</f>
        <v/>
      </c>
      <c r="W290" s="155" t="str">
        <f>IF(C290="","",$AA$9*$J290*$BG290*$BF290*$F$10/2.9/1000)</f>
        <v/>
      </c>
      <c r="X290" s="155" t="str">
        <f>IF(C290="","",$AA$9*$J290*$BG290*$BF290*$F$10/2/1000)</f>
        <v/>
      </c>
      <c r="Y290" s="157" t="str">
        <f>IF(C290="","",IF(MAX(ABS(H290),ABS(H291))&lt;V290,"Cấu tạo",IF(MAX(ABS(H290),ABS(H291))&gt;X290,"O/S","Tínhthép")))</f>
        <v/>
      </c>
      <c r="Z290" s="158" t="str">
        <f>IF(C290="","",IF(Y290="Tínhthép",IF(T290&lt;W290,2.5,_xlfn.COT(0.5*ASIN(2*T290*1000/($AA$9*J290*BG290*BF290*$F$10)))),""))</f>
        <v/>
      </c>
      <c r="AA290" s="159" t="str">
        <f>IF(C290="","",MAX(BJ290:BK290))</f>
        <v/>
      </c>
      <c r="AB290" s="160" t="str">
        <f>IF($C290="","",AH290)</f>
        <v/>
      </c>
      <c r="AC290" s="160" t="str">
        <f>IF($C290="","",AI290)</f>
        <v/>
      </c>
      <c r="AD290" s="160"/>
      <c r="AE290" s="159" t="str">
        <f>IF(C290="","",2*3.14*AB290^2/4/AC290*1000)</f>
        <v/>
      </c>
      <c r="AF290" s="161" t="str">
        <f>IF(C290="","",IF(AE290&gt;AA290,"OK","NOT OK"))</f>
        <v/>
      </c>
      <c r="AG290" s="17">
        <v>69</v>
      </c>
      <c r="AH290" s="162">
        <v>10</v>
      </c>
      <c r="AI290" s="163">
        <v>200</v>
      </c>
      <c r="AK290" s="164" t="str">
        <f t="shared" si="90"/>
        <v/>
      </c>
      <c r="AL290" s="165" t="str">
        <f t="shared" si="106"/>
        <v/>
      </c>
      <c r="AM290" s="164" t="str">
        <f t="shared" si="91"/>
        <v/>
      </c>
      <c r="AN290" s="164" t="str">
        <f t="shared" si="92"/>
        <v/>
      </c>
      <c r="AO290" s="166" t="str">
        <f t="shared" si="93"/>
        <v/>
      </c>
      <c r="AP290" s="167" t="str">
        <f t="shared" si="94"/>
        <v/>
      </c>
      <c r="AQ290" s="167" t="str">
        <f t="shared" si="95"/>
        <v/>
      </c>
      <c r="AR290" s="167" t="str">
        <f t="shared" si="96"/>
        <v/>
      </c>
      <c r="AS290" s="164" t="str">
        <f t="shared" si="97"/>
        <v/>
      </c>
      <c r="AT290" s="168" t="str">
        <f t="shared" si="98"/>
        <v/>
      </c>
      <c r="AU290" s="168" t="str">
        <f t="shared" si="99"/>
        <v/>
      </c>
      <c r="AV290" s="168" t="str">
        <f t="shared" si="100"/>
        <v/>
      </c>
      <c r="AW290" s="168" t="str">
        <f t="shared" si="101"/>
        <v/>
      </c>
      <c r="AX290" s="168" t="str">
        <f t="shared" si="102"/>
        <v/>
      </c>
      <c r="AY290" s="168" t="str">
        <f t="shared" si="103"/>
        <v/>
      </c>
      <c r="AZ290" s="169" t="str">
        <f>IF(C290="","",MAX(R290:R291))</f>
        <v/>
      </c>
      <c r="BA290" s="169" t="str">
        <f>IF(C290="","",MAX(S290:S291))</f>
        <v/>
      </c>
      <c r="BB290" s="170" t="str">
        <f>IF(C290="","",MIN(2,1+SQRT(200/(0.8*K290))))</f>
        <v/>
      </c>
      <c r="BC290" s="170" t="str">
        <f>IF(C290="","",MIN(0.02,MAX(R290:S290)/(J290*0.8*K290)))</f>
        <v/>
      </c>
      <c r="BD290" s="171" t="str">
        <f>IF(C290="","",0.18/$Y$11)</f>
        <v/>
      </c>
      <c r="BE290" s="172" t="str">
        <f>IF(C290="","",0.035*BB290^(3/2)*$F$9^(1/2))</f>
        <v/>
      </c>
      <c r="BF290" s="172" t="str">
        <f>IF(C290="","",0.6*(1-$F$9/250))</f>
        <v/>
      </c>
      <c r="BG290" s="171" t="str">
        <f>IF(C290="","",0.9*AK290)</f>
        <v/>
      </c>
      <c r="BH290" s="172" t="str">
        <f>+IF(C290="","",(BD290*BB290*(100*BC290*$F$9)^(1/3)+0.15*U290)*J290*0.8*K290/1000)</f>
        <v/>
      </c>
      <c r="BI290" s="172" t="str">
        <f>IF(C290="","",(BE290+0.15*U290)*J290*0.8*K290/1000)</f>
        <v/>
      </c>
      <c r="BJ290" s="172" t="str">
        <f>IF(C290="","",$AF$12*J290*1000)</f>
        <v/>
      </c>
      <c r="BK290" s="172" t="str">
        <f>+IF(C290="","",T290*1000/(BG290*$Q$10*Z290)*1000)</f>
        <v/>
      </c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  <c r="BW290" s="27"/>
      <c r="BX290" s="27"/>
      <c r="BY290" s="27"/>
      <c r="BZ290" s="27"/>
      <c r="CA290" s="27"/>
      <c r="CB290" s="27"/>
      <c r="CC290" s="27"/>
      <c r="CD290" s="27"/>
      <c r="CE290" s="27"/>
      <c r="CF290" s="27"/>
      <c r="CG290" s="27"/>
      <c r="CH290" s="27"/>
      <c r="CI290" s="27"/>
      <c r="CJ290" s="27"/>
      <c r="CK290" s="27"/>
      <c r="CL290" s="27"/>
      <c r="CM290" s="27"/>
      <c r="CN290" s="27"/>
      <c r="CO290" s="27"/>
      <c r="CP290" s="27"/>
      <c r="CQ290" s="27"/>
      <c r="CR290" s="27"/>
      <c r="CS290" s="27"/>
      <c r="CT290" s="27"/>
      <c r="CU290" s="27"/>
      <c r="CV290" s="27"/>
      <c r="CW290" s="27"/>
      <c r="CX290" s="27"/>
      <c r="CY290" s="27"/>
      <c r="CZ290" s="27"/>
      <c r="DA290" s="27"/>
      <c r="DB290" s="27"/>
      <c r="DC290" s="27"/>
      <c r="DD290" s="27"/>
      <c r="DE290" s="27"/>
      <c r="DF290" s="27"/>
      <c r="DG290" s="27"/>
      <c r="DH290" s="27"/>
      <c r="DI290" s="25"/>
      <c r="DJ290" s="25"/>
      <c r="DK290" s="25"/>
      <c r="DL290" s="25"/>
      <c r="DM290" s="25"/>
      <c r="DN290" s="25"/>
    </row>
    <row r="291" spans="1:118" ht="15.95" customHeight="1" x14ac:dyDescent="0.25">
      <c r="A291" s="181" t="str">
        <f t="shared" si="105"/>
        <v/>
      </c>
      <c r="B291" s="182" t="str">
        <f t="shared" si="104"/>
        <v/>
      </c>
      <c r="C291" s="151"/>
      <c r="D291" s="152"/>
      <c r="E291" s="153"/>
      <c r="F291" s="152"/>
      <c r="G291" s="151"/>
      <c r="H291" s="151"/>
      <c r="I291" s="151"/>
      <c r="J291" s="151"/>
      <c r="K291" s="152"/>
      <c r="L291" s="151" t="str">
        <f t="shared" si="86"/>
        <v/>
      </c>
      <c r="M291" s="151" t="str">
        <f t="shared" si="87"/>
        <v/>
      </c>
      <c r="N291" s="151" t="str">
        <f t="shared" si="88"/>
        <v/>
      </c>
      <c r="O291" s="151" t="str">
        <f t="shared" si="89"/>
        <v/>
      </c>
      <c r="P291" s="272"/>
      <c r="Q291" s="272"/>
      <c r="R291" s="173"/>
      <c r="S291" s="173"/>
      <c r="T291" s="174"/>
      <c r="U291" s="174"/>
      <c r="V291" s="174"/>
      <c r="W291" s="174"/>
      <c r="X291" s="174"/>
      <c r="Y291" s="174"/>
      <c r="Z291" s="174"/>
      <c r="AA291" s="175"/>
      <c r="AB291" s="175"/>
      <c r="AC291" s="175"/>
      <c r="AD291" s="175"/>
      <c r="AE291" s="176"/>
      <c r="AF291" s="175"/>
      <c r="AG291" s="122"/>
      <c r="AH291" s="177"/>
      <c r="AI291" s="177"/>
      <c r="AK291" s="164" t="str">
        <f t="shared" si="90"/>
        <v/>
      </c>
      <c r="AL291" s="165" t="str">
        <f t="shared" si="106"/>
        <v/>
      </c>
      <c r="AM291" s="164" t="str">
        <f t="shared" si="91"/>
        <v/>
      </c>
      <c r="AN291" s="164" t="str">
        <f t="shared" si="92"/>
        <v/>
      </c>
      <c r="AO291" s="166" t="str">
        <f t="shared" si="93"/>
        <v/>
      </c>
      <c r="AP291" s="167" t="str">
        <f t="shared" si="94"/>
        <v/>
      </c>
      <c r="AQ291" s="167" t="str">
        <f t="shared" si="95"/>
        <v/>
      </c>
      <c r="AR291" s="167" t="str">
        <f t="shared" si="96"/>
        <v/>
      </c>
      <c r="AS291" s="164" t="str">
        <f t="shared" si="97"/>
        <v/>
      </c>
      <c r="AT291" s="168" t="str">
        <f t="shared" si="98"/>
        <v/>
      </c>
      <c r="AU291" s="168" t="str">
        <f t="shared" si="99"/>
        <v/>
      </c>
      <c r="AV291" s="168" t="str">
        <f t="shared" si="100"/>
        <v/>
      </c>
      <c r="AW291" s="168" t="str">
        <f t="shared" si="101"/>
        <v/>
      </c>
      <c r="AX291" s="168" t="str">
        <f t="shared" si="102"/>
        <v/>
      </c>
      <c r="AY291" s="168" t="str">
        <f t="shared" si="103"/>
        <v/>
      </c>
      <c r="AZ291" s="178"/>
      <c r="BA291" s="178"/>
      <c r="BB291" s="179"/>
      <c r="BC291" s="179"/>
      <c r="BD291" s="179"/>
      <c r="BE291" s="179"/>
      <c r="BF291" s="179"/>
      <c r="BG291" s="179"/>
      <c r="BH291" s="179"/>
      <c r="BI291" s="179"/>
      <c r="BJ291" s="179"/>
      <c r="BK291" s="179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  <c r="BW291" s="27"/>
      <c r="BX291" s="27"/>
      <c r="BY291" s="27"/>
      <c r="BZ291" s="27"/>
      <c r="CA291" s="27"/>
      <c r="CB291" s="27"/>
      <c r="CC291" s="27"/>
      <c r="CD291" s="27"/>
      <c r="CE291" s="27"/>
      <c r="CF291" s="27"/>
      <c r="CG291" s="27"/>
      <c r="CH291" s="27"/>
      <c r="CI291" s="27"/>
      <c r="CJ291" s="27"/>
      <c r="CK291" s="27"/>
      <c r="CL291" s="27"/>
      <c r="CM291" s="27"/>
      <c r="CN291" s="27"/>
      <c r="CO291" s="27"/>
      <c r="CP291" s="27"/>
      <c r="CQ291" s="27"/>
      <c r="CR291" s="27"/>
      <c r="CS291" s="27"/>
      <c r="CT291" s="27"/>
      <c r="CU291" s="27"/>
      <c r="CV291" s="27"/>
      <c r="CW291" s="27"/>
      <c r="CX291" s="27"/>
      <c r="CY291" s="27"/>
      <c r="CZ291" s="27"/>
      <c r="DA291" s="27"/>
      <c r="DB291" s="27"/>
      <c r="DC291" s="27"/>
      <c r="DD291" s="27"/>
      <c r="DE291" s="27"/>
      <c r="DF291" s="27"/>
      <c r="DG291" s="27"/>
      <c r="DH291" s="27"/>
      <c r="DI291" s="25"/>
      <c r="DJ291" s="25"/>
      <c r="DK291" s="25"/>
      <c r="DL291" s="25"/>
      <c r="DM291" s="25"/>
      <c r="DN291" s="25"/>
    </row>
    <row r="292" spans="1:118" ht="15.95" customHeight="1" x14ac:dyDescent="0.2">
      <c r="A292" s="181" t="str">
        <f t="shared" si="105"/>
        <v/>
      </c>
      <c r="B292" s="182" t="str">
        <f t="shared" si="104"/>
        <v/>
      </c>
      <c r="C292" s="151"/>
      <c r="D292" s="152"/>
      <c r="E292" s="153"/>
      <c r="F292" s="152"/>
      <c r="G292" s="151"/>
      <c r="H292" s="151"/>
      <c r="I292" s="151"/>
      <c r="J292" s="151"/>
      <c r="K292" s="152"/>
      <c r="L292" s="151" t="str">
        <f t="shared" si="86"/>
        <v/>
      </c>
      <c r="M292" s="151" t="str">
        <f t="shared" si="87"/>
        <v/>
      </c>
      <c r="N292" s="151" t="str">
        <f t="shared" si="88"/>
        <v/>
      </c>
      <c r="O292" s="151" t="str">
        <f t="shared" si="89"/>
        <v/>
      </c>
      <c r="P292" s="155"/>
      <c r="Q292" s="155"/>
      <c r="R292" s="154" t="str">
        <f>IF(C292="","",MAX(N292:N293))</f>
        <v/>
      </c>
      <c r="S292" s="154" t="str">
        <f>IF(D292="","",MAX(O292:O293))</f>
        <v/>
      </c>
      <c r="T292" s="155" t="str">
        <f>IF(C292="","",MAX(ABS(H292),ABS(H293)))</f>
        <v/>
      </c>
      <c r="U292" s="156" t="str">
        <f>+IF(C292="","",MIN(MAX(ABS(G292),ABS(G293))*1000/(J292*K292),0.2*$F$10))</f>
        <v/>
      </c>
      <c r="V292" s="155" t="str">
        <f>IF(C292="","",MAX(BH292:BI292))</f>
        <v/>
      </c>
      <c r="W292" s="155" t="str">
        <f>IF(C292="","",$AA$9*$J292*$BG292*$BF292*$F$10/2.9/1000)</f>
        <v/>
      </c>
      <c r="X292" s="155" t="str">
        <f>IF(C292="","",$AA$9*$J292*$BG292*$BF292*$F$10/2/1000)</f>
        <v/>
      </c>
      <c r="Y292" s="157" t="str">
        <f>IF(C292="","",IF(MAX(ABS(H292),ABS(H293))&lt;V292,"Cấu tạo",IF(MAX(ABS(H292),ABS(H293))&gt;X292,"O/S","Tínhthép")))</f>
        <v/>
      </c>
      <c r="Z292" s="158" t="str">
        <f>IF(C292="","",IF(Y292="Tínhthép",IF(T292&lt;W292,2.5,_xlfn.COT(0.5*ASIN(2*T292*1000/($AA$9*J292*BG292*BF292*$F$10)))),""))</f>
        <v/>
      </c>
      <c r="AA292" s="159" t="str">
        <f>IF(C292="","",MAX(BJ292:BK292))</f>
        <v/>
      </c>
      <c r="AB292" s="160" t="str">
        <f>IF($C292="","",AH292)</f>
        <v/>
      </c>
      <c r="AC292" s="160" t="str">
        <f>IF($C292="","",AI292)</f>
        <v/>
      </c>
      <c r="AD292" s="160"/>
      <c r="AE292" s="159" t="str">
        <f>IF(C292="","",2*3.14*AB292^2/4/AC292*1000)</f>
        <v/>
      </c>
      <c r="AF292" s="161" t="str">
        <f>IF(C292="","",IF(AE292&gt;AA292,"OK","NOT OK"))</f>
        <v/>
      </c>
      <c r="AH292" s="162">
        <v>10</v>
      </c>
      <c r="AI292" s="163">
        <v>200</v>
      </c>
      <c r="AK292" s="164" t="str">
        <f t="shared" si="90"/>
        <v/>
      </c>
      <c r="AL292" s="165" t="str">
        <f t="shared" si="106"/>
        <v/>
      </c>
      <c r="AM292" s="164" t="str">
        <f t="shared" si="91"/>
        <v/>
      </c>
      <c r="AN292" s="164" t="str">
        <f t="shared" si="92"/>
        <v/>
      </c>
      <c r="AO292" s="166" t="str">
        <f t="shared" si="93"/>
        <v/>
      </c>
      <c r="AP292" s="167" t="str">
        <f t="shared" si="94"/>
        <v/>
      </c>
      <c r="AQ292" s="167" t="str">
        <f t="shared" si="95"/>
        <v/>
      </c>
      <c r="AR292" s="167" t="str">
        <f t="shared" si="96"/>
        <v/>
      </c>
      <c r="AS292" s="164" t="str">
        <f t="shared" si="97"/>
        <v/>
      </c>
      <c r="AT292" s="168" t="str">
        <f t="shared" si="98"/>
        <v/>
      </c>
      <c r="AU292" s="168" t="str">
        <f t="shared" si="99"/>
        <v/>
      </c>
      <c r="AV292" s="168" t="str">
        <f t="shared" si="100"/>
        <v/>
      </c>
      <c r="AW292" s="168" t="str">
        <f t="shared" si="101"/>
        <v/>
      </c>
      <c r="AX292" s="168" t="str">
        <f t="shared" si="102"/>
        <v/>
      </c>
      <c r="AY292" s="168" t="str">
        <f t="shared" si="103"/>
        <v/>
      </c>
      <c r="AZ292" s="169" t="str">
        <f>IF(C292="","",MAX(R292:R293))</f>
        <v/>
      </c>
      <c r="BA292" s="169" t="str">
        <f>IF(C292="","",MAX(S292:S293))</f>
        <v/>
      </c>
      <c r="BB292" s="170" t="str">
        <f>IF(C292="","",MIN(2,1+SQRT(200/(0.8*K292))))</f>
        <v/>
      </c>
      <c r="BC292" s="170" t="str">
        <f>IF(C292="","",MIN(0.02,MAX(R292:S292)/(J292*0.8*K292)))</f>
        <v/>
      </c>
      <c r="BD292" s="171" t="str">
        <f>IF(C292="","",0.18/$Y$11)</f>
        <v/>
      </c>
      <c r="BE292" s="172" t="str">
        <f>IF(C292="","",0.035*BB292^(3/2)*$F$9^(1/2))</f>
        <v/>
      </c>
      <c r="BF292" s="172" t="str">
        <f>IF(C292="","",0.6*(1-$F$9/250))</f>
        <v/>
      </c>
      <c r="BG292" s="171" t="str">
        <f>IF(C292="","",0.9*AK292)</f>
        <v/>
      </c>
      <c r="BH292" s="172" t="str">
        <f>+IF(C292="","",(BD292*BB292*(100*BC292*$F$9)^(1/3)+0.15*U292)*J292*0.8*K292/1000)</f>
        <v/>
      </c>
      <c r="BI292" s="172" t="str">
        <f>IF(C292="","",(BE292+0.15*U292)*J292*0.8*K292/1000)</f>
        <v/>
      </c>
      <c r="BJ292" s="172" t="str">
        <f>IF(C292="","",$AF$12*J292*1000)</f>
        <v/>
      </c>
      <c r="BK292" s="172" t="str">
        <f>+IF(C292="","",T292*1000/(BG292*$Q$10*Z292)*1000)</f>
        <v/>
      </c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  <c r="BW292" s="27"/>
      <c r="BX292" s="27"/>
      <c r="BY292" s="27"/>
      <c r="BZ292" s="27"/>
      <c r="CA292" s="27"/>
      <c r="CB292" s="27"/>
      <c r="CC292" s="27"/>
      <c r="CD292" s="27"/>
      <c r="CE292" s="27"/>
      <c r="CF292" s="27"/>
      <c r="CG292" s="27"/>
      <c r="CH292" s="27"/>
      <c r="CI292" s="27"/>
      <c r="CJ292" s="27"/>
      <c r="CK292" s="27"/>
      <c r="CL292" s="27"/>
      <c r="CM292" s="27"/>
      <c r="CN292" s="27"/>
      <c r="CO292" s="27"/>
      <c r="CP292" s="27"/>
      <c r="CQ292" s="27"/>
      <c r="CR292" s="27"/>
      <c r="CS292" s="27"/>
      <c r="CT292" s="27"/>
      <c r="CU292" s="27"/>
      <c r="CV292" s="27"/>
      <c r="CW292" s="27"/>
      <c r="CX292" s="27"/>
      <c r="CY292" s="27"/>
      <c r="CZ292" s="27"/>
      <c r="DA292" s="27"/>
      <c r="DB292" s="27"/>
      <c r="DC292" s="27"/>
      <c r="DD292" s="27"/>
      <c r="DE292" s="27"/>
      <c r="DF292" s="27"/>
      <c r="DG292" s="27"/>
      <c r="DH292" s="27"/>
      <c r="DI292" s="25"/>
      <c r="DJ292" s="25"/>
      <c r="DK292" s="25"/>
      <c r="DL292" s="25"/>
      <c r="DM292" s="25"/>
      <c r="DN292" s="25"/>
    </row>
    <row r="293" spans="1:118" ht="15.95" customHeight="1" x14ac:dyDescent="0.25">
      <c r="A293" s="181" t="str">
        <f t="shared" si="105"/>
        <v/>
      </c>
      <c r="B293" s="182" t="str">
        <f t="shared" si="104"/>
        <v/>
      </c>
      <c r="C293" s="151"/>
      <c r="D293" s="152"/>
      <c r="E293" s="153"/>
      <c r="F293" s="152"/>
      <c r="G293" s="151"/>
      <c r="H293" s="151"/>
      <c r="I293" s="151"/>
      <c r="J293" s="151"/>
      <c r="K293" s="152"/>
      <c r="L293" s="151" t="str">
        <f t="shared" si="86"/>
        <v/>
      </c>
      <c r="M293" s="151" t="str">
        <f t="shared" si="87"/>
        <v/>
      </c>
      <c r="N293" s="151" t="str">
        <f t="shared" si="88"/>
        <v/>
      </c>
      <c r="O293" s="151" t="str">
        <f t="shared" si="89"/>
        <v/>
      </c>
      <c r="P293" s="272"/>
      <c r="Q293" s="272"/>
      <c r="R293" s="173"/>
      <c r="S293" s="173"/>
      <c r="T293" s="174"/>
      <c r="U293" s="174"/>
      <c r="V293" s="174"/>
      <c r="W293" s="174"/>
      <c r="X293" s="174"/>
      <c r="Y293" s="174"/>
      <c r="Z293" s="174"/>
      <c r="AA293" s="175"/>
      <c r="AB293" s="175"/>
      <c r="AC293" s="175"/>
      <c r="AD293" s="175"/>
      <c r="AE293" s="176"/>
      <c r="AF293" s="175"/>
      <c r="AG293" s="122"/>
      <c r="AH293" s="177"/>
      <c r="AI293" s="177"/>
      <c r="AK293" s="164" t="str">
        <f t="shared" si="90"/>
        <v/>
      </c>
      <c r="AL293" s="165" t="str">
        <f t="shared" si="106"/>
        <v/>
      </c>
      <c r="AM293" s="164" t="str">
        <f t="shared" si="91"/>
        <v/>
      </c>
      <c r="AN293" s="164" t="str">
        <f t="shared" si="92"/>
        <v/>
      </c>
      <c r="AO293" s="166" t="str">
        <f t="shared" si="93"/>
        <v/>
      </c>
      <c r="AP293" s="167" t="str">
        <f t="shared" si="94"/>
        <v/>
      </c>
      <c r="AQ293" s="167" t="str">
        <f t="shared" si="95"/>
        <v/>
      </c>
      <c r="AR293" s="167" t="str">
        <f t="shared" si="96"/>
        <v/>
      </c>
      <c r="AS293" s="164" t="str">
        <f t="shared" si="97"/>
        <v/>
      </c>
      <c r="AT293" s="168" t="str">
        <f t="shared" si="98"/>
        <v/>
      </c>
      <c r="AU293" s="168" t="str">
        <f t="shared" si="99"/>
        <v/>
      </c>
      <c r="AV293" s="168" t="str">
        <f t="shared" si="100"/>
        <v/>
      </c>
      <c r="AW293" s="168" t="str">
        <f t="shared" si="101"/>
        <v/>
      </c>
      <c r="AX293" s="168" t="str">
        <f t="shared" si="102"/>
        <v/>
      </c>
      <c r="AY293" s="168" t="str">
        <f t="shared" si="103"/>
        <v/>
      </c>
      <c r="AZ293" s="178"/>
      <c r="BA293" s="178"/>
      <c r="BB293" s="179"/>
      <c r="BC293" s="179"/>
      <c r="BD293" s="179"/>
      <c r="BE293" s="179"/>
      <c r="BF293" s="179"/>
      <c r="BG293" s="179"/>
      <c r="BH293" s="179"/>
      <c r="BI293" s="179"/>
      <c r="BJ293" s="179"/>
      <c r="BK293" s="179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  <c r="BW293" s="27"/>
      <c r="BX293" s="27"/>
      <c r="BY293" s="27"/>
      <c r="BZ293" s="27"/>
      <c r="CA293" s="27"/>
      <c r="CB293" s="27"/>
      <c r="CC293" s="27"/>
      <c r="CD293" s="27"/>
      <c r="CE293" s="27"/>
      <c r="CF293" s="27"/>
      <c r="CG293" s="27"/>
      <c r="CH293" s="27"/>
      <c r="CI293" s="27"/>
      <c r="CJ293" s="27"/>
      <c r="CK293" s="27"/>
      <c r="CL293" s="27"/>
      <c r="CM293" s="27"/>
      <c r="CN293" s="27"/>
      <c r="CO293" s="27"/>
      <c r="CP293" s="27"/>
      <c r="CQ293" s="27"/>
      <c r="CR293" s="27"/>
      <c r="CS293" s="27"/>
      <c r="CT293" s="27"/>
      <c r="CU293" s="27"/>
      <c r="CV293" s="27"/>
      <c r="CW293" s="27"/>
      <c r="CX293" s="27"/>
      <c r="CY293" s="27"/>
      <c r="CZ293" s="27"/>
      <c r="DA293" s="27"/>
      <c r="DB293" s="27"/>
      <c r="DC293" s="27"/>
      <c r="DD293" s="27"/>
      <c r="DE293" s="27"/>
      <c r="DF293" s="27"/>
      <c r="DG293" s="27"/>
      <c r="DH293" s="27"/>
      <c r="DI293" s="25"/>
      <c r="DJ293" s="25"/>
      <c r="DK293" s="25"/>
      <c r="DL293" s="25"/>
      <c r="DM293" s="25"/>
      <c r="DN293" s="25"/>
    </row>
    <row r="294" spans="1:118" ht="15.95" customHeight="1" x14ac:dyDescent="0.2">
      <c r="A294" s="181" t="str">
        <f t="shared" si="105"/>
        <v/>
      </c>
      <c r="B294" s="182" t="str">
        <f t="shared" si="104"/>
        <v/>
      </c>
      <c r="C294" s="151"/>
      <c r="D294" s="152"/>
      <c r="E294" s="153"/>
      <c r="F294" s="152"/>
      <c r="G294" s="151"/>
      <c r="H294" s="151"/>
      <c r="I294" s="151"/>
      <c r="J294" s="151"/>
      <c r="K294" s="151"/>
      <c r="L294" s="151" t="str">
        <f t="shared" si="86"/>
        <v/>
      </c>
      <c r="M294" s="151" t="str">
        <f t="shared" si="87"/>
        <v/>
      </c>
      <c r="N294" s="151" t="str">
        <f t="shared" si="88"/>
        <v/>
      </c>
      <c r="O294" s="151" t="str">
        <f t="shared" si="89"/>
        <v/>
      </c>
      <c r="P294" s="155"/>
      <c r="Q294" s="155"/>
      <c r="R294" s="154" t="str">
        <f>IF(C294="","",MAX(N294:N295))</f>
        <v/>
      </c>
      <c r="S294" s="154" t="str">
        <f>IF(D294="","",MAX(O294:O295))</f>
        <v/>
      </c>
      <c r="T294" s="155" t="str">
        <f>IF(C294="","",MAX(ABS(H294),ABS(H295)))</f>
        <v/>
      </c>
      <c r="U294" s="156" t="str">
        <f>+IF(C294="","",MIN(MAX(ABS(G294),ABS(G295))*1000/(J294*K294),0.2*$F$10))</f>
        <v/>
      </c>
      <c r="V294" s="155" t="str">
        <f>IF(C294="","",MAX(BH294:BI294))</f>
        <v/>
      </c>
      <c r="W294" s="155" t="str">
        <f>IF(C294="","",$AA$9*$J294*$BG294*$BF294*$F$10/2.9/1000)</f>
        <v/>
      </c>
      <c r="X294" s="155" t="str">
        <f>IF(C294="","",$AA$9*$J294*$BG294*$BF294*$F$10/2/1000)</f>
        <v/>
      </c>
      <c r="Y294" s="157" t="str">
        <f>IF(C294="","",IF(MAX(ABS(H294),ABS(H295))&lt;V294,"Cấu tạo",IF(MAX(ABS(H294),ABS(H295))&gt;X294,"O/S","Tínhthép")))</f>
        <v/>
      </c>
      <c r="Z294" s="158" t="str">
        <f>IF(C294="","",IF(Y294="Tínhthép",IF(T294&lt;W294,2.5,_xlfn.COT(0.5*ASIN(2*T294*1000/($AA$9*J294*BG294*BF294*$F$10)))),""))</f>
        <v/>
      </c>
      <c r="AA294" s="159" t="str">
        <f>IF(C294="","",MAX(BJ294:BK294))</f>
        <v/>
      </c>
      <c r="AB294" s="160" t="str">
        <f>IF($C294="","",AH294)</f>
        <v/>
      </c>
      <c r="AC294" s="160" t="str">
        <f>IF($C294="","",AI294)</f>
        <v/>
      </c>
      <c r="AD294" s="160"/>
      <c r="AE294" s="159" t="str">
        <f>IF(C294="","",2*3.14*AB294^2/4/AC294*1000)</f>
        <v/>
      </c>
      <c r="AF294" s="161" t="str">
        <f>IF(C294="","",IF(AE294&gt;AA294,"OK","NOT OK"))</f>
        <v/>
      </c>
      <c r="AG294" s="17">
        <v>70</v>
      </c>
      <c r="AH294" s="162">
        <v>10</v>
      </c>
      <c r="AI294" s="163">
        <v>200</v>
      </c>
      <c r="AK294" s="164" t="str">
        <f t="shared" si="90"/>
        <v/>
      </c>
      <c r="AL294" s="165" t="str">
        <f t="shared" si="106"/>
        <v/>
      </c>
      <c r="AM294" s="164" t="str">
        <f t="shared" si="91"/>
        <v/>
      </c>
      <c r="AN294" s="164" t="str">
        <f t="shared" si="92"/>
        <v/>
      </c>
      <c r="AO294" s="166" t="str">
        <f t="shared" si="93"/>
        <v/>
      </c>
      <c r="AP294" s="167" t="str">
        <f t="shared" si="94"/>
        <v/>
      </c>
      <c r="AQ294" s="167" t="str">
        <f t="shared" si="95"/>
        <v/>
      </c>
      <c r="AR294" s="167" t="str">
        <f t="shared" si="96"/>
        <v/>
      </c>
      <c r="AS294" s="164" t="str">
        <f t="shared" si="97"/>
        <v/>
      </c>
      <c r="AT294" s="168" t="str">
        <f t="shared" si="98"/>
        <v/>
      </c>
      <c r="AU294" s="168" t="str">
        <f t="shared" si="99"/>
        <v/>
      </c>
      <c r="AV294" s="168" t="str">
        <f t="shared" si="100"/>
        <v/>
      </c>
      <c r="AW294" s="168" t="str">
        <f t="shared" si="101"/>
        <v/>
      </c>
      <c r="AX294" s="168" t="str">
        <f t="shared" si="102"/>
        <v/>
      </c>
      <c r="AY294" s="168" t="str">
        <f t="shared" si="103"/>
        <v/>
      </c>
      <c r="AZ294" s="169" t="str">
        <f>IF(C294="","",MAX(R294:R295))</f>
        <v/>
      </c>
      <c r="BA294" s="169" t="str">
        <f>IF(C294="","",MAX(S294:S295))</f>
        <v/>
      </c>
      <c r="BB294" s="170" t="str">
        <f>IF(C294="","",MIN(2,1+SQRT(200/(0.8*K294))))</f>
        <v/>
      </c>
      <c r="BC294" s="170" t="str">
        <f>IF(C294="","",MIN(0.02,MAX(R294:S294)/(J294*0.8*K294)))</f>
        <v/>
      </c>
      <c r="BD294" s="171" t="str">
        <f>IF(C294="","",0.18/$Y$11)</f>
        <v/>
      </c>
      <c r="BE294" s="172" t="str">
        <f>IF(C294="","",0.035*BB294^(3/2)*$F$9^(1/2))</f>
        <v/>
      </c>
      <c r="BF294" s="172" t="str">
        <f>IF(C294="","",0.6*(1-$F$9/250))</f>
        <v/>
      </c>
      <c r="BG294" s="171" t="str">
        <f>IF(C294="","",0.9*AK294)</f>
        <v/>
      </c>
      <c r="BH294" s="172" t="str">
        <f>+IF(C294="","",(BD294*BB294*(100*BC294*$F$9)^(1/3)+0.15*U294)*J294*0.8*K294/1000)</f>
        <v/>
      </c>
      <c r="BI294" s="172" t="str">
        <f>IF(C294="","",(BE294+0.15*U294)*J294*0.8*K294/1000)</f>
        <v/>
      </c>
      <c r="BJ294" s="172" t="str">
        <f>IF(C294="","",$AF$12*J294*1000)</f>
        <v/>
      </c>
      <c r="BK294" s="172" t="str">
        <f>+IF(C294="","",T294*1000/(BG294*$Q$10*Z294)*1000)</f>
        <v/>
      </c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  <c r="BW294" s="27"/>
      <c r="BX294" s="27"/>
      <c r="BY294" s="27"/>
      <c r="BZ294" s="27"/>
      <c r="CA294" s="27"/>
      <c r="CB294" s="27"/>
      <c r="CC294" s="27"/>
      <c r="CD294" s="27"/>
      <c r="CE294" s="27"/>
      <c r="CF294" s="27"/>
      <c r="CG294" s="27"/>
      <c r="CH294" s="27"/>
      <c r="CI294" s="27"/>
      <c r="CJ294" s="27"/>
      <c r="CK294" s="27"/>
      <c r="CL294" s="27"/>
      <c r="CM294" s="27"/>
      <c r="CN294" s="27"/>
      <c r="CO294" s="27"/>
      <c r="CP294" s="27"/>
      <c r="CQ294" s="27"/>
      <c r="CR294" s="27"/>
      <c r="CS294" s="27"/>
      <c r="CT294" s="27"/>
      <c r="CU294" s="27"/>
      <c r="CV294" s="27"/>
      <c r="CW294" s="27"/>
      <c r="CX294" s="27"/>
      <c r="CY294" s="27"/>
      <c r="CZ294" s="27"/>
      <c r="DA294" s="27"/>
      <c r="DB294" s="27"/>
      <c r="DC294" s="27"/>
      <c r="DD294" s="27"/>
      <c r="DE294" s="27"/>
      <c r="DF294" s="27"/>
      <c r="DG294" s="27"/>
      <c r="DH294" s="27"/>
      <c r="DI294" s="25"/>
      <c r="DJ294" s="25"/>
      <c r="DK294" s="25"/>
      <c r="DL294" s="25"/>
      <c r="DM294" s="25"/>
      <c r="DN294" s="25"/>
    </row>
    <row r="295" spans="1:118" ht="15.95" customHeight="1" x14ac:dyDescent="0.25">
      <c r="A295" s="181" t="str">
        <f t="shared" si="105"/>
        <v/>
      </c>
      <c r="B295" s="182" t="str">
        <f t="shared" si="104"/>
        <v/>
      </c>
      <c r="C295" s="151"/>
      <c r="D295" s="152"/>
      <c r="E295" s="153"/>
      <c r="F295" s="152"/>
      <c r="G295" s="151"/>
      <c r="H295" s="151"/>
      <c r="I295" s="151"/>
      <c r="J295" s="151"/>
      <c r="K295" s="152"/>
      <c r="L295" s="151" t="str">
        <f t="shared" si="86"/>
        <v/>
      </c>
      <c r="M295" s="151" t="str">
        <f t="shared" si="87"/>
        <v/>
      </c>
      <c r="N295" s="151" t="str">
        <f t="shared" si="88"/>
        <v/>
      </c>
      <c r="O295" s="151" t="str">
        <f t="shared" si="89"/>
        <v/>
      </c>
      <c r="P295" s="272"/>
      <c r="Q295" s="272"/>
      <c r="R295" s="180"/>
      <c r="S295" s="180"/>
      <c r="T295" s="174"/>
      <c r="U295" s="174"/>
      <c r="V295" s="174"/>
      <c r="W295" s="174"/>
      <c r="X295" s="174"/>
      <c r="Y295" s="174"/>
      <c r="Z295" s="174"/>
      <c r="AA295" s="175"/>
      <c r="AB295" s="175"/>
      <c r="AC295" s="175"/>
      <c r="AD295" s="175"/>
      <c r="AE295" s="176"/>
      <c r="AF295" s="175"/>
      <c r="AG295" s="122"/>
      <c r="AH295" s="177"/>
      <c r="AI295" s="177"/>
      <c r="AK295" s="164" t="str">
        <f t="shared" si="90"/>
        <v/>
      </c>
      <c r="AL295" s="165" t="str">
        <f t="shared" si="106"/>
        <v/>
      </c>
      <c r="AM295" s="164" t="str">
        <f t="shared" si="91"/>
        <v/>
      </c>
      <c r="AN295" s="164" t="str">
        <f t="shared" si="92"/>
        <v/>
      </c>
      <c r="AO295" s="166" t="str">
        <f t="shared" si="93"/>
        <v/>
      </c>
      <c r="AP295" s="167" t="str">
        <f t="shared" si="94"/>
        <v/>
      </c>
      <c r="AQ295" s="167" t="str">
        <f t="shared" si="95"/>
        <v/>
      </c>
      <c r="AR295" s="167" t="str">
        <f t="shared" si="96"/>
        <v/>
      </c>
      <c r="AS295" s="164" t="str">
        <f t="shared" si="97"/>
        <v/>
      </c>
      <c r="AT295" s="168" t="str">
        <f t="shared" si="98"/>
        <v/>
      </c>
      <c r="AU295" s="168" t="str">
        <f t="shared" si="99"/>
        <v/>
      </c>
      <c r="AV295" s="168" t="str">
        <f t="shared" si="100"/>
        <v/>
      </c>
      <c r="AW295" s="168" t="str">
        <f t="shared" si="101"/>
        <v/>
      </c>
      <c r="AX295" s="168" t="str">
        <f t="shared" si="102"/>
        <v/>
      </c>
      <c r="AY295" s="168" t="str">
        <f t="shared" si="103"/>
        <v/>
      </c>
      <c r="AZ295" s="178"/>
      <c r="BA295" s="178"/>
      <c r="BB295" s="179"/>
      <c r="BC295" s="179"/>
      <c r="BD295" s="179"/>
      <c r="BE295" s="179"/>
      <c r="BF295" s="179"/>
      <c r="BG295" s="179"/>
      <c r="BH295" s="179"/>
      <c r="BI295" s="179"/>
      <c r="BJ295" s="179"/>
      <c r="BK295" s="179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  <c r="BW295" s="27"/>
      <c r="BX295" s="27"/>
      <c r="BY295" s="27"/>
      <c r="BZ295" s="27"/>
      <c r="CA295" s="27"/>
      <c r="CB295" s="27"/>
      <c r="CC295" s="27"/>
      <c r="CD295" s="27"/>
      <c r="CE295" s="27"/>
      <c r="CF295" s="27"/>
      <c r="CG295" s="27"/>
      <c r="CH295" s="27"/>
      <c r="CI295" s="27"/>
      <c r="CJ295" s="27"/>
      <c r="CK295" s="27"/>
      <c r="CL295" s="27"/>
      <c r="CM295" s="27"/>
      <c r="CN295" s="27"/>
      <c r="CO295" s="27"/>
      <c r="CP295" s="27"/>
      <c r="CQ295" s="27"/>
      <c r="CR295" s="27"/>
      <c r="CS295" s="27"/>
      <c r="CT295" s="27"/>
      <c r="CU295" s="27"/>
      <c r="CV295" s="27"/>
      <c r="CW295" s="27"/>
      <c r="CX295" s="27"/>
      <c r="CY295" s="27"/>
      <c r="CZ295" s="27"/>
      <c r="DA295" s="27"/>
      <c r="DB295" s="27"/>
      <c r="DC295" s="27"/>
      <c r="DD295" s="27"/>
      <c r="DE295" s="27"/>
      <c r="DF295" s="27"/>
      <c r="DG295" s="27"/>
      <c r="DH295" s="27"/>
      <c r="DI295" s="25"/>
      <c r="DJ295" s="25"/>
      <c r="DK295" s="25"/>
      <c r="DL295" s="25"/>
      <c r="DM295" s="25"/>
      <c r="DN295" s="25"/>
    </row>
    <row r="296" spans="1:118" ht="15.95" customHeight="1" x14ac:dyDescent="0.2">
      <c r="A296" s="181" t="str">
        <f t="shared" si="105"/>
        <v/>
      </c>
      <c r="B296" s="182" t="str">
        <f t="shared" si="104"/>
        <v/>
      </c>
      <c r="C296" s="151"/>
      <c r="D296" s="152"/>
      <c r="E296" s="153"/>
      <c r="F296" s="152"/>
      <c r="G296" s="151"/>
      <c r="H296" s="151"/>
      <c r="I296" s="151"/>
      <c r="J296" s="151"/>
      <c r="K296" s="152"/>
      <c r="L296" s="151" t="str">
        <f t="shared" si="86"/>
        <v/>
      </c>
      <c r="M296" s="151" t="str">
        <f t="shared" si="87"/>
        <v/>
      </c>
      <c r="N296" s="151" t="str">
        <f t="shared" si="88"/>
        <v/>
      </c>
      <c r="O296" s="151" t="str">
        <f t="shared" si="89"/>
        <v/>
      </c>
      <c r="P296" s="155"/>
      <c r="Q296" s="155"/>
      <c r="R296" s="154" t="str">
        <f>IF(C296="","",MAX(N296:N297))</f>
        <v/>
      </c>
      <c r="S296" s="154" t="str">
        <f>IF(D296="","",MAX(O296:O297))</f>
        <v/>
      </c>
      <c r="T296" s="155" t="str">
        <f>IF(C296="","",MAX(ABS(H296),ABS(H297)))</f>
        <v/>
      </c>
      <c r="U296" s="156" t="str">
        <f>+IF(C296="","",MIN(MAX(ABS(G296),ABS(G297))*1000/(J296*K296),0.2*$F$10))</f>
        <v/>
      </c>
      <c r="V296" s="155" t="str">
        <f>IF(C296="","",MAX(BH296:BI296))</f>
        <v/>
      </c>
      <c r="W296" s="155" t="str">
        <f>IF(C296="","",$AA$9*$J296*$BG296*$BF296*$F$10/2.9/1000)</f>
        <v/>
      </c>
      <c r="X296" s="155" t="str">
        <f>IF(C296="","",$AA$9*$J296*$BG296*$BF296*$F$10/2/1000)</f>
        <v/>
      </c>
      <c r="Y296" s="157" t="str">
        <f>IF(C296="","",IF(MAX(ABS(H296),ABS(H297))&lt;V296,"Cấu tạo",IF(MAX(ABS(H296),ABS(H297))&gt;X296,"O/S","Tínhthép")))</f>
        <v/>
      </c>
      <c r="Z296" s="158" t="str">
        <f>IF(C296="","",IF(Y296="Tínhthép",IF(T296&lt;W296,2.5,_xlfn.COT(0.5*ASIN(2*T296*1000/($AA$9*J296*BG296*BF296*$F$10)))),""))</f>
        <v/>
      </c>
      <c r="AA296" s="159" t="str">
        <f>IF(C296="","",MAX(BJ296:BK296))</f>
        <v/>
      </c>
      <c r="AB296" s="160" t="str">
        <f>IF($C296="","",AH296)</f>
        <v/>
      </c>
      <c r="AC296" s="160" t="str">
        <f>IF($C296="","",AI296)</f>
        <v/>
      </c>
      <c r="AD296" s="160"/>
      <c r="AE296" s="159" t="str">
        <f>IF(C296="","",2*3.14*AB296^2/4/AC296*1000)</f>
        <v/>
      </c>
      <c r="AF296" s="161" t="str">
        <f>IF(C296="","",IF(AE296&gt;AA296,"OK","NOT OK"))</f>
        <v/>
      </c>
      <c r="AH296" s="162">
        <v>10</v>
      </c>
      <c r="AI296" s="163">
        <v>200</v>
      </c>
      <c r="AK296" s="164" t="str">
        <f t="shared" si="90"/>
        <v/>
      </c>
      <c r="AL296" s="165" t="str">
        <f t="shared" si="106"/>
        <v/>
      </c>
      <c r="AM296" s="164" t="str">
        <f t="shared" si="91"/>
        <v/>
      </c>
      <c r="AN296" s="164" t="str">
        <f t="shared" si="92"/>
        <v/>
      </c>
      <c r="AO296" s="166" t="str">
        <f t="shared" si="93"/>
        <v/>
      </c>
      <c r="AP296" s="167" t="str">
        <f t="shared" si="94"/>
        <v/>
      </c>
      <c r="AQ296" s="167" t="str">
        <f t="shared" si="95"/>
        <v/>
      </c>
      <c r="AR296" s="167" t="str">
        <f t="shared" si="96"/>
        <v/>
      </c>
      <c r="AS296" s="164" t="str">
        <f t="shared" si="97"/>
        <v/>
      </c>
      <c r="AT296" s="168" t="str">
        <f t="shared" si="98"/>
        <v/>
      </c>
      <c r="AU296" s="168" t="str">
        <f t="shared" si="99"/>
        <v/>
      </c>
      <c r="AV296" s="168" t="str">
        <f t="shared" si="100"/>
        <v/>
      </c>
      <c r="AW296" s="168" t="str">
        <f t="shared" si="101"/>
        <v/>
      </c>
      <c r="AX296" s="168" t="str">
        <f t="shared" si="102"/>
        <v/>
      </c>
      <c r="AY296" s="168" t="str">
        <f t="shared" si="103"/>
        <v/>
      </c>
      <c r="AZ296" s="169" t="str">
        <f>IF(C296="","",MAX(R296:R297))</f>
        <v/>
      </c>
      <c r="BA296" s="169" t="str">
        <f>IF(C296="","",MAX(S296:S297))</f>
        <v/>
      </c>
      <c r="BB296" s="170" t="str">
        <f>IF(C296="","",MIN(2,1+SQRT(200/(0.8*K296))))</f>
        <v/>
      </c>
      <c r="BC296" s="170" t="str">
        <f>IF(C296="","",MIN(0.02,MAX(R296:S296)/(J296*0.8*K296)))</f>
        <v/>
      </c>
      <c r="BD296" s="171" t="str">
        <f>IF(C296="","",0.18/$Y$11)</f>
        <v/>
      </c>
      <c r="BE296" s="172" t="str">
        <f>IF(C296="","",0.035*BB296^(3/2)*$F$9^(1/2))</f>
        <v/>
      </c>
      <c r="BF296" s="172" t="str">
        <f>IF(C296="","",0.6*(1-$F$9/250))</f>
        <v/>
      </c>
      <c r="BG296" s="171" t="str">
        <f>IF(C296="","",0.9*AK296)</f>
        <v/>
      </c>
      <c r="BH296" s="172" t="str">
        <f>+IF(C296="","",(BD296*BB296*(100*BC296*$F$9)^(1/3)+0.15*U296)*J296*0.8*K296/1000)</f>
        <v/>
      </c>
      <c r="BI296" s="172" t="str">
        <f>IF(C296="","",(BE296+0.15*U296)*J296*0.8*K296/1000)</f>
        <v/>
      </c>
      <c r="BJ296" s="172" t="str">
        <f>IF(C296="","",$AF$12*J296*1000)</f>
        <v/>
      </c>
      <c r="BK296" s="172" t="str">
        <f>+IF(C296="","",T296*1000/(BG296*$Q$10*Z296)*1000)</f>
        <v/>
      </c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  <c r="BW296" s="27"/>
      <c r="BX296" s="27"/>
      <c r="BY296" s="27"/>
      <c r="BZ296" s="27"/>
      <c r="CA296" s="27"/>
      <c r="CB296" s="27"/>
      <c r="CC296" s="27"/>
      <c r="CD296" s="27"/>
      <c r="CE296" s="27"/>
      <c r="CF296" s="27"/>
      <c r="CG296" s="27"/>
      <c r="CH296" s="27"/>
      <c r="CI296" s="27"/>
      <c r="CJ296" s="27"/>
      <c r="CK296" s="27"/>
      <c r="CL296" s="27"/>
      <c r="CM296" s="27"/>
      <c r="CN296" s="27"/>
      <c r="CO296" s="27"/>
      <c r="CP296" s="27"/>
      <c r="CQ296" s="27"/>
      <c r="CR296" s="27"/>
      <c r="CS296" s="27"/>
      <c r="CT296" s="27"/>
      <c r="CU296" s="27"/>
      <c r="CV296" s="27"/>
      <c r="CW296" s="27"/>
      <c r="CX296" s="27"/>
      <c r="CY296" s="27"/>
      <c r="CZ296" s="27"/>
      <c r="DA296" s="27"/>
      <c r="DB296" s="27"/>
      <c r="DC296" s="27"/>
      <c r="DD296" s="27"/>
      <c r="DE296" s="27"/>
      <c r="DF296" s="27"/>
      <c r="DG296" s="27"/>
      <c r="DH296" s="27"/>
      <c r="DI296" s="25"/>
      <c r="DJ296" s="25"/>
      <c r="DK296" s="25"/>
      <c r="DL296" s="25"/>
      <c r="DM296" s="25"/>
      <c r="DN296" s="25"/>
    </row>
    <row r="297" spans="1:118" ht="15.95" customHeight="1" x14ac:dyDescent="0.25">
      <c r="A297" s="181" t="str">
        <f t="shared" si="105"/>
        <v/>
      </c>
      <c r="B297" s="182" t="str">
        <f t="shared" si="104"/>
        <v/>
      </c>
      <c r="C297" s="151"/>
      <c r="D297" s="152"/>
      <c r="E297" s="153"/>
      <c r="F297" s="152"/>
      <c r="G297" s="151"/>
      <c r="H297" s="151"/>
      <c r="I297" s="151"/>
      <c r="J297" s="151"/>
      <c r="K297" s="152"/>
      <c r="L297" s="151" t="str">
        <f t="shared" si="86"/>
        <v/>
      </c>
      <c r="M297" s="151" t="str">
        <f t="shared" si="87"/>
        <v/>
      </c>
      <c r="N297" s="151" t="str">
        <f t="shared" si="88"/>
        <v/>
      </c>
      <c r="O297" s="151" t="str">
        <f t="shared" si="89"/>
        <v/>
      </c>
      <c r="P297" s="272"/>
      <c r="Q297" s="272"/>
      <c r="R297" s="180"/>
      <c r="S297" s="180"/>
      <c r="T297" s="174"/>
      <c r="U297" s="174"/>
      <c r="V297" s="174"/>
      <c r="W297" s="174"/>
      <c r="X297" s="174"/>
      <c r="Y297" s="174"/>
      <c r="Z297" s="174"/>
      <c r="AA297" s="175"/>
      <c r="AB297" s="175"/>
      <c r="AC297" s="175"/>
      <c r="AD297" s="175"/>
      <c r="AE297" s="176"/>
      <c r="AF297" s="175"/>
      <c r="AG297" s="122"/>
      <c r="AH297" s="177"/>
      <c r="AI297" s="177"/>
      <c r="AK297" s="164" t="str">
        <f t="shared" si="90"/>
        <v/>
      </c>
      <c r="AL297" s="165" t="str">
        <f t="shared" si="106"/>
        <v/>
      </c>
      <c r="AM297" s="164" t="str">
        <f t="shared" si="91"/>
        <v/>
      </c>
      <c r="AN297" s="164" t="str">
        <f t="shared" si="92"/>
        <v/>
      </c>
      <c r="AO297" s="166" t="str">
        <f t="shared" si="93"/>
        <v/>
      </c>
      <c r="AP297" s="167" t="str">
        <f t="shared" si="94"/>
        <v/>
      </c>
      <c r="AQ297" s="167" t="str">
        <f t="shared" si="95"/>
        <v/>
      </c>
      <c r="AR297" s="167" t="str">
        <f t="shared" si="96"/>
        <v/>
      </c>
      <c r="AS297" s="164" t="str">
        <f t="shared" si="97"/>
        <v/>
      </c>
      <c r="AT297" s="168" t="str">
        <f t="shared" si="98"/>
        <v/>
      </c>
      <c r="AU297" s="168" t="str">
        <f t="shared" si="99"/>
        <v/>
      </c>
      <c r="AV297" s="168" t="str">
        <f t="shared" si="100"/>
        <v/>
      </c>
      <c r="AW297" s="168" t="str">
        <f t="shared" si="101"/>
        <v/>
      </c>
      <c r="AX297" s="168" t="str">
        <f t="shared" si="102"/>
        <v/>
      </c>
      <c r="AY297" s="168" t="str">
        <f t="shared" si="103"/>
        <v/>
      </c>
      <c r="AZ297" s="178"/>
      <c r="BA297" s="178"/>
      <c r="BB297" s="179"/>
      <c r="BC297" s="179"/>
      <c r="BD297" s="179"/>
      <c r="BE297" s="179"/>
      <c r="BF297" s="179"/>
      <c r="BG297" s="179"/>
      <c r="BH297" s="179"/>
      <c r="BI297" s="179"/>
      <c r="BJ297" s="179"/>
      <c r="BK297" s="179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  <c r="BW297" s="27"/>
      <c r="BX297" s="27"/>
      <c r="BY297" s="27"/>
      <c r="BZ297" s="27"/>
      <c r="CA297" s="27"/>
      <c r="CB297" s="27"/>
      <c r="CC297" s="27"/>
      <c r="CD297" s="27"/>
      <c r="CE297" s="27"/>
      <c r="CF297" s="27"/>
      <c r="CG297" s="27"/>
      <c r="CH297" s="27"/>
      <c r="CI297" s="27"/>
      <c r="CJ297" s="27"/>
      <c r="CK297" s="27"/>
      <c r="CL297" s="27"/>
      <c r="CM297" s="27"/>
      <c r="CN297" s="27"/>
      <c r="CO297" s="27"/>
      <c r="CP297" s="27"/>
      <c r="CQ297" s="27"/>
      <c r="CR297" s="27"/>
      <c r="CS297" s="27"/>
      <c r="CT297" s="27"/>
      <c r="CU297" s="27"/>
      <c r="CV297" s="27"/>
      <c r="CW297" s="27"/>
      <c r="CX297" s="27"/>
      <c r="CY297" s="27"/>
      <c r="CZ297" s="27"/>
      <c r="DA297" s="27"/>
      <c r="DB297" s="27"/>
      <c r="DC297" s="27"/>
      <c r="DD297" s="27"/>
      <c r="DE297" s="27"/>
      <c r="DF297" s="27"/>
      <c r="DG297" s="27"/>
      <c r="DH297" s="27"/>
      <c r="DI297" s="25"/>
      <c r="DJ297" s="25"/>
      <c r="DK297" s="25"/>
      <c r="DL297" s="25"/>
      <c r="DM297" s="25"/>
      <c r="DN297" s="25"/>
    </row>
    <row r="298" spans="1:118" ht="15.95" customHeight="1" x14ac:dyDescent="0.2">
      <c r="A298" s="181" t="str">
        <f t="shared" si="105"/>
        <v/>
      </c>
      <c r="B298" s="182" t="str">
        <f t="shared" si="104"/>
        <v/>
      </c>
      <c r="C298" s="151"/>
      <c r="D298" s="152"/>
      <c r="E298" s="153"/>
      <c r="F298" s="152"/>
      <c r="G298" s="151"/>
      <c r="H298" s="151"/>
      <c r="I298" s="151"/>
      <c r="J298" s="151"/>
      <c r="K298" s="151"/>
      <c r="L298" s="151" t="str">
        <f t="shared" si="86"/>
        <v/>
      </c>
      <c r="M298" s="151" t="str">
        <f t="shared" si="87"/>
        <v/>
      </c>
      <c r="N298" s="151" t="str">
        <f t="shared" si="88"/>
        <v/>
      </c>
      <c r="O298" s="151" t="str">
        <f t="shared" si="89"/>
        <v/>
      </c>
      <c r="P298" s="155"/>
      <c r="Q298" s="155"/>
      <c r="R298" s="154" t="str">
        <f>IF(C298="","",MAX(N298:N299))</f>
        <v/>
      </c>
      <c r="S298" s="154" t="str">
        <f>IF(D298="","",MAX(O298:O299))</f>
        <v/>
      </c>
      <c r="T298" s="155" t="str">
        <f>IF(C298="","",MAX(ABS(H298),ABS(H299)))</f>
        <v/>
      </c>
      <c r="U298" s="156" t="str">
        <f>+IF(C298="","",MIN(MAX(ABS(G298),ABS(G299))*1000/(J298*K298),0.2*$F$10))</f>
        <v/>
      </c>
      <c r="V298" s="155" t="str">
        <f>IF(C298="","",MAX(BH298:BI298))</f>
        <v/>
      </c>
      <c r="W298" s="155" t="str">
        <f>IF(C298="","",$AA$9*$J298*$BG298*$BF298*$F$10/2.9/1000)</f>
        <v/>
      </c>
      <c r="X298" s="155" t="str">
        <f>IF(C298="","",$AA$9*$J298*$BG298*$BF298*$F$10/2/1000)</f>
        <v/>
      </c>
      <c r="Y298" s="157" t="str">
        <f>IF(C298="","",IF(MAX(ABS(H298),ABS(H299))&lt;V298,"Cấu tạo",IF(MAX(ABS(H298),ABS(H299))&gt;X298,"O/S","Tínhthép")))</f>
        <v/>
      </c>
      <c r="Z298" s="158" t="str">
        <f>IF(C298="","",IF(Y298="Tínhthép",IF(T298&lt;W298,2.5,_xlfn.COT(0.5*ASIN(2*T298*1000/($AA$9*J298*BG298*BF298*$F$10)))),""))</f>
        <v/>
      </c>
      <c r="AA298" s="159" t="str">
        <f>IF(C298="","",MAX(BJ298:BK298))</f>
        <v/>
      </c>
      <c r="AB298" s="160" t="str">
        <f>IF($C298="","",AH298)</f>
        <v/>
      </c>
      <c r="AC298" s="160" t="str">
        <f>IF($C298="","",AI298)</f>
        <v/>
      </c>
      <c r="AD298" s="160"/>
      <c r="AE298" s="159" t="str">
        <f>IF(C298="","",2*3.14*AB298^2/4/AC298*1000)</f>
        <v/>
      </c>
      <c r="AF298" s="161" t="str">
        <f>IF(C298="","",IF(AE298&gt;AA298,"OK","NOT OK"))</f>
        <v/>
      </c>
      <c r="AG298" s="17">
        <v>71</v>
      </c>
      <c r="AH298" s="162">
        <v>10</v>
      </c>
      <c r="AI298" s="163">
        <v>200</v>
      </c>
      <c r="AK298" s="164" t="str">
        <f t="shared" si="90"/>
        <v/>
      </c>
      <c r="AL298" s="165" t="str">
        <f t="shared" si="106"/>
        <v/>
      </c>
      <c r="AM298" s="164" t="str">
        <f t="shared" si="91"/>
        <v/>
      </c>
      <c r="AN298" s="164" t="str">
        <f t="shared" si="92"/>
        <v/>
      </c>
      <c r="AO298" s="166" t="str">
        <f t="shared" si="93"/>
        <v/>
      </c>
      <c r="AP298" s="167" t="str">
        <f t="shared" si="94"/>
        <v/>
      </c>
      <c r="AQ298" s="167" t="str">
        <f t="shared" si="95"/>
        <v/>
      </c>
      <c r="AR298" s="167" t="str">
        <f t="shared" si="96"/>
        <v/>
      </c>
      <c r="AS298" s="164" t="str">
        <f t="shared" si="97"/>
        <v/>
      </c>
      <c r="AT298" s="168" t="str">
        <f t="shared" si="98"/>
        <v/>
      </c>
      <c r="AU298" s="168" t="str">
        <f t="shared" si="99"/>
        <v/>
      </c>
      <c r="AV298" s="168" t="str">
        <f t="shared" si="100"/>
        <v/>
      </c>
      <c r="AW298" s="168" t="str">
        <f t="shared" si="101"/>
        <v/>
      </c>
      <c r="AX298" s="168" t="str">
        <f t="shared" si="102"/>
        <v/>
      </c>
      <c r="AY298" s="168" t="str">
        <f t="shared" si="103"/>
        <v/>
      </c>
      <c r="AZ298" s="169" t="str">
        <f>IF(C298="","",MAX(R298:R299))</f>
        <v/>
      </c>
      <c r="BA298" s="169" t="str">
        <f>IF(C298="","",MAX(S298:S299))</f>
        <v/>
      </c>
      <c r="BB298" s="170" t="str">
        <f>IF(C298="","",MIN(2,1+SQRT(200/(0.8*K298))))</f>
        <v/>
      </c>
      <c r="BC298" s="170" t="str">
        <f>IF(C298="","",MIN(0.02,MAX(R298:S298)/(J298*0.8*K298)))</f>
        <v/>
      </c>
      <c r="BD298" s="171" t="str">
        <f>IF(C298="","",0.18/$Y$11)</f>
        <v/>
      </c>
      <c r="BE298" s="172" t="str">
        <f>IF(C298="","",0.035*BB298^(3/2)*$F$9^(1/2))</f>
        <v/>
      </c>
      <c r="BF298" s="172" t="str">
        <f>IF(C298="","",0.6*(1-$F$9/250))</f>
        <v/>
      </c>
      <c r="BG298" s="171" t="str">
        <f>IF(C298="","",0.9*AK298)</f>
        <v/>
      </c>
      <c r="BH298" s="172" t="str">
        <f>+IF(C298="","",(BD298*BB298*(100*BC298*$F$9)^(1/3)+0.15*U298)*J298*0.8*K298/1000)</f>
        <v/>
      </c>
      <c r="BI298" s="172" t="str">
        <f>IF(C298="","",(BE298+0.15*U298)*J298*0.8*K298/1000)</f>
        <v/>
      </c>
      <c r="BJ298" s="172" t="str">
        <f>IF(C298="","",$AF$12*J298*1000)</f>
        <v/>
      </c>
      <c r="BK298" s="172" t="str">
        <f>+IF(C298="","",T298*1000/(BG298*$Q$10*Z298)*1000)</f>
        <v/>
      </c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  <c r="BW298" s="27"/>
      <c r="BX298" s="27"/>
      <c r="BY298" s="27"/>
      <c r="BZ298" s="27"/>
      <c r="CA298" s="27"/>
      <c r="CB298" s="27"/>
      <c r="CC298" s="27"/>
      <c r="CD298" s="27"/>
      <c r="CE298" s="27"/>
      <c r="CF298" s="27"/>
      <c r="CG298" s="27"/>
      <c r="CH298" s="27"/>
      <c r="CI298" s="27"/>
      <c r="CJ298" s="27"/>
      <c r="CK298" s="27"/>
      <c r="CL298" s="27"/>
      <c r="CM298" s="27"/>
      <c r="CN298" s="27"/>
      <c r="CO298" s="27"/>
      <c r="CP298" s="27"/>
      <c r="CQ298" s="27"/>
      <c r="CR298" s="27"/>
      <c r="CS298" s="27"/>
      <c r="CT298" s="27"/>
      <c r="CU298" s="27"/>
      <c r="CV298" s="27"/>
      <c r="CW298" s="27"/>
      <c r="CX298" s="27"/>
      <c r="CY298" s="27"/>
      <c r="CZ298" s="27"/>
      <c r="DA298" s="27"/>
      <c r="DB298" s="27"/>
      <c r="DC298" s="27"/>
      <c r="DD298" s="27"/>
      <c r="DE298" s="27"/>
      <c r="DF298" s="27"/>
      <c r="DG298" s="27"/>
      <c r="DH298" s="27"/>
      <c r="DI298" s="25"/>
      <c r="DJ298" s="25"/>
      <c r="DK298" s="25"/>
      <c r="DL298" s="25"/>
      <c r="DM298" s="25"/>
      <c r="DN298" s="25"/>
    </row>
    <row r="299" spans="1:118" ht="15.95" customHeight="1" x14ac:dyDescent="0.25">
      <c r="A299" s="181" t="str">
        <f t="shared" si="105"/>
        <v/>
      </c>
      <c r="B299" s="182" t="str">
        <f t="shared" si="104"/>
        <v/>
      </c>
      <c r="C299" s="151"/>
      <c r="D299" s="152"/>
      <c r="E299" s="153"/>
      <c r="F299" s="152"/>
      <c r="G299" s="151"/>
      <c r="H299" s="151"/>
      <c r="I299" s="151"/>
      <c r="J299" s="151"/>
      <c r="K299" s="152"/>
      <c r="L299" s="151" t="str">
        <f t="shared" si="86"/>
        <v/>
      </c>
      <c r="M299" s="151" t="str">
        <f t="shared" si="87"/>
        <v/>
      </c>
      <c r="N299" s="151" t="str">
        <f t="shared" si="88"/>
        <v/>
      </c>
      <c r="O299" s="151" t="str">
        <f t="shared" si="89"/>
        <v/>
      </c>
      <c r="P299" s="272"/>
      <c r="Q299" s="272"/>
      <c r="R299" s="173"/>
      <c r="S299" s="173"/>
      <c r="T299" s="174"/>
      <c r="U299" s="174"/>
      <c r="V299" s="174"/>
      <c r="W299" s="174"/>
      <c r="X299" s="174"/>
      <c r="Y299" s="174"/>
      <c r="Z299" s="174"/>
      <c r="AA299" s="175"/>
      <c r="AB299" s="175"/>
      <c r="AC299" s="175"/>
      <c r="AD299" s="175"/>
      <c r="AE299" s="176"/>
      <c r="AF299" s="175"/>
      <c r="AG299" s="122"/>
      <c r="AH299" s="177"/>
      <c r="AI299" s="177"/>
      <c r="AK299" s="164" t="str">
        <f t="shared" si="90"/>
        <v/>
      </c>
      <c r="AL299" s="165" t="str">
        <f t="shared" si="106"/>
        <v/>
      </c>
      <c r="AM299" s="164" t="str">
        <f t="shared" si="91"/>
        <v/>
      </c>
      <c r="AN299" s="164" t="str">
        <f t="shared" si="92"/>
        <v/>
      </c>
      <c r="AO299" s="166" t="str">
        <f t="shared" si="93"/>
        <v/>
      </c>
      <c r="AP299" s="167" t="str">
        <f t="shared" si="94"/>
        <v/>
      </c>
      <c r="AQ299" s="167" t="str">
        <f t="shared" si="95"/>
        <v/>
      </c>
      <c r="AR299" s="167" t="str">
        <f t="shared" si="96"/>
        <v/>
      </c>
      <c r="AS299" s="164" t="str">
        <f t="shared" si="97"/>
        <v/>
      </c>
      <c r="AT299" s="168" t="str">
        <f t="shared" si="98"/>
        <v/>
      </c>
      <c r="AU299" s="168" t="str">
        <f t="shared" si="99"/>
        <v/>
      </c>
      <c r="AV299" s="168" t="str">
        <f t="shared" si="100"/>
        <v/>
      </c>
      <c r="AW299" s="168" t="str">
        <f t="shared" si="101"/>
        <v/>
      </c>
      <c r="AX299" s="168" t="str">
        <f t="shared" si="102"/>
        <v/>
      </c>
      <c r="AY299" s="168" t="str">
        <f t="shared" si="103"/>
        <v/>
      </c>
      <c r="AZ299" s="178"/>
      <c r="BA299" s="178"/>
      <c r="BB299" s="179"/>
      <c r="BC299" s="179"/>
      <c r="BD299" s="179"/>
      <c r="BE299" s="179"/>
      <c r="BF299" s="179"/>
      <c r="BG299" s="179"/>
      <c r="BH299" s="179"/>
      <c r="BI299" s="179"/>
      <c r="BJ299" s="179"/>
      <c r="BK299" s="179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  <c r="BW299" s="27"/>
      <c r="BX299" s="27"/>
      <c r="BY299" s="27"/>
      <c r="BZ299" s="27"/>
      <c r="CA299" s="27"/>
      <c r="CB299" s="27"/>
      <c r="CC299" s="27"/>
      <c r="CD299" s="27"/>
      <c r="CE299" s="27"/>
      <c r="CF299" s="27"/>
      <c r="CG299" s="27"/>
      <c r="CH299" s="27"/>
      <c r="CI299" s="27"/>
      <c r="CJ299" s="27"/>
      <c r="CK299" s="27"/>
      <c r="CL299" s="27"/>
      <c r="CM299" s="27"/>
      <c r="CN299" s="27"/>
      <c r="CO299" s="27"/>
      <c r="CP299" s="27"/>
      <c r="CQ299" s="27"/>
      <c r="CR299" s="27"/>
      <c r="CS299" s="27"/>
      <c r="CT299" s="27"/>
      <c r="CU299" s="27"/>
      <c r="CV299" s="27"/>
      <c r="CW299" s="27"/>
      <c r="CX299" s="27"/>
      <c r="CY299" s="27"/>
      <c r="CZ299" s="27"/>
      <c r="DA299" s="27"/>
      <c r="DB299" s="27"/>
      <c r="DC299" s="27"/>
      <c r="DD299" s="27"/>
      <c r="DE299" s="27"/>
      <c r="DF299" s="27"/>
      <c r="DG299" s="27"/>
      <c r="DH299" s="27"/>
      <c r="DI299" s="25"/>
      <c r="DJ299" s="25"/>
      <c r="DK299" s="25"/>
      <c r="DL299" s="25"/>
      <c r="DM299" s="25"/>
      <c r="DN299" s="25"/>
    </row>
    <row r="300" spans="1:118" ht="15.95" customHeight="1" x14ac:dyDescent="0.2">
      <c r="A300" s="181" t="str">
        <f t="shared" si="105"/>
        <v/>
      </c>
      <c r="B300" s="182" t="str">
        <f t="shared" si="104"/>
        <v/>
      </c>
      <c r="C300" s="151"/>
      <c r="D300" s="152"/>
      <c r="E300" s="153"/>
      <c r="F300" s="152"/>
      <c r="G300" s="151"/>
      <c r="H300" s="151"/>
      <c r="I300" s="151"/>
      <c r="J300" s="151"/>
      <c r="K300" s="152"/>
      <c r="L300" s="151" t="str">
        <f t="shared" si="86"/>
        <v/>
      </c>
      <c r="M300" s="151" t="str">
        <f t="shared" si="87"/>
        <v/>
      </c>
      <c r="N300" s="151" t="str">
        <f t="shared" si="88"/>
        <v/>
      </c>
      <c r="O300" s="151" t="str">
        <f t="shared" si="89"/>
        <v/>
      </c>
      <c r="P300" s="155"/>
      <c r="Q300" s="155"/>
      <c r="R300" s="154" t="str">
        <f>IF(C300="","",MAX(N300:N301))</f>
        <v/>
      </c>
      <c r="S300" s="154" t="str">
        <f>IF(D300="","",MAX(O300:O301))</f>
        <v/>
      </c>
      <c r="T300" s="155" t="str">
        <f>IF(C300="","",MAX(ABS(H300),ABS(H301)))</f>
        <v/>
      </c>
      <c r="U300" s="156" t="str">
        <f>+IF(C300="","",MIN(MAX(ABS(G300),ABS(G301))*1000/(J300*K300),0.2*$F$10))</f>
        <v/>
      </c>
      <c r="V300" s="155" t="str">
        <f>IF(C300="","",MAX(BH300:BI300))</f>
        <v/>
      </c>
      <c r="W300" s="155" t="str">
        <f>IF(C300="","",$AA$9*$J300*$BG300*$BF300*$F$10/2.9/1000)</f>
        <v/>
      </c>
      <c r="X300" s="155" t="str">
        <f>IF(C300="","",$AA$9*$J300*$BG300*$BF300*$F$10/2/1000)</f>
        <v/>
      </c>
      <c r="Y300" s="157" t="str">
        <f>IF(C300="","",IF(MAX(ABS(H300),ABS(H301))&lt;V300,"Cấu tạo",IF(MAX(ABS(H300),ABS(H301))&gt;X300,"O/S","Tínhthép")))</f>
        <v/>
      </c>
      <c r="Z300" s="158" t="str">
        <f>IF(C300="","",IF(Y300="Tínhthép",IF(T300&lt;W300,2.5,_xlfn.COT(0.5*ASIN(2*T300*1000/($AA$9*J300*BG300*BF300*$F$10)))),""))</f>
        <v/>
      </c>
      <c r="AA300" s="159" t="str">
        <f>IF(C300="","",MAX(BJ300:BK300))</f>
        <v/>
      </c>
      <c r="AB300" s="160" t="str">
        <f>IF($C300="","",AH300)</f>
        <v/>
      </c>
      <c r="AC300" s="160" t="str">
        <f>IF($C300="","",AI300)</f>
        <v/>
      </c>
      <c r="AD300" s="160"/>
      <c r="AE300" s="159" t="str">
        <f>IF(C300="","",2*3.14*AB300^2/4/AC300*1000)</f>
        <v/>
      </c>
      <c r="AF300" s="161" t="str">
        <f>IF(C300="","",IF(AE300&gt;AA300,"OK","NOT OK"))</f>
        <v/>
      </c>
      <c r="AH300" s="162">
        <v>10</v>
      </c>
      <c r="AI300" s="163">
        <v>200</v>
      </c>
      <c r="AK300" s="164" t="str">
        <f t="shared" si="90"/>
        <v/>
      </c>
      <c r="AL300" s="165" t="str">
        <f t="shared" si="106"/>
        <v/>
      </c>
      <c r="AM300" s="164" t="str">
        <f t="shared" si="91"/>
        <v/>
      </c>
      <c r="AN300" s="164" t="str">
        <f t="shared" si="92"/>
        <v/>
      </c>
      <c r="AO300" s="166" t="str">
        <f t="shared" si="93"/>
        <v/>
      </c>
      <c r="AP300" s="167" t="str">
        <f t="shared" si="94"/>
        <v/>
      </c>
      <c r="AQ300" s="167" t="str">
        <f t="shared" si="95"/>
        <v/>
      </c>
      <c r="AR300" s="167" t="str">
        <f t="shared" si="96"/>
        <v/>
      </c>
      <c r="AS300" s="164" t="str">
        <f t="shared" si="97"/>
        <v/>
      </c>
      <c r="AT300" s="168" t="str">
        <f t="shared" si="98"/>
        <v/>
      </c>
      <c r="AU300" s="168" t="str">
        <f t="shared" si="99"/>
        <v/>
      </c>
      <c r="AV300" s="168" t="str">
        <f t="shared" si="100"/>
        <v/>
      </c>
      <c r="AW300" s="168" t="str">
        <f t="shared" si="101"/>
        <v/>
      </c>
      <c r="AX300" s="168" t="str">
        <f t="shared" si="102"/>
        <v/>
      </c>
      <c r="AY300" s="168" t="str">
        <f t="shared" si="103"/>
        <v/>
      </c>
      <c r="AZ300" s="169" t="str">
        <f>IF(C300="","",MAX(R300:R301))</f>
        <v/>
      </c>
      <c r="BA300" s="169" t="str">
        <f>IF(C300="","",MAX(S300:S301))</f>
        <v/>
      </c>
      <c r="BB300" s="170" t="str">
        <f>IF(C300="","",MIN(2,1+SQRT(200/(0.8*K300))))</f>
        <v/>
      </c>
      <c r="BC300" s="170" t="str">
        <f>IF(C300="","",MIN(0.02,MAX(R300:S300)/(J300*0.8*K300)))</f>
        <v/>
      </c>
      <c r="BD300" s="171" t="str">
        <f>IF(C300="","",0.18/$Y$11)</f>
        <v/>
      </c>
      <c r="BE300" s="172" t="str">
        <f>IF(C300="","",0.035*BB300^(3/2)*$F$9^(1/2))</f>
        <v/>
      </c>
      <c r="BF300" s="172" t="str">
        <f>IF(C300="","",0.6*(1-$F$9/250))</f>
        <v/>
      </c>
      <c r="BG300" s="171" t="str">
        <f>IF(C300="","",0.9*AK300)</f>
        <v/>
      </c>
      <c r="BH300" s="172" t="str">
        <f>+IF(C300="","",(BD300*BB300*(100*BC300*$F$9)^(1/3)+0.15*U300)*J300*0.8*K300/1000)</f>
        <v/>
      </c>
      <c r="BI300" s="172" t="str">
        <f>IF(C300="","",(BE300+0.15*U300)*J300*0.8*K300/1000)</f>
        <v/>
      </c>
      <c r="BJ300" s="172" t="str">
        <f>IF(C300="","",$AF$12*J300*1000)</f>
        <v/>
      </c>
      <c r="BK300" s="172" t="str">
        <f>+IF(C300="","",T300*1000/(BG300*$Q$10*Z300)*1000)</f>
        <v/>
      </c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  <c r="BW300" s="27"/>
      <c r="BX300" s="27"/>
      <c r="BY300" s="27"/>
      <c r="BZ300" s="27"/>
      <c r="CA300" s="27"/>
      <c r="CB300" s="27"/>
      <c r="CC300" s="27"/>
      <c r="CD300" s="27"/>
      <c r="CE300" s="27"/>
      <c r="CF300" s="27"/>
      <c r="CG300" s="27"/>
      <c r="CH300" s="27"/>
      <c r="CI300" s="27"/>
      <c r="CJ300" s="27"/>
      <c r="CK300" s="27"/>
      <c r="CL300" s="27"/>
      <c r="CM300" s="27"/>
      <c r="CN300" s="27"/>
      <c r="CO300" s="27"/>
      <c r="CP300" s="27"/>
      <c r="CQ300" s="27"/>
      <c r="CR300" s="27"/>
      <c r="CS300" s="27"/>
      <c r="CT300" s="27"/>
      <c r="CU300" s="27"/>
      <c r="CV300" s="27"/>
      <c r="CW300" s="27"/>
      <c r="CX300" s="27"/>
      <c r="CY300" s="27"/>
      <c r="CZ300" s="27"/>
      <c r="DA300" s="27"/>
      <c r="DB300" s="27"/>
      <c r="DC300" s="27"/>
      <c r="DD300" s="27"/>
      <c r="DE300" s="27"/>
      <c r="DF300" s="27"/>
      <c r="DG300" s="27"/>
      <c r="DH300" s="27"/>
      <c r="DI300" s="25"/>
      <c r="DJ300" s="25"/>
      <c r="DK300" s="25"/>
      <c r="DL300" s="25"/>
      <c r="DM300" s="25"/>
      <c r="DN300" s="25"/>
    </row>
    <row r="301" spans="1:118" ht="15.95" customHeight="1" x14ac:dyDescent="0.25">
      <c r="A301" s="181" t="str">
        <f t="shared" si="105"/>
        <v/>
      </c>
      <c r="B301" s="182" t="str">
        <f t="shared" si="104"/>
        <v/>
      </c>
      <c r="C301" s="151"/>
      <c r="D301" s="152"/>
      <c r="E301" s="153"/>
      <c r="F301" s="152"/>
      <c r="G301" s="151"/>
      <c r="H301" s="151"/>
      <c r="I301" s="151"/>
      <c r="J301" s="151"/>
      <c r="K301" s="152"/>
      <c r="L301" s="151" t="str">
        <f t="shared" si="86"/>
        <v/>
      </c>
      <c r="M301" s="151" t="str">
        <f t="shared" si="87"/>
        <v/>
      </c>
      <c r="N301" s="151" t="str">
        <f t="shared" si="88"/>
        <v/>
      </c>
      <c r="O301" s="151" t="str">
        <f t="shared" si="89"/>
        <v/>
      </c>
      <c r="P301" s="272"/>
      <c r="Q301" s="272"/>
      <c r="R301" s="173"/>
      <c r="S301" s="173"/>
      <c r="T301" s="174"/>
      <c r="U301" s="174"/>
      <c r="V301" s="174"/>
      <c r="W301" s="174"/>
      <c r="X301" s="174"/>
      <c r="Y301" s="174"/>
      <c r="Z301" s="174"/>
      <c r="AA301" s="175"/>
      <c r="AB301" s="175"/>
      <c r="AC301" s="175"/>
      <c r="AD301" s="175"/>
      <c r="AE301" s="176"/>
      <c r="AF301" s="175"/>
      <c r="AG301" s="122"/>
      <c r="AH301" s="177"/>
      <c r="AI301" s="177"/>
      <c r="AK301" s="164" t="str">
        <f t="shared" si="90"/>
        <v/>
      </c>
      <c r="AL301" s="165" t="str">
        <f t="shared" si="106"/>
        <v/>
      </c>
      <c r="AM301" s="164" t="str">
        <f t="shared" si="91"/>
        <v/>
      </c>
      <c r="AN301" s="164" t="str">
        <f t="shared" si="92"/>
        <v/>
      </c>
      <c r="AO301" s="166" t="str">
        <f t="shared" si="93"/>
        <v/>
      </c>
      <c r="AP301" s="167" t="str">
        <f t="shared" si="94"/>
        <v/>
      </c>
      <c r="AQ301" s="167" t="str">
        <f t="shared" si="95"/>
        <v/>
      </c>
      <c r="AR301" s="167" t="str">
        <f t="shared" si="96"/>
        <v/>
      </c>
      <c r="AS301" s="164" t="str">
        <f t="shared" si="97"/>
        <v/>
      </c>
      <c r="AT301" s="168" t="str">
        <f t="shared" si="98"/>
        <v/>
      </c>
      <c r="AU301" s="168" t="str">
        <f t="shared" si="99"/>
        <v/>
      </c>
      <c r="AV301" s="168" t="str">
        <f t="shared" si="100"/>
        <v/>
      </c>
      <c r="AW301" s="168" t="str">
        <f t="shared" si="101"/>
        <v/>
      </c>
      <c r="AX301" s="168" t="str">
        <f t="shared" si="102"/>
        <v/>
      </c>
      <c r="AY301" s="168" t="str">
        <f t="shared" si="103"/>
        <v/>
      </c>
      <c r="AZ301" s="178"/>
      <c r="BA301" s="178"/>
      <c r="BB301" s="179"/>
      <c r="BC301" s="179"/>
      <c r="BD301" s="179"/>
      <c r="BE301" s="179"/>
      <c r="BF301" s="179"/>
      <c r="BG301" s="179"/>
      <c r="BH301" s="179"/>
      <c r="BI301" s="179"/>
      <c r="BJ301" s="179"/>
      <c r="BK301" s="179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  <c r="BW301" s="27"/>
      <c r="BX301" s="27"/>
      <c r="BY301" s="27"/>
      <c r="BZ301" s="27"/>
      <c r="CA301" s="27"/>
      <c r="CB301" s="27"/>
      <c r="CC301" s="27"/>
      <c r="CD301" s="27"/>
      <c r="CE301" s="27"/>
      <c r="CF301" s="27"/>
      <c r="CG301" s="27"/>
      <c r="CH301" s="27"/>
      <c r="CI301" s="27"/>
      <c r="CJ301" s="27"/>
      <c r="CK301" s="27"/>
      <c r="CL301" s="27"/>
      <c r="CM301" s="27"/>
      <c r="CN301" s="27"/>
      <c r="CO301" s="27"/>
      <c r="CP301" s="27"/>
      <c r="CQ301" s="27"/>
      <c r="CR301" s="27"/>
      <c r="CS301" s="27"/>
      <c r="CT301" s="27"/>
      <c r="CU301" s="27"/>
      <c r="CV301" s="27"/>
      <c r="CW301" s="27"/>
      <c r="CX301" s="27"/>
      <c r="CY301" s="27"/>
      <c r="CZ301" s="27"/>
      <c r="DA301" s="27"/>
      <c r="DB301" s="27"/>
      <c r="DC301" s="27"/>
      <c r="DD301" s="27"/>
      <c r="DE301" s="27"/>
      <c r="DF301" s="27"/>
      <c r="DG301" s="27"/>
      <c r="DH301" s="27"/>
      <c r="DI301" s="25"/>
      <c r="DJ301" s="25"/>
      <c r="DK301" s="25"/>
      <c r="DL301" s="25"/>
      <c r="DM301" s="25"/>
      <c r="DN301" s="25"/>
    </row>
    <row r="302" spans="1:118" ht="15.95" customHeight="1" x14ac:dyDescent="0.2">
      <c r="A302" s="181" t="str">
        <f t="shared" si="105"/>
        <v/>
      </c>
      <c r="B302" s="182" t="str">
        <f t="shared" si="104"/>
        <v/>
      </c>
      <c r="C302" s="151"/>
      <c r="D302" s="152"/>
      <c r="E302" s="153"/>
      <c r="F302" s="152"/>
      <c r="G302" s="151"/>
      <c r="H302" s="151"/>
      <c r="I302" s="151"/>
      <c r="J302" s="151"/>
      <c r="K302" s="151"/>
      <c r="L302" s="151" t="str">
        <f t="shared" si="86"/>
        <v/>
      </c>
      <c r="M302" s="151" t="str">
        <f t="shared" si="87"/>
        <v/>
      </c>
      <c r="N302" s="151" t="str">
        <f t="shared" si="88"/>
        <v/>
      </c>
      <c r="O302" s="151" t="str">
        <f t="shared" si="89"/>
        <v/>
      </c>
      <c r="P302" s="155"/>
      <c r="Q302" s="155"/>
      <c r="R302" s="154" t="str">
        <f>IF(C302="","",MAX(N302:N303))</f>
        <v/>
      </c>
      <c r="S302" s="154" t="str">
        <f>IF(D302="","",MAX(O302:O303))</f>
        <v/>
      </c>
      <c r="T302" s="155" t="str">
        <f>IF(C302="","",MAX(ABS(H302),ABS(H303)))</f>
        <v/>
      </c>
      <c r="U302" s="156" t="str">
        <f>+IF(C302="","",MIN(MAX(ABS(G302),ABS(G303))*1000/(J302*K302),0.2*$F$10))</f>
        <v/>
      </c>
      <c r="V302" s="155" t="str">
        <f>IF(C302="","",MAX(BH302:BI302))</f>
        <v/>
      </c>
      <c r="W302" s="155" t="str">
        <f>IF(C302="","",$AA$9*$J302*$BG302*$BF302*$F$10/2.9/1000)</f>
        <v/>
      </c>
      <c r="X302" s="155" t="str">
        <f>IF(C302="","",$AA$9*$J302*$BG302*$BF302*$F$10/2/1000)</f>
        <v/>
      </c>
      <c r="Y302" s="157" t="str">
        <f>IF(C302="","",IF(MAX(ABS(H302),ABS(H303))&lt;V302,"Cấu tạo",IF(MAX(ABS(H302),ABS(H303))&gt;X302,"O/S","Tínhthép")))</f>
        <v/>
      </c>
      <c r="Z302" s="158" t="str">
        <f>IF(C302="","",IF(Y302="Tínhthép",IF(T302&lt;W302,2.5,_xlfn.COT(0.5*ASIN(2*T302*1000/($AA$9*J302*BG302*BF302*$F$10)))),""))</f>
        <v/>
      </c>
      <c r="AA302" s="159" t="str">
        <f>IF(C302="","",MAX(BJ302:BK302))</f>
        <v/>
      </c>
      <c r="AB302" s="160" t="str">
        <f>IF($C302="","",AH302)</f>
        <v/>
      </c>
      <c r="AC302" s="160" t="str">
        <f>IF($C302="","",AI302)</f>
        <v/>
      </c>
      <c r="AD302" s="160"/>
      <c r="AE302" s="159" t="str">
        <f>IF(C302="","",2*3.14*AB302^2/4/AC302*1000)</f>
        <v/>
      </c>
      <c r="AF302" s="161" t="str">
        <f>IF(C302="","",IF(AE302&gt;AA302,"OK","NOT OK"))</f>
        <v/>
      </c>
      <c r="AG302" s="17">
        <v>72</v>
      </c>
      <c r="AH302" s="162">
        <v>10</v>
      </c>
      <c r="AI302" s="163">
        <v>200</v>
      </c>
      <c r="AK302" s="164" t="str">
        <f t="shared" si="90"/>
        <v/>
      </c>
      <c r="AL302" s="165" t="str">
        <f t="shared" si="106"/>
        <v/>
      </c>
      <c r="AM302" s="164" t="str">
        <f t="shared" si="91"/>
        <v/>
      </c>
      <c r="AN302" s="164" t="str">
        <f t="shared" si="92"/>
        <v/>
      </c>
      <c r="AO302" s="166" t="str">
        <f t="shared" si="93"/>
        <v/>
      </c>
      <c r="AP302" s="167" t="str">
        <f t="shared" si="94"/>
        <v/>
      </c>
      <c r="AQ302" s="167" t="str">
        <f t="shared" si="95"/>
        <v/>
      </c>
      <c r="AR302" s="167" t="str">
        <f t="shared" si="96"/>
        <v/>
      </c>
      <c r="AS302" s="164" t="str">
        <f t="shared" si="97"/>
        <v/>
      </c>
      <c r="AT302" s="168" t="str">
        <f t="shared" si="98"/>
        <v/>
      </c>
      <c r="AU302" s="168" t="str">
        <f t="shared" si="99"/>
        <v/>
      </c>
      <c r="AV302" s="168" t="str">
        <f t="shared" si="100"/>
        <v/>
      </c>
      <c r="AW302" s="168" t="str">
        <f t="shared" si="101"/>
        <v/>
      </c>
      <c r="AX302" s="168" t="str">
        <f t="shared" si="102"/>
        <v/>
      </c>
      <c r="AY302" s="168" t="str">
        <f t="shared" si="103"/>
        <v/>
      </c>
      <c r="AZ302" s="169" t="str">
        <f>IF(C302="","",MAX(R302:R303))</f>
        <v/>
      </c>
      <c r="BA302" s="169" t="str">
        <f>IF(C302="","",MAX(S302:S303))</f>
        <v/>
      </c>
      <c r="BB302" s="170" t="str">
        <f>IF(C302="","",MIN(2,1+SQRT(200/(0.8*K302))))</f>
        <v/>
      </c>
      <c r="BC302" s="170" t="str">
        <f>IF(C302="","",MIN(0.02,MAX(R302:S302)/(J302*0.8*K302)))</f>
        <v/>
      </c>
      <c r="BD302" s="171" t="str">
        <f>IF(C302="","",0.18/$Y$11)</f>
        <v/>
      </c>
      <c r="BE302" s="172" t="str">
        <f>IF(C302="","",0.035*BB302^(3/2)*$F$9^(1/2))</f>
        <v/>
      </c>
      <c r="BF302" s="172" t="str">
        <f>IF(C302="","",0.6*(1-$F$9/250))</f>
        <v/>
      </c>
      <c r="BG302" s="171" t="str">
        <f>IF(C302="","",0.9*AK302)</f>
        <v/>
      </c>
      <c r="BH302" s="172" t="str">
        <f>+IF(C302="","",(BD302*BB302*(100*BC302*$F$9)^(1/3)+0.15*U302)*J302*0.8*K302/1000)</f>
        <v/>
      </c>
      <c r="BI302" s="172" t="str">
        <f>IF(C302="","",(BE302+0.15*U302)*J302*0.8*K302/1000)</f>
        <v/>
      </c>
      <c r="BJ302" s="172" t="str">
        <f>IF(C302="","",$AF$12*J302*1000)</f>
        <v/>
      </c>
      <c r="BK302" s="172" t="str">
        <f>+IF(C302="","",T302*1000/(BG302*$Q$10*Z302)*1000)</f>
        <v/>
      </c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  <c r="BW302" s="27"/>
      <c r="BX302" s="27"/>
      <c r="BY302" s="27"/>
      <c r="BZ302" s="27"/>
      <c r="CA302" s="27"/>
      <c r="CB302" s="27"/>
      <c r="CC302" s="27"/>
      <c r="CD302" s="27"/>
      <c r="CE302" s="27"/>
      <c r="CF302" s="27"/>
      <c r="CG302" s="27"/>
      <c r="CH302" s="27"/>
      <c r="CI302" s="27"/>
      <c r="CJ302" s="27"/>
      <c r="CK302" s="27"/>
      <c r="CL302" s="27"/>
      <c r="CM302" s="27"/>
      <c r="CN302" s="27"/>
      <c r="CO302" s="27"/>
      <c r="CP302" s="27"/>
      <c r="CQ302" s="27"/>
      <c r="CR302" s="27"/>
      <c r="CS302" s="27"/>
      <c r="CT302" s="27"/>
      <c r="CU302" s="27"/>
      <c r="CV302" s="27"/>
      <c r="CW302" s="27"/>
      <c r="CX302" s="27"/>
      <c r="CY302" s="27"/>
      <c r="CZ302" s="27"/>
      <c r="DA302" s="27"/>
      <c r="DB302" s="27"/>
      <c r="DC302" s="27"/>
      <c r="DD302" s="27"/>
      <c r="DE302" s="27"/>
      <c r="DF302" s="27"/>
      <c r="DG302" s="27"/>
      <c r="DH302" s="27"/>
      <c r="DI302" s="25"/>
      <c r="DJ302" s="25"/>
      <c r="DK302" s="25"/>
      <c r="DL302" s="25"/>
      <c r="DM302" s="25"/>
      <c r="DN302" s="25"/>
    </row>
    <row r="303" spans="1:118" ht="15.95" customHeight="1" x14ac:dyDescent="0.25">
      <c r="A303" s="181" t="str">
        <f t="shared" si="105"/>
        <v/>
      </c>
      <c r="B303" s="182" t="str">
        <f t="shared" si="104"/>
        <v/>
      </c>
      <c r="C303" s="151"/>
      <c r="D303" s="152"/>
      <c r="E303" s="153"/>
      <c r="F303" s="152"/>
      <c r="G303" s="151"/>
      <c r="H303" s="151"/>
      <c r="I303" s="151"/>
      <c r="J303" s="151"/>
      <c r="K303" s="152"/>
      <c r="L303" s="151" t="str">
        <f t="shared" si="86"/>
        <v/>
      </c>
      <c r="M303" s="151" t="str">
        <f t="shared" si="87"/>
        <v/>
      </c>
      <c r="N303" s="151" t="str">
        <f t="shared" si="88"/>
        <v/>
      </c>
      <c r="O303" s="151" t="str">
        <f t="shared" si="89"/>
        <v/>
      </c>
      <c r="P303" s="272"/>
      <c r="Q303" s="272"/>
      <c r="R303" s="180"/>
      <c r="S303" s="180"/>
      <c r="T303" s="174"/>
      <c r="U303" s="174"/>
      <c r="V303" s="174"/>
      <c r="W303" s="174"/>
      <c r="X303" s="174"/>
      <c r="Y303" s="174"/>
      <c r="Z303" s="174"/>
      <c r="AA303" s="175"/>
      <c r="AB303" s="175"/>
      <c r="AC303" s="175"/>
      <c r="AD303" s="175"/>
      <c r="AE303" s="176"/>
      <c r="AF303" s="175"/>
      <c r="AG303" s="122"/>
      <c r="AH303" s="177"/>
      <c r="AI303" s="177"/>
      <c r="AK303" s="164" t="str">
        <f t="shared" si="90"/>
        <v/>
      </c>
      <c r="AL303" s="165" t="str">
        <f t="shared" si="106"/>
        <v/>
      </c>
      <c r="AM303" s="164" t="str">
        <f t="shared" si="91"/>
        <v/>
      </c>
      <c r="AN303" s="164" t="str">
        <f t="shared" si="92"/>
        <v/>
      </c>
      <c r="AO303" s="166" t="str">
        <f t="shared" si="93"/>
        <v/>
      </c>
      <c r="AP303" s="167" t="str">
        <f t="shared" si="94"/>
        <v/>
      </c>
      <c r="AQ303" s="167" t="str">
        <f t="shared" si="95"/>
        <v/>
      </c>
      <c r="AR303" s="167" t="str">
        <f t="shared" si="96"/>
        <v/>
      </c>
      <c r="AS303" s="164" t="str">
        <f t="shared" si="97"/>
        <v/>
      </c>
      <c r="AT303" s="168" t="str">
        <f t="shared" si="98"/>
        <v/>
      </c>
      <c r="AU303" s="168" t="str">
        <f t="shared" si="99"/>
        <v/>
      </c>
      <c r="AV303" s="168" t="str">
        <f t="shared" si="100"/>
        <v/>
      </c>
      <c r="AW303" s="168" t="str">
        <f t="shared" si="101"/>
        <v/>
      </c>
      <c r="AX303" s="168" t="str">
        <f t="shared" si="102"/>
        <v/>
      </c>
      <c r="AY303" s="168" t="str">
        <f t="shared" si="103"/>
        <v/>
      </c>
      <c r="AZ303" s="178"/>
      <c r="BA303" s="178"/>
      <c r="BB303" s="179"/>
      <c r="BC303" s="179"/>
      <c r="BD303" s="179"/>
      <c r="BE303" s="179"/>
      <c r="BF303" s="179"/>
      <c r="BG303" s="179"/>
      <c r="BH303" s="179"/>
      <c r="BI303" s="179"/>
      <c r="BJ303" s="179"/>
      <c r="BK303" s="179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  <c r="BW303" s="27"/>
      <c r="BX303" s="27"/>
      <c r="BY303" s="27"/>
      <c r="BZ303" s="27"/>
      <c r="CA303" s="27"/>
      <c r="CB303" s="27"/>
      <c r="CC303" s="27"/>
      <c r="CD303" s="27"/>
      <c r="CE303" s="27"/>
      <c r="CF303" s="27"/>
      <c r="CG303" s="27"/>
      <c r="CH303" s="27"/>
      <c r="CI303" s="27"/>
      <c r="CJ303" s="27"/>
      <c r="CK303" s="27"/>
      <c r="CL303" s="27"/>
      <c r="CM303" s="27"/>
      <c r="CN303" s="27"/>
      <c r="CO303" s="27"/>
      <c r="CP303" s="27"/>
      <c r="CQ303" s="27"/>
      <c r="CR303" s="27"/>
      <c r="CS303" s="27"/>
      <c r="CT303" s="27"/>
      <c r="CU303" s="27"/>
      <c r="CV303" s="27"/>
      <c r="CW303" s="27"/>
      <c r="CX303" s="27"/>
      <c r="CY303" s="27"/>
      <c r="CZ303" s="27"/>
      <c r="DA303" s="27"/>
      <c r="DB303" s="27"/>
      <c r="DC303" s="27"/>
      <c r="DD303" s="27"/>
      <c r="DE303" s="27"/>
      <c r="DF303" s="27"/>
      <c r="DG303" s="27"/>
      <c r="DH303" s="27"/>
      <c r="DI303" s="25"/>
      <c r="DJ303" s="25"/>
      <c r="DK303" s="25"/>
      <c r="DL303" s="25"/>
      <c r="DM303" s="25"/>
      <c r="DN303" s="25"/>
    </row>
    <row r="304" spans="1:118" ht="15.95" customHeight="1" x14ac:dyDescent="0.2">
      <c r="A304" s="181" t="str">
        <f t="shared" si="105"/>
        <v/>
      </c>
      <c r="B304" s="182" t="str">
        <f t="shared" si="104"/>
        <v/>
      </c>
      <c r="C304" s="151"/>
      <c r="D304" s="152"/>
      <c r="E304" s="153"/>
      <c r="F304" s="152"/>
      <c r="G304" s="151"/>
      <c r="H304" s="151"/>
      <c r="I304" s="151"/>
      <c r="J304" s="151"/>
      <c r="K304" s="152"/>
      <c r="L304" s="151" t="str">
        <f t="shared" si="86"/>
        <v/>
      </c>
      <c r="M304" s="151" t="str">
        <f t="shared" si="87"/>
        <v/>
      </c>
      <c r="N304" s="151" t="str">
        <f t="shared" si="88"/>
        <v/>
      </c>
      <c r="O304" s="151" t="str">
        <f t="shared" si="89"/>
        <v/>
      </c>
      <c r="P304" s="155"/>
      <c r="Q304" s="155"/>
      <c r="R304" s="154" t="str">
        <f>IF(C304="","",MAX(N304:N305))</f>
        <v/>
      </c>
      <c r="S304" s="154" t="str">
        <f>IF(D304="","",MAX(O304:O305))</f>
        <v/>
      </c>
      <c r="T304" s="155" t="str">
        <f>IF(C304="","",MAX(ABS(H304),ABS(H305)))</f>
        <v/>
      </c>
      <c r="U304" s="156" t="str">
        <f>+IF(C304="","",MIN(MAX(ABS(G304),ABS(G305))*1000/(J304*K304),0.2*$F$10))</f>
        <v/>
      </c>
      <c r="V304" s="155" t="str">
        <f>IF(C304="","",MAX(BH304:BI304))</f>
        <v/>
      </c>
      <c r="W304" s="155" t="str">
        <f>IF(C304="","",$AA$9*$J304*$BG304*$BF304*$F$10/2.9/1000)</f>
        <v/>
      </c>
      <c r="X304" s="155" t="str">
        <f>IF(C304="","",$AA$9*$J304*$BG304*$BF304*$F$10/2/1000)</f>
        <v/>
      </c>
      <c r="Y304" s="157" t="str">
        <f>IF(C304="","",IF(MAX(ABS(H304),ABS(H305))&lt;V304,"Cấu tạo",IF(MAX(ABS(H304),ABS(H305))&gt;X304,"O/S","Tínhthép")))</f>
        <v/>
      </c>
      <c r="Z304" s="158" t="str">
        <f>IF(C304="","",IF(Y304="Tínhthép",IF(T304&lt;W304,2.5,_xlfn.COT(0.5*ASIN(2*T304*1000/($AA$9*J304*BG304*BF304*$F$10)))),""))</f>
        <v/>
      </c>
      <c r="AA304" s="159" t="str">
        <f>IF(C304="","",MAX(BJ304:BK304))</f>
        <v/>
      </c>
      <c r="AB304" s="160" t="str">
        <f>IF($C304="","",AH304)</f>
        <v/>
      </c>
      <c r="AC304" s="160" t="str">
        <f>IF($C304="","",AI304)</f>
        <v/>
      </c>
      <c r="AD304" s="160"/>
      <c r="AE304" s="159" t="str">
        <f>IF(C304="","",2*3.14*AB304^2/4/AC304*1000)</f>
        <v/>
      </c>
      <c r="AF304" s="161" t="str">
        <f>IF(C304="","",IF(AE304&gt;AA304,"OK","NOT OK"))</f>
        <v/>
      </c>
      <c r="AH304" s="162">
        <v>10</v>
      </c>
      <c r="AI304" s="163">
        <v>200</v>
      </c>
      <c r="AK304" s="164" t="str">
        <f t="shared" si="90"/>
        <v/>
      </c>
      <c r="AL304" s="165" t="str">
        <f t="shared" si="106"/>
        <v/>
      </c>
      <c r="AM304" s="164" t="str">
        <f t="shared" si="91"/>
        <v/>
      </c>
      <c r="AN304" s="164" t="str">
        <f t="shared" si="92"/>
        <v/>
      </c>
      <c r="AO304" s="166" t="str">
        <f t="shared" si="93"/>
        <v/>
      </c>
      <c r="AP304" s="167" t="str">
        <f t="shared" si="94"/>
        <v/>
      </c>
      <c r="AQ304" s="167" t="str">
        <f t="shared" si="95"/>
        <v/>
      </c>
      <c r="AR304" s="167" t="str">
        <f t="shared" si="96"/>
        <v/>
      </c>
      <c r="AS304" s="164" t="str">
        <f t="shared" si="97"/>
        <v/>
      </c>
      <c r="AT304" s="168" t="str">
        <f t="shared" si="98"/>
        <v/>
      </c>
      <c r="AU304" s="168" t="str">
        <f t="shared" si="99"/>
        <v/>
      </c>
      <c r="AV304" s="168" t="str">
        <f t="shared" si="100"/>
        <v/>
      </c>
      <c r="AW304" s="168" t="str">
        <f t="shared" si="101"/>
        <v/>
      </c>
      <c r="AX304" s="168" t="str">
        <f t="shared" si="102"/>
        <v/>
      </c>
      <c r="AY304" s="168" t="str">
        <f t="shared" si="103"/>
        <v/>
      </c>
      <c r="AZ304" s="169" t="str">
        <f>IF(C304="","",MAX(R304:R305))</f>
        <v/>
      </c>
      <c r="BA304" s="169" t="str">
        <f>IF(C304="","",MAX(S304:S305))</f>
        <v/>
      </c>
      <c r="BB304" s="170" t="str">
        <f>IF(C304="","",MIN(2,1+SQRT(200/(0.8*K304))))</f>
        <v/>
      </c>
      <c r="BC304" s="170" t="str">
        <f>IF(C304="","",MIN(0.02,MAX(R304:S304)/(J304*0.8*K304)))</f>
        <v/>
      </c>
      <c r="BD304" s="171" t="str">
        <f>IF(C304="","",0.18/$Y$11)</f>
        <v/>
      </c>
      <c r="BE304" s="172" t="str">
        <f>IF(C304="","",0.035*BB304^(3/2)*$F$9^(1/2))</f>
        <v/>
      </c>
      <c r="BF304" s="172" t="str">
        <f>IF(C304="","",0.6*(1-$F$9/250))</f>
        <v/>
      </c>
      <c r="BG304" s="171" t="str">
        <f>IF(C304="","",0.9*AK304)</f>
        <v/>
      </c>
      <c r="BH304" s="172" t="str">
        <f>+IF(C304="","",(BD304*BB304*(100*BC304*$F$9)^(1/3)+0.15*U304)*J304*0.8*K304/1000)</f>
        <v/>
      </c>
      <c r="BI304" s="172" t="str">
        <f>IF(C304="","",(BE304+0.15*U304)*J304*0.8*K304/1000)</f>
        <v/>
      </c>
      <c r="BJ304" s="172" t="str">
        <f>IF(C304="","",$AF$12*J304*1000)</f>
        <v/>
      </c>
      <c r="BK304" s="172" t="str">
        <f>+IF(C304="","",T304*1000/(BG304*$Q$10*Z304)*1000)</f>
        <v/>
      </c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  <c r="BW304" s="27"/>
      <c r="BX304" s="27"/>
      <c r="BY304" s="27"/>
      <c r="BZ304" s="27"/>
      <c r="CA304" s="27"/>
      <c r="CB304" s="27"/>
      <c r="CC304" s="27"/>
      <c r="CD304" s="27"/>
      <c r="CE304" s="27"/>
      <c r="CF304" s="27"/>
      <c r="CG304" s="27"/>
      <c r="CH304" s="27"/>
      <c r="CI304" s="27"/>
      <c r="CJ304" s="27"/>
      <c r="CK304" s="27"/>
      <c r="CL304" s="27"/>
      <c r="CM304" s="27"/>
      <c r="CN304" s="27"/>
      <c r="CO304" s="27"/>
      <c r="CP304" s="27"/>
      <c r="CQ304" s="27"/>
      <c r="CR304" s="27"/>
      <c r="CS304" s="27"/>
      <c r="CT304" s="27"/>
      <c r="CU304" s="27"/>
      <c r="CV304" s="27"/>
      <c r="CW304" s="27"/>
      <c r="CX304" s="27"/>
      <c r="CY304" s="27"/>
      <c r="CZ304" s="27"/>
      <c r="DA304" s="27"/>
      <c r="DB304" s="27"/>
      <c r="DC304" s="27"/>
      <c r="DD304" s="27"/>
      <c r="DE304" s="27"/>
      <c r="DF304" s="27"/>
      <c r="DG304" s="27"/>
      <c r="DH304" s="27"/>
      <c r="DI304" s="25"/>
      <c r="DJ304" s="25"/>
      <c r="DK304" s="25"/>
      <c r="DL304" s="25"/>
      <c r="DM304" s="25"/>
      <c r="DN304" s="25"/>
    </row>
    <row r="305" spans="1:118" ht="15.95" customHeight="1" x14ac:dyDescent="0.25">
      <c r="A305" s="181" t="str">
        <f t="shared" si="105"/>
        <v/>
      </c>
      <c r="B305" s="182" t="str">
        <f t="shared" si="104"/>
        <v/>
      </c>
      <c r="C305" s="151"/>
      <c r="D305" s="152"/>
      <c r="E305" s="153"/>
      <c r="F305" s="152"/>
      <c r="G305" s="151"/>
      <c r="H305" s="151"/>
      <c r="I305" s="151"/>
      <c r="J305" s="151"/>
      <c r="K305" s="152"/>
      <c r="L305" s="151" t="str">
        <f t="shared" si="86"/>
        <v/>
      </c>
      <c r="M305" s="151" t="str">
        <f t="shared" si="87"/>
        <v/>
      </c>
      <c r="N305" s="151" t="str">
        <f t="shared" si="88"/>
        <v/>
      </c>
      <c r="O305" s="151" t="str">
        <f t="shared" si="89"/>
        <v/>
      </c>
      <c r="P305" s="272"/>
      <c r="Q305" s="272"/>
      <c r="R305" s="180"/>
      <c r="S305" s="180"/>
      <c r="T305" s="174"/>
      <c r="U305" s="174"/>
      <c r="V305" s="174"/>
      <c r="W305" s="174"/>
      <c r="X305" s="174"/>
      <c r="Y305" s="174"/>
      <c r="Z305" s="174"/>
      <c r="AA305" s="175"/>
      <c r="AB305" s="175"/>
      <c r="AC305" s="175"/>
      <c r="AD305" s="175"/>
      <c r="AE305" s="176"/>
      <c r="AF305" s="175"/>
      <c r="AG305" s="122"/>
      <c r="AH305" s="177"/>
      <c r="AI305" s="177"/>
      <c r="AK305" s="164" t="str">
        <f t="shared" si="90"/>
        <v/>
      </c>
      <c r="AL305" s="165" t="str">
        <f t="shared" si="106"/>
        <v/>
      </c>
      <c r="AM305" s="164" t="str">
        <f t="shared" si="91"/>
        <v/>
      </c>
      <c r="AN305" s="164" t="str">
        <f t="shared" si="92"/>
        <v/>
      </c>
      <c r="AO305" s="166" t="str">
        <f t="shared" si="93"/>
        <v/>
      </c>
      <c r="AP305" s="167" t="str">
        <f t="shared" si="94"/>
        <v/>
      </c>
      <c r="AQ305" s="167" t="str">
        <f t="shared" si="95"/>
        <v/>
      </c>
      <c r="AR305" s="167" t="str">
        <f t="shared" si="96"/>
        <v/>
      </c>
      <c r="AS305" s="164" t="str">
        <f t="shared" si="97"/>
        <v/>
      </c>
      <c r="AT305" s="168" t="str">
        <f t="shared" si="98"/>
        <v/>
      </c>
      <c r="AU305" s="168" t="str">
        <f t="shared" si="99"/>
        <v/>
      </c>
      <c r="AV305" s="168" t="str">
        <f t="shared" si="100"/>
        <v/>
      </c>
      <c r="AW305" s="168" t="str">
        <f t="shared" si="101"/>
        <v/>
      </c>
      <c r="AX305" s="168" t="str">
        <f t="shared" si="102"/>
        <v/>
      </c>
      <c r="AY305" s="168" t="str">
        <f t="shared" si="103"/>
        <v/>
      </c>
      <c r="AZ305" s="178"/>
      <c r="BA305" s="178"/>
      <c r="BB305" s="179"/>
      <c r="BC305" s="179"/>
      <c r="BD305" s="179"/>
      <c r="BE305" s="179"/>
      <c r="BF305" s="179"/>
      <c r="BG305" s="179"/>
      <c r="BH305" s="179"/>
      <c r="BI305" s="179"/>
      <c r="BJ305" s="179"/>
      <c r="BK305" s="179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  <c r="BW305" s="27"/>
      <c r="BX305" s="27"/>
      <c r="BY305" s="27"/>
      <c r="BZ305" s="27"/>
      <c r="CA305" s="27"/>
      <c r="CB305" s="27"/>
      <c r="CC305" s="27"/>
      <c r="CD305" s="27"/>
      <c r="CE305" s="27"/>
      <c r="CF305" s="27"/>
      <c r="CG305" s="27"/>
      <c r="CH305" s="27"/>
      <c r="CI305" s="27"/>
      <c r="CJ305" s="27"/>
      <c r="CK305" s="27"/>
      <c r="CL305" s="27"/>
      <c r="CM305" s="27"/>
      <c r="CN305" s="27"/>
      <c r="CO305" s="27"/>
      <c r="CP305" s="27"/>
      <c r="CQ305" s="27"/>
      <c r="CR305" s="27"/>
      <c r="CS305" s="27"/>
      <c r="CT305" s="27"/>
      <c r="CU305" s="27"/>
      <c r="CV305" s="27"/>
      <c r="CW305" s="27"/>
      <c r="CX305" s="27"/>
      <c r="CY305" s="27"/>
      <c r="CZ305" s="27"/>
      <c r="DA305" s="27"/>
      <c r="DB305" s="27"/>
      <c r="DC305" s="27"/>
      <c r="DD305" s="27"/>
      <c r="DE305" s="27"/>
      <c r="DF305" s="27"/>
      <c r="DG305" s="27"/>
      <c r="DH305" s="27"/>
      <c r="DI305" s="25"/>
      <c r="DJ305" s="25"/>
      <c r="DK305" s="25"/>
      <c r="DL305" s="25"/>
      <c r="DM305" s="25"/>
      <c r="DN305" s="25"/>
    </row>
    <row r="306" spans="1:118" ht="15.95" customHeight="1" x14ac:dyDescent="0.2">
      <c r="A306" s="181" t="str">
        <f t="shared" si="105"/>
        <v/>
      </c>
      <c r="B306" s="182" t="str">
        <f t="shared" si="104"/>
        <v/>
      </c>
      <c r="C306" s="151"/>
      <c r="D306" s="152"/>
      <c r="E306" s="153"/>
      <c r="F306" s="152"/>
      <c r="G306" s="151"/>
      <c r="H306" s="151"/>
      <c r="I306" s="151"/>
      <c r="J306" s="151"/>
      <c r="K306" s="151"/>
      <c r="L306" s="151" t="str">
        <f t="shared" si="86"/>
        <v/>
      </c>
      <c r="M306" s="151" t="str">
        <f t="shared" si="87"/>
        <v/>
      </c>
      <c r="N306" s="151" t="str">
        <f t="shared" si="88"/>
        <v/>
      </c>
      <c r="O306" s="151" t="str">
        <f t="shared" si="89"/>
        <v/>
      </c>
      <c r="P306" s="155"/>
      <c r="Q306" s="155"/>
      <c r="R306" s="154" t="str">
        <f>IF(C306="","",MAX(N306:N307))</f>
        <v/>
      </c>
      <c r="S306" s="154" t="str">
        <f>IF(D306="","",MAX(O306:O307))</f>
        <v/>
      </c>
      <c r="T306" s="155" t="str">
        <f>IF(C306="","",MAX(ABS(H306),ABS(H307)))</f>
        <v/>
      </c>
      <c r="U306" s="156" t="str">
        <f>+IF(C306="","",MIN(MAX(ABS(G306),ABS(G307))*1000/(J306*K306),0.2*$F$10))</f>
        <v/>
      </c>
      <c r="V306" s="155" t="str">
        <f>IF(C306="","",MAX(BH306:BI306))</f>
        <v/>
      </c>
      <c r="W306" s="155" t="str">
        <f>IF(C306="","",$AA$9*$J306*$BG306*$BF306*$F$10/2.9/1000)</f>
        <v/>
      </c>
      <c r="X306" s="155" t="str">
        <f>IF(C306="","",$AA$9*$J306*$BG306*$BF306*$F$10/2/1000)</f>
        <v/>
      </c>
      <c r="Y306" s="157" t="str">
        <f>IF(C306="","",IF(MAX(ABS(H306),ABS(H307))&lt;V306,"Cấu tạo",IF(MAX(ABS(H306),ABS(H307))&gt;X306,"O/S","Tínhthép")))</f>
        <v/>
      </c>
      <c r="Z306" s="158" t="str">
        <f>IF(C306="","",IF(Y306="Tínhthép",IF(T306&lt;W306,2.5,_xlfn.COT(0.5*ASIN(2*T306*1000/($AA$9*J306*BG306*BF306*$F$10)))),""))</f>
        <v/>
      </c>
      <c r="AA306" s="159" t="str">
        <f>IF(C306="","",MAX(BJ306:BK306))</f>
        <v/>
      </c>
      <c r="AB306" s="160" t="str">
        <f>IF($C306="","",AH306)</f>
        <v/>
      </c>
      <c r="AC306" s="160" t="str">
        <f>IF($C306="","",AI306)</f>
        <v/>
      </c>
      <c r="AD306" s="160"/>
      <c r="AE306" s="159" t="str">
        <f>IF(C306="","",2*3.14*AB306^2/4/AC306*1000)</f>
        <v/>
      </c>
      <c r="AF306" s="161" t="str">
        <f>IF(C306="","",IF(AE306&gt;AA306,"OK","NOT OK"))</f>
        <v/>
      </c>
      <c r="AG306" s="17">
        <v>73</v>
      </c>
      <c r="AH306" s="162">
        <v>10</v>
      </c>
      <c r="AI306" s="163">
        <v>200</v>
      </c>
      <c r="AK306" s="164" t="str">
        <f t="shared" si="90"/>
        <v/>
      </c>
      <c r="AL306" s="165" t="str">
        <f t="shared" si="106"/>
        <v/>
      </c>
      <c r="AM306" s="164" t="str">
        <f t="shared" si="91"/>
        <v/>
      </c>
      <c r="AN306" s="164" t="str">
        <f t="shared" si="92"/>
        <v/>
      </c>
      <c r="AO306" s="166" t="str">
        <f t="shared" si="93"/>
        <v/>
      </c>
      <c r="AP306" s="167" t="str">
        <f t="shared" si="94"/>
        <v/>
      </c>
      <c r="AQ306" s="167" t="str">
        <f t="shared" si="95"/>
        <v/>
      </c>
      <c r="AR306" s="167" t="str">
        <f t="shared" si="96"/>
        <v/>
      </c>
      <c r="AS306" s="164" t="str">
        <f t="shared" si="97"/>
        <v/>
      </c>
      <c r="AT306" s="168" t="str">
        <f t="shared" si="98"/>
        <v/>
      </c>
      <c r="AU306" s="168" t="str">
        <f t="shared" si="99"/>
        <v/>
      </c>
      <c r="AV306" s="168" t="str">
        <f t="shared" si="100"/>
        <v/>
      </c>
      <c r="AW306" s="168" t="str">
        <f t="shared" si="101"/>
        <v/>
      </c>
      <c r="AX306" s="168" t="str">
        <f t="shared" si="102"/>
        <v/>
      </c>
      <c r="AY306" s="168" t="str">
        <f t="shared" si="103"/>
        <v/>
      </c>
      <c r="AZ306" s="169" t="str">
        <f>IF(C306="","",MAX(R306:R307))</f>
        <v/>
      </c>
      <c r="BA306" s="169" t="str">
        <f>IF(C306="","",MAX(S306:S307))</f>
        <v/>
      </c>
      <c r="BB306" s="170" t="str">
        <f>IF(C306="","",MIN(2,1+SQRT(200/(0.8*K306))))</f>
        <v/>
      </c>
      <c r="BC306" s="170" t="str">
        <f>IF(C306="","",MIN(0.02,MAX(R306:S306)/(J306*0.8*K306)))</f>
        <v/>
      </c>
      <c r="BD306" s="171" t="str">
        <f>IF(C306="","",0.18/$Y$11)</f>
        <v/>
      </c>
      <c r="BE306" s="172" t="str">
        <f>IF(C306="","",0.035*BB306^(3/2)*$F$9^(1/2))</f>
        <v/>
      </c>
      <c r="BF306" s="172" t="str">
        <f>IF(C306="","",0.6*(1-$F$9/250))</f>
        <v/>
      </c>
      <c r="BG306" s="171" t="str">
        <f>IF(C306="","",0.9*AK306)</f>
        <v/>
      </c>
      <c r="BH306" s="172" t="str">
        <f>+IF(C306="","",(BD306*BB306*(100*BC306*$F$9)^(1/3)+0.15*U306)*J306*0.8*K306/1000)</f>
        <v/>
      </c>
      <c r="BI306" s="172" t="str">
        <f>IF(C306="","",(BE306+0.15*U306)*J306*0.8*K306/1000)</f>
        <v/>
      </c>
      <c r="BJ306" s="172" t="str">
        <f>IF(C306="","",$AF$12*J306*1000)</f>
        <v/>
      </c>
      <c r="BK306" s="172" t="str">
        <f>+IF(C306="","",T306*1000/(BG306*$Q$10*Z306)*1000)</f>
        <v/>
      </c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  <c r="BW306" s="27"/>
      <c r="BX306" s="27"/>
      <c r="BY306" s="27"/>
      <c r="BZ306" s="27"/>
      <c r="CA306" s="27"/>
      <c r="CB306" s="27"/>
      <c r="CC306" s="27"/>
      <c r="CD306" s="27"/>
      <c r="CE306" s="27"/>
      <c r="CF306" s="27"/>
      <c r="CG306" s="27"/>
      <c r="CH306" s="27"/>
      <c r="CI306" s="27"/>
      <c r="CJ306" s="27"/>
      <c r="CK306" s="27"/>
      <c r="CL306" s="27"/>
      <c r="CM306" s="27"/>
      <c r="CN306" s="27"/>
      <c r="CO306" s="27"/>
      <c r="CP306" s="27"/>
      <c r="CQ306" s="27"/>
      <c r="CR306" s="27"/>
      <c r="CS306" s="27"/>
      <c r="CT306" s="27"/>
      <c r="CU306" s="27"/>
      <c r="CV306" s="27"/>
      <c r="CW306" s="27"/>
      <c r="CX306" s="27"/>
      <c r="CY306" s="27"/>
      <c r="CZ306" s="27"/>
      <c r="DA306" s="27"/>
      <c r="DB306" s="27"/>
      <c r="DC306" s="27"/>
      <c r="DD306" s="27"/>
      <c r="DE306" s="27"/>
      <c r="DF306" s="27"/>
      <c r="DG306" s="27"/>
      <c r="DH306" s="27"/>
      <c r="DI306" s="25"/>
      <c r="DJ306" s="25"/>
      <c r="DK306" s="25"/>
      <c r="DL306" s="25"/>
      <c r="DM306" s="25"/>
      <c r="DN306" s="25"/>
    </row>
    <row r="307" spans="1:118" ht="15.95" customHeight="1" x14ac:dyDescent="0.25">
      <c r="A307" s="181" t="str">
        <f t="shared" si="105"/>
        <v/>
      </c>
      <c r="B307" s="182" t="str">
        <f t="shared" si="104"/>
        <v/>
      </c>
      <c r="C307" s="151"/>
      <c r="D307" s="152"/>
      <c r="E307" s="153"/>
      <c r="F307" s="152"/>
      <c r="G307" s="151"/>
      <c r="H307" s="151"/>
      <c r="I307" s="151"/>
      <c r="J307" s="151"/>
      <c r="K307" s="152"/>
      <c r="L307" s="151" t="str">
        <f t="shared" si="86"/>
        <v/>
      </c>
      <c r="M307" s="151" t="str">
        <f t="shared" si="87"/>
        <v/>
      </c>
      <c r="N307" s="151" t="str">
        <f t="shared" si="88"/>
        <v/>
      </c>
      <c r="O307" s="151" t="str">
        <f t="shared" si="89"/>
        <v/>
      </c>
      <c r="P307" s="272"/>
      <c r="Q307" s="272"/>
      <c r="R307" s="173"/>
      <c r="S307" s="173"/>
      <c r="T307" s="174"/>
      <c r="U307" s="174"/>
      <c r="V307" s="174"/>
      <c r="W307" s="174"/>
      <c r="X307" s="174"/>
      <c r="Y307" s="174"/>
      <c r="Z307" s="174"/>
      <c r="AA307" s="175"/>
      <c r="AB307" s="175"/>
      <c r="AC307" s="175"/>
      <c r="AD307" s="175"/>
      <c r="AE307" s="176"/>
      <c r="AF307" s="175"/>
      <c r="AG307" s="122"/>
      <c r="AH307" s="177"/>
      <c r="AI307" s="177"/>
      <c r="AK307" s="164" t="str">
        <f t="shared" si="90"/>
        <v/>
      </c>
      <c r="AL307" s="165" t="str">
        <f t="shared" si="106"/>
        <v/>
      </c>
      <c r="AM307" s="164" t="str">
        <f t="shared" si="91"/>
        <v/>
      </c>
      <c r="AN307" s="164" t="str">
        <f t="shared" si="92"/>
        <v/>
      </c>
      <c r="AO307" s="166" t="str">
        <f t="shared" si="93"/>
        <v/>
      </c>
      <c r="AP307" s="167" t="str">
        <f t="shared" si="94"/>
        <v/>
      </c>
      <c r="AQ307" s="167" t="str">
        <f t="shared" si="95"/>
        <v/>
      </c>
      <c r="AR307" s="167" t="str">
        <f t="shared" si="96"/>
        <v/>
      </c>
      <c r="AS307" s="164" t="str">
        <f t="shared" si="97"/>
        <v/>
      </c>
      <c r="AT307" s="168" t="str">
        <f t="shared" si="98"/>
        <v/>
      </c>
      <c r="AU307" s="168" t="str">
        <f t="shared" si="99"/>
        <v/>
      </c>
      <c r="AV307" s="168" t="str">
        <f t="shared" si="100"/>
        <v/>
      </c>
      <c r="AW307" s="168" t="str">
        <f t="shared" si="101"/>
        <v/>
      </c>
      <c r="AX307" s="168" t="str">
        <f t="shared" si="102"/>
        <v/>
      </c>
      <c r="AY307" s="168" t="str">
        <f t="shared" si="103"/>
        <v/>
      </c>
      <c r="AZ307" s="178"/>
      <c r="BA307" s="178"/>
      <c r="BB307" s="179"/>
      <c r="BC307" s="179"/>
      <c r="BD307" s="179"/>
      <c r="BE307" s="179"/>
      <c r="BF307" s="179"/>
      <c r="BG307" s="179"/>
      <c r="BH307" s="179"/>
      <c r="BI307" s="179"/>
      <c r="BJ307" s="179"/>
      <c r="BK307" s="179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  <c r="BW307" s="27"/>
      <c r="BX307" s="27"/>
      <c r="BY307" s="27"/>
      <c r="BZ307" s="27"/>
      <c r="CA307" s="27"/>
      <c r="CB307" s="27"/>
      <c r="CC307" s="27"/>
      <c r="CD307" s="27"/>
      <c r="CE307" s="27"/>
      <c r="CF307" s="27"/>
      <c r="CG307" s="27"/>
      <c r="CH307" s="27"/>
      <c r="CI307" s="27"/>
      <c r="CJ307" s="27"/>
      <c r="CK307" s="27"/>
      <c r="CL307" s="27"/>
      <c r="CM307" s="27"/>
      <c r="CN307" s="27"/>
      <c r="CO307" s="27"/>
      <c r="CP307" s="27"/>
      <c r="CQ307" s="27"/>
      <c r="CR307" s="27"/>
      <c r="CS307" s="27"/>
      <c r="CT307" s="27"/>
      <c r="CU307" s="27"/>
      <c r="CV307" s="27"/>
      <c r="CW307" s="27"/>
      <c r="CX307" s="27"/>
      <c r="CY307" s="27"/>
      <c r="CZ307" s="27"/>
      <c r="DA307" s="27"/>
      <c r="DB307" s="27"/>
      <c r="DC307" s="27"/>
      <c r="DD307" s="27"/>
      <c r="DE307" s="27"/>
      <c r="DF307" s="27"/>
      <c r="DG307" s="27"/>
      <c r="DH307" s="27"/>
      <c r="DI307" s="25"/>
      <c r="DJ307" s="25"/>
      <c r="DK307" s="25"/>
      <c r="DL307" s="25"/>
      <c r="DM307" s="25"/>
      <c r="DN307" s="25"/>
    </row>
    <row r="308" spans="1:118" ht="15.95" customHeight="1" x14ac:dyDescent="0.2">
      <c r="A308" s="181" t="str">
        <f t="shared" si="105"/>
        <v/>
      </c>
      <c r="B308" s="182" t="str">
        <f t="shared" si="104"/>
        <v/>
      </c>
      <c r="C308" s="151"/>
      <c r="D308" s="152"/>
      <c r="E308" s="153"/>
      <c r="F308" s="152"/>
      <c r="G308" s="151"/>
      <c r="H308" s="151"/>
      <c r="I308" s="151"/>
      <c r="J308" s="151"/>
      <c r="K308" s="152"/>
      <c r="L308" s="151" t="str">
        <f t="shared" si="86"/>
        <v/>
      </c>
      <c r="M308" s="151" t="str">
        <f t="shared" si="87"/>
        <v/>
      </c>
      <c r="N308" s="151" t="str">
        <f t="shared" si="88"/>
        <v/>
      </c>
      <c r="O308" s="151" t="str">
        <f t="shared" si="89"/>
        <v/>
      </c>
      <c r="P308" s="155"/>
      <c r="Q308" s="155"/>
      <c r="R308" s="154" t="str">
        <f>IF(C308="","",MAX(N308:N309))</f>
        <v/>
      </c>
      <c r="S308" s="154" t="str">
        <f>IF(D308="","",MAX(O308:O309))</f>
        <v/>
      </c>
      <c r="T308" s="155" t="str">
        <f>IF(C308="","",MAX(ABS(H308),ABS(H309)))</f>
        <v/>
      </c>
      <c r="U308" s="156" t="str">
        <f>+IF(C308="","",MIN(MAX(ABS(G308),ABS(G309))*1000/(J308*K308),0.2*$F$10))</f>
        <v/>
      </c>
      <c r="V308" s="155" t="str">
        <f>IF(C308="","",MAX(BH308:BI308))</f>
        <v/>
      </c>
      <c r="W308" s="155" t="str">
        <f>IF(C308="","",$AA$9*$J308*$BG308*$BF308*$F$10/2.9/1000)</f>
        <v/>
      </c>
      <c r="X308" s="155" t="str">
        <f>IF(C308="","",$AA$9*$J308*$BG308*$BF308*$F$10/2/1000)</f>
        <v/>
      </c>
      <c r="Y308" s="157" t="str">
        <f>IF(C308="","",IF(MAX(ABS(H308),ABS(H309))&lt;V308,"Cấu tạo",IF(MAX(ABS(H308),ABS(H309))&gt;X308,"O/S","Tínhthép")))</f>
        <v/>
      </c>
      <c r="Z308" s="158" t="str">
        <f>IF(C308="","",IF(Y308="Tínhthép",IF(T308&lt;W308,2.5,_xlfn.COT(0.5*ASIN(2*T308*1000/($AA$9*J308*BG308*BF308*$F$10)))),""))</f>
        <v/>
      </c>
      <c r="AA308" s="159" t="str">
        <f>IF(C308="","",MAX(BJ308:BK308))</f>
        <v/>
      </c>
      <c r="AB308" s="160" t="str">
        <f>IF($C308="","",AH308)</f>
        <v/>
      </c>
      <c r="AC308" s="160" t="str">
        <f>IF($C308="","",AI308)</f>
        <v/>
      </c>
      <c r="AD308" s="160"/>
      <c r="AE308" s="159" t="str">
        <f>IF(C308="","",2*3.14*AB308^2/4/AC308*1000)</f>
        <v/>
      </c>
      <c r="AF308" s="161" t="str">
        <f>IF(C308="","",IF(AE308&gt;AA308,"OK","NOT OK"))</f>
        <v/>
      </c>
      <c r="AH308" s="162">
        <v>10</v>
      </c>
      <c r="AI308" s="163">
        <v>200</v>
      </c>
      <c r="AK308" s="164" t="str">
        <f t="shared" si="90"/>
        <v/>
      </c>
      <c r="AL308" s="165" t="str">
        <f t="shared" si="106"/>
        <v/>
      </c>
      <c r="AM308" s="164" t="str">
        <f t="shared" si="91"/>
        <v/>
      </c>
      <c r="AN308" s="164" t="str">
        <f t="shared" si="92"/>
        <v/>
      </c>
      <c r="AO308" s="166" t="str">
        <f t="shared" si="93"/>
        <v/>
      </c>
      <c r="AP308" s="167" t="str">
        <f t="shared" si="94"/>
        <v/>
      </c>
      <c r="AQ308" s="167" t="str">
        <f t="shared" si="95"/>
        <v/>
      </c>
      <c r="AR308" s="167" t="str">
        <f t="shared" si="96"/>
        <v/>
      </c>
      <c r="AS308" s="164" t="str">
        <f t="shared" si="97"/>
        <v/>
      </c>
      <c r="AT308" s="168" t="str">
        <f t="shared" si="98"/>
        <v/>
      </c>
      <c r="AU308" s="168" t="str">
        <f t="shared" si="99"/>
        <v/>
      </c>
      <c r="AV308" s="168" t="str">
        <f t="shared" si="100"/>
        <v/>
      </c>
      <c r="AW308" s="168" t="str">
        <f t="shared" si="101"/>
        <v/>
      </c>
      <c r="AX308" s="168" t="str">
        <f t="shared" si="102"/>
        <v/>
      </c>
      <c r="AY308" s="168" t="str">
        <f t="shared" si="103"/>
        <v/>
      </c>
      <c r="AZ308" s="169" t="str">
        <f>IF(C308="","",MAX(R308:R309))</f>
        <v/>
      </c>
      <c r="BA308" s="169" t="str">
        <f>IF(C308="","",MAX(S308:S309))</f>
        <v/>
      </c>
      <c r="BB308" s="170" t="str">
        <f>IF(C308="","",MIN(2,1+SQRT(200/(0.8*K308))))</f>
        <v/>
      </c>
      <c r="BC308" s="170" t="str">
        <f>IF(C308="","",MIN(0.02,MAX(R308:S308)/(J308*0.8*K308)))</f>
        <v/>
      </c>
      <c r="BD308" s="171" t="str">
        <f>IF(C308="","",0.18/$Y$11)</f>
        <v/>
      </c>
      <c r="BE308" s="172" t="str">
        <f>IF(C308="","",0.035*BB308^(3/2)*$F$9^(1/2))</f>
        <v/>
      </c>
      <c r="BF308" s="172" t="str">
        <f>IF(C308="","",0.6*(1-$F$9/250))</f>
        <v/>
      </c>
      <c r="BG308" s="171" t="str">
        <f>IF(C308="","",0.9*AK308)</f>
        <v/>
      </c>
      <c r="BH308" s="172" t="str">
        <f>+IF(C308="","",(BD308*BB308*(100*BC308*$F$9)^(1/3)+0.15*U308)*J308*0.8*K308/1000)</f>
        <v/>
      </c>
      <c r="BI308" s="172" t="str">
        <f>IF(C308="","",(BE308+0.15*U308)*J308*0.8*K308/1000)</f>
        <v/>
      </c>
      <c r="BJ308" s="172" t="str">
        <f>IF(C308="","",$AF$12*J308*1000)</f>
        <v/>
      </c>
      <c r="BK308" s="172" t="str">
        <f>+IF(C308="","",T308*1000/(BG308*$Q$10*Z308)*1000)</f>
        <v/>
      </c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  <c r="BW308" s="27"/>
      <c r="BX308" s="27"/>
      <c r="BY308" s="27"/>
      <c r="BZ308" s="27"/>
      <c r="CA308" s="27"/>
      <c r="CB308" s="27"/>
      <c r="CC308" s="27"/>
      <c r="CD308" s="27"/>
      <c r="CE308" s="27"/>
      <c r="CF308" s="27"/>
      <c r="CG308" s="27"/>
      <c r="CH308" s="27"/>
      <c r="CI308" s="27"/>
      <c r="CJ308" s="27"/>
      <c r="CK308" s="27"/>
      <c r="CL308" s="27"/>
      <c r="CM308" s="27"/>
      <c r="CN308" s="27"/>
      <c r="CO308" s="27"/>
      <c r="CP308" s="27"/>
      <c r="CQ308" s="27"/>
      <c r="CR308" s="27"/>
      <c r="CS308" s="27"/>
      <c r="CT308" s="27"/>
      <c r="CU308" s="27"/>
      <c r="CV308" s="27"/>
      <c r="CW308" s="27"/>
      <c r="CX308" s="27"/>
      <c r="CY308" s="27"/>
      <c r="CZ308" s="27"/>
      <c r="DA308" s="27"/>
      <c r="DB308" s="27"/>
      <c r="DC308" s="27"/>
      <c r="DD308" s="27"/>
      <c r="DE308" s="27"/>
      <c r="DF308" s="27"/>
      <c r="DG308" s="27"/>
      <c r="DH308" s="27"/>
      <c r="DI308" s="25"/>
      <c r="DJ308" s="25"/>
      <c r="DK308" s="25"/>
      <c r="DL308" s="25"/>
      <c r="DM308" s="25"/>
      <c r="DN308" s="25"/>
    </row>
    <row r="309" spans="1:118" ht="15.95" customHeight="1" x14ac:dyDescent="0.25">
      <c r="A309" s="181" t="str">
        <f t="shared" si="105"/>
        <v/>
      </c>
      <c r="B309" s="182" t="str">
        <f t="shared" si="104"/>
        <v/>
      </c>
      <c r="C309" s="151"/>
      <c r="D309" s="152"/>
      <c r="E309" s="153"/>
      <c r="F309" s="152"/>
      <c r="G309" s="151"/>
      <c r="H309" s="151"/>
      <c r="I309" s="151"/>
      <c r="J309" s="151"/>
      <c r="K309" s="152"/>
      <c r="L309" s="151" t="str">
        <f t="shared" si="86"/>
        <v/>
      </c>
      <c r="M309" s="151" t="str">
        <f t="shared" si="87"/>
        <v/>
      </c>
      <c r="N309" s="151" t="str">
        <f t="shared" si="88"/>
        <v/>
      </c>
      <c r="O309" s="151" t="str">
        <f t="shared" si="89"/>
        <v/>
      </c>
      <c r="P309" s="272"/>
      <c r="Q309" s="272"/>
      <c r="R309" s="173"/>
      <c r="S309" s="173"/>
      <c r="T309" s="174"/>
      <c r="U309" s="174"/>
      <c r="V309" s="174"/>
      <c r="W309" s="174"/>
      <c r="X309" s="174"/>
      <c r="Y309" s="174"/>
      <c r="Z309" s="174"/>
      <c r="AA309" s="175"/>
      <c r="AB309" s="175"/>
      <c r="AC309" s="175"/>
      <c r="AD309" s="175"/>
      <c r="AE309" s="176"/>
      <c r="AF309" s="175"/>
      <c r="AG309" s="122"/>
      <c r="AH309" s="177"/>
      <c r="AI309" s="177"/>
      <c r="AK309" s="164" t="str">
        <f t="shared" si="90"/>
        <v/>
      </c>
      <c r="AL309" s="165" t="str">
        <f t="shared" si="106"/>
        <v/>
      </c>
      <c r="AM309" s="164" t="str">
        <f t="shared" si="91"/>
        <v/>
      </c>
      <c r="AN309" s="164" t="str">
        <f t="shared" si="92"/>
        <v/>
      </c>
      <c r="AO309" s="166" t="str">
        <f t="shared" si="93"/>
        <v/>
      </c>
      <c r="AP309" s="167" t="str">
        <f t="shared" si="94"/>
        <v/>
      </c>
      <c r="AQ309" s="167" t="str">
        <f t="shared" si="95"/>
        <v/>
      </c>
      <c r="AR309" s="167" t="str">
        <f t="shared" si="96"/>
        <v/>
      </c>
      <c r="AS309" s="164" t="str">
        <f t="shared" si="97"/>
        <v/>
      </c>
      <c r="AT309" s="168" t="str">
        <f t="shared" si="98"/>
        <v/>
      </c>
      <c r="AU309" s="168" t="str">
        <f t="shared" si="99"/>
        <v/>
      </c>
      <c r="AV309" s="168" t="str">
        <f t="shared" si="100"/>
        <v/>
      </c>
      <c r="AW309" s="168" t="str">
        <f t="shared" si="101"/>
        <v/>
      </c>
      <c r="AX309" s="168" t="str">
        <f t="shared" si="102"/>
        <v/>
      </c>
      <c r="AY309" s="168" t="str">
        <f t="shared" si="103"/>
        <v/>
      </c>
      <c r="AZ309" s="178"/>
      <c r="BA309" s="178"/>
      <c r="BB309" s="179"/>
      <c r="BC309" s="179"/>
      <c r="BD309" s="179"/>
      <c r="BE309" s="179"/>
      <c r="BF309" s="179"/>
      <c r="BG309" s="179"/>
      <c r="BH309" s="179"/>
      <c r="BI309" s="179"/>
      <c r="BJ309" s="179"/>
      <c r="BK309" s="179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  <c r="BW309" s="27"/>
      <c r="BX309" s="27"/>
      <c r="BY309" s="27"/>
      <c r="BZ309" s="27"/>
      <c r="CA309" s="27"/>
      <c r="CB309" s="27"/>
      <c r="CC309" s="27"/>
      <c r="CD309" s="27"/>
      <c r="CE309" s="27"/>
      <c r="CF309" s="27"/>
      <c r="CG309" s="27"/>
      <c r="CH309" s="27"/>
      <c r="CI309" s="27"/>
      <c r="CJ309" s="27"/>
      <c r="CK309" s="27"/>
      <c r="CL309" s="27"/>
      <c r="CM309" s="27"/>
      <c r="CN309" s="27"/>
      <c r="CO309" s="27"/>
      <c r="CP309" s="27"/>
      <c r="CQ309" s="27"/>
      <c r="CR309" s="27"/>
      <c r="CS309" s="27"/>
      <c r="CT309" s="27"/>
      <c r="CU309" s="27"/>
      <c r="CV309" s="27"/>
      <c r="CW309" s="27"/>
      <c r="CX309" s="27"/>
      <c r="CY309" s="27"/>
      <c r="CZ309" s="27"/>
      <c r="DA309" s="27"/>
      <c r="DB309" s="27"/>
      <c r="DC309" s="27"/>
      <c r="DD309" s="27"/>
      <c r="DE309" s="27"/>
      <c r="DF309" s="27"/>
      <c r="DG309" s="27"/>
      <c r="DH309" s="27"/>
      <c r="DI309" s="25"/>
      <c r="DJ309" s="25"/>
      <c r="DK309" s="25"/>
      <c r="DL309" s="25"/>
      <c r="DM309" s="25"/>
      <c r="DN309" s="25"/>
    </row>
    <row r="310" spans="1:118" ht="15.95" customHeight="1" x14ac:dyDescent="0.2">
      <c r="A310" s="181" t="str">
        <f t="shared" si="105"/>
        <v/>
      </c>
      <c r="B310" s="182" t="str">
        <f t="shared" si="104"/>
        <v/>
      </c>
      <c r="C310" s="151"/>
      <c r="D310" s="152"/>
      <c r="E310" s="153"/>
      <c r="F310" s="152"/>
      <c r="G310" s="151"/>
      <c r="H310" s="151"/>
      <c r="I310" s="151"/>
      <c r="J310" s="151"/>
      <c r="K310" s="151"/>
      <c r="L310" s="151" t="str">
        <f t="shared" si="86"/>
        <v/>
      </c>
      <c r="M310" s="151" t="str">
        <f t="shared" si="87"/>
        <v/>
      </c>
      <c r="N310" s="151" t="str">
        <f t="shared" si="88"/>
        <v/>
      </c>
      <c r="O310" s="151" t="str">
        <f t="shared" si="89"/>
        <v/>
      </c>
      <c r="P310" s="155"/>
      <c r="Q310" s="155"/>
      <c r="R310" s="154" t="str">
        <f>IF(C310="","",MAX(N310:N311))</f>
        <v/>
      </c>
      <c r="S310" s="154" t="str">
        <f>IF(D310="","",MAX(O310:O311))</f>
        <v/>
      </c>
      <c r="T310" s="155" t="str">
        <f>IF(C310="","",MAX(ABS(H310),ABS(H311)))</f>
        <v/>
      </c>
      <c r="U310" s="156" t="str">
        <f>+IF(C310="","",MIN(MAX(ABS(G310),ABS(G311))*1000/(J310*K310),0.2*$F$10))</f>
        <v/>
      </c>
      <c r="V310" s="155" t="str">
        <f>IF(C310="","",MAX(BH310:BI310))</f>
        <v/>
      </c>
      <c r="W310" s="155" t="str">
        <f>IF(C310="","",$AA$9*$J310*$BG310*$BF310*$F$10/2.9/1000)</f>
        <v/>
      </c>
      <c r="X310" s="155" t="str">
        <f>IF(C310="","",$AA$9*$J310*$BG310*$BF310*$F$10/2/1000)</f>
        <v/>
      </c>
      <c r="Y310" s="157" t="str">
        <f>IF(C310="","",IF(MAX(ABS(H310),ABS(H311))&lt;V310,"Cấu tạo",IF(MAX(ABS(H310),ABS(H311))&gt;X310,"O/S","Tínhthép")))</f>
        <v/>
      </c>
      <c r="Z310" s="158" t="str">
        <f>IF(C310="","",IF(Y310="Tínhthép",IF(T310&lt;W310,2.5,_xlfn.COT(0.5*ASIN(2*T310*1000/($AA$9*J310*BG310*BF310*$F$10)))),""))</f>
        <v/>
      </c>
      <c r="AA310" s="159" t="str">
        <f>IF(C310="","",MAX(BJ310:BK310))</f>
        <v/>
      </c>
      <c r="AB310" s="160" t="str">
        <f>IF($C310="","",AH310)</f>
        <v/>
      </c>
      <c r="AC310" s="160" t="str">
        <f>IF($C310="","",AI310)</f>
        <v/>
      </c>
      <c r="AD310" s="160"/>
      <c r="AE310" s="159" t="str">
        <f>IF(C310="","",2*3.14*AB310^2/4/AC310*1000)</f>
        <v/>
      </c>
      <c r="AF310" s="161" t="str">
        <f>IF(C310="","",IF(AE310&gt;AA310,"OK","NOT OK"))</f>
        <v/>
      </c>
      <c r="AG310" s="17">
        <v>74</v>
      </c>
      <c r="AH310" s="162">
        <v>10</v>
      </c>
      <c r="AI310" s="163">
        <v>200</v>
      </c>
      <c r="AK310" s="164" t="str">
        <f t="shared" si="90"/>
        <v/>
      </c>
      <c r="AL310" s="165" t="str">
        <f t="shared" si="106"/>
        <v/>
      </c>
      <c r="AM310" s="164" t="str">
        <f t="shared" si="91"/>
        <v/>
      </c>
      <c r="AN310" s="164" t="str">
        <f t="shared" si="92"/>
        <v/>
      </c>
      <c r="AO310" s="166" t="str">
        <f t="shared" si="93"/>
        <v/>
      </c>
      <c r="AP310" s="167" t="str">
        <f t="shared" si="94"/>
        <v/>
      </c>
      <c r="AQ310" s="167" t="str">
        <f t="shared" si="95"/>
        <v/>
      </c>
      <c r="AR310" s="167" t="str">
        <f t="shared" si="96"/>
        <v/>
      </c>
      <c r="AS310" s="164" t="str">
        <f t="shared" si="97"/>
        <v/>
      </c>
      <c r="AT310" s="168" t="str">
        <f t="shared" si="98"/>
        <v/>
      </c>
      <c r="AU310" s="168" t="str">
        <f t="shared" si="99"/>
        <v/>
      </c>
      <c r="AV310" s="168" t="str">
        <f t="shared" si="100"/>
        <v/>
      </c>
      <c r="AW310" s="168" t="str">
        <f t="shared" si="101"/>
        <v/>
      </c>
      <c r="AX310" s="168" t="str">
        <f t="shared" si="102"/>
        <v/>
      </c>
      <c r="AY310" s="168" t="str">
        <f t="shared" si="103"/>
        <v/>
      </c>
      <c r="AZ310" s="169" t="str">
        <f>IF(C310="","",MAX(R310:R311))</f>
        <v/>
      </c>
      <c r="BA310" s="169" t="str">
        <f>IF(C310="","",MAX(S310:S311))</f>
        <v/>
      </c>
      <c r="BB310" s="170" t="str">
        <f>IF(C310="","",MIN(2,1+SQRT(200/(0.8*K310))))</f>
        <v/>
      </c>
      <c r="BC310" s="170" t="str">
        <f>IF(C310="","",MIN(0.02,MAX(R310:S310)/(J310*0.8*K310)))</f>
        <v/>
      </c>
      <c r="BD310" s="171" t="str">
        <f>IF(C310="","",0.18/$Y$11)</f>
        <v/>
      </c>
      <c r="BE310" s="172" t="str">
        <f>IF(C310="","",0.035*BB310^(3/2)*$F$9^(1/2))</f>
        <v/>
      </c>
      <c r="BF310" s="172" t="str">
        <f>IF(C310="","",0.6*(1-$F$9/250))</f>
        <v/>
      </c>
      <c r="BG310" s="171" t="str">
        <f>IF(C310="","",0.9*AK310)</f>
        <v/>
      </c>
      <c r="BH310" s="172" t="str">
        <f>+IF(C310="","",(BD310*BB310*(100*BC310*$F$9)^(1/3)+0.15*U310)*J310*0.8*K310/1000)</f>
        <v/>
      </c>
      <c r="BI310" s="172" t="str">
        <f>IF(C310="","",(BE310+0.15*U310)*J310*0.8*K310/1000)</f>
        <v/>
      </c>
      <c r="BJ310" s="172" t="str">
        <f>IF(C310="","",$AF$12*J310*1000)</f>
        <v/>
      </c>
      <c r="BK310" s="172" t="str">
        <f>+IF(C310="","",T310*1000/(BG310*$Q$10*Z310)*1000)</f>
        <v/>
      </c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  <c r="BW310" s="27"/>
      <c r="BX310" s="27"/>
      <c r="BY310" s="27"/>
      <c r="BZ310" s="27"/>
      <c r="CA310" s="27"/>
      <c r="CB310" s="27"/>
      <c r="CC310" s="27"/>
      <c r="CD310" s="27"/>
      <c r="CE310" s="27"/>
      <c r="CF310" s="27"/>
      <c r="CG310" s="27"/>
      <c r="CH310" s="27"/>
      <c r="CI310" s="27"/>
      <c r="CJ310" s="27"/>
      <c r="CK310" s="27"/>
      <c r="CL310" s="27"/>
      <c r="CM310" s="27"/>
      <c r="CN310" s="27"/>
      <c r="CO310" s="27"/>
      <c r="CP310" s="27"/>
      <c r="CQ310" s="27"/>
      <c r="CR310" s="27"/>
      <c r="CS310" s="27"/>
      <c r="CT310" s="27"/>
      <c r="CU310" s="27"/>
      <c r="CV310" s="27"/>
      <c r="CW310" s="27"/>
      <c r="CX310" s="27"/>
      <c r="CY310" s="27"/>
      <c r="CZ310" s="27"/>
      <c r="DA310" s="27"/>
      <c r="DB310" s="27"/>
      <c r="DC310" s="27"/>
      <c r="DD310" s="27"/>
      <c r="DE310" s="27"/>
      <c r="DF310" s="27"/>
      <c r="DG310" s="27"/>
      <c r="DH310" s="27"/>
      <c r="DI310" s="25"/>
      <c r="DJ310" s="25"/>
      <c r="DK310" s="25"/>
      <c r="DL310" s="25"/>
      <c r="DM310" s="25"/>
      <c r="DN310" s="25"/>
    </row>
    <row r="311" spans="1:118" ht="15.95" customHeight="1" x14ac:dyDescent="0.25">
      <c r="A311" s="181" t="str">
        <f t="shared" si="105"/>
        <v/>
      </c>
      <c r="B311" s="182" t="str">
        <f t="shared" si="104"/>
        <v/>
      </c>
      <c r="C311" s="151"/>
      <c r="D311" s="152"/>
      <c r="E311" s="153"/>
      <c r="F311" s="152"/>
      <c r="G311" s="151"/>
      <c r="H311" s="151"/>
      <c r="I311" s="151"/>
      <c r="J311" s="151"/>
      <c r="K311" s="152"/>
      <c r="L311" s="151" t="str">
        <f t="shared" si="86"/>
        <v/>
      </c>
      <c r="M311" s="151" t="str">
        <f t="shared" si="87"/>
        <v/>
      </c>
      <c r="N311" s="151" t="str">
        <f t="shared" si="88"/>
        <v/>
      </c>
      <c r="O311" s="151" t="str">
        <f t="shared" si="89"/>
        <v/>
      </c>
      <c r="P311" s="272"/>
      <c r="Q311" s="272"/>
      <c r="R311" s="180"/>
      <c r="S311" s="180"/>
      <c r="T311" s="174"/>
      <c r="U311" s="174"/>
      <c r="V311" s="174"/>
      <c r="W311" s="174"/>
      <c r="X311" s="174"/>
      <c r="Y311" s="174"/>
      <c r="Z311" s="174"/>
      <c r="AA311" s="175"/>
      <c r="AB311" s="175"/>
      <c r="AC311" s="175"/>
      <c r="AD311" s="175"/>
      <c r="AE311" s="176"/>
      <c r="AF311" s="175"/>
      <c r="AG311" s="122"/>
      <c r="AH311" s="177"/>
      <c r="AI311" s="177"/>
      <c r="AK311" s="164" t="str">
        <f t="shared" si="90"/>
        <v/>
      </c>
      <c r="AL311" s="165" t="str">
        <f t="shared" si="106"/>
        <v/>
      </c>
      <c r="AM311" s="164" t="str">
        <f t="shared" si="91"/>
        <v/>
      </c>
      <c r="AN311" s="164" t="str">
        <f t="shared" si="92"/>
        <v/>
      </c>
      <c r="AO311" s="166" t="str">
        <f t="shared" si="93"/>
        <v/>
      </c>
      <c r="AP311" s="167" t="str">
        <f t="shared" si="94"/>
        <v/>
      </c>
      <c r="AQ311" s="167" t="str">
        <f t="shared" si="95"/>
        <v/>
      </c>
      <c r="AR311" s="167" t="str">
        <f t="shared" si="96"/>
        <v/>
      </c>
      <c r="AS311" s="164" t="str">
        <f t="shared" si="97"/>
        <v/>
      </c>
      <c r="AT311" s="168" t="str">
        <f t="shared" si="98"/>
        <v/>
      </c>
      <c r="AU311" s="168" t="str">
        <f t="shared" si="99"/>
        <v/>
      </c>
      <c r="AV311" s="168" t="str">
        <f t="shared" si="100"/>
        <v/>
      </c>
      <c r="AW311" s="168" t="str">
        <f t="shared" si="101"/>
        <v/>
      </c>
      <c r="AX311" s="168" t="str">
        <f t="shared" si="102"/>
        <v/>
      </c>
      <c r="AY311" s="168" t="str">
        <f t="shared" si="103"/>
        <v/>
      </c>
      <c r="AZ311" s="178"/>
      <c r="BA311" s="178"/>
      <c r="BB311" s="179"/>
      <c r="BC311" s="179"/>
      <c r="BD311" s="179"/>
      <c r="BE311" s="179"/>
      <c r="BF311" s="179"/>
      <c r="BG311" s="179"/>
      <c r="BH311" s="179"/>
      <c r="BI311" s="179"/>
      <c r="BJ311" s="179"/>
      <c r="BK311" s="179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  <c r="BW311" s="27"/>
      <c r="BX311" s="27"/>
      <c r="BY311" s="27"/>
      <c r="BZ311" s="27"/>
      <c r="CA311" s="27"/>
      <c r="CB311" s="27"/>
      <c r="CC311" s="27"/>
      <c r="CD311" s="27"/>
      <c r="CE311" s="27"/>
      <c r="CF311" s="27"/>
      <c r="CG311" s="27"/>
      <c r="CH311" s="27"/>
      <c r="CI311" s="27"/>
      <c r="CJ311" s="27"/>
      <c r="CK311" s="27"/>
      <c r="CL311" s="27"/>
      <c r="CM311" s="27"/>
      <c r="CN311" s="27"/>
      <c r="CO311" s="27"/>
      <c r="CP311" s="27"/>
      <c r="CQ311" s="27"/>
      <c r="CR311" s="27"/>
      <c r="CS311" s="27"/>
      <c r="CT311" s="27"/>
      <c r="CU311" s="27"/>
      <c r="CV311" s="27"/>
      <c r="CW311" s="27"/>
      <c r="CX311" s="27"/>
      <c r="CY311" s="27"/>
      <c r="CZ311" s="27"/>
      <c r="DA311" s="27"/>
      <c r="DB311" s="27"/>
      <c r="DC311" s="27"/>
      <c r="DD311" s="27"/>
      <c r="DE311" s="27"/>
      <c r="DF311" s="27"/>
      <c r="DG311" s="27"/>
      <c r="DH311" s="27"/>
      <c r="DI311" s="25"/>
      <c r="DJ311" s="25"/>
      <c r="DK311" s="25"/>
      <c r="DL311" s="25"/>
      <c r="DM311" s="25"/>
      <c r="DN311" s="25"/>
    </row>
    <row r="312" spans="1:118" ht="15.95" customHeight="1" x14ac:dyDescent="0.2">
      <c r="A312" s="181" t="str">
        <f t="shared" si="105"/>
        <v/>
      </c>
      <c r="B312" s="182" t="str">
        <f t="shared" si="104"/>
        <v/>
      </c>
      <c r="C312" s="151"/>
      <c r="D312" s="152"/>
      <c r="E312" s="153"/>
      <c r="F312" s="152"/>
      <c r="G312" s="151"/>
      <c r="H312" s="151"/>
      <c r="I312" s="151"/>
      <c r="J312" s="151"/>
      <c r="K312" s="152"/>
      <c r="L312" s="151" t="str">
        <f t="shared" si="86"/>
        <v/>
      </c>
      <c r="M312" s="151" t="str">
        <f t="shared" si="87"/>
        <v/>
      </c>
      <c r="N312" s="151" t="str">
        <f t="shared" si="88"/>
        <v/>
      </c>
      <c r="O312" s="151" t="str">
        <f t="shared" si="89"/>
        <v/>
      </c>
      <c r="P312" s="155"/>
      <c r="Q312" s="155"/>
      <c r="R312" s="154" t="str">
        <f>IF(C312="","",MAX(N312:N313))</f>
        <v/>
      </c>
      <c r="S312" s="154" t="str">
        <f>IF(D312="","",MAX(O312:O313))</f>
        <v/>
      </c>
      <c r="T312" s="155" t="str">
        <f>IF(C312="","",MAX(ABS(H312),ABS(H313)))</f>
        <v/>
      </c>
      <c r="U312" s="156" t="str">
        <f>+IF(C312="","",MIN(MAX(ABS(G312),ABS(G313))*1000/(J312*K312),0.2*$F$10))</f>
        <v/>
      </c>
      <c r="V312" s="155" t="str">
        <f>IF(C312="","",MAX(BH312:BI312))</f>
        <v/>
      </c>
      <c r="W312" s="155" t="str">
        <f>IF(C312="","",$AA$9*$J312*$BG312*$BF312*$F$10/2.9/1000)</f>
        <v/>
      </c>
      <c r="X312" s="155" t="str">
        <f>IF(C312="","",$AA$9*$J312*$BG312*$BF312*$F$10/2/1000)</f>
        <v/>
      </c>
      <c r="Y312" s="157" t="str">
        <f>IF(C312="","",IF(MAX(ABS(H312),ABS(H313))&lt;V312,"Cấu tạo",IF(MAX(ABS(H312),ABS(H313))&gt;X312,"O/S","Tínhthép")))</f>
        <v/>
      </c>
      <c r="Z312" s="158" t="str">
        <f>IF(C312="","",IF(Y312="Tínhthép",IF(T312&lt;W312,2.5,_xlfn.COT(0.5*ASIN(2*T312*1000/($AA$9*J312*BG312*BF312*$F$10)))),""))</f>
        <v/>
      </c>
      <c r="AA312" s="159" t="str">
        <f>IF(C312="","",MAX(BJ312:BK312))</f>
        <v/>
      </c>
      <c r="AB312" s="160" t="str">
        <f>IF($C312="","",AH312)</f>
        <v/>
      </c>
      <c r="AC312" s="160" t="str">
        <f>IF($C312="","",AI312)</f>
        <v/>
      </c>
      <c r="AD312" s="160"/>
      <c r="AE312" s="159" t="str">
        <f>IF(C312="","",2*3.14*AB312^2/4/AC312*1000)</f>
        <v/>
      </c>
      <c r="AF312" s="161" t="str">
        <f>IF(C312="","",IF(AE312&gt;AA312,"OK","NOT OK"))</f>
        <v/>
      </c>
      <c r="AH312" s="162">
        <v>10</v>
      </c>
      <c r="AI312" s="163">
        <v>200</v>
      </c>
      <c r="AK312" s="164" t="str">
        <f t="shared" si="90"/>
        <v/>
      </c>
      <c r="AL312" s="165" t="str">
        <f t="shared" si="106"/>
        <v/>
      </c>
      <c r="AM312" s="164" t="str">
        <f t="shared" si="91"/>
        <v/>
      </c>
      <c r="AN312" s="164" t="str">
        <f t="shared" si="92"/>
        <v/>
      </c>
      <c r="AO312" s="166" t="str">
        <f t="shared" si="93"/>
        <v/>
      </c>
      <c r="AP312" s="167" t="str">
        <f t="shared" si="94"/>
        <v/>
      </c>
      <c r="AQ312" s="167" t="str">
        <f t="shared" si="95"/>
        <v/>
      </c>
      <c r="AR312" s="167" t="str">
        <f t="shared" si="96"/>
        <v/>
      </c>
      <c r="AS312" s="164" t="str">
        <f t="shared" si="97"/>
        <v/>
      </c>
      <c r="AT312" s="168" t="str">
        <f t="shared" si="98"/>
        <v/>
      </c>
      <c r="AU312" s="168" t="str">
        <f t="shared" si="99"/>
        <v/>
      </c>
      <c r="AV312" s="168" t="str">
        <f t="shared" si="100"/>
        <v/>
      </c>
      <c r="AW312" s="168" t="str">
        <f t="shared" si="101"/>
        <v/>
      </c>
      <c r="AX312" s="168" t="str">
        <f t="shared" si="102"/>
        <v/>
      </c>
      <c r="AY312" s="168" t="str">
        <f t="shared" si="103"/>
        <v/>
      </c>
      <c r="AZ312" s="169" t="str">
        <f>IF(C312="","",MAX(R312:R313))</f>
        <v/>
      </c>
      <c r="BA312" s="169" t="str">
        <f>IF(C312="","",MAX(S312:S313))</f>
        <v/>
      </c>
      <c r="BB312" s="170" t="str">
        <f>IF(C312="","",MIN(2,1+SQRT(200/(0.8*K312))))</f>
        <v/>
      </c>
      <c r="BC312" s="170" t="str">
        <f>IF(C312="","",MIN(0.02,MAX(R312:S312)/(J312*0.8*K312)))</f>
        <v/>
      </c>
      <c r="BD312" s="171" t="str">
        <f>IF(C312="","",0.18/$Y$11)</f>
        <v/>
      </c>
      <c r="BE312" s="172" t="str">
        <f>IF(C312="","",0.035*BB312^(3/2)*$F$9^(1/2))</f>
        <v/>
      </c>
      <c r="BF312" s="172" t="str">
        <f>IF(C312="","",0.6*(1-$F$9/250))</f>
        <v/>
      </c>
      <c r="BG312" s="171" t="str">
        <f>IF(C312="","",0.9*AK312)</f>
        <v/>
      </c>
      <c r="BH312" s="172" t="str">
        <f>+IF(C312="","",(BD312*BB312*(100*BC312*$F$9)^(1/3)+0.15*U312)*J312*0.8*K312/1000)</f>
        <v/>
      </c>
      <c r="BI312" s="172" t="str">
        <f>IF(C312="","",(BE312+0.15*U312)*J312*0.8*K312/1000)</f>
        <v/>
      </c>
      <c r="BJ312" s="172" t="str">
        <f>IF(C312="","",$AF$12*J312*1000)</f>
        <v/>
      </c>
      <c r="BK312" s="172" t="str">
        <f>+IF(C312="","",T312*1000/(BG312*$Q$10*Z312)*1000)</f>
        <v/>
      </c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  <c r="BW312" s="27"/>
      <c r="BX312" s="27"/>
      <c r="BY312" s="27"/>
      <c r="BZ312" s="27"/>
      <c r="CA312" s="27"/>
      <c r="CB312" s="27"/>
      <c r="CC312" s="27"/>
      <c r="CD312" s="27"/>
      <c r="CE312" s="27"/>
      <c r="CF312" s="27"/>
      <c r="CG312" s="27"/>
      <c r="CH312" s="27"/>
      <c r="CI312" s="27"/>
      <c r="CJ312" s="27"/>
      <c r="CK312" s="27"/>
      <c r="CL312" s="27"/>
      <c r="CM312" s="27"/>
      <c r="CN312" s="27"/>
      <c r="CO312" s="27"/>
      <c r="CP312" s="27"/>
      <c r="CQ312" s="27"/>
      <c r="CR312" s="27"/>
      <c r="CS312" s="27"/>
      <c r="CT312" s="27"/>
      <c r="CU312" s="27"/>
      <c r="CV312" s="27"/>
      <c r="CW312" s="27"/>
      <c r="CX312" s="27"/>
      <c r="CY312" s="27"/>
      <c r="CZ312" s="27"/>
      <c r="DA312" s="27"/>
      <c r="DB312" s="27"/>
      <c r="DC312" s="27"/>
      <c r="DD312" s="27"/>
      <c r="DE312" s="27"/>
      <c r="DF312" s="27"/>
      <c r="DG312" s="27"/>
      <c r="DH312" s="27"/>
      <c r="DI312" s="25"/>
      <c r="DJ312" s="25"/>
      <c r="DK312" s="25"/>
      <c r="DL312" s="25"/>
      <c r="DM312" s="25"/>
      <c r="DN312" s="25"/>
    </row>
    <row r="313" spans="1:118" ht="15.95" customHeight="1" x14ac:dyDescent="0.25">
      <c r="A313" s="181" t="str">
        <f t="shared" si="105"/>
        <v/>
      </c>
      <c r="B313" s="182" t="str">
        <f t="shared" si="104"/>
        <v/>
      </c>
      <c r="C313" s="151"/>
      <c r="D313" s="152"/>
      <c r="E313" s="153"/>
      <c r="F313" s="152"/>
      <c r="G313" s="151"/>
      <c r="H313" s="151"/>
      <c r="I313" s="151"/>
      <c r="J313" s="151"/>
      <c r="K313" s="152"/>
      <c r="L313" s="151" t="str">
        <f t="shared" si="86"/>
        <v/>
      </c>
      <c r="M313" s="151" t="str">
        <f t="shared" si="87"/>
        <v/>
      </c>
      <c r="N313" s="151" t="str">
        <f t="shared" si="88"/>
        <v/>
      </c>
      <c r="O313" s="151" t="str">
        <f t="shared" si="89"/>
        <v/>
      </c>
      <c r="P313" s="272"/>
      <c r="Q313" s="272"/>
      <c r="R313" s="180"/>
      <c r="S313" s="180"/>
      <c r="T313" s="174"/>
      <c r="U313" s="174"/>
      <c r="V313" s="174"/>
      <c r="W313" s="174"/>
      <c r="X313" s="174"/>
      <c r="Y313" s="174"/>
      <c r="Z313" s="174"/>
      <c r="AA313" s="175"/>
      <c r="AB313" s="175"/>
      <c r="AC313" s="175"/>
      <c r="AD313" s="175"/>
      <c r="AE313" s="176"/>
      <c r="AF313" s="175"/>
      <c r="AG313" s="122"/>
      <c r="AH313" s="177"/>
      <c r="AI313" s="177"/>
      <c r="AK313" s="164" t="str">
        <f t="shared" si="90"/>
        <v/>
      </c>
      <c r="AL313" s="165" t="str">
        <f t="shared" si="106"/>
        <v/>
      </c>
      <c r="AM313" s="164" t="str">
        <f t="shared" si="91"/>
        <v/>
      </c>
      <c r="AN313" s="164" t="str">
        <f t="shared" si="92"/>
        <v/>
      </c>
      <c r="AO313" s="166" t="str">
        <f t="shared" si="93"/>
        <v/>
      </c>
      <c r="AP313" s="167" t="str">
        <f t="shared" si="94"/>
        <v/>
      </c>
      <c r="AQ313" s="167" t="str">
        <f t="shared" si="95"/>
        <v/>
      </c>
      <c r="AR313" s="167" t="str">
        <f t="shared" si="96"/>
        <v/>
      </c>
      <c r="AS313" s="164" t="str">
        <f t="shared" si="97"/>
        <v/>
      </c>
      <c r="AT313" s="168" t="str">
        <f t="shared" si="98"/>
        <v/>
      </c>
      <c r="AU313" s="168" t="str">
        <f t="shared" si="99"/>
        <v/>
      </c>
      <c r="AV313" s="168" t="str">
        <f t="shared" si="100"/>
        <v/>
      </c>
      <c r="AW313" s="168" t="str">
        <f t="shared" si="101"/>
        <v/>
      </c>
      <c r="AX313" s="168" t="str">
        <f t="shared" si="102"/>
        <v/>
      </c>
      <c r="AY313" s="168" t="str">
        <f t="shared" si="103"/>
        <v/>
      </c>
      <c r="AZ313" s="178"/>
      <c r="BA313" s="178"/>
      <c r="BB313" s="179"/>
      <c r="BC313" s="179"/>
      <c r="BD313" s="179"/>
      <c r="BE313" s="179"/>
      <c r="BF313" s="179"/>
      <c r="BG313" s="179"/>
      <c r="BH313" s="179"/>
      <c r="BI313" s="179"/>
      <c r="BJ313" s="179"/>
      <c r="BK313" s="179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  <c r="BW313" s="27"/>
      <c r="BX313" s="27"/>
      <c r="BY313" s="27"/>
      <c r="BZ313" s="27"/>
      <c r="CA313" s="27"/>
      <c r="CB313" s="27"/>
      <c r="CC313" s="27"/>
      <c r="CD313" s="27"/>
      <c r="CE313" s="27"/>
      <c r="CF313" s="27"/>
      <c r="CG313" s="27"/>
      <c r="CH313" s="27"/>
      <c r="CI313" s="27"/>
      <c r="CJ313" s="27"/>
      <c r="CK313" s="27"/>
      <c r="CL313" s="27"/>
      <c r="CM313" s="27"/>
      <c r="CN313" s="27"/>
      <c r="CO313" s="27"/>
      <c r="CP313" s="27"/>
      <c r="CQ313" s="27"/>
      <c r="CR313" s="27"/>
      <c r="CS313" s="27"/>
      <c r="CT313" s="27"/>
      <c r="CU313" s="27"/>
      <c r="CV313" s="27"/>
      <c r="CW313" s="27"/>
      <c r="CX313" s="27"/>
      <c r="CY313" s="27"/>
      <c r="CZ313" s="27"/>
      <c r="DA313" s="27"/>
      <c r="DB313" s="27"/>
      <c r="DC313" s="27"/>
      <c r="DD313" s="27"/>
      <c r="DE313" s="27"/>
      <c r="DF313" s="27"/>
      <c r="DG313" s="27"/>
      <c r="DH313" s="27"/>
      <c r="DI313" s="25"/>
      <c r="DJ313" s="25"/>
      <c r="DK313" s="25"/>
      <c r="DL313" s="25"/>
      <c r="DM313" s="25"/>
      <c r="DN313" s="25"/>
    </row>
    <row r="314" spans="1:118" ht="15.95" customHeight="1" x14ac:dyDescent="0.2">
      <c r="A314" s="181" t="str">
        <f t="shared" si="105"/>
        <v/>
      </c>
      <c r="B314" s="182" t="str">
        <f t="shared" si="104"/>
        <v/>
      </c>
      <c r="C314" s="151"/>
      <c r="D314" s="152"/>
      <c r="E314" s="153"/>
      <c r="F314" s="152"/>
      <c r="G314" s="151"/>
      <c r="H314" s="151"/>
      <c r="I314" s="151"/>
      <c r="J314" s="151"/>
      <c r="K314" s="151"/>
      <c r="L314" s="151" t="str">
        <f t="shared" si="86"/>
        <v/>
      </c>
      <c r="M314" s="151" t="str">
        <f t="shared" si="87"/>
        <v/>
      </c>
      <c r="N314" s="151" t="str">
        <f t="shared" si="88"/>
        <v/>
      </c>
      <c r="O314" s="151" t="str">
        <f t="shared" si="89"/>
        <v/>
      </c>
      <c r="P314" s="155"/>
      <c r="Q314" s="155"/>
      <c r="R314" s="154" t="str">
        <f>IF(C314="","",MAX(N314:N315))</f>
        <v/>
      </c>
      <c r="S314" s="154" t="str">
        <f>IF(D314="","",MAX(O314:O315))</f>
        <v/>
      </c>
      <c r="T314" s="155" t="str">
        <f>IF(C314="","",MAX(ABS(H314),ABS(H315)))</f>
        <v/>
      </c>
      <c r="U314" s="156" t="str">
        <f>+IF(C314="","",MIN(MAX(ABS(G314),ABS(G315))*1000/(J314*K314),0.2*$F$10))</f>
        <v/>
      </c>
      <c r="V314" s="155" t="str">
        <f>IF(C314="","",MAX(BH314:BI314))</f>
        <v/>
      </c>
      <c r="W314" s="155" t="str">
        <f>IF(C314="","",$AA$9*$J314*$BG314*$BF314*$F$10/2.9/1000)</f>
        <v/>
      </c>
      <c r="X314" s="155" t="str">
        <f>IF(C314="","",$AA$9*$J314*$BG314*$BF314*$F$10/2/1000)</f>
        <v/>
      </c>
      <c r="Y314" s="157" t="str">
        <f>IF(C314="","",IF(MAX(ABS(H314),ABS(H315))&lt;V314,"Cấu tạo",IF(MAX(ABS(H314),ABS(H315))&gt;X314,"O/S","Tínhthép")))</f>
        <v/>
      </c>
      <c r="Z314" s="158" t="str">
        <f>IF(C314="","",IF(Y314="Tínhthép",IF(T314&lt;W314,2.5,_xlfn.COT(0.5*ASIN(2*T314*1000/($AA$9*J314*BG314*BF314*$F$10)))),""))</f>
        <v/>
      </c>
      <c r="AA314" s="159" t="str">
        <f>IF(C314="","",MAX(BJ314:BK314))</f>
        <v/>
      </c>
      <c r="AB314" s="160" t="str">
        <f>IF($C314="","",AH314)</f>
        <v/>
      </c>
      <c r="AC314" s="160" t="str">
        <f>IF($C314="","",AI314)</f>
        <v/>
      </c>
      <c r="AD314" s="160"/>
      <c r="AE314" s="159" t="str">
        <f>IF(C314="","",2*3.14*AB314^2/4/AC314*1000)</f>
        <v/>
      </c>
      <c r="AF314" s="161" t="str">
        <f>IF(C314="","",IF(AE314&gt;AA314,"OK","NOT OK"))</f>
        <v/>
      </c>
      <c r="AG314" s="17">
        <v>75</v>
      </c>
      <c r="AH314" s="162">
        <v>10</v>
      </c>
      <c r="AI314" s="163">
        <v>200</v>
      </c>
      <c r="AK314" s="164" t="str">
        <f t="shared" si="90"/>
        <v/>
      </c>
      <c r="AL314" s="165" t="str">
        <f t="shared" si="106"/>
        <v/>
      </c>
      <c r="AM314" s="164" t="str">
        <f t="shared" si="91"/>
        <v/>
      </c>
      <c r="AN314" s="164" t="str">
        <f t="shared" si="92"/>
        <v/>
      </c>
      <c r="AO314" s="166" t="str">
        <f t="shared" si="93"/>
        <v/>
      </c>
      <c r="AP314" s="167" t="str">
        <f t="shared" si="94"/>
        <v/>
      </c>
      <c r="AQ314" s="167" t="str">
        <f t="shared" si="95"/>
        <v/>
      </c>
      <c r="AR314" s="167" t="str">
        <f t="shared" si="96"/>
        <v/>
      </c>
      <c r="AS314" s="164" t="str">
        <f t="shared" si="97"/>
        <v/>
      </c>
      <c r="AT314" s="168" t="str">
        <f t="shared" si="98"/>
        <v/>
      </c>
      <c r="AU314" s="168" t="str">
        <f t="shared" si="99"/>
        <v/>
      </c>
      <c r="AV314" s="168" t="str">
        <f t="shared" si="100"/>
        <v/>
      </c>
      <c r="AW314" s="168" t="str">
        <f t="shared" si="101"/>
        <v/>
      </c>
      <c r="AX314" s="168" t="str">
        <f t="shared" si="102"/>
        <v/>
      </c>
      <c r="AY314" s="168" t="str">
        <f t="shared" si="103"/>
        <v/>
      </c>
      <c r="AZ314" s="169" t="str">
        <f>IF(C314="","",MAX(R314:R315))</f>
        <v/>
      </c>
      <c r="BA314" s="169" t="str">
        <f>IF(C314="","",MAX(S314:S315))</f>
        <v/>
      </c>
      <c r="BB314" s="170" t="str">
        <f>IF(C314="","",MIN(2,1+SQRT(200/(0.8*K314))))</f>
        <v/>
      </c>
      <c r="BC314" s="170" t="str">
        <f>IF(C314="","",MIN(0.02,MAX(R314:S314)/(J314*0.8*K314)))</f>
        <v/>
      </c>
      <c r="BD314" s="171" t="str">
        <f>IF(C314="","",0.18/$Y$11)</f>
        <v/>
      </c>
      <c r="BE314" s="172" t="str">
        <f>IF(C314="","",0.035*BB314^(3/2)*$F$9^(1/2))</f>
        <v/>
      </c>
      <c r="BF314" s="172" t="str">
        <f>IF(C314="","",0.6*(1-$F$9/250))</f>
        <v/>
      </c>
      <c r="BG314" s="171" t="str">
        <f>IF(C314="","",0.9*AK314)</f>
        <v/>
      </c>
      <c r="BH314" s="172" t="str">
        <f>+IF(C314="","",(BD314*BB314*(100*BC314*$F$9)^(1/3)+0.15*U314)*J314*0.8*K314/1000)</f>
        <v/>
      </c>
      <c r="BI314" s="172" t="str">
        <f>IF(C314="","",(BE314+0.15*U314)*J314*0.8*K314/1000)</f>
        <v/>
      </c>
      <c r="BJ314" s="172" t="str">
        <f>IF(C314="","",$AF$12*J314*1000)</f>
        <v/>
      </c>
      <c r="BK314" s="172" t="str">
        <f>+IF(C314="","",T314*1000/(BG314*$Q$10*Z314)*1000)</f>
        <v/>
      </c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  <c r="BW314" s="27"/>
      <c r="BX314" s="27"/>
      <c r="BY314" s="27"/>
      <c r="BZ314" s="27"/>
      <c r="CA314" s="27"/>
      <c r="CB314" s="27"/>
      <c r="CC314" s="27"/>
      <c r="CD314" s="27"/>
      <c r="CE314" s="27"/>
      <c r="CF314" s="27"/>
      <c r="CG314" s="27"/>
      <c r="CH314" s="27"/>
      <c r="CI314" s="27"/>
      <c r="CJ314" s="27"/>
      <c r="CK314" s="27"/>
      <c r="CL314" s="27"/>
      <c r="CM314" s="27"/>
      <c r="CN314" s="27"/>
      <c r="CO314" s="27"/>
      <c r="CP314" s="27"/>
      <c r="CQ314" s="27"/>
      <c r="CR314" s="27"/>
      <c r="CS314" s="27"/>
      <c r="CT314" s="27"/>
      <c r="CU314" s="27"/>
      <c r="CV314" s="27"/>
      <c r="CW314" s="27"/>
      <c r="CX314" s="27"/>
      <c r="CY314" s="27"/>
      <c r="CZ314" s="27"/>
      <c r="DA314" s="27"/>
      <c r="DB314" s="27"/>
      <c r="DC314" s="27"/>
      <c r="DD314" s="27"/>
      <c r="DE314" s="27"/>
      <c r="DF314" s="27"/>
      <c r="DG314" s="27"/>
      <c r="DH314" s="27"/>
      <c r="DI314" s="25"/>
      <c r="DJ314" s="25"/>
      <c r="DK314" s="25"/>
      <c r="DL314" s="25"/>
      <c r="DM314" s="25"/>
      <c r="DN314" s="25"/>
    </row>
    <row r="315" spans="1:118" ht="15.95" customHeight="1" x14ac:dyDescent="0.25">
      <c r="A315" s="181" t="str">
        <f t="shared" si="105"/>
        <v/>
      </c>
      <c r="B315" s="182" t="str">
        <f t="shared" si="104"/>
        <v/>
      </c>
      <c r="C315" s="151"/>
      <c r="D315" s="152"/>
      <c r="E315" s="153"/>
      <c r="F315" s="152"/>
      <c r="G315" s="151"/>
      <c r="H315" s="151"/>
      <c r="I315" s="151"/>
      <c r="J315" s="151"/>
      <c r="K315" s="152"/>
      <c r="L315" s="151" t="str">
        <f t="shared" si="86"/>
        <v/>
      </c>
      <c r="M315" s="151" t="str">
        <f t="shared" si="87"/>
        <v/>
      </c>
      <c r="N315" s="151" t="str">
        <f t="shared" si="88"/>
        <v/>
      </c>
      <c r="O315" s="151" t="str">
        <f t="shared" si="89"/>
        <v/>
      </c>
      <c r="P315" s="272"/>
      <c r="Q315" s="272"/>
      <c r="R315" s="173"/>
      <c r="S315" s="173"/>
      <c r="T315" s="174"/>
      <c r="U315" s="174"/>
      <c r="V315" s="174"/>
      <c r="W315" s="174"/>
      <c r="X315" s="174"/>
      <c r="Y315" s="174"/>
      <c r="Z315" s="174"/>
      <c r="AA315" s="175"/>
      <c r="AB315" s="175"/>
      <c r="AC315" s="175"/>
      <c r="AD315" s="175"/>
      <c r="AE315" s="176"/>
      <c r="AF315" s="175"/>
      <c r="AG315" s="122"/>
      <c r="AH315" s="177"/>
      <c r="AI315" s="177"/>
      <c r="AK315" s="164" t="str">
        <f t="shared" si="90"/>
        <v/>
      </c>
      <c r="AL315" s="165" t="str">
        <f t="shared" si="106"/>
        <v/>
      </c>
      <c r="AM315" s="164" t="str">
        <f t="shared" si="91"/>
        <v/>
      </c>
      <c r="AN315" s="164" t="str">
        <f t="shared" si="92"/>
        <v/>
      </c>
      <c r="AO315" s="166" t="str">
        <f t="shared" si="93"/>
        <v/>
      </c>
      <c r="AP315" s="167" t="str">
        <f t="shared" si="94"/>
        <v/>
      </c>
      <c r="AQ315" s="167" t="str">
        <f t="shared" si="95"/>
        <v/>
      </c>
      <c r="AR315" s="167" t="str">
        <f t="shared" si="96"/>
        <v/>
      </c>
      <c r="AS315" s="164" t="str">
        <f t="shared" si="97"/>
        <v/>
      </c>
      <c r="AT315" s="168" t="str">
        <f t="shared" si="98"/>
        <v/>
      </c>
      <c r="AU315" s="168" t="str">
        <f t="shared" si="99"/>
        <v/>
      </c>
      <c r="AV315" s="168" t="str">
        <f t="shared" si="100"/>
        <v/>
      </c>
      <c r="AW315" s="168" t="str">
        <f t="shared" si="101"/>
        <v/>
      </c>
      <c r="AX315" s="168" t="str">
        <f t="shared" si="102"/>
        <v/>
      </c>
      <c r="AY315" s="168" t="str">
        <f t="shared" si="103"/>
        <v/>
      </c>
      <c r="AZ315" s="178"/>
      <c r="BA315" s="178"/>
      <c r="BB315" s="179"/>
      <c r="BC315" s="179"/>
      <c r="BD315" s="179"/>
      <c r="BE315" s="179"/>
      <c r="BF315" s="179"/>
      <c r="BG315" s="179"/>
      <c r="BH315" s="179"/>
      <c r="BI315" s="179"/>
      <c r="BJ315" s="179"/>
      <c r="BK315" s="179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  <c r="BW315" s="27"/>
      <c r="BX315" s="27"/>
      <c r="BY315" s="27"/>
      <c r="BZ315" s="27"/>
      <c r="CA315" s="27"/>
      <c r="CB315" s="27"/>
      <c r="CC315" s="27"/>
      <c r="CD315" s="27"/>
      <c r="CE315" s="27"/>
      <c r="CF315" s="27"/>
      <c r="CG315" s="27"/>
      <c r="CH315" s="27"/>
      <c r="CI315" s="27"/>
      <c r="CJ315" s="27"/>
      <c r="CK315" s="27"/>
      <c r="CL315" s="27"/>
      <c r="CM315" s="27"/>
      <c r="CN315" s="27"/>
      <c r="CO315" s="27"/>
      <c r="CP315" s="27"/>
      <c r="CQ315" s="27"/>
      <c r="CR315" s="27"/>
      <c r="CS315" s="27"/>
      <c r="CT315" s="27"/>
      <c r="CU315" s="27"/>
      <c r="CV315" s="27"/>
      <c r="CW315" s="27"/>
      <c r="CX315" s="27"/>
      <c r="CY315" s="27"/>
      <c r="CZ315" s="27"/>
      <c r="DA315" s="27"/>
      <c r="DB315" s="27"/>
      <c r="DC315" s="27"/>
      <c r="DD315" s="27"/>
      <c r="DE315" s="27"/>
      <c r="DF315" s="27"/>
      <c r="DG315" s="27"/>
      <c r="DH315" s="27"/>
      <c r="DI315" s="25"/>
      <c r="DJ315" s="25"/>
      <c r="DK315" s="25"/>
      <c r="DL315" s="25"/>
      <c r="DM315" s="25"/>
      <c r="DN315" s="25"/>
    </row>
    <row r="316" spans="1:118" ht="15.95" customHeight="1" x14ac:dyDescent="0.2">
      <c r="A316" s="181" t="str">
        <f t="shared" si="105"/>
        <v/>
      </c>
      <c r="B316" s="182" t="str">
        <f t="shared" si="104"/>
        <v/>
      </c>
      <c r="C316" s="151"/>
      <c r="D316" s="152"/>
      <c r="E316" s="153"/>
      <c r="F316" s="152"/>
      <c r="G316" s="151"/>
      <c r="H316" s="151"/>
      <c r="I316" s="151"/>
      <c r="J316" s="151"/>
      <c r="K316" s="152"/>
      <c r="L316" s="151" t="str">
        <f t="shared" si="86"/>
        <v/>
      </c>
      <c r="M316" s="151" t="str">
        <f t="shared" si="87"/>
        <v/>
      </c>
      <c r="N316" s="151" t="str">
        <f t="shared" si="88"/>
        <v/>
      </c>
      <c r="O316" s="151" t="str">
        <f t="shared" si="89"/>
        <v/>
      </c>
      <c r="P316" s="155"/>
      <c r="Q316" s="155"/>
      <c r="R316" s="154" t="str">
        <f>IF(C316="","",MAX(N316:N317))</f>
        <v/>
      </c>
      <c r="S316" s="154" t="str">
        <f>IF(D316="","",MAX(O316:O317))</f>
        <v/>
      </c>
      <c r="T316" s="155" t="str">
        <f>IF(C316="","",MAX(ABS(H316),ABS(H317)))</f>
        <v/>
      </c>
      <c r="U316" s="156" t="str">
        <f>+IF(C316="","",MIN(MAX(ABS(G316),ABS(G317))*1000/(J316*K316),0.2*$F$10))</f>
        <v/>
      </c>
      <c r="V316" s="155" t="str">
        <f>IF(C316="","",MAX(BH316:BI316))</f>
        <v/>
      </c>
      <c r="W316" s="155" t="str">
        <f>IF(C316="","",$AA$9*$J316*$BG316*$BF316*$F$10/2.9/1000)</f>
        <v/>
      </c>
      <c r="X316" s="155" t="str">
        <f>IF(C316="","",$AA$9*$J316*$BG316*$BF316*$F$10/2/1000)</f>
        <v/>
      </c>
      <c r="Y316" s="157" t="str">
        <f>IF(C316="","",IF(MAX(ABS(H316),ABS(H317))&lt;V316,"Cấu tạo",IF(MAX(ABS(H316),ABS(H317))&gt;X316,"O/S","Tínhthép")))</f>
        <v/>
      </c>
      <c r="Z316" s="158" t="str">
        <f>IF(C316="","",IF(Y316="Tínhthép",IF(T316&lt;W316,2.5,_xlfn.COT(0.5*ASIN(2*T316*1000/($AA$9*J316*BG316*BF316*$F$10)))),""))</f>
        <v/>
      </c>
      <c r="AA316" s="159" t="str">
        <f>IF(C316="","",MAX(BJ316:BK316))</f>
        <v/>
      </c>
      <c r="AB316" s="160" t="str">
        <f>IF($C316="","",AH316)</f>
        <v/>
      </c>
      <c r="AC316" s="160" t="str">
        <f>IF($C316="","",AI316)</f>
        <v/>
      </c>
      <c r="AD316" s="160"/>
      <c r="AE316" s="159" t="str">
        <f>IF(C316="","",2*3.14*AB316^2/4/AC316*1000)</f>
        <v/>
      </c>
      <c r="AF316" s="161" t="str">
        <f>IF(C316="","",IF(AE316&gt;AA316,"OK","NOT OK"))</f>
        <v/>
      </c>
      <c r="AH316" s="162">
        <v>10</v>
      </c>
      <c r="AI316" s="163">
        <v>200</v>
      </c>
      <c r="AK316" s="164" t="str">
        <f t="shared" si="90"/>
        <v/>
      </c>
      <c r="AL316" s="165" t="str">
        <f t="shared" si="106"/>
        <v/>
      </c>
      <c r="AM316" s="164" t="str">
        <f t="shared" si="91"/>
        <v/>
      </c>
      <c r="AN316" s="164" t="str">
        <f t="shared" si="92"/>
        <v/>
      </c>
      <c r="AO316" s="166" t="str">
        <f t="shared" si="93"/>
        <v/>
      </c>
      <c r="AP316" s="167" t="str">
        <f t="shared" si="94"/>
        <v/>
      </c>
      <c r="AQ316" s="167" t="str">
        <f t="shared" si="95"/>
        <v/>
      </c>
      <c r="AR316" s="167" t="str">
        <f t="shared" si="96"/>
        <v/>
      </c>
      <c r="AS316" s="164" t="str">
        <f t="shared" si="97"/>
        <v/>
      </c>
      <c r="AT316" s="168" t="str">
        <f t="shared" si="98"/>
        <v/>
      </c>
      <c r="AU316" s="168" t="str">
        <f t="shared" si="99"/>
        <v/>
      </c>
      <c r="AV316" s="168" t="str">
        <f t="shared" si="100"/>
        <v/>
      </c>
      <c r="AW316" s="168" t="str">
        <f t="shared" si="101"/>
        <v/>
      </c>
      <c r="AX316" s="168" t="str">
        <f t="shared" si="102"/>
        <v/>
      </c>
      <c r="AY316" s="168" t="str">
        <f t="shared" si="103"/>
        <v/>
      </c>
      <c r="AZ316" s="169" t="str">
        <f>IF(C316="","",MAX(R316:R317))</f>
        <v/>
      </c>
      <c r="BA316" s="169" t="str">
        <f>IF(C316="","",MAX(S316:S317))</f>
        <v/>
      </c>
      <c r="BB316" s="170" t="str">
        <f>IF(C316="","",MIN(2,1+SQRT(200/(0.8*K316))))</f>
        <v/>
      </c>
      <c r="BC316" s="170" t="str">
        <f>IF(C316="","",MIN(0.02,MAX(R316:S316)/(J316*0.8*K316)))</f>
        <v/>
      </c>
      <c r="BD316" s="171" t="str">
        <f>IF(C316="","",0.18/$Y$11)</f>
        <v/>
      </c>
      <c r="BE316" s="172" t="str">
        <f>IF(C316="","",0.035*BB316^(3/2)*$F$9^(1/2))</f>
        <v/>
      </c>
      <c r="BF316" s="172" t="str">
        <f>IF(C316="","",0.6*(1-$F$9/250))</f>
        <v/>
      </c>
      <c r="BG316" s="171" t="str">
        <f>IF(C316="","",0.9*AK316)</f>
        <v/>
      </c>
      <c r="BH316" s="172" t="str">
        <f>+IF(C316="","",(BD316*BB316*(100*BC316*$F$9)^(1/3)+0.15*U316)*J316*0.8*K316/1000)</f>
        <v/>
      </c>
      <c r="BI316" s="172" t="str">
        <f>IF(C316="","",(BE316+0.15*U316)*J316*0.8*K316/1000)</f>
        <v/>
      </c>
      <c r="BJ316" s="172" t="str">
        <f>IF(C316="","",$AF$12*J316*1000)</f>
        <v/>
      </c>
      <c r="BK316" s="172" t="str">
        <f>+IF(C316="","",T316*1000/(BG316*$Q$10*Z316)*1000)</f>
        <v/>
      </c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  <c r="BW316" s="27"/>
      <c r="BX316" s="27"/>
      <c r="BY316" s="27"/>
      <c r="BZ316" s="27"/>
      <c r="CA316" s="27"/>
      <c r="CB316" s="27"/>
      <c r="CC316" s="27"/>
      <c r="CD316" s="27"/>
      <c r="CE316" s="27"/>
      <c r="CF316" s="27"/>
      <c r="CG316" s="27"/>
      <c r="CH316" s="27"/>
      <c r="CI316" s="27"/>
      <c r="CJ316" s="27"/>
      <c r="CK316" s="27"/>
      <c r="CL316" s="27"/>
      <c r="CM316" s="27"/>
      <c r="CN316" s="27"/>
      <c r="CO316" s="27"/>
      <c r="CP316" s="27"/>
      <c r="CQ316" s="27"/>
      <c r="CR316" s="27"/>
      <c r="CS316" s="27"/>
      <c r="CT316" s="27"/>
      <c r="CU316" s="27"/>
      <c r="CV316" s="27"/>
      <c r="CW316" s="27"/>
      <c r="CX316" s="27"/>
      <c r="CY316" s="27"/>
      <c r="CZ316" s="27"/>
      <c r="DA316" s="27"/>
      <c r="DB316" s="27"/>
      <c r="DC316" s="27"/>
      <c r="DD316" s="27"/>
      <c r="DE316" s="27"/>
      <c r="DF316" s="27"/>
      <c r="DG316" s="27"/>
      <c r="DH316" s="27"/>
      <c r="DI316" s="25"/>
      <c r="DJ316" s="25"/>
      <c r="DK316" s="25"/>
      <c r="DL316" s="25"/>
      <c r="DM316" s="25"/>
      <c r="DN316" s="25"/>
    </row>
    <row r="317" spans="1:118" ht="15.95" customHeight="1" x14ac:dyDescent="0.25">
      <c r="A317" s="181" t="str">
        <f t="shared" si="105"/>
        <v/>
      </c>
      <c r="B317" s="182" t="str">
        <f t="shared" si="104"/>
        <v/>
      </c>
      <c r="C317" s="151"/>
      <c r="D317" s="152"/>
      <c r="E317" s="153"/>
      <c r="F317" s="152"/>
      <c r="G317" s="151"/>
      <c r="H317" s="151"/>
      <c r="I317" s="151"/>
      <c r="J317" s="151"/>
      <c r="K317" s="152"/>
      <c r="L317" s="151" t="str">
        <f t="shared" si="86"/>
        <v/>
      </c>
      <c r="M317" s="151" t="str">
        <f t="shared" si="87"/>
        <v/>
      </c>
      <c r="N317" s="151" t="str">
        <f t="shared" si="88"/>
        <v/>
      </c>
      <c r="O317" s="151" t="str">
        <f t="shared" si="89"/>
        <v/>
      </c>
      <c r="P317" s="272"/>
      <c r="Q317" s="272"/>
      <c r="R317" s="173"/>
      <c r="S317" s="173"/>
      <c r="T317" s="174"/>
      <c r="U317" s="174"/>
      <c r="V317" s="174"/>
      <c r="W317" s="174"/>
      <c r="X317" s="174"/>
      <c r="Y317" s="174"/>
      <c r="Z317" s="174"/>
      <c r="AA317" s="175"/>
      <c r="AB317" s="175"/>
      <c r="AC317" s="175"/>
      <c r="AD317" s="175"/>
      <c r="AE317" s="176"/>
      <c r="AF317" s="175"/>
      <c r="AG317" s="122"/>
      <c r="AH317" s="177"/>
      <c r="AI317" s="177"/>
      <c r="AK317" s="164" t="str">
        <f t="shared" si="90"/>
        <v/>
      </c>
      <c r="AL317" s="165" t="str">
        <f t="shared" si="106"/>
        <v/>
      </c>
      <c r="AM317" s="164" t="str">
        <f t="shared" si="91"/>
        <v/>
      </c>
      <c r="AN317" s="164" t="str">
        <f t="shared" si="92"/>
        <v/>
      </c>
      <c r="AO317" s="166" t="str">
        <f t="shared" si="93"/>
        <v/>
      </c>
      <c r="AP317" s="167" t="str">
        <f t="shared" si="94"/>
        <v/>
      </c>
      <c r="AQ317" s="167" t="str">
        <f t="shared" si="95"/>
        <v/>
      </c>
      <c r="AR317" s="167" t="str">
        <f t="shared" si="96"/>
        <v/>
      </c>
      <c r="AS317" s="164" t="str">
        <f t="shared" si="97"/>
        <v/>
      </c>
      <c r="AT317" s="168" t="str">
        <f t="shared" si="98"/>
        <v/>
      </c>
      <c r="AU317" s="168" t="str">
        <f t="shared" si="99"/>
        <v/>
      </c>
      <c r="AV317" s="168" t="str">
        <f t="shared" si="100"/>
        <v/>
      </c>
      <c r="AW317" s="168" t="str">
        <f t="shared" si="101"/>
        <v/>
      </c>
      <c r="AX317" s="168" t="str">
        <f t="shared" si="102"/>
        <v/>
      </c>
      <c r="AY317" s="168" t="str">
        <f t="shared" si="103"/>
        <v/>
      </c>
      <c r="AZ317" s="178"/>
      <c r="BA317" s="178"/>
      <c r="BB317" s="179"/>
      <c r="BC317" s="179"/>
      <c r="BD317" s="179"/>
      <c r="BE317" s="179"/>
      <c r="BF317" s="179"/>
      <c r="BG317" s="179"/>
      <c r="BH317" s="179"/>
      <c r="BI317" s="179"/>
      <c r="BJ317" s="179"/>
      <c r="BK317" s="179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  <c r="BW317" s="27"/>
      <c r="BX317" s="27"/>
      <c r="BY317" s="27"/>
      <c r="BZ317" s="27"/>
      <c r="CA317" s="27"/>
      <c r="CB317" s="27"/>
      <c r="CC317" s="27"/>
      <c r="CD317" s="27"/>
      <c r="CE317" s="27"/>
      <c r="CF317" s="27"/>
      <c r="CG317" s="27"/>
      <c r="CH317" s="27"/>
      <c r="CI317" s="27"/>
      <c r="CJ317" s="27"/>
      <c r="CK317" s="27"/>
      <c r="CL317" s="27"/>
      <c r="CM317" s="27"/>
      <c r="CN317" s="27"/>
      <c r="CO317" s="27"/>
      <c r="CP317" s="27"/>
      <c r="CQ317" s="27"/>
      <c r="CR317" s="27"/>
      <c r="CS317" s="27"/>
      <c r="CT317" s="27"/>
      <c r="CU317" s="27"/>
      <c r="CV317" s="27"/>
      <c r="CW317" s="27"/>
      <c r="CX317" s="27"/>
      <c r="CY317" s="27"/>
      <c r="CZ317" s="27"/>
      <c r="DA317" s="27"/>
      <c r="DB317" s="27"/>
      <c r="DC317" s="27"/>
      <c r="DD317" s="27"/>
      <c r="DE317" s="27"/>
      <c r="DF317" s="27"/>
      <c r="DG317" s="27"/>
      <c r="DH317" s="27"/>
      <c r="DI317" s="25"/>
      <c r="DJ317" s="25"/>
      <c r="DK317" s="25"/>
      <c r="DL317" s="25"/>
      <c r="DM317" s="25"/>
      <c r="DN317" s="25"/>
    </row>
    <row r="318" spans="1:118" ht="15" customHeight="1" x14ac:dyDescent="0.2">
      <c r="A318" s="181"/>
      <c r="B318" s="181"/>
      <c r="AM318" s="183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  <c r="BW318" s="27"/>
      <c r="BX318" s="27"/>
      <c r="BY318" s="27"/>
      <c r="BZ318" s="27"/>
      <c r="CA318" s="27"/>
      <c r="CB318" s="27"/>
      <c r="CC318" s="27"/>
      <c r="CD318" s="27"/>
      <c r="CE318" s="27"/>
      <c r="CF318" s="27"/>
      <c r="CG318" s="27"/>
      <c r="CH318" s="27"/>
      <c r="CI318" s="27"/>
      <c r="CJ318" s="27"/>
      <c r="CK318" s="27"/>
      <c r="CL318" s="27"/>
      <c r="CM318" s="27"/>
      <c r="CN318" s="27"/>
      <c r="CO318" s="27"/>
      <c r="CP318" s="27"/>
      <c r="CQ318" s="27"/>
      <c r="CR318" s="27"/>
      <c r="CS318" s="27"/>
      <c r="CT318" s="27"/>
      <c r="CU318" s="27"/>
      <c r="CV318" s="27"/>
      <c r="CW318" s="27"/>
      <c r="CX318" s="27"/>
      <c r="CY318" s="27"/>
      <c r="CZ318" s="27"/>
      <c r="DA318" s="27"/>
      <c r="DB318" s="27"/>
      <c r="DC318" s="27"/>
      <c r="DD318" s="27"/>
      <c r="DE318" s="27"/>
      <c r="DF318" s="27"/>
      <c r="DG318" s="27"/>
      <c r="DH318" s="27"/>
      <c r="DI318" s="25"/>
      <c r="DJ318" s="25"/>
      <c r="DK318" s="25"/>
      <c r="DL318" s="25"/>
      <c r="DM318" s="25"/>
      <c r="DN318" s="25"/>
    </row>
    <row r="319" spans="1:118" ht="15" customHeight="1" x14ac:dyDescent="0.2">
      <c r="C319" s="184"/>
      <c r="D319" s="184"/>
      <c r="E319" s="184"/>
      <c r="F319" s="184"/>
      <c r="G319" s="184"/>
      <c r="H319" s="184"/>
      <c r="I319" s="184"/>
      <c r="J319" s="184"/>
      <c r="K319" s="184"/>
      <c r="L319" s="184"/>
      <c r="M319" s="184"/>
      <c r="Y319" s="244"/>
      <c r="AM319" s="183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  <c r="BW319" s="27"/>
      <c r="BX319" s="27"/>
      <c r="BY319" s="27"/>
      <c r="BZ319" s="27"/>
      <c r="CA319" s="27"/>
      <c r="CB319" s="27"/>
      <c r="CC319" s="27"/>
      <c r="CD319" s="27"/>
      <c r="CE319" s="27"/>
      <c r="CF319" s="27"/>
      <c r="CG319" s="27"/>
      <c r="CH319" s="27"/>
      <c r="CI319" s="27"/>
      <c r="CJ319" s="27"/>
      <c r="CK319" s="27"/>
      <c r="CL319" s="27"/>
      <c r="CM319" s="27"/>
      <c r="CN319" s="27"/>
      <c r="CO319" s="27"/>
      <c r="CP319" s="27"/>
      <c r="CQ319" s="27"/>
      <c r="CR319" s="27"/>
      <c r="CS319" s="27"/>
      <c r="CT319" s="27"/>
      <c r="CU319" s="27"/>
      <c r="CV319" s="27"/>
      <c r="CW319" s="27"/>
      <c r="CX319" s="27"/>
      <c r="CY319" s="27"/>
      <c r="CZ319" s="27"/>
      <c r="DA319" s="27"/>
      <c r="DB319" s="27"/>
      <c r="DC319" s="27"/>
      <c r="DD319" s="27"/>
      <c r="DE319" s="27"/>
      <c r="DF319" s="27"/>
      <c r="DG319" s="27"/>
      <c r="DH319" s="27"/>
      <c r="DI319" s="25"/>
      <c r="DJ319" s="25"/>
      <c r="DK319" s="25"/>
      <c r="DL319" s="25"/>
      <c r="DM319" s="25"/>
      <c r="DN319" s="25"/>
    </row>
    <row r="320" spans="1:118" ht="15" customHeight="1" x14ac:dyDescent="0.2">
      <c r="Y320" s="244"/>
      <c r="AM320" s="183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  <c r="BW320" s="27"/>
      <c r="BX320" s="27"/>
      <c r="BY320" s="27"/>
      <c r="BZ320" s="27"/>
      <c r="CA320" s="27"/>
      <c r="CB320" s="27"/>
      <c r="CC320" s="27"/>
      <c r="CD320" s="27"/>
      <c r="CE320" s="27"/>
      <c r="CF320" s="27"/>
      <c r="CG320" s="27"/>
      <c r="CH320" s="27"/>
      <c r="CI320" s="27"/>
      <c r="CJ320" s="27"/>
      <c r="CK320" s="27"/>
      <c r="CL320" s="27"/>
      <c r="CM320" s="27"/>
      <c r="CN320" s="27"/>
      <c r="CO320" s="27"/>
      <c r="CP320" s="27"/>
      <c r="CQ320" s="27"/>
      <c r="CR320" s="27"/>
      <c r="CS320" s="27"/>
      <c r="CT320" s="27"/>
      <c r="CU320" s="27"/>
      <c r="CV320" s="27"/>
      <c r="CW320" s="27"/>
      <c r="CX320" s="27"/>
      <c r="CY320" s="27"/>
      <c r="CZ320" s="27"/>
      <c r="DA320" s="27"/>
      <c r="DB320" s="27"/>
      <c r="DC320" s="27"/>
      <c r="DD320" s="27"/>
      <c r="DE320" s="27"/>
      <c r="DF320" s="27"/>
      <c r="DG320" s="27"/>
      <c r="DH320" s="27"/>
      <c r="DI320" s="25"/>
      <c r="DJ320" s="25"/>
      <c r="DK320" s="25"/>
      <c r="DL320" s="25"/>
      <c r="DM320" s="25"/>
      <c r="DN320" s="25"/>
    </row>
    <row r="321" spans="25:118" ht="15" customHeight="1" x14ac:dyDescent="0.2">
      <c r="Y321" s="244"/>
      <c r="AM321" s="183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  <c r="BW321" s="27"/>
      <c r="BX321" s="27"/>
      <c r="BY321" s="27"/>
      <c r="BZ321" s="27"/>
      <c r="CA321" s="27"/>
      <c r="CB321" s="27"/>
      <c r="CC321" s="27"/>
      <c r="CD321" s="27"/>
      <c r="CE321" s="27"/>
      <c r="CF321" s="27"/>
      <c r="CG321" s="27"/>
      <c r="CH321" s="27"/>
      <c r="CI321" s="27"/>
      <c r="CJ321" s="27"/>
      <c r="CK321" s="27"/>
      <c r="CL321" s="27"/>
      <c r="CM321" s="27"/>
      <c r="CN321" s="27"/>
      <c r="CO321" s="27"/>
      <c r="CP321" s="27"/>
      <c r="CQ321" s="27"/>
      <c r="CR321" s="27"/>
      <c r="CS321" s="27"/>
      <c r="CT321" s="27"/>
      <c r="CU321" s="27"/>
      <c r="CV321" s="27"/>
      <c r="CW321" s="27"/>
      <c r="CX321" s="27"/>
      <c r="CY321" s="27"/>
      <c r="CZ321" s="27"/>
      <c r="DA321" s="27"/>
      <c r="DB321" s="27"/>
      <c r="DC321" s="27"/>
      <c r="DD321" s="27"/>
      <c r="DE321" s="27"/>
      <c r="DF321" s="27"/>
      <c r="DG321" s="27"/>
      <c r="DH321" s="27"/>
      <c r="DI321" s="25"/>
      <c r="DJ321" s="25"/>
      <c r="DK321" s="25"/>
      <c r="DL321" s="25"/>
      <c r="DM321" s="25"/>
      <c r="DN321" s="25"/>
    </row>
    <row r="322" spans="25:118" ht="15" customHeight="1" x14ac:dyDescent="0.2">
      <c r="Y322" s="244"/>
      <c r="AM322" s="183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  <c r="BW322" s="27"/>
      <c r="BX322" s="27"/>
      <c r="BY322" s="27"/>
      <c r="BZ322" s="27"/>
      <c r="CA322" s="27"/>
      <c r="CB322" s="27"/>
      <c r="CC322" s="27"/>
      <c r="CD322" s="27"/>
      <c r="CE322" s="27"/>
      <c r="CF322" s="27"/>
      <c r="CG322" s="27"/>
      <c r="CH322" s="27"/>
      <c r="CI322" s="27"/>
      <c r="CJ322" s="27"/>
      <c r="CK322" s="27"/>
      <c r="CL322" s="27"/>
      <c r="CM322" s="27"/>
      <c r="CN322" s="27"/>
      <c r="CO322" s="27"/>
      <c r="CP322" s="27"/>
      <c r="CQ322" s="27"/>
      <c r="CR322" s="27"/>
      <c r="CS322" s="27"/>
      <c r="CT322" s="27"/>
      <c r="CU322" s="27"/>
      <c r="CV322" s="27"/>
      <c r="CW322" s="27"/>
      <c r="CX322" s="27"/>
      <c r="CY322" s="27"/>
      <c r="CZ322" s="27"/>
      <c r="DA322" s="27"/>
      <c r="DB322" s="27"/>
      <c r="DC322" s="27"/>
      <c r="DD322" s="27"/>
      <c r="DE322" s="27"/>
      <c r="DF322" s="27"/>
      <c r="DG322" s="27"/>
      <c r="DH322" s="27"/>
      <c r="DI322" s="25"/>
      <c r="DJ322" s="25"/>
      <c r="DK322" s="25"/>
      <c r="DL322" s="25"/>
      <c r="DM322" s="25"/>
      <c r="DN322" s="25"/>
    </row>
    <row r="323" spans="25:118" ht="15" customHeight="1" x14ac:dyDescent="0.2">
      <c r="AM323" s="183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  <c r="BW323" s="27"/>
      <c r="BX323" s="27"/>
      <c r="BY323" s="27"/>
      <c r="BZ323" s="27"/>
      <c r="CA323" s="27"/>
      <c r="CB323" s="27"/>
      <c r="CC323" s="27"/>
      <c r="CD323" s="27"/>
      <c r="CE323" s="27"/>
      <c r="CF323" s="27"/>
      <c r="CG323" s="27"/>
      <c r="CH323" s="27"/>
      <c r="CI323" s="27"/>
      <c r="CJ323" s="27"/>
      <c r="CK323" s="27"/>
      <c r="CL323" s="27"/>
      <c r="CM323" s="27"/>
      <c r="CN323" s="27"/>
      <c r="CO323" s="27"/>
      <c r="CP323" s="27"/>
      <c r="CQ323" s="27"/>
      <c r="CR323" s="27"/>
      <c r="CS323" s="27"/>
      <c r="CT323" s="27"/>
      <c r="CU323" s="27"/>
      <c r="CV323" s="27"/>
      <c r="CW323" s="27"/>
      <c r="CX323" s="27"/>
      <c r="CY323" s="27"/>
      <c r="CZ323" s="27"/>
      <c r="DA323" s="27"/>
      <c r="DB323" s="27"/>
      <c r="DC323" s="27"/>
      <c r="DD323" s="27"/>
      <c r="DE323" s="27"/>
      <c r="DF323" s="27"/>
      <c r="DG323" s="27"/>
      <c r="DH323" s="27"/>
      <c r="DI323" s="25"/>
      <c r="DJ323" s="25"/>
      <c r="DK323" s="25"/>
      <c r="DL323" s="25"/>
      <c r="DM323" s="25"/>
      <c r="DN323" s="25"/>
    </row>
    <row r="324" spans="25:118" ht="15" customHeight="1" x14ac:dyDescent="0.2">
      <c r="AM324" s="183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  <c r="BW324" s="27"/>
      <c r="BX324" s="27"/>
      <c r="BY324" s="27"/>
      <c r="BZ324" s="27"/>
      <c r="CA324" s="27"/>
      <c r="CB324" s="27"/>
      <c r="CC324" s="27"/>
      <c r="CD324" s="27"/>
      <c r="CE324" s="27"/>
      <c r="CF324" s="27"/>
      <c r="CG324" s="27"/>
      <c r="CH324" s="27"/>
      <c r="CI324" s="27"/>
      <c r="CJ324" s="27"/>
      <c r="CK324" s="27"/>
      <c r="CL324" s="27"/>
      <c r="CM324" s="27"/>
      <c r="CN324" s="27"/>
      <c r="CO324" s="27"/>
      <c r="CP324" s="27"/>
      <c r="CQ324" s="27"/>
      <c r="CR324" s="27"/>
      <c r="CS324" s="27"/>
      <c r="CT324" s="27"/>
      <c r="CU324" s="27"/>
      <c r="CV324" s="27"/>
      <c r="CW324" s="27"/>
      <c r="CX324" s="27"/>
      <c r="CY324" s="27"/>
      <c r="CZ324" s="27"/>
      <c r="DA324" s="27"/>
      <c r="DB324" s="27"/>
      <c r="DC324" s="27"/>
      <c r="DD324" s="27"/>
      <c r="DE324" s="27"/>
      <c r="DF324" s="27"/>
      <c r="DG324" s="27"/>
      <c r="DH324" s="27"/>
      <c r="DI324" s="25"/>
      <c r="DJ324" s="25"/>
      <c r="DK324" s="25"/>
      <c r="DL324" s="25"/>
      <c r="DM324" s="25"/>
      <c r="DN324" s="25"/>
    </row>
    <row r="325" spans="25:118" ht="15" customHeight="1" x14ac:dyDescent="0.2">
      <c r="AM325" s="183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  <c r="BW325" s="27"/>
      <c r="BX325" s="27"/>
      <c r="BY325" s="27"/>
      <c r="BZ325" s="27"/>
      <c r="CA325" s="27"/>
      <c r="CB325" s="27"/>
      <c r="CC325" s="27"/>
      <c r="CD325" s="27"/>
      <c r="CE325" s="27"/>
      <c r="CF325" s="27"/>
      <c r="CG325" s="27"/>
      <c r="CH325" s="27"/>
      <c r="CI325" s="27"/>
      <c r="CJ325" s="27"/>
      <c r="CK325" s="27"/>
      <c r="CL325" s="27"/>
      <c r="CM325" s="27"/>
      <c r="CN325" s="27"/>
      <c r="CO325" s="27"/>
      <c r="CP325" s="27"/>
      <c r="CQ325" s="27"/>
      <c r="CR325" s="27"/>
      <c r="CS325" s="27"/>
      <c r="CT325" s="27"/>
      <c r="CU325" s="27"/>
      <c r="CV325" s="27"/>
      <c r="CW325" s="27"/>
      <c r="CX325" s="27"/>
      <c r="CY325" s="27"/>
      <c r="CZ325" s="27"/>
      <c r="DA325" s="27"/>
      <c r="DB325" s="27"/>
      <c r="DC325" s="27"/>
      <c r="DD325" s="27"/>
      <c r="DE325" s="27"/>
      <c r="DF325" s="27"/>
      <c r="DG325" s="27"/>
      <c r="DH325" s="27"/>
      <c r="DI325" s="25"/>
      <c r="DJ325" s="25"/>
      <c r="DK325" s="25"/>
      <c r="DL325" s="25"/>
      <c r="DM325" s="25"/>
      <c r="DN325" s="25"/>
    </row>
    <row r="326" spans="25:118" ht="15" customHeight="1" x14ac:dyDescent="0.2">
      <c r="AM326" s="183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  <c r="BW326" s="27"/>
      <c r="BX326" s="27"/>
      <c r="BY326" s="27"/>
      <c r="BZ326" s="27"/>
      <c r="CA326" s="27"/>
      <c r="CB326" s="27"/>
      <c r="CC326" s="27"/>
      <c r="CD326" s="27"/>
      <c r="CE326" s="27"/>
      <c r="CF326" s="27"/>
      <c r="CG326" s="27"/>
      <c r="CH326" s="27"/>
      <c r="CI326" s="27"/>
      <c r="CJ326" s="27"/>
      <c r="CK326" s="27"/>
      <c r="CL326" s="27"/>
      <c r="CM326" s="27"/>
      <c r="CN326" s="27"/>
      <c r="CO326" s="27"/>
      <c r="CP326" s="27"/>
      <c r="CQ326" s="27"/>
      <c r="CR326" s="27"/>
      <c r="CS326" s="27"/>
      <c r="CT326" s="27"/>
      <c r="CU326" s="27"/>
      <c r="CV326" s="27"/>
      <c r="CW326" s="27"/>
      <c r="CX326" s="27"/>
      <c r="CY326" s="27"/>
      <c r="CZ326" s="27"/>
      <c r="DA326" s="27"/>
      <c r="DB326" s="27"/>
      <c r="DC326" s="27"/>
      <c r="DD326" s="27"/>
      <c r="DE326" s="27"/>
      <c r="DF326" s="27"/>
      <c r="DG326" s="27"/>
      <c r="DH326" s="27"/>
      <c r="DI326" s="25"/>
      <c r="DJ326" s="25"/>
      <c r="DK326" s="25"/>
      <c r="DL326" s="25"/>
      <c r="DM326" s="25"/>
      <c r="DN326" s="25"/>
    </row>
    <row r="327" spans="25:118" ht="15" customHeight="1" x14ac:dyDescent="0.2">
      <c r="AM327" s="183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  <c r="BW327" s="27"/>
      <c r="BX327" s="27"/>
      <c r="BY327" s="27"/>
      <c r="BZ327" s="27"/>
      <c r="CA327" s="27"/>
      <c r="CB327" s="27"/>
      <c r="CC327" s="27"/>
      <c r="CD327" s="27"/>
      <c r="CE327" s="27"/>
      <c r="CF327" s="27"/>
      <c r="CG327" s="27"/>
      <c r="CH327" s="27"/>
      <c r="CI327" s="27"/>
      <c r="CJ327" s="27"/>
      <c r="CK327" s="27"/>
      <c r="CL327" s="27"/>
      <c r="CM327" s="27"/>
      <c r="CN327" s="27"/>
      <c r="CO327" s="27"/>
      <c r="CP327" s="27"/>
      <c r="CQ327" s="27"/>
      <c r="CR327" s="27"/>
      <c r="CS327" s="27"/>
      <c r="CT327" s="27"/>
      <c r="CU327" s="27"/>
      <c r="CV327" s="27"/>
      <c r="CW327" s="27"/>
      <c r="CX327" s="27"/>
      <c r="CY327" s="27"/>
      <c r="CZ327" s="27"/>
      <c r="DA327" s="27"/>
      <c r="DB327" s="27"/>
      <c r="DC327" s="27"/>
      <c r="DD327" s="27"/>
      <c r="DE327" s="27"/>
      <c r="DF327" s="27"/>
      <c r="DG327" s="27"/>
      <c r="DH327" s="27"/>
      <c r="DI327" s="25"/>
      <c r="DJ327" s="25"/>
      <c r="DK327" s="25"/>
      <c r="DL327" s="25"/>
      <c r="DM327" s="25"/>
      <c r="DN327" s="25"/>
    </row>
    <row r="328" spans="25:118" ht="15" customHeight="1" x14ac:dyDescent="0.2">
      <c r="AM328" s="183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  <c r="BW328" s="27"/>
      <c r="BX328" s="27"/>
      <c r="BY328" s="27"/>
      <c r="BZ328" s="27"/>
      <c r="CA328" s="27"/>
      <c r="CB328" s="27"/>
      <c r="CC328" s="27"/>
      <c r="CD328" s="27"/>
      <c r="CE328" s="27"/>
      <c r="CF328" s="27"/>
      <c r="CG328" s="27"/>
      <c r="CH328" s="27"/>
      <c r="CI328" s="27"/>
      <c r="CJ328" s="27"/>
      <c r="CK328" s="27"/>
      <c r="CL328" s="27"/>
      <c r="CM328" s="27"/>
      <c r="CN328" s="27"/>
      <c r="CO328" s="27"/>
      <c r="CP328" s="27"/>
      <c r="CQ328" s="27"/>
      <c r="CR328" s="27"/>
      <c r="CS328" s="27"/>
      <c r="CT328" s="27"/>
      <c r="CU328" s="27"/>
      <c r="CV328" s="27"/>
      <c r="CW328" s="27"/>
      <c r="CX328" s="27"/>
      <c r="CY328" s="27"/>
      <c r="CZ328" s="27"/>
      <c r="DA328" s="27"/>
      <c r="DB328" s="27"/>
      <c r="DC328" s="27"/>
      <c r="DD328" s="27"/>
      <c r="DE328" s="27"/>
      <c r="DF328" s="27"/>
      <c r="DG328" s="27"/>
      <c r="DH328" s="27"/>
      <c r="DI328" s="25"/>
      <c r="DJ328" s="25"/>
      <c r="DK328" s="25"/>
      <c r="DL328" s="25"/>
      <c r="DM328" s="25"/>
      <c r="DN328" s="25"/>
    </row>
    <row r="329" spans="25:118" ht="15" customHeight="1" x14ac:dyDescent="0.2">
      <c r="AM329" s="183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  <c r="BW329" s="27"/>
      <c r="BX329" s="27"/>
      <c r="BY329" s="27"/>
      <c r="BZ329" s="27"/>
      <c r="CA329" s="27"/>
      <c r="CB329" s="27"/>
      <c r="CC329" s="27"/>
      <c r="CD329" s="27"/>
      <c r="CE329" s="27"/>
      <c r="CF329" s="27"/>
      <c r="CG329" s="27"/>
      <c r="CH329" s="27"/>
      <c r="CI329" s="27"/>
      <c r="CJ329" s="27"/>
      <c r="CK329" s="27"/>
      <c r="CL329" s="27"/>
      <c r="CM329" s="27"/>
      <c r="CN329" s="27"/>
      <c r="CO329" s="27"/>
      <c r="CP329" s="27"/>
      <c r="CQ329" s="27"/>
      <c r="CR329" s="27"/>
      <c r="CS329" s="27"/>
      <c r="CT329" s="27"/>
      <c r="CU329" s="27"/>
      <c r="CV329" s="27"/>
      <c r="CW329" s="27"/>
      <c r="CX329" s="27"/>
      <c r="CY329" s="27"/>
      <c r="CZ329" s="27"/>
      <c r="DA329" s="27"/>
      <c r="DB329" s="27"/>
      <c r="DC329" s="27"/>
      <c r="DD329" s="27"/>
      <c r="DE329" s="27"/>
      <c r="DF329" s="27"/>
      <c r="DG329" s="27"/>
      <c r="DH329" s="27"/>
      <c r="DI329" s="25"/>
      <c r="DJ329" s="25"/>
      <c r="DK329" s="25"/>
      <c r="DL329" s="25"/>
      <c r="DM329" s="25"/>
      <c r="DN329" s="25"/>
    </row>
    <row r="330" spans="25:118" ht="15" customHeight="1" x14ac:dyDescent="0.2">
      <c r="AM330" s="183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  <c r="BW330" s="27"/>
      <c r="BX330" s="27"/>
      <c r="BY330" s="27"/>
      <c r="BZ330" s="27"/>
      <c r="CA330" s="27"/>
      <c r="CB330" s="27"/>
      <c r="CC330" s="27"/>
      <c r="CD330" s="27"/>
      <c r="CE330" s="27"/>
      <c r="CF330" s="27"/>
      <c r="CG330" s="27"/>
      <c r="CH330" s="27"/>
      <c r="CI330" s="27"/>
      <c r="CJ330" s="27"/>
      <c r="CK330" s="27"/>
      <c r="CL330" s="27"/>
      <c r="CM330" s="27"/>
      <c r="CN330" s="27"/>
      <c r="CO330" s="27"/>
      <c r="CP330" s="27"/>
      <c r="CQ330" s="27"/>
      <c r="CR330" s="27"/>
      <c r="CS330" s="27"/>
      <c r="CT330" s="27"/>
      <c r="CU330" s="27"/>
      <c r="CV330" s="27"/>
      <c r="CW330" s="27"/>
      <c r="CX330" s="27"/>
      <c r="CY330" s="27"/>
      <c r="CZ330" s="27"/>
      <c r="DA330" s="27"/>
      <c r="DB330" s="27"/>
      <c r="DC330" s="27"/>
      <c r="DD330" s="27"/>
      <c r="DE330" s="27"/>
      <c r="DF330" s="27"/>
      <c r="DG330" s="27"/>
      <c r="DH330" s="27"/>
      <c r="DI330" s="25"/>
      <c r="DJ330" s="25"/>
      <c r="DK330" s="25"/>
      <c r="DL330" s="25"/>
      <c r="DM330" s="25"/>
      <c r="DN330" s="25"/>
    </row>
    <row r="331" spans="25:118" ht="15" customHeight="1" x14ac:dyDescent="0.2">
      <c r="AM331" s="183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  <c r="BW331" s="27"/>
      <c r="BX331" s="27"/>
      <c r="BY331" s="27"/>
      <c r="BZ331" s="27"/>
      <c r="CA331" s="27"/>
      <c r="CB331" s="27"/>
      <c r="CC331" s="27"/>
      <c r="CD331" s="27"/>
      <c r="CE331" s="27"/>
      <c r="CF331" s="27"/>
      <c r="CG331" s="27"/>
      <c r="CH331" s="27"/>
      <c r="CI331" s="27"/>
      <c r="CJ331" s="27"/>
      <c r="CK331" s="27"/>
      <c r="CL331" s="27"/>
      <c r="CM331" s="27"/>
      <c r="CN331" s="27"/>
      <c r="CO331" s="27"/>
      <c r="CP331" s="27"/>
      <c r="CQ331" s="27"/>
      <c r="CR331" s="27"/>
      <c r="CS331" s="27"/>
      <c r="CT331" s="27"/>
      <c r="CU331" s="27"/>
      <c r="CV331" s="27"/>
      <c r="CW331" s="27"/>
      <c r="CX331" s="27"/>
      <c r="CY331" s="27"/>
      <c r="CZ331" s="27"/>
      <c r="DA331" s="27"/>
      <c r="DB331" s="27"/>
      <c r="DC331" s="27"/>
      <c r="DD331" s="27"/>
      <c r="DE331" s="27"/>
      <c r="DF331" s="27"/>
      <c r="DG331" s="27"/>
      <c r="DH331" s="27"/>
      <c r="DI331" s="25"/>
      <c r="DJ331" s="25"/>
      <c r="DK331" s="25"/>
      <c r="DL331" s="25"/>
      <c r="DM331" s="25"/>
      <c r="DN331" s="25"/>
    </row>
    <row r="332" spans="25:118" ht="15" customHeight="1" x14ac:dyDescent="0.2">
      <c r="AM332" s="183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  <c r="BW332" s="27"/>
      <c r="BX332" s="27"/>
      <c r="BY332" s="27"/>
      <c r="BZ332" s="27"/>
      <c r="CA332" s="27"/>
      <c r="CB332" s="27"/>
      <c r="CC332" s="27"/>
      <c r="CD332" s="27"/>
      <c r="CE332" s="27"/>
      <c r="CF332" s="27"/>
      <c r="CG332" s="27"/>
      <c r="CH332" s="27"/>
      <c r="CI332" s="27"/>
      <c r="CJ332" s="27"/>
      <c r="CK332" s="27"/>
      <c r="CL332" s="27"/>
      <c r="CM332" s="27"/>
      <c r="CN332" s="27"/>
      <c r="CO332" s="27"/>
      <c r="CP332" s="27"/>
      <c r="CQ332" s="27"/>
      <c r="CR332" s="27"/>
      <c r="CS332" s="27"/>
      <c r="CT332" s="27"/>
      <c r="CU332" s="27"/>
      <c r="CV332" s="27"/>
      <c r="CW332" s="27"/>
      <c r="CX332" s="27"/>
      <c r="CY332" s="27"/>
      <c r="CZ332" s="27"/>
      <c r="DA332" s="27"/>
      <c r="DB332" s="27"/>
      <c r="DC332" s="27"/>
      <c r="DD332" s="27"/>
      <c r="DE332" s="27"/>
      <c r="DF332" s="27"/>
      <c r="DG332" s="27"/>
      <c r="DH332" s="27"/>
      <c r="DI332" s="25"/>
      <c r="DJ332" s="25"/>
      <c r="DK332" s="25"/>
      <c r="DL332" s="25"/>
      <c r="DM332" s="25"/>
      <c r="DN332" s="25"/>
    </row>
    <row r="333" spans="25:118" ht="15" customHeight="1" x14ac:dyDescent="0.2">
      <c r="AM333" s="183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  <c r="BW333" s="27"/>
      <c r="BX333" s="27"/>
      <c r="BY333" s="27"/>
      <c r="BZ333" s="27"/>
      <c r="CA333" s="27"/>
      <c r="CB333" s="27"/>
      <c r="CC333" s="27"/>
      <c r="CD333" s="27"/>
      <c r="CE333" s="27"/>
      <c r="CF333" s="27"/>
      <c r="CG333" s="27"/>
      <c r="CH333" s="27"/>
      <c r="CI333" s="27"/>
      <c r="CJ333" s="27"/>
      <c r="CK333" s="27"/>
      <c r="CL333" s="27"/>
      <c r="CM333" s="27"/>
      <c r="CN333" s="27"/>
      <c r="CO333" s="27"/>
      <c r="CP333" s="27"/>
      <c r="CQ333" s="27"/>
      <c r="CR333" s="27"/>
      <c r="CS333" s="27"/>
      <c r="CT333" s="27"/>
      <c r="CU333" s="27"/>
      <c r="CV333" s="27"/>
      <c r="CW333" s="27"/>
      <c r="CX333" s="27"/>
      <c r="CY333" s="27"/>
      <c r="CZ333" s="27"/>
      <c r="DA333" s="27"/>
      <c r="DB333" s="27"/>
      <c r="DC333" s="27"/>
      <c r="DD333" s="27"/>
      <c r="DE333" s="27"/>
      <c r="DF333" s="27"/>
      <c r="DG333" s="27"/>
      <c r="DH333" s="27"/>
      <c r="DI333" s="25"/>
      <c r="DJ333" s="25"/>
      <c r="DK333" s="25"/>
      <c r="DL333" s="25"/>
      <c r="DM333" s="25"/>
      <c r="DN333" s="25"/>
    </row>
    <row r="334" spans="25:118" ht="15" customHeight="1" x14ac:dyDescent="0.2">
      <c r="AM334" s="183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  <c r="BW334" s="27"/>
      <c r="BX334" s="27"/>
      <c r="BY334" s="27"/>
      <c r="BZ334" s="27"/>
      <c r="CA334" s="27"/>
      <c r="CB334" s="27"/>
      <c r="CC334" s="27"/>
      <c r="CD334" s="27"/>
      <c r="CE334" s="27"/>
      <c r="CF334" s="27"/>
      <c r="CG334" s="27"/>
      <c r="CH334" s="27"/>
      <c r="CI334" s="27"/>
      <c r="CJ334" s="27"/>
      <c r="CK334" s="27"/>
      <c r="CL334" s="27"/>
      <c r="CM334" s="27"/>
      <c r="CN334" s="27"/>
      <c r="CO334" s="27"/>
      <c r="CP334" s="27"/>
      <c r="CQ334" s="27"/>
      <c r="CR334" s="27"/>
      <c r="CS334" s="27"/>
      <c r="CT334" s="27"/>
      <c r="CU334" s="27"/>
      <c r="CV334" s="27"/>
      <c r="CW334" s="27"/>
      <c r="CX334" s="27"/>
      <c r="CY334" s="27"/>
      <c r="CZ334" s="27"/>
      <c r="DA334" s="27"/>
      <c r="DB334" s="27"/>
      <c r="DC334" s="27"/>
      <c r="DD334" s="27"/>
      <c r="DE334" s="27"/>
      <c r="DF334" s="27"/>
      <c r="DG334" s="27"/>
      <c r="DH334" s="27"/>
      <c r="DI334" s="25"/>
      <c r="DJ334" s="25"/>
      <c r="DK334" s="25"/>
      <c r="DL334" s="25"/>
      <c r="DM334" s="25"/>
      <c r="DN334" s="25"/>
    </row>
    <row r="335" spans="25:118" ht="15" customHeight="1" x14ac:dyDescent="0.2">
      <c r="AM335" s="183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  <c r="BW335" s="27"/>
      <c r="BX335" s="27"/>
      <c r="BY335" s="27"/>
      <c r="BZ335" s="27"/>
      <c r="CA335" s="27"/>
      <c r="CB335" s="27"/>
      <c r="CC335" s="27"/>
      <c r="CD335" s="27"/>
      <c r="CE335" s="27"/>
      <c r="CF335" s="27"/>
      <c r="CG335" s="27"/>
      <c r="CH335" s="27"/>
      <c r="CI335" s="27"/>
      <c r="CJ335" s="27"/>
      <c r="CK335" s="27"/>
      <c r="CL335" s="27"/>
      <c r="CM335" s="27"/>
      <c r="CN335" s="27"/>
      <c r="CO335" s="27"/>
      <c r="CP335" s="27"/>
      <c r="CQ335" s="27"/>
      <c r="CR335" s="27"/>
      <c r="CS335" s="27"/>
      <c r="CT335" s="27"/>
      <c r="CU335" s="27"/>
      <c r="CV335" s="27"/>
      <c r="CW335" s="27"/>
      <c r="CX335" s="27"/>
      <c r="CY335" s="27"/>
      <c r="CZ335" s="27"/>
      <c r="DA335" s="27"/>
      <c r="DB335" s="27"/>
      <c r="DC335" s="27"/>
      <c r="DD335" s="27"/>
      <c r="DE335" s="27"/>
      <c r="DF335" s="27"/>
      <c r="DG335" s="27"/>
      <c r="DH335" s="27"/>
      <c r="DI335" s="25"/>
      <c r="DJ335" s="25"/>
      <c r="DK335" s="25"/>
      <c r="DL335" s="25"/>
      <c r="DM335" s="25"/>
      <c r="DN335" s="25"/>
    </row>
    <row r="336" spans="25:118" ht="15" customHeight="1" x14ac:dyDescent="0.2">
      <c r="AM336" s="183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  <c r="BW336" s="27"/>
      <c r="BX336" s="27"/>
      <c r="BY336" s="27"/>
      <c r="BZ336" s="27"/>
      <c r="CA336" s="27"/>
      <c r="CB336" s="27"/>
      <c r="CC336" s="27"/>
      <c r="CD336" s="27"/>
      <c r="CE336" s="27"/>
      <c r="CF336" s="27"/>
      <c r="CG336" s="27"/>
      <c r="CH336" s="27"/>
      <c r="CI336" s="27"/>
      <c r="CJ336" s="27"/>
      <c r="CK336" s="27"/>
      <c r="CL336" s="27"/>
      <c r="CM336" s="27"/>
      <c r="CN336" s="27"/>
      <c r="CO336" s="27"/>
      <c r="CP336" s="27"/>
      <c r="CQ336" s="27"/>
      <c r="CR336" s="27"/>
      <c r="CS336" s="27"/>
      <c r="CT336" s="27"/>
      <c r="CU336" s="27"/>
      <c r="CV336" s="27"/>
      <c r="CW336" s="27"/>
      <c r="CX336" s="27"/>
      <c r="CY336" s="27"/>
      <c r="CZ336" s="27"/>
      <c r="DA336" s="27"/>
      <c r="DB336" s="27"/>
      <c r="DC336" s="27"/>
      <c r="DD336" s="27"/>
      <c r="DE336" s="27"/>
      <c r="DF336" s="27"/>
      <c r="DG336" s="27"/>
      <c r="DH336" s="27"/>
      <c r="DI336" s="25"/>
      <c r="DJ336" s="25"/>
      <c r="DK336" s="25"/>
      <c r="DL336" s="25"/>
      <c r="DM336" s="25"/>
      <c r="DN336" s="25"/>
    </row>
    <row r="337" spans="39:118" ht="15" customHeight="1" x14ac:dyDescent="0.2">
      <c r="AM337" s="183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  <c r="BW337" s="27"/>
      <c r="BX337" s="27"/>
      <c r="BY337" s="27"/>
      <c r="BZ337" s="27"/>
      <c r="CA337" s="27"/>
      <c r="CB337" s="27"/>
      <c r="CC337" s="27"/>
      <c r="CD337" s="27"/>
      <c r="CE337" s="27"/>
      <c r="CF337" s="27"/>
      <c r="CG337" s="27"/>
      <c r="CH337" s="27"/>
      <c r="CI337" s="27"/>
      <c r="CJ337" s="27"/>
      <c r="CK337" s="27"/>
      <c r="CL337" s="27"/>
      <c r="CM337" s="27"/>
      <c r="CN337" s="27"/>
      <c r="CO337" s="27"/>
      <c r="CP337" s="27"/>
      <c r="CQ337" s="27"/>
      <c r="CR337" s="27"/>
      <c r="CS337" s="27"/>
      <c r="CT337" s="27"/>
      <c r="CU337" s="27"/>
      <c r="CV337" s="27"/>
      <c r="CW337" s="27"/>
      <c r="CX337" s="27"/>
      <c r="CY337" s="27"/>
      <c r="CZ337" s="27"/>
      <c r="DA337" s="27"/>
      <c r="DB337" s="27"/>
      <c r="DC337" s="27"/>
      <c r="DD337" s="27"/>
      <c r="DE337" s="27"/>
      <c r="DF337" s="27"/>
      <c r="DG337" s="27"/>
      <c r="DH337" s="27"/>
      <c r="DI337" s="25"/>
      <c r="DJ337" s="25"/>
      <c r="DK337" s="25"/>
      <c r="DL337" s="25"/>
      <c r="DM337" s="25"/>
      <c r="DN337" s="25"/>
    </row>
    <row r="338" spans="39:118" ht="15" customHeight="1" x14ac:dyDescent="0.2">
      <c r="AM338" s="183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  <c r="BW338" s="27"/>
      <c r="BX338" s="27"/>
      <c r="BY338" s="27"/>
      <c r="BZ338" s="27"/>
      <c r="CA338" s="27"/>
      <c r="CB338" s="27"/>
      <c r="CC338" s="27"/>
      <c r="CD338" s="27"/>
      <c r="CE338" s="27"/>
      <c r="CF338" s="27"/>
      <c r="CG338" s="27"/>
      <c r="CH338" s="27"/>
      <c r="CI338" s="27"/>
      <c r="CJ338" s="27"/>
      <c r="CK338" s="27"/>
      <c r="CL338" s="27"/>
      <c r="CM338" s="27"/>
      <c r="CN338" s="27"/>
      <c r="CO338" s="27"/>
      <c r="CP338" s="27"/>
      <c r="CQ338" s="27"/>
      <c r="CR338" s="27"/>
      <c r="CS338" s="27"/>
      <c r="CT338" s="27"/>
      <c r="CU338" s="27"/>
      <c r="CV338" s="27"/>
      <c r="CW338" s="27"/>
      <c r="CX338" s="27"/>
      <c r="CY338" s="27"/>
      <c r="CZ338" s="27"/>
      <c r="DA338" s="27"/>
      <c r="DB338" s="27"/>
      <c r="DC338" s="27"/>
      <c r="DD338" s="27"/>
      <c r="DE338" s="27"/>
      <c r="DF338" s="27"/>
      <c r="DG338" s="27"/>
      <c r="DH338" s="27"/>
      <c r="DI338" s="25"/>
      <c r="DJ338" s="25"/>
      <c r="DK338" s="25"/>
      <c r="DL338" s="25"/>
      <c r="DM338" s="25"/>
      <c r="DN338" s="25"/>
    </row>
    <row r="339" spans="39:118" ht="15" customHeight="1" x14ac:dyDescent="0.2">
      <c r="AM339" s="183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  <c r="BW339" s="27"/>
      <c r="BX339" s="27"/>
      <c r="BY339" s="27"/>
      <c r="BZ339" s="27"/>
      <c r="CA339" s="27"/>
      <c r="CB339" s="27"/>
      <c r="CC339" s="27"/>
      <c r="CD339" s="27"/>
      <c r="CE339" s="27"/>
      <c r="CF339" s="27"/>
      <c r="CG339" s="27"/>
      <c r="CH339" s="27"/>
      <c r="CI339" s="27"/>
      <c r="CJ339" s="27"/>
      <c r="CK339" s="27"/>
      <c r="CL339" s="27"/>
      <c r="CM339" s="27"/>
      <c r="CN339" s="27"/>
      <c r="CO339" s="27"/>
      <c r="CP339" s="27"/>
      <c r="CQ339" s="27"/>
      <c r="CR339" s="27"/>
      <c r="CS339" s="27"/>
      <c r="CT339" s="27"/>
      <c r="CU339" s="27"/>
      <c r="CV339" s="27"/>
      <c r="CW339" s="27"/>
      <c r="CX339" s="27"/>
      <c r="CY339" s="27"/>
      <c r="CZ339" s="27"/>
      <c r="DA339" s="27"/>
      <c r="DB339" s="27"/>
      <c r="DC339" s="27"/>
      <c r="DD339" s="27"/>
      <c r="DE339" s="27"/>
      <c r="DF339" s="27"/>
      <c r="DG339" s="27"/>
      <c r="DH339" s="27"/>
      <c r="DI339" s="25"/>
      <c r="DJ339" s="25"/>
      <c r="DK339" s="25"/>
      <c r="DL339" s="25"/>
      <c r="DM339" s="25"/>
      <c r="DN339" s="25"/>
    </row>
    <row r="340" spans="39:118" ht="15" customHeight="1" x14ac:dyDescent="0.2">
      <c r="AM340" s="183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  <c r="BW340" s="27"/>
      <c r="BX340" s="27"/>
      <c r="BY340" s="27"/>
      <c r="BZ340" s="27"/>
      <c r="CA340" s="27"/>
      <c r="CB340" s="27"/>
      <c r="CC340" s="27"/>
      <c r="CD340" s="27"/>
      <c r="CE340" s="27"/>
      <c r="CF340" s="27"/>
      <c r="CG340" s="27"/>
      <c r="CH340" s="27"/>
      <c r="CI340" s="27"/>
      <c r="CJ340" s="27"/>
      <c r="CK340" s="27"/>
      <c r="CL340" s="27"/>
      <c r="CM340" s="27"/>
      <c r="CN340" s="27"/>
      <c r="CO340" s="27"/>
      <c r="CP340" s="27"/>
      <c r="CQ340" s="27"/>
      <c r="CR340" s="27"/>
      <c r="CS340" s="27"/>
      <c r="CT340" s="27"/>
      <c r="CU340" s="27"/>
      <c r="CV340" s="27"/>
      <c r="CW340" s="27"/>
      <c r="CX340" s="27"/>
      <c r="CY340" s="27"/>
      <c r="CZ340" s="27"/>
      <c r="DA340" s="27"/>
      <c r="DB340" s="27"/>
      <c r="DC340" s="27"/>
      <c r="DD340" s="27"/>
      <c r="DE340" s="27"/>
      <c r="DF340" s="27"/>
      <c r="DG340" s="27"/>
      <c r="DH340" s="27"/>
      <c r="DI340" s="25"/>
      <c r="DJ340" s="25"/>
      <c r="DK340" s="25"/>
      <c r="DL340" s="25"/>
      <c r="DM340" s="25"/>
      <c r="DN340" s="25"/>
    </row>
    <row r="341" spans="39:118" ht="15" customHeight="1" x14ac:dyDescent="0.2">
      <c r="AM341" s="183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  <c r="BW341" s="27"/>
      <c r="BX341" s="27"/>
      <c r="BY341" s="27"/>
      <c r="BZ341" s="27"/>
      <c r="CA341" s="27"/>
      <c r="CB341" s="27"/>
      <c r="CC341" s="27"/>
      <c r="CD341" s="27"/>
      <c r="CE341" s="27"/>
      <c r="CF341" s="27"/>
      <c r="CG341" s="27"/>
      <c r="CH341" s="27"/>
      <c r="CI341" s="27"/>
      <c r="CJ341" s="27"/>
      <c r="CK341" s="27"/>
      <c r="CL341" s="27"/>
      <c r="CM341" s="27"/>
      <c r="CN341" s="27"/>
      <c r="CO341" s="27"/>
      <c r="CP341" s="27"/>
      <c r="CQ341" s="27"/>
      <c r="CR341" s="27"/>
      <c r="CS341" s="27"/>
      <c r="CT341" s="27"/>
      <c r="CU341" s="27"/>
      <c r="CV341" s="27"/>
      <c r="CW341" s="27"/>
      <c r="CX341" s="27"/>
      <c r="CY341" s="27"/>
      <c r="CZ341" s="27"/>
      <c r="DA341" s="27"/>
      <c r="DB341" s="27"/>
      <c r="DC341" s="27"/>
      <c r="DD341" s="27"/>
      <c r="DE341" s="27"/>
      <c r="DF341" s="27"/>
      <c r="DG341" s="27"/>
      <c r="DH341" s="27"/>
      <c r="DI341" s="25"/>
      <c r="DJ341" s="25"/>
      <c r="DK341" s="25"/>
      <c r="DL341" s="25"/>
      <c r="DM341" s="25"/>
      <c r="DN341" s="25"/>
    </row>
    <row r="342" spans="39:118" ht="15" customHeight="1" x14ac:dyDescent="0.2">
      <c r="AM342" s="183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  <c r="BW342" s="27"/>
      <c r="BX342" s="27"/>
      <c r="BY342" s="27"/>
      <c r="BZ342" s="27"/>
      <c r="CA342" s="27"/>
      <c r="CB342" s="27"/>
      <c r="CC342" s="27"/>
      <c r="CD342" s="27"/>
      <c r="CE342" s="27"/>
      <c r="CF342" s="27"/>
      <c r="CG342" s="27"/>
      <c r="CH342" s="27"/>
      <c r="CI342" s="27"/>
      <c r="CJ342" s="27"/>
      <c r="CK342" s="27"/>
      <c r="CL342" s="27"/>
      <c r="CM342" s="27"/>
      <c r="CN342" s="27"/>
      <c r="CO342" s="27"/>
      <c r="CP342" s="27"/>
      <c r="CQ342" s="27"/>
      <c r="CR342" s="27"/>
      <c r="CS342" s="27"/>
      <c r="CT342" s="27"/>
      <c r="CU342" s="27"/>
      <c r="CV342" s="27"/>
      <c r="CW342" s="27"/>
      <c r="CX342" s="27"/>
      <c r="CY342" s="27"/>
      <c r="CZ342" s="27"/>
      <c r="DA342" s="27"/>
      <c r="DB342" s="27"/>
      <c r="DC342" s="27"/>
      <c r="DD342" s="27"/>
      <c r="DE342" s="27"/>
      <c r="DF342" s="27"/>
      <c r="DG342" s="27"/>
      <c r="DH342" s="27"/>
      <c r="DI342" s="25"/>
      <c r="DJ342" s="25"/>
      <c r="DK342" s="25"/>
      <c r="DL342" s="25"/>
      <c r="DM342" s="25"/>
      <c r="DN342" s="25"/>
    </row>
    <row r="343" spans="39:118" ht="15" customHeight="1" x14ac:dyDescent="0.2">
      <c r="AM343" s="183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  <c r="BW343" s="27"/>
      <c r="BX343" s="27"/>
      <c r="BY343" s="27"/>
      <c r="BZ343" s="27"/>
      <c r="CA343" s="27"/>
      <c r="CB343" s="27"/>
      <c r="CC343" s="27"/>
      <c r="CD343" s="27"/>
      <c r="CE343" s="27"/>
      <c r="CF343" s="27"/>
      <c r="CG343" s="27"/>
      <c r="CH343" s="27"/>
      <c r="CI343" s="27"/>
      <c r="CJ343" s="27"/>
      <c r="CK343" s="27"/>
      <c r="CL343" s="27"/>
      <c r="CM343" s="27"/>
      <c r="CN343" s="27"/>
      <c r="CO343" s="27"/>
      <c r="CP343" s="27"/>
      <c r="CQ343" s="27"/>
      <c r="CR343" s="27"/>
      <c r="CS343" s="27"/>
      <c r="CT343" s="27"/>
      <c r="CU343" s="27"/>
      <c r="CV343" s="27"/>
      <c r="CW343" s="27"/>
      <c r="CX343" s="27"/>
      <c r="CY343" s="27"/>
      <c r="CZ343" s="27"/>
      <c r="DA343" s="27"/>
      <c r="DB343" s="27"/>
      <c r="DC343" s="27"/>
      <c r="DD343" s="27"/>
      <c r="DE343" s="27"/>
      <c r="DF343" s="27"/>
      <c r="DG343" s="27"/>
      <c r="DH343" s="27"/>
      <c r="DI343" s="25"/>
      <c r="DJ343" s="25"/>
      <c r="DK343" s="25"/>
      <c r="DL343" s="25"/>
      <c r="DM343" s="25"/>
      <c r="DN343" s="25"/>
    </row>
    <row r="344" spans="39:118" ht="15" customHeight="1" x14ac:dyDescent="0.2">
      <c r="AM344" s="183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  <c r="BW344" s="27"/>
      <c r="BX344" s="27"/>
      <c r="BY344" s="27"/>
      <c r="BZ344" s="27"/>
      <c r="CA344" s="27"/>
      <c r="CB344" s="27"/>
      <c r="CC344" s="27"/>
      <c r="CD344" s="27"/>
      <c r="CE344" s="27"/>
      <c r="CF344" s="27"/>
      <c r="CG344" s="27"/>
      <c r="CH344" s="27"/>
      <c r="CI344" s="27"/>
      <c r="CJ344" s="27"/>
      <c r="CK344" s="27"/>
      <c r="CL344" s="27"/>
      <c r="CM344" s="27"/>
      <c r="CN344" s="27"/>
      <c r="CO344" s="27"/>
      <c r="CP344" s="27"/>
      <c r="CQ344" s="27"/>
      <c r="CR344" s="27"/>
      <c r="CS344" s="27"/>
      <c r="CT344" s="27"/>
      <c r="CU344" s="27"/>
      <c r="CV344" s="27"/>
      <c r="CW344" s="27"/>
      <c r="CX344" s="27"/>
      <c r="CY344" s="27"/>
      <c r="CZ344" s="27"/>
      <c r="DA344" s="27"/>
      <c r="DB344" s="27"/>
      <c r="DC344" s="27"/>
      <c r="DD344" s="27"/>
      <c r="DE344" s="27"/>
      <c r="DF344" s="27"/>
      <c r="DG344" s="27"/>
      <c r="DH344" s="27"/>
      <c r="DI344" s="25"/>
      <c r="DJ344" s="25"/>
      <c r="DK344" s="25"/>
      <c r="DL344" s="25"/>
      <c r="DM344" s="25"/>
      <c r="DN344" s="25"/>
    </row>
    <row r="345" spans="39:118" ht="15" customHeight="1" x14ac:dyDescent="0.2">
      <c r="AM345" s="183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  <c r="BW345" s="27"/>
      <c r="BX345" s="27"/>
      <c r="BY345" s="27"/>
      <c r="BZ345" s="27"/>
      <c r="CA345" s="27"/>
      <c r="CB345" s="27"/>
      <c r="CC345" s="27"/>
      <c r="CD345" s="27"/>
      <c r="CE345" s="27"/>
      <c r="CF345" s="27"/>
      <c r="CG345" s="27"/>
      <c r="CH345" s="27"/>
      <c r="CI345" s="27"/>
      <c r="CJ345" s="27"/>
      <c r="CK345" s="27"/>
      <c r="CL345" s="27"/>
      <c r="CM345" s="27"/>
      <c r="CN345" s="27"/>
      <c r="CO345" s="27"/>
      <c r="CP345" s="27"/>
      <c r="CQ345" s="27"/>
      <c r="CR345" s="27"/>
      <c r="CS345" s="27"/>
      <c r="CT345" s="27"/>
      <c r="CU345" s="27"/>
      <c r="CV345" s="27"/>
      <c r="CW345" s="27"/>
      <c r="CX345" s="27"/>
      <c r="CY345" s="27"/>
      <c r="CZ345" s="27"/>
      <c r="DA345" s="27"/>
      <c r="DB345" s="27"/>
      <c r="DC345" s="27"/>
      <c r="DD345" s="27"/>
      <c r="DE345" s="27"/>
      <c r="DF345" s="27"/>
      <c r="DG345" s="27"/>
      <c r="DH345" s="27"/>
      <c r="DI345" s="25"/>
      <c r="DJ345" s="25"/>
      <c r="DK345" s="25"/>
      <c r="DL345" s="25"/>
      <c r="DM345" s="25"/>
      <c r="DN345" s="25"/>
    </row>
    <row r="346" spans="39:118" ht="15" customHeight="1" x14ac:dyDescent="0.2">
      <c r="AM346" s="183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  <c r="BW346" s="27"/>
      <c r="BX346" s="27"/>
      <c r="BY346" s="27"/>
      <c r="BZ346" s="27"/>
      <c r="CA346" s="27"/>
      <c r="CB346" s="27"/>
      <c r="CC346" s="27"/>
      <c r="CD346" s="27"/>
      <c r="CE346" s="27"/>
      <c r="CF346" s="27"/>
      <c r="CG346" s="27"/>
      <c r="CH346" s="27"/>
      <c r="CI346" s="27"/>
      <c r="CJ346" s="27"/>
      <c r="CK346" s="27"/>
      <c r="CL346" s="27"/>
      <c r="CM346" s="27"/>
      <c r="CN346" s="27"/>
      <c r="CO346" s="27"/>
      <c r="CP346" s="27"/>
      <c r="CQ346" s="27"/>
      <c r="CR346" s="27"/>
      <c r="CS346" s="27"/>
      <c r="CT346" s="27"/>
      <c r="CU346" s="27"/>
      <c r="CV346" s="27"/>
      <c r="CW346" s="27"/>
      <c r="CX346" s="27"/>
      <c r="CY346" s="27"/>
      <c r="CZ346" s="27"/>
      <c r="DA346" s="27"/>
      <c r="DB346" s="27"/>
      <c r="DC346" s="27"/>
      <c r="DD346" s="27"/>
      <c r="DE346" s="27"/>
      <c r="DF346" s="27"/>
      <c r="DG346" s="27"/>
      <c r="DH346" s="27"/>
      <c r="DI346" s="25"/>
      <c r="DJ346" s="25"/>
      <c r="DK346" s="25"/>
      <c r="DL346" s="25"/>
      <c r="DM346" s="25"/>
      <c r="DN346" s="25"/>
    </row>
    <row r="347" spans="39:118" ht="15" customHeight="1" x14ac:dyDescent="0.2">
      <c r="AM347" s="183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  <c r="BW347" s="27"/>
      <c r="BX347" s="27"/>
      <c r="BY347" s="27"/>
      <c r="BZ347" s="27"/>
      <c r="CA347" s="27"/>
      <c r="CB347" s="27"/>
      <c r="CC347" s="27"/>
      <c r="CD347" s="27"/>
      <c r="CE347" s="27"/>
      <c r="CF347" s="27"/>
      <c r="CG347" s="27"/>
      <c r="CH347" s="27"/>
      <c r="CI347" s="27"/>
      <c r="CJ347" s="27"/>
      <c r="CK347" s="27"/>
      <c r="CL347" s="27"/>
      <c r="CM347" s="27"/>
      <c r="CN347" s="27"/>
      <c r="CO347" s="27"/>
      <c r="CP347" s="27"/>
      <c r="CQ347" s="27"/>
      <c r="CR347" s="27"/>
      <c r="CS347" s="27"/>
      <c r="CT347" s="27"/>
      <c r="CU347" s="27"/>
      <c r="CV347" s="27"/>
      <c r="CW347" s="27"/>
      <c r="CX347" s="27"/>
      <c r="CY347" s="27"/>
      <c r="CZ347" s="27"/>
      <c r="DA347" s="27"/>
      <c r="DB347" s="27"/>
      <c r="DC347" s="27"/>
      <c r="DD347" s="27"/>
      <c r="DE347" s="27"/>
      <c r="DF347" s="27"/>
      <c r="DG347" s="27"/>
      <c r="DH347" s="27"/>
      <c r="DI347" s="25"/>
      <c r="DJ347" s="25"/>
      <c r="DK347" s="25"/>
      <c r="DL347" s="25"/>
      <c r="DM347" s="25"/>
      <c r="DN347" s="25"/>
    </row>
    <row r="348" spans="39:118" ht="15" customHeight="1" x14ac:dyDescent="0.2">
      <c r="AM348" s="183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  <c r="BW348" s="27"/>
      <c r="BX348" s="27"/>
      <c r="BY348" s="27"/>
      <c r="BZ348" s="27"/>
      <c r="CA348" s="27"/>
      <c r="CB348" s="27"/>
      <c r="CC348" s="27"/>
      <c r="CD348" s="27"/>
      <c r="CE348" s="27"/>
      <c r="CF348" s="27"/>
      <c r="CG348" s="27"/>
      <c r="CH348" s="27"/>
      <c r="CI348" s="27"/>
      <c r="CJ348" s="27"/>
      <c r="CK348" s="27"/>
      <c r="CL348" s="27"/>
      <c r="CM348" s="27"/>
      <c r="CN348" s="27"/>
      <c r="CO348" s="27"/>
      <c r="CP348" s="27"/>
      <c r="CQ348" s="27"/>
      <c r="CR348" s="27"/>
      <c r="CS348" s="27"/>
      <c r="CT348" s="27"/>
      <c r="CU348" s="27"/>
      <c r="CV348" s="27"/>
      <c r="CW348" s="27"/>
      <c r="CX348" s="27"/>
      <c r="CY348" s="27"/>
      <c r="CZ348" s="27"/>
      <c r="DA348" s="27"/>
      <c r="DB348" s="27"/>
      <c r="DC348" s="27"/>
      <c r="DD348" s="27"/>
      <c r="DE348" s="27"/>
      <c r="DF348" s="27"/>
      <c r="DG348" s="27"/>
      <c r="DH348" s="27"/>
      <c r="DI348" s="25"/>
      <c r="DJ348" s="25"/>
      <c r="DK348" s="25"/>
      <c r="DL348" s="25"/>
      <c r="DM348" s="25"/>
      <c r="DN348" s="25"/>
    </row>
    <row r="349" spans="39:118" ht="15" customHeight="1" x14ac:dyDescent="0.2">
      <c r="AM349" s="183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  <c r="BW349" s="27"/>
      <c r="BX349" s="27"/>
      <c r="BY349" s="27"/>
      <c r="BZ349" s="27"/>
      <c r="CA349" s="27"/>
      <c r="CB349" s="27"/>
      <c r="CC349" s="27"/>
      <c r="CD349" s="27"/>
      <c r="CE349" s="27"/>
      <c r="CF349" s="27"/>
      <c r="CG349" s="27"/>
      <c r="CH349" s="27"/>
      <c r="CI349" s="27"/>
      <c r="CJ349" s="27"/>
      <c r="CK349" s="27"/>
      <c r="CL349" s="27"/>
      <c r="CM349" s="27"/>
      <c r="CN349" s="27"/>
      <c r="CO349" s="27"/>
      <c r="CP349" s="27"/>
      <c r="CQ349" s="27"/>
      <c r="CR349" s="27"/>
      <c r="CS349" s="27"/>
      <c r="CT349" s="27"/>
      <c r="CU349" s="27"/>
      <c r="CV349" s="27"/>
      <c r="CW349" s="27"/>
      <c r="CX349" s="27"/>
      <c r="CY349" s="27"/>
      <c r="CZ349" s="27"/>
      <c r="DA349" s="27"/>
      <c r="DB349" s="27"/>
      <c r="DC349" s="27"/>
      <c r="DD349" s="27"/>
      <c r="DE349" s="27"/>
      <c r="DF349" s="27"/>
      <c r="DG349" s="27"/>
      <c r="DH349" s="27"/>
      <c r="DI349" s="25"/>
      <c r="DJ349" s="25"/>
      <c r="DK349" s="25"/>
      <c r="DL349" s="25"/>
      <c r="DM349" s="25"/>
      <c r="DN349" s="25"/>
    </row>
    <row r="350" spans="39:118" ht="15" customHeight="1" x14ac:dyDescent="0.2">
      <c r="AM350" s="183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  <c r="BW350" s="27"/>
      <c r="BX350" s="27"/>
      <c r="BY350" s="27"/>
      <c r="BZ350" s="27"/>
      <c r="CA350" s="27"/>
      <c r="CB350" s="27"/>
      <c r="CC350" s="27"/>
      <c r="CD350" s="27"/>
      <c r="CE350" s="27"/>
      <c r="CF350" s="27"/>
      <c r="CG350" s="27"/>
      <c r="CH350" s="27"/>
      <c r="CI350" s="27"/>
      <c r="CJ350" s="27"/>
      <c r="CK350" s="27"/>
      <c r="CL350" s="27"/>
      <c r="CM350" s="27"/>
      <c r="CN350" s="27"/>
      <c r="CO350" s="27"/>
      <c r="CP350" s="27"/>
      <c r="CQ350" s="27"/>
      <c r="CR350" s="27"/>
      <c r="CS350" s="27"/>
      <c r="CT350" s="27"/>
      <c r="CU350" s="27"/>
      <c r="CV350" s="27"/>
      <c r="CW350" s="27"/>
      <c r="CX350" s="27"/>
      <c r="CY350" s="27"/>
      <c r="CZ350" s="27"/>
      <c r="DA350" s="27"/>
      <c r="DB350" s="27"/>
      <c r="DC350" s="27"/>
      <c r="DD350" s="27"/>
      <c r="DE350" s="27"/>
      <c r="DF350" s="27"/>
      <c r="DG350" s="27"/>
      <c r="DH350" s="27"/>
      <c r="DI350" s="25"/>
      <c r="DJ350" s="25"/>
      <c r="DK350" s="25"/>
      <c r="DL350" s="25"/>
      <c r="DM350" s="25"/>
      <c r="DN350" s="25"/>
    </row>
    <row r="351" spans="39:118" ht="15" customHeight="1" x14ac:dyDescent="0.2">
      <c r="AM351" s="183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  <c r="BW351" s="27"/>
      <c r="BX351" s="27"/>
      <c r="BY351" s="27"/>
      <c r="BZ351" s="27"/>
      <c r="CA351" s="27"/>
      <c r="CB351" s="27"/>
      <c r="CC351" s="27"/>
      <c r="CD351" s="27"/>
      <c r="CE351" s="27"/>
      <c r="CF351" s="27"/>
      <c r="CG351" s="27"/>
      <c r="CH351" s="27"/>
      <c r="CI351" s="27"/>
      <c r="CJ351" s="27"/>
      <c r="CK351" s="27"/>
      <c r="CL351" s="27"/>
      <c r="CM351" s="27"/>
      <c r="CN351" s="27"/>
      <c r="CO351" s="27"/>
      <c r="CP351" s="27"/>
      <c r="CQ351" s="27"/>
      <c r="CR351" s="27"/>
      <c r="CS351" s="27"/>
      <c r="CT351" s="27"/>
      <c r="CU351" s="27"/>
      <c r="CV351" s="27"/>
      <c r="CW351" s="27"/>
      <c r="CX351" s="27"/>
      <c r="CY351" s="27"/>
      <c r="CZ351" s="27"/>
      <c r="DA351" s="27"/>
      <c r="DB351" s="27"/>
      <c r="DC351" s="27"/>
      <c r="DD351" s="27"/>
      <c r="DE351" s="27"/>
      <c r="DF351" s="27"/>
      <c r="DG351" s="27"/>
      <c r="DH351" s="27"/>
      <c r="DI351" s="25"/>
      <c r="DJ351" s="25"/>
      <c r="DK351" s="25"/>
      <c r="DL351" s="25"/>
      <c r="DM351" s="25"/>
      <c r="DN351" s="25"/>
    </row>
    <row r="352" spans="39:118" ht="15" customHeight="1" x14ac:dyDescent="0.2">
      <c r="AM352" s="183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  <c r="BW352" s="27"/>
      <c r="BX352" s="27"/>
      <c r="BY352" s="27"/>
      <c r="BZ352" s="27"/>
      <c r="CA352" s="27"/>
      <c r="CB352" s="27"/>
      <c r="CC352" s="27"/>
      <c r="CD352" s="27"/>
      <c r="CE352" s="27"/>
      <c r="CF352" s="27"/>
      <c r="CG352" s="27"/>
      <c r="CH352" s="27"/>
      <c r="CI352" s="27"/>
      <c r="CJ352" s="27"/>
      <c r="CK352" s="27"/>
      <c r="CL352" s="27"/>
      <c r="CM352" s="27"/>
      <c r="CN352" s="27"/>
      <c r="CO352" s="27"/>
      <c r="CP352" s="27"/>
      <c r="CQ352" s="27"/>
      <c r="CR352" s="27"/>
      <c r="CS352" s="27"/>
      <c r="CT352" s="27"/>
      <c r="CU352" s="27"/>
      <c r="CV352" s="27"/>
      <c r="CW352" s="27"/>
      <c r="CX352" s="27"/>
      <c r="CY352" s="27"/>
      <c r="CZ352" s="27"/>
      <c r="DA352" s="27"/>
      <c r="DB352" s="27"/>
      <c r="DC352" s="27"/>
      <c r="DD352" s="27"/>
      <c r="DE352" s="27"/>
      <c r="DF352" s="27"/>
      <c r="DG352" s="27"/>
      <c r="DH352" s="27"/>
      <c r="DI352" s="25"/>
      <c r="DJ352" s="25"/>
      <c r="DK352" s="25"/>
      <c r="DL352" s="25"/>
      <c r="DM352" s="25"/>
      <c r="DN352" s="25"/>
    </row>
    <row r="353" spans="39:118" ht="15" customHeight="1" x14ac:dyDescent="0.2">
      <c r="AM353" s="183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  <c r="BW353" s="27"/>
      <c r="BX353" s="27"/>
      <c r="BY353" s="27"/>
      <c r="BZ353" s="27"/>
      <c r="CA353" s="27"/>
      <c r="CB353" s="27"/>
      <c r="CC353" s="27"/>
      <c r="CD353" s="27"/>
      <c r="CE353" s="27"/>
      <c r="CF353" s="27"/>
      <c r="CG353" s="27"/>
      <c r="CH353" s="27"/>
      <c r="CI353" s="27"/>
      <c r="CJ353" s="27"/>
      <c r="CK353" s="27"/>
      <c r="CL353" s="27"/>
      <c r="CM353" s="27"/>
      <c r="CN353" s="27"/>
      <c r="CO353" s="27"/>
      <c r="CP353" s="27"/>
      <c r="CQ353" s="27"/>
      <c r="CR353" s="27"/>
      <c r="CS353" s="27"/>
      <c r="CT353" s="27"/>
      <c r="CU353" s="27"/>
      <c r="CV353" s="27"/>
      <c r="CW353" s="27"/>
      <c r="CX353" s="27"/>
      <c r="CY353" s="27"/>
      <c r="CZ353" s="27"/>
      <c r="DA353" s="27"/>
      <c r="DB353" s="27"/>
      <c r="DC353" s="27"/>
      <c r="DD353" s="27"/>
      <c r="DE353" s="27"/>
      <c r="DF353" s="27"/>
      <c r="DG353" s="27"/>
      <c r="DH353" s="27"/>
      <c r="DI353" s="25"/>
      <c r="DJ353" s="25"/>
      <c r="DK353" s="25"/>
      <c r="DL353" s="25"/>
      <c r="DM353" s="25"/>
      <c r="DN353" s="25"/>
    </row>
    <row r="354" spans="39:118" ht="15" customHeight="1" x14ac:dyDescent="0.2">
      <c r="AM354" s="183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  <c r="BW354" s="27"/>
      <c r="BX354" s="27"/>
      <c r="BY354" s="27"/>
      <c r="BZ354" s="27"/>
      <c r="CA354" s="27"/>
      <c r="CB354" s="27"/>
      <c r="CC354" s="27"/>
      <c r="CD354" s="27"/>
      <c r="CE354" s="27"/>
      <c r="CF354" s="27"/>
      <c r="CG354" s="27"/>
      <c r="CH354" s="27"/>
      <c r="CI354" s="27"/>
      <c r="CJ354" s="27"/>
      <c r="CK354" s="27"/>
      <c r="CL354" s="27"/>
      <c r="CM354" s="27"/>
      <c r="CN354" s="27"/>
      <c r="CO354" s="27"/>
      <c r="CP354" s="27"/>
      <c r="CQ354" s="27"/>
      <c r="CR354" s="27"/>
      <c r="CS354" s="27"/>
      <c r="CT354" s="27"/>
      <c r="CU354" s="27"/>
      <c r="CV354" s="27"/>
      <c r="CW354" s="27"/>
      <c r="CX354" s="27"/>
      <c r="CY354" s="27"/>
      <c r="CZ354" s="27"/>
      <c r="DA354" s="27"/>
      <c r="DB354" s="27"/>
      <c r="DC354" s="27"/>
      <c r="DD354" s="27"/>
      <c r="DE354" s="27"/>
      <c r="DF354" s="27"/>
      <c r="DG354" s="27"/>
      <c r="DH354" s="27"/>
      <c r="DI354" s="25"/>
      <c r="DJ354" s="25"/>
      <c r="DK354" s="25"/>
      <c r="DL354" s="25"/>
      <c r="DM354" s="25"/>
      <c r="DN354" s="25"/>
    </row>
    <row r="355" spans="39:118" ht="15" customHeight="1" x14ac:dyDescent="0.2">
      <c r="AM355" s="183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  <c r="BW355" s="27"/>
      <c r="BX355" s="27"/>
      <c r="BY355" s="27"/>
      <c r="BZ355" s="27"/>
      <c r="CA355" s="27"/>
      <c r="CB355" s="27"/>
      <c r="CC355" s="27"/>
      <c r="CD355" s="27"/>
      <c r="CE355" s="27"/>
      <c r="CF355" s="27"/>
      <c r="CG355" s="27"/>
      <c r="CH355" s="27"/>
      <c r="CI355" s="27"/>
      <c r="CJ355" s="27"/>
      <c r="CK355" s="27"/>
      <c r="CL355" s="27"/>
      <c r="CM355" s="27"/>
      <c r="CN355" s="27"/>
      <c r="CO355" s="27"/>
      <c r="CP355" s="27"/>
      <c r="CQ355" s="27"/>
      <c r="CR355" s="27"/>
      <c r="CS355" s="27"/>
      <c r="CT355" s="27"/>
      <c r="CU355" s="27"/>
      <c r="CV355" s="27"/>
      <c r="CW355" s="27"/>
      <c r="CX355" s="27"/>
      <c r="CY355" s="27"/>
      <c r="CZ355" s="27"/>
      <c r="DA355" s="27"/>
      <c r="DB355" s="27"/>
      <c r="DC355" s="27"/>
      <c r="DD355" s="27"/>
      <c r="DE355" s="27"/>
      <c r="DF355" s="27"/>
      <c r="DG355" s="27"/>
      <c r="DH355" s="27"/>
      <c r="DI355" s="25"/>
      <c r="DJ355" s="25"/>
      <c r="DK355" s="25"/>
      <c r="DL355" s="25"/>
      <c r="DM355" s="25"/>
      <c r="DN355" s="25"/>
    </row>
    <row r="356" spans="39:118" ht="15" customHeight="1" x14ac:dyDescent="0.2">
      <c r="AM356" s="183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  <c r="BW356" s="27"/>
      <c r="BX356" s="27"/>
      <c r="BY356" s="27"/>
      <c r="BZ356" s="27"/>
      <c r="CA356" s="27"/>
      <c r="CB356" s="27"/>
      <c r="CC356" s="27"/>
      <c r="CD356" s="27"/>
      <c r="CE356" s="27"/>
      <c r="CF356" s="27"/>
      <c r="CG356" s="27"/>
      <c r="CH356" s="27"/>
      <c r="CI356" s="27"/>
      <c r="CJ356" s="27"/>
      <c r="CK356" s="27"/>
      <c r="CL356" s="27"/>
      <c r="CM356" s="27"/>
      <c r="CN356" s="27"/>
      <c r="CO356" s="27"/>
      <c r="CP356" s="27"/>
      <c r="CQ356" s="27"/>
      <c r="CR356" s="27"/>
      <c r="CS356" s="27"/>
      <c r="CT356" s="27"/>
      <c r="CU356" s="27"/>
      <c r="CV356" s="27"/>
      <c r="CW356" s="27"/>
      <c r="CX356" s="27"/>
      <c r="CY356" s="27"/>
      <c r="CZ356" s="27"/>
      <c r="DA356" s="27"/>
      <c r="DB356" s="27"/>
      <c r="DC356" s="27"/>
      <c r="DD356" s="27"/>
      <c r="DE356" s="27"/>
      <c r="DF356" s="27"/>
      <c r="DG356" s="27"/>
      <c r="DH356" s="27"/>
      <c r="DI356" s="25"/>
      <c r="DJ356" s="25"/>
      <c r="DK356" s="25"/>
      <c r="DL356" s="25"/>
      <c r="DM356" s="25"/>
      <c r="DN356" s="25"/>
    </row>
    <row r="357" spans="39:118" ht="15" customHeight="1" x14ac:dyDescent="0.2">
      <c r="AM357" s="183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  <c r="BW357" s="27"/>
      <c r="BX357" s="27"/>
      <c r="BY357" s="27"/>
      <c r="BZ357" s="27"/>
      <c r="CA357" s="27"/>
      <c r="CB357" s="27"/>
      <c r="CC357" s="27"/>
      <c r="CD357" s="27"/>
      <c r="CE357" s="27"/>
      <c r="CF357" s="27"/>
      <c r="CG357" s="27"/>
      <c r="CH357" s="27"/>
      <c r="CI357" s="27"/>
      <c r="CJ357" s="27"/>
      <c r="CK357" s="27"/>
      <c r="CL357" s="27"/>
      <c r="CM357" s="27"/>
      <c r="CN357" s="27"/>
      <c r="CO357" s="27"/>
      <c r="CP357" s="27"/>
      <c r="CQ357" s="27"/>
      <c r="CR357" s="27"/>
      <c r="CS357" s="27"/>
      <c r="CT357" s="27"/>
      <c r="CU357" s="27"/>
      <c r="CV357" s="27"/>
      <c r="CW357" s="27"/>
      <c r="CX357" s="27"/>
      <c r="CY357" s="27"/>
      <c r="CZ357" s="27"/>
      <c r="DA357" s="27"/>
      <c r="DB357" s="27"/>
      <c r="DC357" s="27"/>
      <c r="DD357" s="27"/>
      <c r="DE357" s="27"/>
      <c r="DF357" s="27"/>
      <c r="DG357" s="27"/>
      <c r="DH357" s="27"/>
      <c r="DI357" s="25"/>
      <c r="DJ357" s="25"/>
      <c r="DK357" s="25"/>
      <c r="DL357" s="25"/>
      <c r="DM357" s="25"/>
      <c r="DN357" s="25"/>
    </row>
    <row r="358" spans="39:118" ht="15" customHeight="1" x14ac:dyDescent="0.2">
      <c r="AM358" s="183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  <c r="BW358" s="27"/>
      <c r="BX358" s="27"/>
      <c r="BY358" s="27"/>
      <c r="BZ358" s="27"/>
      <c r="CA358" s="27"/>
      <c r="CB358" s="27"/>
      <c r="CC358" s="27"/>
      <c r="CD358" s="27"/>
      <c r="CE358" s="27"/>
      <c r="CF358" s="27"/>
      <c r="CG358" s="27"/>
      <c r="CH358" s="27"/>
      <c r="CI358" s="27"/>
      <c r="CJ358" s="27"/>
      <c r="CK358" s="27"/>
      <c r="CL358" s="27"/>
      <c r="CM358" s="27"/>
      <c r="CN358" s="27"/>
      <c r="CO358" s="27"/>
      <c r="CP358" s="27"/>
      <c r="CQ358" s="27"/>
      <c r="CR358" s="27"/>
      <c r="CS358" s="27"/>
      <c r="CT358" s="27"/>
      <c r="CU358" s="27"/>
      <c r="CV358" s="27"/>
      <c r="CW358" s="27"/>
      <c r="CX358" s="27"/>
      <c r="CY358" s="27"/>
      <c r="CZ358" s="27"/>
      <c r="DA358" s="27"/>
      <c r="DB358" s="27"/>
      <c r="DC358" s="27"/>
      <c r="DD358" s="27"/>
      <c r="DE358" s="27"/>
      <c r="DF358" s="27"/>
      <c r="DG358" s="27"/>
      <c r="DH358" s="27"/>
      <c r="DI358" s="25"/>
      <c r="DJ358" s="25"/>
      <c r="DK358" s="25"/>
      <c r="DL358" s="25"/>
      <c r="DM358" s="25"/>
      <c r="DN358" s="25"/>
    </row>
    <row r="359" spans="39:118" ht="15" customHeight="1" x14ac:dyDescent="0.2">
      <c r="AM359" s="183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  <c r="BW359" s="27"/>
      <c r="BX359" s="27"/>
      <c r="BY359" s="27"/>
      <c r="BZ359" s="27"/>
      <c r="CA359" s="27"/>
      <c r="CB359" s="27"/>
      <c r="CC359" s="27"/>
      <c r="CD359" s="27"/>
      <c r="CE359" s="27"/>
      <c r="CF359" s="27"/>
      <c r="CG359" s="27"/>
      <c r="CH359" s="27"/>
      <c r="CI359" s="27"/>
      <c r="CJ359" s="27"/>
      <c r="CK359" s="27"/>
      <c r="CL359" s="27"/>
      <c r="CM359" s="27"/>
      <c r="CN359" s="27"/>
      <c r="CO359" s="27"/>
      <c r="CP359" s="27"/>
      <c r="CQ359" s="27"/>
      <c r="CR359" s="27"/>
      <c r="CS359" s="27"/>
      <c r="CT359" s="27"/>
      <c r="CU359" s="27"/>
      <c r="CV359" s="27"/>
      <c r="CW359" s="27"/>
      <c r="CX359" s="27"/>
      <c r="CY359" s="27"/>
      <c r="CZ359" s="27"/>
      <c r="DA359" s="27"/>
      <c r="DB359" s="27"/>
      <c r="DC359" s="27"/>
      <c r="DD359" s="27"/>
      <c r="DE359" s="27"/>
      <c r="DF359" s="27"/>
      <c r="DG359" s="27"/>
      <c r="DH359" s="27"/>
      <c r="DI359" s="25"/>
      <c r="DJ359" s="25"/>
      <c r="DK359" s="25"/>
      <c r="DL359" s="25"/>
      <c r="DM359" s="25"/>
      <c r="DN359" s="25"/>
    </row>
    <row r="360" spans="39:118" ht="15" customHeight="1" x14ac:dyDescent="0.2">
      <c r="AM360" s="183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  <c r="BW360" s="27"/>
      <c r="BX360" s="27"/>
      <c r="BY360" s="27"/>
      <c r="BZ360" s="27"/>
      <c r="CA360" s="27"/>
      <c r="CB360" s="27"/>
      <c r="CC360" s="27"/>
      <c r="CD360" s="27"/>
      <c r="CE360" s="27"/>
      <c r="CF360" s="27"/>
      <c r="CG360" s="27"/>
      <c r="CH360" s="27"/>
      <c r="CI360" s="27"/>
      <c r="CJ360" s="27"/>
      <c r="CK360" s="27"/>
      <c r="CL360" s="27"/>
      <c r="CM360" s="27"/>
      <c r="CN360" s="27"/>
      <c r="CO360" s="27"/>
      <c r="CP360" s="27"/>
      <c r="CQ360" s="27"/>
      <c r="CR360" s="27"/>
      <c r="CS360" s="27"/>
      <c r="CT360" s="27"/>
      <c r="CU360" s="27"/>
      <c r="CV360" s="27"/>
      <c r="CW360" s="27"/>
      <c r="CX360" s="27"/>
      <c r="CY360" s="27"/>
      <c r="CZ360" s="27"/>
      <c r="DA360" s="27"/>
      <c r="DB360" s="27"/>
      <c r="DC360" s="27"/>
      <c r="DD360" s="27"/>
      <c r="DE360" s="27"/>
      <c r="DF360" s="27"/>
      <c r="DG360" s="27"/>
      <c r="DH360" s="27"/>
      <c r="DI360" s="25"/>
      <c r="DJ360" s="25"/>
      <c r="DK360" s="25"/>
      <c r="DL360" s="25"/>
      <c r="DM360" s="25"/>
      <c r="DN360" s="25"/>
    </row>
    <row r="361" spans="39:118" ht="15" customHeight="1" x14ac:dyDescent="0.2">
      <c r="AM361" s="183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  <c r="BW361" s="27"/>
      <c r="BX361" s="27"/>
      <c r="BY361" s="27"/>
      <c r="BZ361" s="27"/>
      <c r="CA361" s="27"/>
      <c r="CB361" s="27"/>
      <c r="CC361" s="27"/>
      <c r="CD361" s="27"/>
      <c r="CE361" s="27"/>
      <c r="CF361" s="27"/>
      <c r="CG361" s="27"/>
      <c r="CH361" s="27"/>
      <c r="CI361" s="27"/>
      <c r="CJ361" s="27"/>
      <c r="CK361" s="27"/>
      <c r="CL361" s="27"/>
      <c r="CM361" s="27"/>
      <c r="CN361" s="27"/>
      <c r="CO361" s="27"/>
      <c r="CP361" s="27"/>
      <c r="CQ361" s="27"/>
      <c r="CR361" s="27"/>
      <c r="CS361" s="27"/>
      <c r="CT361" s="27"/>
      <c r="CU361" s="27"/>
      <c r="CV361" s="27"/>
      <c r="CW361" s="27"/>
      <c r="CX361" s="27"/>
      <c r="CY361" s="27"/>
      <c r="CZ361" s="27"/>
      <c r="DA361" s="27"/>
      <c r="DB361" s="27"/>
      <c r="DC361" s="27"/>
      <c r="DD361" s="27"/>
      <c r="DE361" s="27"/>
      <c r="DF361" s="27"/>
      <c r="DG361" s="27"/>
      <c r="DH361" s="27"/>
      <c r="DI361" s="25"/>
      <c r="DJ361" s="25"/>
      <c r="DK361" s="25"/>
      <c r="DL361" s="25"/>
      <c r="DM361" s="25"/>
      <c r="DN361" s="25"/>
    </row>
    <row r="362" spans="39:118" ht="15" customHeight="1" x14ac:dyDescent="0.2">
      <c r="AM362" s="183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  <c r="BW362" s="27"/>
      <c r="BX362" s="27"/>
      <c r="BY362" s="27"/>
      <c r="BZ362" s="27"/>
      <c r="CA362" s="27"/>
      <c r="CB362" s="27"/>
      <c r="CC362" s="27"/>
      <c r="CD362" s="27"/>
      <c r="CE362" s="27"/>
      <c r="CF362" s="27"/>
      <c r="CG362" s="27"/>
      <c r="CH362" s="27"/>
      <c r="CI362" s="27"/>
      <c r="CJ362" s="27"/>
      <c r="CK362" s="27"/>
      <c r="CL362" s="27"/>
      <c r="CM362" s="27"/>
      <c r="CN362" s="27"/>
      <c r="CO362" s="27"/>
      <c r="CP362" s="27"/>
      <c r="CQ362" s="27"/>
      <c r="CR362" s="27"/>
      <c r="CS362" s="27"/>
      <c r="CT362" s="27"/>
      <c r="CU362" s="27"/>
      <c r="CV362" s="27"/>
      <c r="CW362" s="27"/>
      <c r="CX362" s="27"/>
      <c r="CY362" s="27"/>
      <c r="CZ362" s="27"/>
      <c r="DA362" s="27"/>
      <c r="DB362" s="27"/>
      <c r="DC362" s="27"/>
      <c r="DD362" s="27"/>
      <c r="DE362" s="27"/>
      <c r="DF362" s="27"/>
      <c r="DG362" s="27"/>
      <c r="DH362" s="27"/>
      <c r="DI362" s="25"/>
      <c r="DJ362" s="25"/>
      <c r="DK362" s="25"/>
      <c r="DL362" s="25"/>
      <c r="DM362" s="25"/>
      <c r="DN362" s="25"/>
    </row>
    <row r="363" spans="39:118" ht="15" customHeight="1" x14ac:dyDescent="0.2">
      <c r="AM363" s="183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  <c r="BW363" s="27"/>
      <c r="BX363" s="27"/>
      <c r="BY363" s="27"/>
      <c r="BZ363" s="27"/>
      <c r="CA363" s="27"/>
      <c r="CB363" s="27"/>
      <c r="CC363" s="27"/>
      <c r="CD363" s="27"/>
      <c r="CE363" s="27"/>
      <c r="CF363" s="27"/>
      <c r="CG363" s="27"/>
      <c r="CH363" s="27"/>
      <c r="CI363" s="27"/>
      <c r="CJ363" s="27"/>
      <c r="CK363" s="27"/>
      <c r="CL363" s="27"/>
      <c r="CM363" s="27"/>
      <c r="CN363" s="27"/>
      <c r="CO363" s="27"/>
      <c r="CP363" s="27"/>
      <c r="CQ363" s="27"/>
      <c r="CR363" s="27"/>
      <c r="CS363" s="27"/>
      <c r="CT363" s="27"/>
      <c r="CU363" s="27"/>
      <c r="CV363" s="27"/>
      <c r="CW363" s="27"/>
      <c r="CX363" s="27"/>
      <c r="CY363" s="27"/>
      <c r="CZ363" s="27"/>
      <c r="DA363" s="27"/>
      <c r="DB363" s="27"/>
      <c r="DC363" s="27"/>
      <c r="DD363" s="27"/>
      <c r="DE363" s="27"/>
      <c r="DF363" s="27"/>
      <c r="DG363" s="27"/>
      <c r="DH363" s="27"/>
      <c r="DI363" s="25"/>
      <c r="DJ363" s="25"/>
      <c r="DK363" s="25"/>
      <c r="DL363" s="25"/>
      <c r="DM363" s="25"/>
      <c r="DN363" s="25"/>
    </row>
    <row r="364" spans="39:118" ht="15" customHeight="1" x14ac:dyDescent="0.2">
      <c r="AM364" s="183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  <c r="BW364" s="27"/>
      <c r="BX364" s="27"/>
      <c r="BY364" s="27"/>
      <c r="BZ364" s="27"/>
      <c r="CA364" s="27"/>
      <c r="CB364" s="27"/>
      <c r="CC364" s="27"/>
      <c r="CD364" s="27"/>
      <c r="CE364" s="27"/>
      <c r="CF364" s="27"/>
      <c r="CG364" s="27"/>
      <c r="CH364" s="27"/>
      <c r="CI364" s="27"/>
      <c r="CJ364" s="27"/>
      <c r="CK364" s="27"/>
      <c r="CL364" s="27"/>
      <c r="CM364" s="27"/>
      <c r="CN364" s="27"/>
      <c r="CO364" s="27"/>
      <c r="CP364" s="27"/>
      <c r="CQ364" s="27"/>
      <c r="CR364" s="27"/>
      <c r="CS364" s="27"/>
      <c r="CT364" s="27"/>
      <c r="CU364" s="27"/>
      <c r="CV364" s="27"/>
      <c r="CW364" s="27"/>
      <c r="CX364" s="27"/>
      <c r="CY364" s="27"/>
      <c r="CZ364" s="27"/>
      <c r="DA364" s="27"/>
      <c r="DB364" s="27"/>
      <c r="DC364" s="27"/>
      <c r="DD364" s="27"/>
      <c r="DE364" s="27"/>
      <c r="DF364" s="27"/>
      <c r="DG364" s="27"/>
      <c r="DH364" s="27"/>
      <c r="DI364" s="25"/>
      <c r="DJ364" s="25"/>
      <c r="DK364" s="25"/>
      <c r="DL364" s="25"/>
      <c r="DM364" s="25"/>
      <c r="DN364" s="25"/>
    </row>
    <row r="365" spans="39:118" ht="15" customHeight="1" x14ac:dyDescent="0.2">
      <c r="AM365" s="183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  <c r="BW365" s="27"/>
      <c r="BX365" s="27"/>
      <c r="BY365" s="27"/>
      <c r="BZ365" s="27"/>
      <c r="CA365" s="27"/>
      <c r="CB365" s="27"/>
      <c r="CC365" s="27"/>
      <c r="CD365" s="27"/>
      <c r="CE365" s="27"/>
      <c r="CF365" s="27"/>
      <c r="CG365" s="27"/>
      <c r="CH365" s="27"/>
      <c r="CI365" s="27"/>
      <c r="CJ365" s="27"/>
      <c r="CK365" s="27"/>
      <c r="CL365" s="27"/>
      <c r="CM365" s="27"/>
      <c r="CN365" s="27"/>
      <c r="CO365" s="27"/>
      <c r="CP365" s="27"/>
      <c r="CQ365" s="27"/>
      <c r="CR365" s="27"/>
      <c r="CS365" s="27"/>
      <c r="CT365" s="27"/>
      <c r="CU365" s="27"/>
      <c r="CV365" s="27"/>
      <c r="CW365" s="27"/>
      <c r="CX365" s="27"/>
      <c r="CY365" s="27"/>
      <c r="CZ365" s="27"/>
      <c r="DA365" s="27"/>
      <c r="DB365" s="27"/>
      <c r="DC365" s="27"/>
      <c r="DD365" s="27"/>
      <c r="DE365" s="27"/>
      <c r="DF365" s="27"/>
      <c r="DG365" s="27"/>
      <c r="DH365" s="27"/>
      <c r="DI365" s="25"/>
      <c r="DJ365" s="25"/>
      <c r="DK365" s="25"/>
      <c r="DL365" s="25"/>
      <c r="DM365" s="25"/>
      <c r="DN365" s="25"/>
    </row>
    <row r="366" spans="39:118" ht="15" customHeight="1" x14ac:dyDescent="0.2">
      <c r="AM366" s="183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  <c r="BW366" s="27"/>
      <c r="BX366" s="27"/>
      <c r="BY366" s="27"/>
      <c r="BZ366" s="27"/>
      <c r="CA366" s="27"/>
      <c r="CB366" s="27"/>
      <c r="CC366" s="27"/>
      <c r="CD366" s="27"/>
      <c r="CE366" s="27"/>
      <c r="CF366" s="27"/>
      <c r="CG366" s="27"/>
      <c r="CH366" s="27"/>
      <c r="CI366" s="27"/>
      <c r="CJ366" s="27"/>
      <c r="CK366" s="27"/>
      <c r="CL366" s="27"/>
      <c r="CM366" s="27"/>
      <c r="CN366" s="27"/>
      <c r="CO366" s="27"/>
      <c r="CP366" s="27"/>
      <c r="CQ366" s="27"/>
      <c r="CR366" s="27"/>
      <c r="CS366" s="27"/>
      <c r="CT366" s="27"/>
      <c r="CU366" s="27"/>
      <c r="CV366" s="27"/>
      <c r="CW366" s="27"/>
      <c r="CX366" s="27"/>
      <c r="CY366" s="27"/>
      <c r="CZ366" s="27"/>
      <c r="DA366" s="27"/>
      <c r="DB366" s="27"/>
      <c r="DC366" s="27"/>
      <c r="DD366" s="27"/>
      <c r="DE366" s="27"/>
      <c r="DF366" s="27"/>
      <c r="DG366" s="27"/>
      <c r="DH366" s="27"/>
      <c r="DI366" s="25"/>
      <c r="DJ366" s="25"/>
      <c r="DK366" s="25"/>
      <c r="DL366" s="25"/>
      <c r="DM366" s="25"/>
      <c r="DN366" s="25"/>
    </row>
    <row r="367" spans="39:118" ht="15" customHeight="1" x14ac:dyDescent="0.2">
      <c r="AM367" s="183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  <c r="BW367" s="27"/>
      <c r="BX367" s="27"/>
      <c r="BY367" s="27"/>
      <c r="BZ367" s="27"/>
      <c r="CA367" s="27"/>
      <c r="CB367" s="27"/>
      <c r="CC367" s="27"/>
      <c r="CD367" s="27"/>
      <c r="CE367" s="27"/>
      <c r="CF367" s="27"/>
      <c r="CG367" s="27"/>
      <c r="CH367" s="27"/>
      <c r="CI367" s="27"/>
      <c r="CJ367" s="27"/>
      <c r="CK367" s="27"/>
      <c r="CL367" s="27"/>
      <c r="CM367" s="27"/>
      <c r="CN367" s="27"/>
      <c r="CO367" s="27"/>
      <c r="CP367" s="27"/>
      <c r="CQ367" s="27"/>
      <c r="CR367" s="27"/>
      <c r="CS367" s="27"/>
      <c r="CT367" s="27"/>
      <c r="CU367" s="27"/>
      <c r="CV367" s="27"/>
      <c r="CW367" s="27"/>
      <c r="CX367" s="27"/>
      <c r="CY367" s="27"/>
      <c r="CZ367" s="27"/>
      <c r="DA367" s="27"/>
      <c r="DB367" s="27"/>
      <c r="DC367" s="27"/>
      <c r="DD367" s="27"/>
      <c r="DE367" s="27"/>
      <c r="DF367" s="27"/>
      <c r="DG367" s="27"/>
      <c r="DH367" s="27"/>
      <c r="DI367" s="25"/>
      <c r="DJ367" s="25"/>
      <c r="DK367" s="25"/>
      <c r="DL367" s="25"/>
      <c r="DM367" s="25"/>
      <c r="DN367" s="25"/>
    </row>
    <row r="368" spans="39:118" ht="15" customHeight="1" x14ac:dyDescent="0.2">
      <c r="AM368" s="183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  <c r="BW368" s="27"/>
      <c r="BX368" s="27"/>
      <c r="BY368" s="27"/>
      <c r="BZ368" s="27"/>
      <c r="CA368" s="27"/>
      <c r="CB368" s="27"/>
      <c r="CC368" s="27"/>
      <c r="CD368" s="27"/>
      <c r="CE368" s="27"/>
      <c r="CF368" s="27"/>
      <c r="CG368" s="27"/>
      <c r="CH368" s="27"/>
      <c r="CI368" s="27"/>
      <c r="CJ368" s="27"/>
      <c r="CK368" s="27"/>
      <c r="CL368" s="27"/>
      <c r="CM368" s="27"/>
      <c r="CN368" s="27"/>
      <c r="CO368" s="27"/>
      <c r="CP368" s="27"/>
      <c r="CQ368" s="27"/>
      <c r="CR368" s="27"/>
      <c r="CS368" s="27"/>
      <c r="CT368" s="27"/>
      <c r="CU368" s="27"/>
      <c r="CV368" s="27"/>
      <c r="CW368" s="27"/>
      <c r="CX368" s="27"/>
      <c r="CY368" s="27"/>
      <c r="CZ368" s="27"/>
      <c r="DA368" s="27"/>
      <c r="DB368" s="27"/>
      <c r="DC368" s="27"/>
      <c r="DD368" s="27"/>
      <c r="DE368" s="27"/>
      <c r="DF368" s="27"/>
      <c r="DG368" s="27"/>
      <c r="DH368" s="27"/>
      <c r="DI368" s="25"/>
      <c r="DJ368" s="25"/>
      <c r="DK368" s="25"/>
      <c r="DL368" s="25"/>
      <c r="DM368" s="25"/>
      <c r="DN368" s="25"/>
    </row>
    <row r="369" spans="39:118" ht="15" customHeight="1" x14ac:dyDescent="0.2">
      <c r="AM369" s="183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  <c r="BW369" s="27"/>
      <c r="BX369" s="27"/>
      <c r="BY369" s="27"/>
      <c r="BZ369" s="27"/>
      <c r="CA369" s="27"/>
      <c r="CB369" s="27"/>
      <c r="CC369" s="27"/>
      <c r="CD369" s="27"/>
      <c r="CE369" s="27"/>
      <c r="CF369" s="27"/>
      <c r="CG369" s="27"/>
      <c r="CH369" s="27"/>
      <c r="CI369" s="27"/>
      <c r="CJ369" s="27"/>
      <c r="CK369" s="27"/>
      <c r="CL369" s="27"/>
      <c r="CM369" s="27"/>
      <c r="CN369" s="27"/>
      <c r="CO369" s="27"/>
      <c r="CP369" s="27"/>
      <c r="CQ369" s="27"/>
      <c r="CR369" s="27"/>
      <c r="CS369" s="27"/>
      <c r="CT369" s="27"/>
      <c r="CU369" s="27"/>
      <c r="CV369" s="27"/>
      <c r="CW369" s="27"/>
      <c r="CX369" s="27"/>
      <c r="CY369" s="27"/>
      <c r="CZ369" s="27"/>
      <c r="DA369" s="27"/>
      <c r="DB369" s="27"/>
      <c r="DC369" s="27"/>
      <c r="DD369" s="27"/>
      <c r="DE369" s="27"/>
      <c r="DF369" s="27"/>
      <c r="DG369" s="27"/>
      <c r="DH369" s="27"/>
      <c r="DI369" s="25"/>
      <c r="DJ369" s="25"/>
      <c r="DK369" s="25"/>
      <c r="DL369" s="25"/>
      <c r="DM369" s="25"/>
      <c r="DN369" s="25"/>
    </row>
    <row r="370" spans="39:118" ht="18.95" customHeight="1" x14ac:dyDescent="0.2">
      <c r="AM370" s="183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  <c r="BW370" s="27"/>
      <c r="BX370" s="27"/>
      <c r="BY370" s="27"/>
      <c r="BZ370" s="27"/>
      <c r="CA370" s="27"/>
      <c r="CB370" s="27"/>
      <c r="CC370" s="27"/>
      <c r="CD370" s="27"/>
      <c r="CE370" s="27"/>
      <c r="CF370" s="27"/>
      <c r="CG370" s="27"/>
      <c r="CH370" s="27"/>
      <c r="CI370" s="27"/>
      <c r="CJ370" s="27"/>
      <c r="CK370" s="27"/>
      <c r="CL370" s="27"/>
      <c r="CM370" s="27"/>
      <c r="CN370" s="27"/>
      <c r="CO370" s="27"/>
      <c r="CP370" s="27"/>
      <c r="CQ370" s="27"/>
      <c r="CR370" s="27"/>
      <c r="CS370" s="27"/>
      <c r="CT370" s="27"/>
      <c r="CU370" s="27"/>
      <c r="CV370" s="27"/>
      <c r="CW370" s="27"/>
      <c r="CX370" s="27"/>
      <c r="CY370" s="27"/>
      <c r="CZ370" s="27"/>
      <c r="DA370" s="27"/>
      <c r="DB370" s="27"/>
      <c r="DC370" s="27"/>
      <c r="DD370" s="27"/>
      <c r="DE370" s="27"/>
      <c r="DF370" s="27"/>
      <c r="DG370" s="27"/>
      <c r="DH370" s="27"/>
      <c r="DI370" s="25"/>
      <c r="DJ370" s="25"/>
      <c r="DK370" s="25"/>
      <c r="DL370" s="25"/>
      <c r="DM370" s="25"/>
      <c r="DN370" s="25"/>
    </row>
    <row r="371" spans="39:118" ht="18.95" customHeight="1" x14ac:dyDescent="0.2">
      <c r="AM371" s="183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  <c r="BW371" s="27"/>
      <c r="BX371" s="27"/>
      <c r="BY371" s="27"/>
      <c r="BZ371" s="27"/>
      <c r="CA371" s="27"/>
      <c r="CB371" s="27"/>
      <c r="CC371" s="27"/>
      <c r="CD371" s="27"/>
      <c r="CE371" s="27"/>
      <c r="CF371" s="27"/>
      <c r="CG371" s="27"/>
      <c r="CH371" s="27"/>
      <c r="CI371" s="27"/>
      <c r="CJ371" s="27"/>
      <c r="CK371" s="27"/>
      <c r="CL371" s="27"/>
      <c r="CM371" s="27"/>
      <c r="CN371" s="27"/>
      <c r="CO371" s="27"/>
      <c r="CP371" s="27"/>
      <c r="CQ371" s="27"/>
      <c r="CR371" s="27"/>
      <c r="CS371" s="27"/>
      <c r="CT371" s="27"/>
      <c r="CU371" s="27"/>
      <c r="CV371" s="27"/>
      <c r="CW371" s="27"/>
      <c r="CX371" s="27"/>
      <c r="CY371" s="27"/>
      <c r="CZ371" s="27"/>
      <c r="DA371" s="27"/>
      <c r="DB371" s="27"/>
      <c r="DC371" s="27"/>
      <c r="DD371" s="27"/>
      <c r="DE371" s="27"/>
      <c r="DF371" s="27"/>
      <c r="DG371" s="27"/>
      <c r="DH371" s="27"/>
      <c r="DI371" s="25"/>
      <c r="DJ371" s="25"/>
      <c r="DK371" s="25"/>
      <c r="DL371" s="25"/>
      <c r="DM371" s="25"/>
      <c r="DN371" s="25"/>
    </row>
    <row r="372" spans="39:118" ht="18.95" customHeight="1" x14ac:dyDescent="0.2">
      <c r="AM372" s="183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  <c r="BW372" s="27"/>
      <c r="BX372" s="27"/>
      <c r="BY372" s="27"/>
      <c r="BZ372" s="27"/>
      <c r="CA372" s="27"/>
      <c r="CB372" s="27"/>
      <c r="CC372" s="27"/>
      <c r="CD372" s="27"/>
      <c r="CE372" s="27"/>
      <c r="CF372" s="27"/>
      <c r="CG372" s="27"/>
      <c r="CH372" s="27"/>
      <c r="CI372" s="27"/>
      <c r="CJ372" s="27"/>
      <c r="CK372" s="27"/>
      <c r="CL372" s="27"/>
      <c r="CM372" s="27"/>
      <c r="CN372" s="27"/>
      <c r="CO372" s="27"/>
      <c r="CP372" s="27"/>
      <c r="CQ372" s="27"/>
      <c r="CR372" s="27"/>
      <c r="CS372" s="27"/>
      <c r="CT372" s="27"/>
      <c r="CU372" s="27"/>
      <c r="CV372" s="27"/>
      <c r="CW372" s="27"/>
      <c r="CX372" s="27"/>
      <c r="CY372" s="27"/>
      <c r="CZ372" s="27"/>
      <c r="DA372" s="27"/>
      <c r="DB372" s="27"/>
      <c r="DC372" s="27"/>
      <c r="DD372" s="27"/>
      <c r="DE372" s="27"/>
      <c r="DF372" s="27"/>
      <c r="DG372" s="27"/>
      <c r="DH372" s="27"/>
      <c r="DI372" s="25"/>
      <c r="DJ372" s="25"/>
      <c r="DK372" s="25"/>
      <c r="DL372" s="25"/>
      <c r="DM372" s="25"/>
      <c r="DN372" s="25"/>
    </row>
    <row r="373" spans="39:118" ht="18.95" customHeight="1" x14ac:dyDescent="0.2">
      <c r="AM373" s="183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  <c r="CO373" s="27"/>
      <c r="CP373" s="27"/>
      <c r="CQ373" s="27"/>
      <c r="CR373" s="27"/>
      <c r="CS373" s="27"/>
      <c r="CT373" s="27"/>
      <c r="CU373" s="27"/>
      <c r="CV373" s="27"/>
      <c r="CW373" s="27"/>
      <c r="CX373" s="27"/>
      <c r="CY373" s="27"/>
      <c r="CZ373" s="27"/>
      <c r="DA373" s="27"/>
      <c r="DB373" s="27"/>
      <c r="DC373" s="27"/>
      <c r="DD373" s="27"/>
      <c r="DE373" s="27"/>
      <c r="DF373" s="27"/>
      <c r="DG373" s="27"/>
      <c r="DH373" s="27"/>
      <c r="DI373" s="25"/>
      <c r="DJ373" s="25"/>
      <c r="DK373" s="25"/>
      <c r="DL373" s="25"/>
      <c r="DM373" s="25"/>
      <c r="DN373" s="25"/>
    </row>
    <row r="374" spans="39:118" ht="18.95" customHeight="1" x14ac:dyDescent="0.2">
      <c r="AM374" s="183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  <c r="BW374" s="27"/>
      <c r="BX374" s="27"/>
      <c r="BY374" s="27"/>
      <c r="BZ374" s="27"/>
      <c r="CA374" s="27"/>
      <c r="CB374" s="27"/>
      <c r="CC374" s="27"/>
      <c r="CD374" s="27"/>
      <c r="CE374" s="27"/>
      <c r="CF374" s="27"/>
      <c r="CG374" s="27"/>
      <c r="CH374" s="27"/>
      <c r="CI374" s="27"/>
      <c r="CJ374" s="27"/>
      <c r="CK374" s="27"/>
      <c r="CL374" s="27"/>
      <c r="CM374" s="27"/>
      <c r="CN374" s="27"/>
      <c r="CO374" s="27"/>
      <c r="CP374" s="27"/>
      <c r="CQ374" s="27"/>
      <c r="CR374" s="27"/>
      <c r="CS374" s="27"/>
      <c r="CT374" s="27"/>
      <c r="CU374" s="27"/>
      <c r="CV374" s="27"/>
      <c r="CW374" s="27"/>
      <c r="CX374" s="27"/>
      <c r="CY374" s="27"/>
      <c r="CZ374" s="27"/>
      <c r="DA374" s="27"/>
      <c r="DB374" s="27"/>
      <c r="DC374" s="27"/>
      <c r="DD374" s="27"/>
      <c r="DE374" s="27"/>
      <c r="DF374" s="27"/>
      <c r="DG374" s="27"/>
      <c r="DH374" s="27"/>
      <c r="DI374" s="25"/>
      <c r="DJ374" s="25"/>
      <c r="DK374" s="25"/>
      <c r="DL374" s="25"/>
      <c r="DM374" s="25"/>
      <c r="DN374" s="25"/>
    </row>
    <row r="375" spans="39:118" ht="18.95" customHeight="1" x14ac:dyDescent="0.2">
      <c r="AM375" s="183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  <c r="BW375" s="27"/>
      <c r="BX375" s="27"/>
      <c r="BY375" s="27"/>
      <c r="BZ375" s="27"/>
      <c r="CA375" s="27"/>
      <c r="CB375" s="27"/>
      <c r="CC375" s="27"/>
      <c r="CD375" s="27"/>
      <c r="CE375" s="27"/>
      <c r="CF375" s="27"/>
      <c r="CG375" s="27"/>
      <c r="CH375" s="27"/>
      <c r="CI375" s="27"/>
      <c r="CJ375" s="27"/>
      <c r="CK375" s="27"/>
      <c r="CL375" s="27"/>
      <c r="CM375" s="27"/>
      <c r="CN375" s="27"/>
      <c r="CO375" s="27"/>
      <c r="CP375" s="27"/>
      <c r="CQ375" s="27"/>
      <c r="CR375" s="27"/>
      <c r="CS375" s="27"/>
      <c r="CT375" s="27"/>
      <c r="CU375" s="27"/>
      <c r="CV375" s="27"/>
      <c r="CW375" s="27"/>
      <c r="CX375" s="27"/>
      <c r="CY375" s="27"/>
      <c r="CZ375" s="27"/>
      <c r="DA375" s="27"/>
      <c r="DB375" s="27"/>
      <c r="DC375" s="27"/>
      <c r="DD375" s="27"/>
      <c r="DE375" s="27"/>
      <c r="DF375" s="27"/>
      <c r="DG375" s="27"/>
      <c r="DH375" s="27"/>
      <c r="DI375" s="25"/>
      <c r="DJ375" s="25"/>
      <c r="DK375" s="25"/>
      <c r="DL375" s="25"/>
      <c r="DM375" s="25"/>
      <c r="DN375" s="25"/>
    </row>
    <row r="376" spans="39:118" ht="18.95" customHeight="1" x14ac:dyDescent="0.2">
      <c r="AM376" s="183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  <c r="BW376" s="27"/>
      <c r="BX376" s="27"/>
      <c r="BY376" s="27"/>
      <c r="BZ376" s="27"/>
      <c r="CA376" s="27"/>
      <c r="CB376" s="27"/>
      <c r="CC376" s="27"/>
      <c r="CD376" s="27"/>
      <c r="CE376" s="27"/>
      <c r="CF376" s="27"/>
      <c r="CG376" s="27"/>
      <c r="CH376" s="27"/>
      <c r="CI376" s="27"/>
      <c r="CJ376" s="27"/>
      <c r="CK376" s="27"/>
      <c r="CL376" s="27"/>
      <c r="CM376" s="27"/>
      <c r="CN376" s="27"/>
      <c r="CO376" s="27"/>
      <c r="CP376" s="27"/>
      <c r="CQ376" s="27"/>
      <c r="CR376" s="27"/>
      <c r="CS376" s="27"/>
      <c r="CT376" s="27"/>
      <c r="CU376" s="27"/>
      <c r="CV376" s="27"/>
      <c r="CW376" s="27"/>
      <c r="CX376" s="27"/>
      <c r="CY376" s="27"/>
      <c r="CZ376" s="27"/>
      <c r="DA376" s="27"/>
      <c r="DB376" s="27"/>
      <c r="DC376" s="27"/>
      <c r="DD376" s="27"/>
      <c r="DE376" s="27"/>
      <c r="DF376" s="27"/>
      <c r="DG376" s="27"/>
      <c r="DH376" s="27"/>
      <c r="DI376" s="25"/>
      <c r="DJ376" s="25"/>
      <c r="DK376" s="25"/>
      <c r="DL376" s="25"/>
      <c r="DM376" s="25"/>
      <c r="DN376" s="25"/>
    </row>
    <row r="377" spans="39:118" ht="18.95" customHeight="1" x14ac:dyDescent="0.2">
      <c r="AM377" s="183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  <c r="BW377" s="27"/>
      <c r="BX377" s="27"/>
      <c r="BY377" s="27"/>
      <c r="BZ377" s="27"/>
      <c r="CA377" s="27"/>
      <c r="CB377" s="27"/>
      <c r="CC377" s="27"/>
      <c r="CD377" s="27"/>
      <c r="CE377" s="27"/>
      <c r="CF377" s="27"/>
      <c r="CG377" s="27"/>
      <c r="CH377" s="27"/>
      <c r="CI377" s="27"/>
      <c r="CJ377" s="27"/>
      <c r="CK377" s="27"/>
      <c r="CL377" s="27"/>
      <c r="CM377" s="27"/>
      <c r="CN377" s="27"/>
      <c r="CO377" s="27"/>
      <c r="CP377" s="27"/>
      <c r="CQ377" s="27"/>
      <c r="CR377" s="27"/>
      <c r="CS377" s="27"/>
      <c r="CT377" s="27"/>
      <c r="CU377" s="27"/>
      <c r="CV377" s="27"/>
      <c r="CW377" s="27"/>
      <c r="CX377" s="27"/>
      <c r="CY377" s="27"/>
      <c r="CZ377" s="27"/>
      <c r="DA377" s="27"/>
      <c r="DB377" s="27"/>
      <c r="DC377" s="27"/>
      <c r="DD377" s="27"/>
      <c r="DE377" s="27"/>
      <c r="DF377" s="27"/>
      <c r="DG377" s="27"/>
      <c r="DH377" s="27"/>
      <c r="DI377" s="25"/>
      <c r="DJ377" s="25"/>
      <c r="DK377" s="25"/>
      <c r="DL377" s="25"/>
      <c r="DM377" s="25"/>
      <c r="DN377" s="25"/>
    </row>
    <row r="378" spans="39:118" ht="18.95" customHeight="1" x14ac:dyDescent="0.2">
      <c r="AM378" s="183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  <c r="BW378" s="27"/>
      <c r="BX378" s="27"/>
      <c r="BY378" s="27"/>
      <c r="BZ378" s="27"/>
      <c r="CA378" s="27"/>
      <c r="CB378" s="27"/>
      <c r="CC378" s="27"/>
      <c r="CD378" s="27"/>
      <c r="CE378" s="27"/>
      <c r="CF378" s="27"/>
      <c r="CG378" s="27"/>
      <c r="CH378" s="27"/>
      <c r="CI378" s="27"/>
      <c r="CJ378" s="27"/>
      <c r="CK378" s="27"/>
      <c r="CL378" s="27"/>
      <c r="CM378" s="27"/>
      <c r="CN378" s="27"/>
      <c r="CO378" s="27"/>
      <c r="CP378" s="27"/>
      <c r="CQ378" s="27"/>
      <c r="CR378" s="27"/>
      <c r="CS378" s="27"/>
      <c r="CT378" s="27"/>
      <c r="CU378" s="27"/>
      <c r="CV378" s="27"/>
      <c r="CW378" s="27"/>
      <c r="CX378" s="27"/>
      <c r="CY378" s="27"/>
      <c r="CZ378" s="27"/>
      <c r="DA378" s="27"/>
      <c r="DB378" s="27"/>
      <c r="DC378" s="27"/>
      <c r="DD378" s="27"/>
      <c r="DE378" s="27"/>
      <c r="DF378" s="27"/>
      <c r="DG378" s="27"/>
      <c r="DH378" s="27"/>
      <c r="DI378" s="25"/>
      <c r="DJ378" s="25"/>
      <c r="DK378" s="25"/>
      <c r="DL378" s="25"/>
      <c r="DM378" s="25"/>
      <c r="DN378" s="25"/>
    </row>
    <row r="379" spans="39:118" ht="18.95" customHeight="1" x14ac:dyDescent="0.2">
      <c r="AM379" s="183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  <c r="BW379" s="27"/>
      <c r="BX379" s="27"/>
      <c r="BY379" s="27"/>
      <c r="BZ379" s="27"/>
      <c r="CA379" s="27"/>
      <c r="CB379" s="27"/>
      <c r="CC379" s="27"/>
      <c r="CD379" s="27"/>
      <c r="CE379" s="27"/>
      <c r="CF379" s="27"/>
      <c r="CG379" s="27"/>
      <c r="CH379" s="27"/>
      <c r="CI379" s="27"/>
      <c r="CJ379" s="27"/>
      <c r="CK379" s="27"/>
      <c r="CL379" s="27"/>
      <c r="CM379" s="27"/>
      <c r="CN379" s="27"/>
      <c r="CO379" s="27"/>
      <c r="CP379" s="27"/>
      <c r="CQ379" s="27"/>
      <c r="CR379" s="27"/>
      <c r="CS379" s="27"/>
      <c r="CT379" s="27"/>
      <c r="CU379" s="27"/>
      <c r="CV379" s="27"/>
      <c r="CW379" s="27"/>
      <c r="CX379" s="27"/>
      <c r="CY379" s="27"/>
      <c r="CZ379" s="27"/>
      <c r="DA379" s="27"/>
      <c r="DB379" s="27"/>
      <c r="DC379" s="27"/>
      <c r="DD379" s="27"/>
      <c r="DE379" s="27"/>
      <c r="DF379" s="27"/>
      <c r="DG379" s="27"/>
      <c r="DH379" s="27"/>
      <c r="DI379" s="25"/>
      <c r="DJ379" s="25"/>
      <c r="DK379" s="25"/>
      <c r="DL379" s="25"/>
      <c r="DM379" s="25"/>
      <c r="DN379" s="25"/>
    </row>
    <row r="380" spans="39:118" ht="18.95" customHeight="1" x14ac:dyDescent="0.2">
      <c r="AM380" s="183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  <c r="BW380" s="27"/>
      <c r="BX380" s="27"/>
      <c r="BY380" s="27"/>
      <c r="BZ380" s="27"/>
      <c r="CA380" s="27"/>
      <c r="CB380" s="27"/>
      <c r="CC380" s="27"/>
      <c r="CD380" s="27"/>
      <c r="CE380" s="27"/>
      <c r="CF380" s="27"/>
      <c r="CG380" s="27"/>
      <c r="CH380" s="27"/>
      <c r="CI380" s="27"/>
      <c r="CJ380" s="27"/>
      <c r="CK380" s="27"/>
      <c r="CL380" s="27"/>
      <c r="CM380" s="27"/>
      <c r="CN380" s="27"/>
      <c r="CO380" s="27"/>
      <c r="CP380" s="27"/>
      <c r="CQ380" s="27"/>
      <c r="CR380" s="27"/>
      <c r="CS380" s="27"/>
      <c r="CT380" s="27"/>
      <c r="CU380" s="27"/>
      <c r="CV380" s="27"/>
      <c r="CW380" s="27"/>
      <c r="CX380" s="27"/>
      <c r="CY380" s="27"/>
      <c r="CZ380" s="27"/>
      <c r="DA380" s="27"/>
      <c r="DB380" s="27"/>
      <c r="DC380" s="27"/>
      <c r="DD380" s="27"/>
      <c r="DE380" s="27"/>
      <c r="DF380" s="27"/>
      <c r="DG380" s="27"/>
      <c r="DH380" s="27"/>
      <c r="DI380" s="25"/>
      <c r="DJ380" s="25"/>
      <c r="DK380" s="25"/>
      <c r="DL380" s="25"/>
      <c r="DM380" s="25"/>
      <c r="DN380" s="25"/>
    </row>
    <row r="381" spans="39:118" ht="18.95" customHeight="1" x14ac:dyDescent="0.2">
      <c r="AM381" s="183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  <c r="BW381" s="27"/>
      <c r="BX381" s="27"/>
      <c r="BY381" s="27"/>
      <c r="BZ381" s="27"/>
      <c r="CA381" s="27"/>
      <c r="CB381" s="27"/>
      <c r="CC381" s="27"/>
      <c r="CD381" s="27"/>
      <c r="CE381" s="27"/>
      <c r="CF381" s="27"/>
      <c r="CG381" s="27"/>
      <c r="CH381" s="27"/>
      <c r="CI381" s="27"/>
      <c r="CJ381" s="27"/>
      <c r="CK381" s="27"/>
      <c r="CL381" s="27"/>
      <c r="CM381" s="27"/>
      <c r="CN381" s="27"/>
      <c r="CO381" s="27"/>
      <c r="CP381" s="27"/>
      <c r="CQ381" s="27"/>
      <c r="CR381" s="27"/>
      <c r="CS381" s="27"/>
      <c r="CT381" s="27"/>
      <c r="CU381" s="27"/>
      <c r="CV381" s="27"/>
      <c r="CW381" s="27"/>
      <c r="CX381" s="27"/>
      <c r="CY381" s="27"/>
      <c r="CZ381" s="27"/>
      <c r="DA381" s="27"/>
      <c r="DB381" s="27"/>
      <c r="DC381" s="27"/>
      <c r="DD381" s="27"/>
      <c r="DE381" s="27"/>
      <c r="DF381" s="27"/>
      <c r="DG381" s="27"/>
      <c r="DH381" s="27"/>
      <c r="DI381" s="25"/>
      <c r="DJ381" s="25"/>
      <c r="DK381" s="25"/>
      <c r="DL381" s="25"/>
      <c r="DM381" s="25"/>
      <c r="DN381" s="25"/>
    </row>
    <row r="382" spans="39:118" ht="18.95" customHeight="1" x14ac:dyDescent="0.2">
      <c r="AM382" s="183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  <c r="BW382" s="27"/>
      <c r="BX382" s="27"/>
      <c r="BY382" s="27"/>
      <c r="BZ382" s="27"/>
      <c r="CA382" s="27"/>
      <c r="CB382" s="27"/>
      <c r="CC382" s="27"/>
      <c r="CD382" s="27"/>
      <c r="CE382" s="27"/>
      <c r="CF382" s="27"/>
      <c r="CG382" s="27"/>
      <c r="CH382" s="27"/>
      <c r="CI382" s="27"/>
      <c r="CJ382" s="27"/>
      <c r="CK382" s="27"/>
      <c r="CL382" s="27"/>
      <c r="CM382" s="27"/>
      <c r="CN382" s="27"/>
      <c r="CO382" s="27"/>
      <c r="CP382" s="27"/>
      <c r="CQ382" s="27"/>
      <c r="CR382" s="27"/>
      <c r="CS382" s="27"/>
      <c r="CT382" s="27"/>
      <c r="CU382" s="27"/>
      <c r="CV382" s="27"/>
      <c r="CW382" s="27"/>
      <c r="CX382" s="27"/>
      <c r="CY382" s="27"/>
      <c r="CZ382" s="27"/>
      <c r="DA382" s="27"/>
      <c r="DB382" s="27"/>
      <c r="DC382" s="27"/>
      <c r="DD382" s="27"/>
      <c r="DE382" s="27"/>
      <c r="DF382" s="27"/>
      <c r="DG382" s="27"/>
      <c r="DH382" s="27"/>
      <c r="DI382" s="25"/>
      <c r="DJ382" s="25"/>
      <c r="DK382" s="25"/>
      <c r="DL382" s="25"/>
      <c r="DM382" s="25"/>
      <c r="DN382" s="25"/>
    </row>
    <row r="383" spans="39:118" ht="18.95" customHeight="1" x14ac:dyDescent="0.2">
      <c r="AM383" s="183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  <c r="BW383" s="27"/>
      <c r="BX383" s="27"/>
      <c r="BY383" s="27"/>
      <c r="BZ383" s="27"/>
      <c r="CA383" s="27"/>
      <c r="CB383" s="27"/>
      <c r="CC383" s="27"/>
      <c r="CD383" s="27"/>
      <c r="CE383" s="27"/>
      <c r="CF383" s="27"/>
      <c r="CG383" s="27"/>
      <c r="CH383" s="27"/>
      <c r="CI383" s="27"/>
      <c r="CJ383" s="27"/>
      <c r="CK383" s="27"/>
      <c r="CL383" s="27"/>
      <c r="CM383" s="27"/>
      <c r="CN383" s="27"/>
      <c r="CO383" s="27"/>
      <c r="CP383" s="27"/>
      <c r="CQ383" s="27"/>
      <c r="CR383" s="27"/>
      <c r="CS383" s="27"/>
      <c r="CT383" s="27"/>
      <c r="CU383" s="27"/>
      <c r="CV383" s="27"/>
      <c r="CW383" s="27"/>
      <c r="CX383" s="27"/>
      <c r="CY383" s="27"/>
      <c r="CZ383" s="27"/>
      <c r="DA383" s="27"/>
      <c r="DB383" s="27"/>
      <c r="DC383" s="27"/>
      <c r="DD383" s="27"/>
      <c r="DE383" s="27"/>
      <c r="DF383" s="27"/>
      <c r="DG383" s="27"/>
      <c r="DH383" s="27"/>
      <c r="DI383" s="25"/>
      <c r="DJ383" s="25"/>
      <c r="DK383" s="25"/>
      <c r="DL383" s="25"/>
      <c r="DM383" s="25"/>
      <c r="DN383" s="25"/>
    </row>
    <row r="384" spans="39:118" ht="18.95" customHeight="1" x14ac:dyDescent="0.2">
      <c r="AM384" s="183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  <c r="BW384" s="27"/>
      <c r="BX384" s="27"/>
      <c r="BY384" s="27"/>
      <c r="BZ384" s="27"/>
      <c r="CA384" s="27"/>
      <c r="CB384" s="27"/>
      <c r="CC384" s="27"/>
      <c r="CD384" s="27"/>
      <c r="CE384" s="27"/>
      <c r="CF384" s="27"/>
      <c r="CG384" s="27"/>
      <c r="CH384" s="27"/>
      <c r="CI384" s="27"/>
      <c r="CJ384" s="27"/>
      <c r="CK384" s="27"/>
      <c r="CL384" s="27"/>
      <c r="CM384" s="27"/>
      <c r="CN384" s="27"/>
      <c r="CO384" s="27"/>
      <c r="CP384" s="27"/>
      <c r="CQ384" s="27"/>
      <c r="CR384" s="27"/>
      <c r="CS384" s="27"/>
      <c r="CT384" s="27"/>
      <c r="CU384" s="27"/>
      <c r="CV384" s="27"/>
      <c r="CW384" s="27"/>
      <c r="CX384" s="27"/>
      <c r="CY384" s="27"/>
      <c r="CZ384" s="27"/>
      <c r="DA384" s="27"/>
      <c r="DB384" s="27"/>
      <c r="DC384" s="27"/>
      <c r="DD384" s="27"/>
      <c r="DE384" s="27"/>
      <c r="DF384" s="27"/>
      <c r="DG384" s="27"/>
      <c r="DH384" s="27"/>
      <c r="DI384" s="25"/>
      <c r="DJ384" s="25"/>
      <c r="DK384" s="25"/>
      <c r="DL384" s="25"/>
      <c r="DM384" s="25"/>
      <c r="DN384" s="25"/>
    </row>
    <row r="385" spans="39:118" ht="18.95" customHeight="1" x14ac:dyDescent="0.2">
      <c r="AM385" s="183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  <c r="BW385" s="27"/>
      <c r="BX385" s="27"/>
      <c r="BY385" s="27"/>
      <c r="BZ385" s="27"/>
      <c r="CA385" s="27"/>
      <c r="CB385" s="27"/>
      <c r="CC385" s="27"/>
      <c r="CD385" s="27"/>
      <c r="CE385" s="27"/>
      <c r="CF385" s="27"/>
      <c r="CG385" s="27"/>
      <c r="CH385" s="27"/>
      <c r="CI385" s="27"/>
      <c r="CJ385" s="27"/>
      <c r="CK385" s="27"/>
      <c r="CL385" s="27"/>
      <c r="CM385" s="27"/>
      <c r="CN385" s="27"/>
      <c r="CO385" s="27"/>
      <c r="CP385" s="27"/>
      <c r="CQ385" s="27"/>
      <c r="CR385" s="27"/>
      <c r="CS385" s="27"/>
      <c r="CT385" s="27"/>
      <c r="CU385" s="27"/>
      <c r="CV385" s="27"/>
      <c r="CW385" s="27"/>
      <c r="CX385" s="27"/>
      <c r="CY385" s="27"/>
      <c r="CZ385" s="27"/>
      <c r="DA385" s="27"/>
      <c r="DB385" s="27"/>
      <c r="DC385" s="27"/>
      <c r="DD385" s="27"/>
      <c r="DE385" s="27"/>
      <c r="DF385" s="27"/>
      <c r="DG385" s="27"/>
      <c r="DH385" s="27"/>
      <c r="DI385" s="25"/>
      <c r="DJ385" s="25"/>
      <c r="DK385" s="25"/>
      <c r="DL385" s="25"/>
      <c r="DM385" s="25"/>
      <c r="DN385" s="25"/>
    </row>
    <row r="386" spans="39:118" ht="18.95" customHeight="1" x14ac:dyDescent="0.2">
      <c r="AM386" s="183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  <c r="BW386" s="27"/>
      <c r="BX386" s="27"/>
      <c r="BY386" s="27"/>
      <c r="BZ386" s="27"/>
      <c r="CA386" s="27"/>
      <c r="CB386" s="27"/>
      <c r="CC386" s="27"/>
      <c r="CD386" s="27"/>
      <c r="CE386" s="27"/>
      <c r="CF386" s="27"/>
      <c r="CG386" s="27"/>
      <c r="CH386" s="27"/>
      <c r="CI386" s="27"/>
      <c r="CJ386" s="27"/>
      <c r="CK386" s="27"/>
      <c r="CL386" s="27"/>
      <c r="CM386" s="27"/>
      <c r="CN386" s="27"/>
      <c r="CO386" s="27"/>
      <c r="CP386" s="27"/>
      <c r="CQ386" s="27"/>
      <c r="CR386" s="27"/>
      <c r="CS386" s="27"/>
      <c r="CT386" s="27"/>
      <c r="CU386" s="27"/>
      <c r="CV386" s="27"/>
      <c r="CW386" s="27"/>
      <c r="CX386" s="27"/>
      <c r="CY386" s="27"/>
      <c r="CZ386" s="27"/>
      <c r="DA386" s="27"/>
      <c r="DB386" s="27"/>
      <c r="DC386" s="27"/>
      <c r="DD386" s="27"/>
      <c r="DE386" s="27"/>
      <c r="DF386" s="27"/>
      <c r="DG386" s="27"/>
      <c r="DH386" s="27"/>
      <c r="DI386" s="25"/>
      <c r="DJ386" s="25"/>
      <c r="DK386" s="25"/>
      <c r="DL386" s="25"/>
      <c r="DM386" s="25"/>
      <c r="DN386" s="25"/>
    </row>
    <row r="387" spans="39:118" ht="18.95" customHeight="1" x14ac:dyDescent="0.2">
      <c r="AM387" s="183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  <c r="BW387" s="27"/>
      <c r="BX387" s="27"/>
      <c r="BY387" s="27"/>
      <c r="BZ387" s="27"/>
      <c r="CA387" s="27"/>
      <c r="CB387" s="27"/>
      <c r="CC387" s="27"/>
      <c r="CD387" s="27"/>
      <c r="CE387" s="27"/>
      <c r="CF387" s="27"/>
      <c r="CG387" s="27"/>
      <c r="CH387" s="27"/>
      <c r="CI387" s="27"/>
      <c r="CJ387" s="27"/>
      <c r="CK387" s="27"/>
      <c r="CL387" s="27"/>
      <c r="CM387" s="27"/>
      <c r="CN387" s="27"/>
      <c r="CO387" s="27"/>
      <c r="CP387" s="27"/>
      <c r="CQ387" s="27"/>
      <c r="CR387" s="27"/>
      <c r="CS387" s="27"/>
      <c r="CT387" s="27"/>
      <c r="CU387" s="27"/>
      <c r="CV387" s="27"/>
      <c r="CW387" s="27"/>
      <c r="CX387" s="27"/>
      <c r="CY387" s="27"/>
      <c r="CZ387" s="27"/>
      <c r="DA387" s="27"/>
      <c r="DB387" s="27"/>
      <c r="DC387" s="27"/>
      <c r="DD387" s="27"/>
      <c r="DE387" s="27"/>
      <c r="DF387" s="27"/>
      <c r="DG387" s="27"/>
      <c r="DH387" s="27"/>
      <c r="DI387" s="25"/>
      <c r="DJ387" s="25"/>
      <c r="DK387" s="25"/>
      <c r="DL387" s="25"/>
      <c r="DM387" s="25"/>
      <c r="DN387" s="25"/>
    </row>
    <row r="388" spans="39:118" ht="18.95" customHeight="1" x14ac:dyDescent="0.2">
      <c r="AM388" s="183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  <c r="BW388" s="27"/>
      <c r="BX388" s="27"/>
      <c r="BY388" s="27"/>
      <c r="BZ388" s="27"/>
      <c r="CA388" s="27"/>
      <c r="CB388" s="27"/>
      <c r="CC388" s="27"/>
      <c r="CD388" s="27"/>
      <c r="CE388" s="27"/>
      <c r="CF388" s="27"/>
      <c r="CG388" s="27"/>
      <c r="CH388" s="27"/>
      <c r="CI388" s="27"/>
      <c r="CJ388" s="27"/>
      <c r="CK388" s="27"/>
      <c r="CL388" s="27"/>
      <c r="CM388" s="27"/>
      <c r="CN388" s="27"/>
      <c r="CO388" s="27"/>
      <c r="CP388" s="27"/>
      <c r="CQ388" s="27"/>
      <c r="CR388" s="27"/>
      <c r="CS388" s="27"/>
      <c r="CT388" s="27"/>
      <c r="CU388" s="27"/>
      <c r="CV388" s="27"/>
      <c r="CW388" s="27"/>
      <c r="CX388" s="27"/>
      <c r="CY388" s="27"/>
      <c r="CZ388" s="27"/>
      <c r="DA388" s="27"/>
      <c r="DB388" s="27"/>
      <c r="DC388" s="27"/>
      <c r="DD388" s="27"/>
      <c r="DE388" s="27"/>
      <c r="DF388" s="27"/>
      <c r="DG388" s="27"/>
      <c r="DH388" s="27"/>
      <c r="DI388" s="25"/>
      <c r="DJ388" s="25"/>
      <c r="DK388" s="25"/>
      <c r="DL388" s="25"/>
      <c r="DM388" s="25"/>
      <c r="DN388" s="25"/>
    </row>
    <row r="389" spans="39:118" ht="18.95" customHeight="1" x14ac:dyDescent="0.2">
      <c r="AM389" s="183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  <c r="BW389" s="27"/>
      <c r="BX389" s="27"/>
      <c r="BY389" s="27"/>
      <c r="BZ389" s="27"/>
      <c r="CA389" s="27"/>
      <c r="CB389" s="27"/>
      <c r="CC389" s="27"/>
      <c r="CD389" s="27"/>
      <c r="CE389" s="27"/>
      <c r="CF389" s="27"/>
      <c r="CG389" s="27"/>
      <c r="CH389" s="27"/>
      <c r="CI389" s="27"/>
      <c r="CJ389" s="27"/>
      <c r="CK389" s="27"/>
      <c r="CL389" s="27"/>
      <c r="CM389" s="27"/>
      <c r="CN389" s="27"/>
      <c r="CO389" s="27"/>
      <c r="CP389" s="27"/>
      <c r="CQ389" s="27"/>
      <c r="CR389" s="27"/>
      <c r="CS389" s="27"/>
      <c r="CT389" s="27"/>
      <c r="CU389" s="27"/>
      <c r="CV389" s="27"/>
      <c r="CW389" s="27"/>
      <c r="CX389" s="27"/>
      <c r="CY389" s="27"/>
      <c r="CZ389" s="27"/>
      <c r="DA389" s="27"/>
      <c r="DB389" s="27"/>
      <c r="DC389" s="27"/>
      <c r="DD389" s="27"/>
      <c r="DE389" s="27"/>
      <c r="DF389" s="27"/>
      <c r="DG389" s="27"/>
      <c r="DH389" s="27"/>
      <c r="DI389" s="25"/>
      <c r="DJ389" s="25"/>
      <c r="DK389" s="25"/>
      <c r="DL389" s="25"/>
      <c r="DM389" s="25"/>
      <c r="DN389" s="25"/>
    </row>
    <row r="390" spans="39:118" ht="18.95" customHeight="1" x14ac:dyDescent="0.2">
      <c r="AM390" s="183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  <c r="BW390" s="27"/>
      <c r="BX390" s="27"/>
      <c r="BY390" s="27"/>
      <c r="BZ390" s="27"/>
      <c r="CA390" s="27"/>
      <c r="CB390" s="27"/>
      <c r="CC390" s="27"/>
      <c r="CD390" s="27"/>
      <c r="CE390" s="27"/>
      <c r="CF390" s="27"/>
      <c r="CG390" s="27"/>
      <c r="CH390" s="27"/>
      <c r="CI390" s="27"/>
      <c r="CJ390" s="27"/>
      <c r="CK390" s="27"/>
      <c r="CL390" s="27"/>
      <c r="CM390" s="27"/>
      <c r="CN390" s="27"/>
      <c r="CO390" s="27"/>
      <c r="CP390" s="27"/>
      <c r="CQ390" s="27"/>
      <c r="CR390" s="27"/>
      <c r="CS390" s="27"/>
      <c r="CT390" s="27"/>
      <c r="CU390" s="27"/>
      <c r="CV390" s="27"/>
      <c r="CW390" s="27"/>
      <c r="CX390" s="27"/>
      <c r="CY390" s="27"/>
      <c r="CZ390" s="27"/>
      <c r="DA390" s="27"/>
      <c r="DB390" s="27"/>
      <c r="DC390" s="27"/>
      <c r="DD390" s="27"/>
      <c r="DE390" s="27"/>
      <c r="DF390" s="27"/>
      <c r="DG390" s="27"/>
      <c r="DH390" s="27"/>
      <c r="DI390" s="25"/>
      <c r="DJ390" s="25"/>
      <c r="DK390" s="25"/>
      <c r="DL390" s="25"/>
      <c r="DM390" s="25"/>
      <c r="DN390" s="25"/>
    </row>
    <row r="391" spans="39:118" ht="18.95" customHeight="1" x14ac:dyDescent="0.2">
      <c r="AM391" s="183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  <c r="BW391" s="27"/>
      <c r="BX391" s="27"/>
      <c r="BY391" s="27"/>
      <c r="BZ391" s="27"/>
      <c r="CA391" s="27"/>
      <c r="CB391" s="27"/>
      <c r="CC391" s="27"/>
      <c r="CD391" s="27"/>
      <c r="CE391" s="27"/>
      <c r="CF391" s="27"/>
      <c r="CG391" s="27"/>
      <c r="CH391" s="27"/>
      <c r="CI391" s="27"/>
      <c r="CJ391" s="27"/>
      <c r="CK391" s="27"/>
      <c r="CL391" s="27"/>
      <c r="CM391" s="27"/>
      <c r="CN391" s="27"/>
      <c r="CO391" s="27"/>
      <c r="CP391" s="27"/>
      <c r="CQ391" s="27"/>
      <c r="CR391" s="27"/>
      <c r="CS391" s="27"/>
      <c r="CT391" s="27"/>
      <c r="CU391" s="27"/>
      <c r="CV391" s="27"/>
      <c r="CW391" s="27"/>
      <c r="CX391" s="27"/>
      <c r="CY391" s="27"/>
      <c r="CZ391" s="27"/>
      <c r="DA391" s="27"/>
      <c r="DB391" s="27"/>
      <c r="DC391" s="27"/>
      <c r="DD391" s="27"/>
      <c r="DE391" s="27"/>
      <c r="DF391" s="27"/>
      <c r="DG391" s="27"/>
      <c r="DH391" s="27"/>
      <c r="DI391" s="25"/>
      <c r="DJ391" s="25"/>
      <c r="DK391" s="25"/>
      <c r="DL391" s="25"/>
      <c r="DM391" s="25"/>
      <c r="DN391" s="25"/>
    </row>
    <row r="392" spans="39:118" ht="18.95" customHeight="1" x14ac:dyDescent="0.2">
      <c r="AM392" s="183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  <c r="BW392" s="27"/>
      <c r="BX392" s="27"/>
      <c r="BY392" s="27"/>
      <c r="BZ392" s="27"/>
      <c r="CA392" s="27"/>
      <c r="CB392" s="27"/>
      <c r="CC392" s="27"/>
      <c r="CD392" s="27"/>
      <c r="CE392" s="27"/>
      <c r="CF392" s="27"/>
      <c r="CG392" s="27"/>
      <c r="CH392" s="27"/>
      <c r="CI392" s="27"/>
      <c r="CJ392" s="27"/>
      <c r="CK392" s="27"/>
      <c r="CL392" s="27"/>
      <c r="CM392" s="27"/>
      <c r="CN392" s="27"/>
      <c r="CO392" s="27"/>
      <c r="CP392" s="27"/>
      <c r="CQ392" s="27"/>
      <c r="CR392" s="27"/>
      <c r="CS392" s="27"/>
      <c r="CT392" s="27"/>
      <c r="CU392" s="27"/>
      <c r="CV392" s="27"/>
      <c r="CW392" s="27"/>
      <c r="CX392" s="27"/>
      <c r="CY392" s="27"/>
      <c r="CZ392" s="27"/>
      <c r="DA392" s="27"/>
      <c r="DB392" s="27"/>
      <c r="DC392" s="27"/>
      <c r="DD392" s="27"/>
      <c r="DE392" s="27"/>
      <c r="DF392" s="27"/>
      <c r="DG392" s="27"/>
      <c r="DH392" s="27"/>
      <c r="DI392" s="25"/>
      <c r="DJ392" s="25"/>
      <c r="DK392" s="25"/>
      <c r="DL392" s="25"/>
      <c r="DM392" s="25"/>
      <c r="DN392" s="25"/>
    </row>
    <row r="393" spans="39:118" ht="18.95" customHeight="1" x14ac:dyDescent="0.2">
      <c r="AM393" s="183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  <c r="BW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27"/>
      <c r="CH393" s="27"/>
      <c r="CI393" s="27"/>
      <c r="CJ393" s="27"/>
      <c r="CK393" s="27"/>
      <c r="CL393" s="27"/>
      <c r="CM393" s="27"/>
      <c r="CN393" s="27"/>
      <c r="CO393" s="27"/>
      <c r="CP393" s="27"/>
      <c r="CQ393" s="27"/>
      <c r="CR393" s="27"/>
      <c r="CS393" s="27"/>
      <c r="CT393" s="27"/>
      <c r="CU393" s="27"/>
      <c r="CV393" s="27"/>
      <c r="CW393" s="27"/>
      <c r="CX393" s="27"/>
      <c r="CY393" s="27"/>
      <c r="CZ393" s="27"/>
      <c r="DA393" s="27"/>
      <c r="DB393" s="27"/>
      <c r="DC393" s="27"/>
      <c r="DD393" s="27"/>
      <c r="DE393" s="27"/>
      <c r="DF393" s="27"/>
      <c r="DG393" s="27"/>
      <c r="DH393" s="27"/>
      <c r="DI393" s="25"/>
      <c r="DJ393" s="25"/>
      <c r="DK393" s="25"/>
      <c r="DL393" s="25"/>
      <c r="DM393" s="25"/>
      <c r="DN393" s="25"/>
    </row>
    <row r="394" spans="39:118" ht="18.95" customHeight="1" x14ac:dyDescent="0.2">
      <c r="AM394" s="183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  <c r="BW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27"/>
      <c r="CH394" s="27"/>
      <c r="CI394" s="27"/>
      <c r="CJ394" s="27"/>
      <c r="CK394" s="27"/>
      <c r="CL394" s="27"/>
      <c r="CM394" s="27"/>
      <c r="CN394" s="27"/>
      <c r="CO394" s="27"/>
      <c r="CP394" s="27"/>
      <c r="CQ394" s="27"/>
      <c r="CR394" s="27"/>
      <c r="CS394" s="27"/>
      <c r="CT394" s="27"/>
      <c r="CU394" s="27"/>
      <c r="CV394" s="27"/>
      <c r="CW394" s="27"/>
      <c r="CX394" s="27"/>
      <c r="CY394" s="27"/>
      <c r="CZ394" s="27"/>
      <c r="DA394" s="27"/>
      <c r="DB394" s="27"/>
      <c r="DC394" s="27"/>
      <c r="DD394" s="27"/>
      <c r="DE394" s="27"/>
      <c r="DF394" s="27"/>
      <c r="DG394" s="27"/>
      <c r="DH394" s="27"/>
      <c r="DI394" s="25"/>
      <c r="DJ394" s="25"/>
      <c r="DK394" s="25"/>
      <c r="DL394" s="25"/>
      <c r="DM394" s="25"/>
      <c r="DN394" s="25"/>
    </row>
    <row r="395" spans="39:118" ht="18.95" customHeight="1" x14ac:dyDescent="0.2">
      <c r="AM395" s="183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  <c r="BW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7"/>
      <c r="CI395" s="27"/>
      <c r="CJ395" s="27"/>
      <c r="CK395" s="27"/>
      <c r="CL395" s="27"/>
      <c r="CM395" s="27"/>
      <c r="CN395" s="27"/>
      <c r="CO395" s="27"/>
      <c r="CP395" s="27"/>
      <c r="CQ395" s="27"/>
      <c r="CR395" s="27"/>
      <c r="CS395" s="27"/>
      <c r="CT395" s="27"/>
      <c r="CU395" s="27"/>
      <c r="CV395" s="27"/>
      <c r="CW395" s="27"/>
      <c r="CX395" s="27"/>
      <c r="CY395" s="27"/>
      <c r="CZ395" s="27"/>
      <c r="DA395" s="27"/>
      <c r="DB395" s="27"/>
      <c r="DC395" s="27"/>
      <c r="DD395" s="27"/>
      <c r="DE395" s="27"/>
      <c r="DF395" s="27"/>
      <c r="DG395" s="27"/>
      <c r="DH395" s="27"/>
      <c r="DI395" s="25"/>
      <c r="DJ395" s="25"/>
      <c r="DK395" s="25"/>
      <c r="DL395" s="25"/>
      <c r="DM395" s="25"/>
      <c r="DN395" s="25"/>
    </row>
    <row r="396" spans="39:118" ht="18.95" customHeight="1" x14ac:dyDescent="0.2">
      <c r="AM396" s="183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  <c r="BW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27"/>
      <c r="CH396" s="27"/>
      <c r="CI396" s="27"/>
      <c r="CJ396" s="27"/>
      <c r="CK396" s="27"/>
      <c r="CL396" s="27"/>
      <c r="CM396" s="27"/>
      <c r="CN396" s="27"/>
      <c r="CO396" s="27"/>
      <c r="CP396" s="27"/>
      <c r="CQ396" s="27"/>
      <c r="CR396" s="27"/>
      <c r="CS396" s="27"/>
      <c r="CT396" s="27"/>
      <c r="CU396" s="27"/>
      <c r="CV396" s="27"/>
      <c r="CW396" s="27"/>
      <c r="CX396" s="27"/>
      <c r="CY396" s="27"/>
      <c r="CZ396" s="27"/>
      <c r="DA396" s="27"/>
      <c r="DB396" s="27"/>
      <c r="DC396" s="27"/>
      <c r="DD396" s="27"/>
      <c r="DE396" s="27"/>
      <c r="DF396" s="27"/>
      <c r="DG396" s="27"/>
      <c r="DH396" s="27"/>
      <c r="DI396" s="25"/>
      <c r="DJ396" s="25"/>
      <c r="DK396" s="25"/>
      <c r="DL396" s="25"/>
      <c r="DM396" s="25"/>
      <c r="DN396" s="25"/>
    </row>
    <row r="397" spans="39:118" ht="18.95" customHeight="1" x14ac:dyDescent="0.2">
      <c r="AM397" s="183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  <c r="BW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27"/>
      <c r="CH397" s="27"/>
      <c r="CI397" s="27"/>
      <c r="CJ397" s="27"/>
      <c r="CK397" s="27"/>
      <c r="CL397" s="27"/>
      <c r="CM397" s="27"/>
      <c r="CN397" s="27"/>
      <c r="CO397" s="27"/>
      <c r="CP397" s="27"/>
      <c r="CQ397" s="27"/>
      <c r="CR397" s="27"/>
      <c r="CS397" s="27"/>
      <c r="CT397" s="27"/>
      <c r="CU397" s="27"/>
      <c r="CV397" s="27"/>
      <c r="CW397" s="27"/>
      <c r="CX397" s="27"/>
      <c r="CY397" s="27"/>
      <c r="CZ397" s="27"/>
      <c r="DA397" s="27"/>
      <c r="DB397" s="27"/>
      <c r="DC397" s="27"/>
      <c r="DD397" s="27"/>
      <c r="DE397" s="27"/>
      <c r="DF397" s="27"/>
      <c r="DG397" s="27"/>
      <c r="DH397" s="27"/>
      <c r="DI397" s="25"/>
      <c r="DJ397" s="25"/>
      <c r="DK397" s="25"/>
      <c r="DL397" s="25"/>
      <c r="DM397" s="25"/>
      <c r="DN397" s="25"/>
    </row>
    <row r="398" spans="39:118" ht="18.95" customHeight="1" x14ac:dyDescent="0.2">
      <c r="AM398" s="183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  <c r="BW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7"/>
      <c r="CI398" s="27"/>
      <c r="CJ398" s="27"/>
      <c r="CK398" s="27"/>
      <c r="CL398" s="27"/>
      <c r="CM398" s="27"/>
      <c r="CN398" s="27"/>
      <c r="CO398" s="27"/>
      <c r="CP398" s="27"/>
      <c r="CQ398" s="27"/>
      <c r="CR398" s="27"/>
      <c r="CS398" s="27"/>
      <c r="CT398" s="27"/>
      <c r="CU398" s="27"/>
      <c r="CV398" s="27"/>
      <c r="CW398" s="27"/>
      <c r="CX398" s="27"/>
      <c r="CY398" s="27"/>
      <c r="CZ398" s="27"/>
      <c r="DA398" s="27"/>
      <c r="DB398" s="27"/>
      <c r="DC398" s="27"/>
      <c r="DD398" s="27"/>
      <c r="DE398" s="27"/>
      <c r="DF398" s="27"/>
      <c r="DG398" s="27"/>
      <c r="DH398" s="27"/>
      <c r="DI398" s="25"/>
      <c r="DJ398" s="25"/>
      <c r="DK398" s="25"/>
      <c r="DL398" s="25"/>
      <c r="DM398" s="25"/>
      <c r="DN398" s="25"/>
    </row>
    <row r="399" spans="39:118" ht="18.95" customHeight="1" x14ac:dyDescent="0.2">
      <c r="AM399" s="183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  <c r="BW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7"/>
      <c r="CI399" s="27"/>
      <c r="CJ399" s="27"/>
      <c r="CK399" s="27"/>
      <c r="CL399" s="27"/>
      <c r="CM399" s="27"/>
      <c r="CN399" s="27"/>
      <c r="CO399" s="27"/>
      <c r="CP399" s="27"/>
      <c r="CQ399" s="27"/>
      <c r="CR399" s="27"/>
      <c r="CS399" s="27"/>
      <c r="CT399" s="27"/>
      <c r="CU399" s="27"/>
      <c r="CV399" s="27"/>
      <c r="CW399" s="27"/>
      <c r="CX399" s="27"/>
      <c r="CY399" s="27"/>
      <c r="CZ399" s="27"/>
      <c r="DA399" s="27"/>
      <c r="DB399" s="27"/>
      <c r="DC399" s="27"/>
      <c r="DD399" s="27"/>
      <c r="DE399" s="27"/>
      <c r="DF399" s="27"/>
      <c r="DG399" s="27"/>
      <c r="DH399" s="27"/>
      <c r="DI399" s="25"/>
      <c r="DJ399" s="25"/>
      <c r="DK399" s="25"/>
      <c r="DL399" s="25"/>
      <c r="DM399" s="25"/>
      <c r="DN399" s="25"/>
    </row>
    <row r="400" spans="39:118" ht="18.95" customHeight="1" x14ac:dyDescent="0.2">
      <c r="AM400" s="183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  <c r="BW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7"/>
      <c r="CI400" s="27"/>
      <c r="CJ400" s="27"/>
      <c r="CK400" s="27"/>
      <c r="CL400" s="27"/>
      <c r="CM400" s="27"/>
      <c r="CN400" s="27"/>
      <c r="CO400" s="27"/>
      <c r="CP400" s="27"/>
      <c r="CQ400" s="27"/>
      <c r="CR400" s="27"/>
      <c r="CS400" s="27"/>
      <c r="CT400" s="27"/>
      <c r="CU400" s="27"/>
      <c r="CV400" s="27"/>
      <c r="CW400" s="27"/>
      <c r="CX400" s="27"/>
      <c r="CY400" s="27"/>
      <c r="CZ400" s="27"/>
      <c r="DA400" s="27"/>
      <c r="DB400" s="27"/>
      <c r="DC400" s="27"/>
      <c r="DD400" s="27"/>
      <c r="DE400" s="27"/>
      <c r="DF400" s="27"/>
      <c r="DG400" s="27"/>
      <c r="DH400" s="27"/>
      <c r="DI400" s="25"/>
      <c r="DJ400" s="25"/>
      <c r="DK400" s="25"/>
      <c r="DL400" s="25"/>
      <c r="DM400" s="25"/>
      <c r="DN400" s="25"/>
    </row>
    <row r="401" spans="39:118" ht="18.95" customHeight="1" x14ac:dyDescent="0.2">
      <c r="AM401" s="183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  <c r="BW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7"/>
      <c r="CI401" s="27"/>
      <c r="CJ401" s="27"/>
      <c r="CK401" s="27"/>
      <c r="CL401" s="27"/>
      <c r="CM401" s="27"/>
      <c r="CN401" s="27"/>
      <c r="CO401" s="27"/>
      <c r="CP401" s="27"/>
      <c r="CQ401" s="27"/>
      <c r="CR401" s="27"/>
      <c r="CS401" s="27"/>
      <c r="CT401" s="27"/>
      <c r="CU401" s="27"/>
      <c r="CV401" s="27"/>
      <c r="CW401" s="27"/>
      <c r="CX401" s="27"/>
      <c r="CY401" s="27"/>
      <c r="CZ401" s="27"/>
      <c r="DA401" s="27"/>
      <c r="DB401" s="27"/>
      <c r="DC401" s="27"/>
      <c r="DD401" s="27"/>
      <c r="DE401" s="27"/>
      <c r="DF401" s="27"/>
      <c r="DG401" s="27"/>
      <c r="DH401" s="27"/>
      <c r="DI401" s="25"/>
      <c r="DJ401" s="25"/>
      <c r="DK401" s="25"/>
      <c r="DL401" s="25"/>
      <c r="DM401" s="25"/>
      <c r="DN401" s="25"/>
    </row>
    <row r="402" spans="39:118" ht="18.95" customHeight="1" x14ac:dyDescent="0.2">
      <c r="AM402" s="183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  <c r="BW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7"/>
      <c r="CI402" s="27"/>
      <c r="CJ402" s="27"/>
      <c r="CK402" s="27"/>
      <c r="CL402" s="27"/>
      <c r="CM402" s="27"/>
      <c r="CN402" s="27"/>
      <c r="CO402" s="27"/>
      <c r="CP402" s="27"/>
      <c r="CQ402" s="27"/>
      <c r="CR402" s="27"/>
      <c r="CS402" s="27"/>
      <c r="CT402" s="27"/>
      <c r="CU402" s="27"/>
      <c r="CV402" s="27"/>
      <c r="CW402" s="27"/>
      <c r="CX402" s="27"/>
      <c r="CY402" s="27"/>
      <c r="CZ402" s="27"/>
      <c r="DA402" s="27"/>
      <c r="DB402" s="27"/>
      <c r="DC402" s="27"/>
      <c r="DD402" s="27"/>
      <c r="DE402" s="27"/>
      <c r="DF402" s="27"/>
      <c r="DG402" s="27"/>
      <c r="DH402" s="27"/>
      <c r="DI402" s="25"/>
      <c r="DJ402" s="25"/>
      <c r="DK402" s="25"/>
      <c r="DL402" s="25"/>
      <c r="DM402" s="25"/>
      <c r="DN402" s="25"/>
    </row>
    <row r="403" spans="39:118" ht="18.95" customHeight="1" x14ac:dyDescent="0.2">
      <c r="AM403" s="183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  <c r="BW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27"/>
      <c r="CH403" s="27"/>
      <c r="CI403" s="27"/>
      <c r="CJ403" s="27"/>
      <c r="CK403" s="27"/>
      <c r="CL403" s="27"/>
      <c r="CM403" s="27"/>
      <c r="CN403" s="27"/>
      <c r="CO403" s="27"/>
      <c r="CP403" s="27"/>
      <c r="CQ403" s="27"/>
      <c r="CR403" s="27"/>
      <c r="CS403" s="27"/>
      <c r="CT403" s="27"/>
      <c r="CU403" s="27"/>
      <c r="CV403" s="27"/>
      <c r="CW403" s="27"/>
      <c r="CX403" s="27"/>
      <c r="CY403" s="27"/>
      <c r="CZ403" s="27"/>
      <c r="DA403" s="27"/>
      <c r="DB403" s="27"/>
      <c r="DC403" s="27"/>
      <c r="DD403" s="27"/>
      <c r="DE403" s="27"/>
      <c r="DF403" s="27"/>
      <c r="DG403" s="27"/>
      <c r="DH403" s="27"/>
      <c r="DI403" s="25"/>
      <c r="DJ403" s="25"/>
      <c r="DK403" s="25"/>
      <c r="DL403" s="25"/>
      <c r="DM403" s="25"/>
      <c r="DN403" s="25"/>
    </row>
    <row r="404" spans="39:118" ht="18.95" customHeight="1" x14ac:dyDescent="0.2">
      <c r="AM404" s="183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  <c r="BW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27"/>
      <c r="CH404" s="27"/>
      <c r="CI404" s="27"/>
      <c r="CJ404" s="27"/>
      <c r="CK404" s="27"/>
      <c r="CL404" s="27"/>
      <c r="CM404" s="27"/>
      <c r="CN404" s="27"/>
      <c r="CO404" s="27"/>
      <c r="CP404" s="27"/>
      <c r="CQ404" s="27"/>
      <c r="CR404" s="27"/>
      <c r="CS404" s="27"/>
      <c r="CT404" s="27"/>
      <c r="CU404" s="27"/>
      <c r="CV404" s="27"/>
      <c r="CW404" s="27"/>
      <c r="CX404" s="27"/>
      <c r="CY404" s="27"/>
      <c r="CZ404" s="27"/>
      <c r="DA404" s="27"/>
      <c r="DB404" s="27"/>
      <c r="DC404" s="27"/>
      <c r="DD404" s="27"/>
      <c r="DE404" s="27"/>
      <c r="DF404" s="27"/>
      <c r="DG404" s="27"/>
      <c r="DH404" s="27"/>
      <c r="DI404" s="25"/>
      <c r="DJ404" s="25"/>
      <c r="DK404" s="25"/>
      <c r="DL404" s="25"/>
      <c r="DM404" s="25"/>
      <c r="DN404" s="25"/>
    </row>
    <row r="405" spans="39:118" ht="18.95" customHeight="1" x14ac:dyDescent="0.2">
      <c r="AM405" s="183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  <c r="BW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27"/>
      <c r="CH405" s="27"/>
      <c r="CI405" s="27"/>
      <c r="CJ405" s="27"/>
      <c r="CK405" s="27"/>
      <c r="CL405" s="27"/>
      <c r="CM405" s="27"/>
      <c r="CN405" s="27"/>
      <c r="CO405" s="27"/>
      <c r="CP405" s="27"/>
      <c r="CQ405" s="27"/>
      <c r="CR405" s="27"/>
      <c r="CS405" s="27"/>
      <c r="CT405" s="27"/>
      <c r="CU405" s="27"/>
      <c r="CV405" s="27"/>
      <c r="CW405" s="27"/>
      <c r="CX405" s="27"/>
      <c r="CY405" s="27"/>
      <c r="CZ405" s="27"/>
      <c r="DA405" s="27"/>
      <c r="DB405" s="27"/>
      <c r="DC405" s="27"/>
      <c r="DD405" s="27"/>
      <c r="DE405" s="27"/>
      <c r="DF405" s="27"/>
      <c r="DG405" s="27"/>
      <c r="DH405" s="27"/>
      <c r="DI405" s="25"/>
      <c r="DJ405" s="25"/>
      <c r="DK405" s="25"/>
      <c r="DL405" s="25"/>
      <c r="DM405" s="25"/>
      <c r="DN405" s="25"/>
    </row>
    <row r="406" spans="39:118" ht="18.95" customHeight="1" x14ac:dyDescent="0.2">
      <c r="AM406" s="183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  <c r="BW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27"/>
      <c r="CH406" s="27"/>
      <c r="CI406" s="27"/>
      <c r="CJ406" s="27"/>
      <c r="CK406" s="27"/>
      <c r="CL406" s="27"/>
      <c r="CM406" s="27"/>
      <c r="CN406" s="27"/>
      <c r="CO406" s="27"/>
      <c r="CP406" s="27"/>
      <c r="CQ406" s="27"/>
      <c r="CR406" s="27"/>
      <c r="CS406" s="27"/>
      <c r="CT406" s="27"/>
      <c r="CU406" s="27"/>
      <c r="CV406" s="27"/>
      <c r="CW406" s="27"/>
      <c r="CX406" s="27"/>
      <c r="CY406" s="27"/>
      <c r="CZ406" s="27"/>
      <c r="DA406" s="27"/>
      <c r="DB406" s="27"/>
      <c r="DC406" s="27"/>
      <c r="DD406" s="27"/>
      <c r="DE406" s="27"/>
      <c r="DF406" s="27"/>
      <c r="DG406" s="27"/>
      <c r="DH406" s="27"/>
      <c r="DI406" s="25"/>
      <c r="DJ406" s="25"/>
      <c r="DK406" s="25"/>
      <c r="DL406" s="25"/>
      <c r="DM406" s="25"/>
      <c r="DN406" s="25"/>
    </row>
    <row r="407" spans="39:118" ht="18.95" customHeight="1" x14ac:dyDescent="0.2">
      <c r="AM407" s="183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  <c r="BW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27"/>
      <c r="CH407" s="27"/>
      <c r="CI407" s="27"/>
      <c r="CJ407" s="27"/>
      <c r="CK407" s="27"/>
      <c r="CL407" s="27"/>
      <c r="CM407" s="27"/>
      <c r="CN407" s="27"/>
      <c r="CO407" s="27"/>
      <c r="CP407" s="27"/>
      <c r="CQ407" s="27"/>
      <c r="CR407" s="27"/>
      <c r="CS407" s="27"/>
      <c r="CT407" s="27"/>
      <c r="CU407" s="27"/>
      <c r="CV407" s="27"/>
      <c r="CW407" s="27"/>
      <c r="CX407" s="27"/>
      <c r="CY407" s="27"/>
      <c r="CZ407" s="27"/>
      <c r="DA407" s="27"/>
      <c r="DB407" s="27"/>
      <c r="DC407" s="27"/>
      <c r="DD407" s="27"/>
      <c r="DE407" s="27"/>
      <c r="DF407" s="27"/>
      <c r="DG407" s="27"/>
      <c r="DH407" s="27"/>
      <c r="DI407" s="25"/>
      <c r="DJ407" s="25"/>
      <c r="DK407" s="25"/>
      <c r="DL407" s="25"/>
      <c r="DM407" s="25"/>
      <c r="DN407" s="25"/>
    </row>
    <row r="408" spans="39:118" ht="18.95" customHeight="1" x14ac:dyDescent="0.2">
      <c r="AM408" s="183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  <c r="BW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27"/>
      <c r="CH408" s="27"/>
      <c r="CI408" s="27"/>
      <c r="CJ408" s="27"/>
      <c r="CK408" s="27"/>
      <c r="CL408" s="27"/>
      <c r="CM408" s="27"/>
      <c r="CN408" s="27"/>
      <c r="CO408" s="27"/>
      <c r="CP408" s="27"/>
      <c r="CQ408" s="27"/>
      <c r="CR408" s="27"/>
      <c r="CS408" s="27"/>
      <c r="CT408" s="27"/>
      <c r="CU408" s="27"/>
      <c r="CV408" s="27"/>
      <c r="CW408" s="27"/>
      <c r="CX408" s="27"/>
      <c r="CY408" s="27"/>
      <c r="CZ408" s="27"/>
      <c r="DA408" s="27"/>
      <c r="DB408" s="27"/>
      <c r="DC408" s="27"/>
      <c r="DD408" s="27"/>
      <c r="DE408" s="27"/>
      <c r="DF408" s="27"/>
      <c r="DG408" s="27"/>
      <c r="DH408" s="27"/>
      <c r="DI408" s="25"/>
      <c r="DJ408" s="25"/>
      <c r="DK408" s="25"/>
      <c r="DL408" s="25"/>
      <c r="DM408" s="25"/>
      <c r="DN408" s="25"/>
    </row>
    <row r="409" spans="39:118" ht="18.95" customHeight="1" x14ac:dyDescent="0.2">
      <c r="AM409" s="183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  <c r="BW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27"/>
      <c r="CH409" s="27"/>
      <c r="CI409" s="27"/>
      <c r="CJ409" s="27"/>
      <c r="CK409" s="27"/>
      <c r="CL409" s="27"/>
      <c r="CM409" s="27"/>
      <c r="CN409" s="27"/>
      <c r="CO409" s="27"/>
      <c r="CP409" s="27"/>
      <c r="CQ409" s="27"/>
      <c r="CR409" s="27"/>
      <c r="CS409" s="27"/>
      <c r="CT409" s="27"/>
      <c r="CU409" s="27"/>
      <c r="CV409" s="27"/>
      <c r="CW409" s="27"/>
      <c r="CX409" s="27"/>
      <c r="CY409" s="27"/>
      <c r="CZ409" s="27"/>
      <c r="DA409" s="27"/>
      <c r="DB409" s="27"/>
      <c r="DC409" s="27"/>
      <c r="DD409" s="27"/>
      <c r="DE409" s="27"/>
      <c r="DF409" s="27"/>
      <c r="DG409" s="27"/>
      <c r="DH409" s="27"/>
      <c r="DI409" s="25"/>
      <c r="DJ409" s="25"/>
      <c r="DK409" s="25"/>
      <c r="DL409" s="25"/>
      <c r="DM409" s="25"/>
      <c r="DN409" s="25"/>
    </row>
    <row r="410" spans="39:118" ht="18.95" customHeight="1" x14ac:dyDescent="0.2">
      <c r="AM410" s="183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  <c r="BW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27"/>
      <c r="CH410" s="27"/>
      <c r="CI410" s="27"/>
      <c r="CJ410" s="27"/>
      <c r="CK410" s="27"/>
      <c r="CL410" s="27"/>
      <c r="CM410" s="27"/>
      <c r="CN410" s="27"/>
      <c r="CO410" s="27"/>
      <c r="CP410" s="27"/>
      <c r="CQ410" s="27"/>
      <c r="CR410" s="27"/>
      <c r="CS410" s="27"/>
      <c r="CT410" s="27"/>
      <c r="CU410" s="27"/>
      <c r="CV410" s="27"/>
      <c r="CW410" s="27"/>
      <c r="CX410" s="27"/>
      <c r="CY410" s="27"/>
      <c r="CZ410" s="27"/>
      <c r="DA410" s="27"/>
      <c r="DB410" s="27"/>
      <c r="DC410" s="27"/>
      <c r="DD410" s="27"/>
      <c r="DE410" s="27"/>
      <c r="DF410" s="27"/>
      <c r="DG410" s="27"/>
      <c r="DH410" s="27"/>
      <c r="DI410" s="25"/>
      <c r="DJ410" s="25"/>
      <c r="DK410" s="25"/>
      <c r="DL410" s="25"/>
      <c r="DM410" s="25"/>
      <c r="DN410" s="25"/>
    </row>
    <row r="411" spans="39:118" ht="18.95" customHeight="1" x14ac:dyDescent="0.2">
      <c r="AM411" s="183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  <c r="BW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27"/>
      <c r="CH411" s="27"/>
      <c r="CI411" s="27"/>
      <c r="CJ411" s="27"/>
      <c r="CK411" s="27"/>
      <c r="CL411" s="27"/>
      <c r="CM411" s="27"/>
      <c r="CN411" s="27"/>
      <c r="CO411" s="27"/>
      <c r="CP411" s="27"/>
      <c r="CQ411" s="27"/>
      <c r="CR411" s="27"/>
      <c r="CS411" s="27"/>
      <c r="CT411" s="27"/>
      <c r="CU411" s="27"/>
      <c r="CV411" s="27"/>
      <c r="CW411" s="27"/>
      <c r="CX411" s="27"/>
      <c r="CY411" s="27"/>
      <c r="CZ411" s="27"/>
      <c r="DA411" s="27"/>
      <c r="DB411" s="27"/>
      <c r="DC411" s="27"/>
      <c r="DD411" s="27"/>
      <c r="DE411" s="27"/>
      <c r="DF411" s="27"/>
      <c r="DG411" s="27"/>
      <c r="DH411" s="27"/>
      <c r="DI411" s="25"/>
      <c r="DJ411" s="25"/>
      <c r="DK411" s="25"/>
      <c r="DL411" s="25"/>
      <c r="DM411" s="25"/>
      <c r="DN411" s="25"/>
    </row>
    <row r="412" spans="39:118" ht="18.95" customHeight="1" x14ac:dyDescent="0.2">
      <c r="AM412" s="183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  <c r="BW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27"/>
      <c r="CH412" s="27"/>
      <c r="CI412" s="27"/>
      <c r="CJ412" s="27"/>
      <c r="CK412" s="27"/>
      <c r="CL412" s="27"/>
      <c r="CM412" s="27"/>
      <c r="CN412" s="27"/>
      <c r="CO412" s="27"/>
      <c r="CP412" s="27"/>
      <c r="CQ412" s="27"/>
      <c r="CR412" s="27"/>
      <c r="CS412" s="27"/>
      <c r="CT412" s="27"/>
      <c r="CU412" s="27"/>
      <c r="CV412" s="27"/>
      <c r="CW412" s="27"/>
      <c r="CX412" s="27"/>
      <c r="CY412" s="27"/>
      <c r="CZ412" s="27"/>
      <c r="DA412" s="27"/>
      <c r="DB412" s="27"/>
      <c r="DC412" s="27"/>
      <c r="DD412" s="27"/>
      <c r="DE412" s="27"/>
      <c r="DF412" s="27"/>
      <c r="DG412" s="27"/>
      <c r="DH412" s="27"/>
      <c r="DI412" s="25"/>
      <c r="DJ412" s="25"/>
      <c r="DK412" s="25"/>
      <c r="DL412" s="25"/>
      <c r="DM412" s="25"/>
      <c r="DN412" s="25"/>
    </row>
    <row r="413" spans="39:118" ht="18.95" customHeight="1" x14ac:dyDescent="0.2">
      <c r="AM413" s="183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  <c r="BW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27"/>
      <c r="CH413" s="27"/>
      <c r="CI413" s="27"/>
      <c r="CJ413" s="27"/>
      <c r="CK413" s="27"/>
      <c r="CL413" s="27"/>
      <c r="CM413" s="27"/>
      <c r="CN413" s="27"/>
      <c r="CO413" s="27"/>
      <c r="CP413" s="27"/>
      <c r="CQ413" s="27"/>
      <c r="CR413" s="27"/>
      <c r="CS413" s="27"/>
      <c r="CT413" s="27"/>
      <c r="CU413" s="27"/>
      <c r="CV413" s="27"/>
      <c r="CW413" s="27"/>
      <c r="CX413" s="27"/>
      <c r="CY413" s="27"/>
      <c r="CZ413" s="27"/>
      <c r="DA413" s="27"/>
      <c r="DB413" s="27"/>
      <c r="DC413" s="27"/>
      <c r="DD413" s="27"/>
      <c r="DE413" s="27"/>
      <c r="DF413" s="27"/>
      <c r="DG413" s="27"/>
      <c r="DH413" s="27"/>
      <c r="DI413" s="25"/>
      <c r="DJ413" s="25"/>
      <c r="DK413" s="25"/>
      <c r="DL413" s="25"/>
      <c r="DM413" s="25"/>
      <c r="DN413" s="25"/>
    </row>
    <row r="414" spans="39:118" ht="18.95" customHeight="1" x14ac:dyDescent="0.2">
      <c r="AM414" s="183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  <c r="BW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27"/>
      <c r="CH414" s="27"/>
      <c r="CI414" s="27"/>
      <c r="CJ414" s="27"/>
      <c r="CK414" s="27"/>
      <c r="CL414" s="27"/>
      <c r="CM414" s="27"/>
      <c r="CN414" s="27"/>
      <c r="CO414" s="27"/>
      <c r="CP414" s="27"/>
      <c r="CQ414" s="27"/>
      <c r="CR414" s="27"/>
      <c r="CS414" s="27"/>
      <c r="CT414" s="27"/>
      <c r="CU414" s="27"/>
      <c r="CV414" s="27"/>
      <c r="CW414" s="27"/>
      <c r="CX414" s="27"/>
      <c r="CY414" s="27"/>
      <c r="CZ414" s="27"/>
      <c r="DA414" s="27"/>
      <c r="DB414" s="27"/>
      <c r="DC414" s="27"/>
      <c r="DD414" s="27"/>
      <c r="DE414" s="27"/>
      <c r="DF414" s="27"/>
      <c r="DG414" s="27"/>
      <c r="DH414" s="27"/>
      <c r="DI414" s="25"/>
      <c r="DJ414" s="25"/>
      <c r="DK414" s="25"/>
      <c r="DL414" s="25"/>
      <c r="DM414" s="25"/>
      <c r="DN414" s="25"/>
    </row>
    <row r="415" spans="39:118" ht="18.95" customHeight="1" x14ac:dyDescent="0.2">
      <c r="AM415" s="183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  <c r="BW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27"/>
      <c r="CH415" s="27"/>
      <c r="CI415" s="27"/>
      <c r="CJ415" s="27"/>
      <c r="CK415" s="27"/>
      <c r="CL415" s="27"/>
      <c r="CM415" s="27"/>
      <c r="CN415" s="27"/>
      <c r="CO415" s="27"/>
      <c r="CP415" s="27"/>
      <c r="CQ415" s="27"/>
      <c r="CR415" s="27"/>
      <c r="CS415" s="27"/>
      <c r="CT415" s="27"/>
      <c r="CU415" s="27"/>
      <c r="CV415" s="27"/>
      <c r="CW415" s="27"/>
      <c r="CX415" s="27"/>
      <c r="CY415" s="27"/>
      <c r="CZ415" s="27"/>
      <c r="DA415" s="27"/>
      <c r="DB415" s="27"/>
      <c r="DC415" s="27"/>
      <c r="DD415" s="27"/>
      <c r="DE415" s="27"/>
      <c r="DF415" s="27"/>
      <c r="DG415" s="27"/>
      <c r="DH415" s="27"/>
      <c r="DI415" s="25"/>
      <c r="DJ415" s="25"/>
      <c r="DK415" s="25"/>
      <c r="DL415" s="25"/>
      <c r="DM415" s="25"/>
      <c r="DN415" s="25"/>
    </row>
    <row r="416" spans="39:118" ht="18.95" customHeight="1" x14ac:dyDescent="0.2">
      <c r="AM416" s="183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  <c r="BW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27"/>
      <c r="CH416" s="27"/>
      <c r="CI416" s="27"/>
      <c r="CJ416" s="27"/>
      <c r="CK416" s="27"/>
      <c r="CL416" s="27"/>
      <c r="CM416" s="27"/>
      <c r="CN416" s="27"/>
      <c r="CO416" s="27"/>
      <c r="CP416" s="27"/>
      <c r="CQ416" s="27"/>
      <c r="CR416" s="27"/>
      <c r="CS416" s="27"/>
      <c r="CT416" s="27"/>
      <c r="CU416" s="27"/>
      <c r="CV416" s="27"/>
      <c r="CW416" s="27"/>
      <c r="CX416" s="27"/>
      <c r="CY416" s="27"/>
      <c r="CZ416" s="27"/>
      <c r="DA416" s="27"/>
      <c r="DB416" s="27"/>
      <c r="DC416" s="27"/>
      <c r="DD416" s="27"/>
      <c r="DE416" s="27"/>
      <c r="DF416" s="27"/>
      <c r="DG416" s="27"/>
      <c r="DH416" s="27"/>
      <c r="DI416" s="25"/>
      <c r="DJ416" s="25"/>
      <c r="DK416" s="25"/>
      <c r="DL416" s="25"/>
      <c r="DM416" s="25"/>
      <c r="DN416" s="25"/>
    </row>
    <row r="417" spans="39:118" ht="18.95" customHeight="1" x14ac:dyDescent="0.2">
      <c r="AM417" s="183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  <c r="BW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27"/>
      <c r="CH417" s="27"/>
      <c r="CI417" s="27"/>
      <c r="CJ417" s="27"/>
      <c r="CK417" s="27"/>
      <c r="CL417" s="27"/>
      <c r="CM417" s="27"/>
      <c r="CN417" s="27"/>
      <c r="CO417" s="27"/>
      <c r="CP417" s="27"/>
      <c r="CQ417" s="27"/>
      <c r="CR417" s="27"/>
      <c r="CS417" s="27"/>
      <c r="CT417" s="27"/>
      <c r="CU417" s="27"/>
      <c r="CV417" s="27"/>
      <c r="CW417" s="27"/>
      <c r="CX417" s="27"/>
      <c r="CY417" s="27"/>
      <c r="CZ417" s="27"/>
      <c r="DA417" s="27"/>
      <c r="DB417" s="27"/>
      <c r="DC417" s="27"/>
      <c r="DD417" s="27"/>
      <c r="DE417" s="27"/>
      <c r="DF417" s="27"/>
      <c r="DG417" s="27"/>
      <c r="DH417" s="27"/>
      <c r="DI417" s="25"/>
      <c r="DJ417" s="25"/>
      <c r="DK417" s="25"/>
      <c r="DL417" s="25"/>
      <c r="DM417" s="25"/>
      <c r="DN417" s="25"/>
    </row>
    <row r="418" spans="39:118" ht="18.95" customHeight="1" x14ac:dyDescent="0.2">
      <c r="AM418" s="183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  <c r="BW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27"/>
      <c r="CH418" s="27"/>
      <c r="CI418" s="27"/>
      <c r="CJ418" s="27"/>
      <c r="CK418" s="27"/>
      <c r="CL418" s="27"/>
      <c r="CM418" s="27"/>
      <c r="CN418" s="27"/>
      <c r="CO418" s="27"/>
      <c r="CP418" s="27"/>
      <c r="CQ418" s="27"/>
      <c r="CR418" s="27"/>
      <c r="CS418" s="27"/>
      <c r="CT418" s="27"/>
      <c r="CU418" s="27"/>
      <c r="CV418" s="27"/>
      <c r="CW418" s="27"/>
      <c r="CX418" s="27"/>
      <c r="CY418" s="27"/>
      <c r="CZ418" s="27"/>
      <c r="DA418" s="27"/>
      <c r="DB418" s="27"/>
      <c r="DC418" s="27"/>
      <c r="DD418" s="27"/>
      <c r="DE418" s="27"/>
      <c r="DF418" s="27"/>
      <c r="DG418" s="27"/>
      <c r="DH418" s="27"/>
      <c r="DI418" s="25"/>
      <c r="DJ418" s="25"/>
      <c r="DK418" s="25"/>
      <c r="DL418" s="25"/>
      <c r="DM418" s="25"/>
      <c r="DN418" s="25"/>
    </row>
    <row r="419" spans="39:118" ht="18.95" customHeight="1" x14ac:dyDescent="0.2">
      <c r="AM419" s="183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  <c r="BW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27"/>
      <c r="CH419" s="27"/>
      <c r="CI419" s="27"/>
      <c r="CJ419" s="27"/>
      <c r="CK419" s="27"/>
      <c r="CL419" s="27"/>
      <c r="CM419" s="27"/>
      <c r="CN419" s="27"/>
      <c r="CO419" s="27"/>
      <c r="CP419" s="27"/>
      <c r="CQ419" s="27"/>
      <c r="CR419" s="27"/>
      <c r="CS419" s="27"/>
      <c r="CT419" s="27"/>
      <c r="CU419" s="27"/>
      <c r="CV419" s="27"/>
      <c r="CW419" s="27"/>
      <c r="CX419" s="27"/>
      <c r="CY419" s="27"/>
      <c r="CZ419" s="27"/>
      <c r="DA419" s="27"/>
      <c r="DB419" s="27"/>
      <c r="DC419" s="27"/>
      <c r="DD419" s="27"/>
      <c r="DE419" s="27"/>
      <c r="DF419" s="27"/>
      <c r="DG419" s="27"/>
      <c r="DH419" s="27"/>
      <c r="DI419" s="25"/>
      <c r="DJ419" s="25"/>
      <c r="DK419" s="25"/>
      <c r="DL419" s="25"/>
      <c r="DM419" s="25"/>
      <c r="DN419" s="25"/>
    </row>
    <row r="420" spans="39:118" ht="18.95" customHeight="1" x14ac:dyDescent="0.2">
      <c r="AM420" s="183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  <c r="BW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27"/>
      <c r="CH420" s="27"/>
      <c r="CI420" s="27"/>
      <c r="CJ420" s="27"/>
      <c r="CK420" s="27"/>
      <c r="CL420" s="27"/>
      <c r="CM420" s="27"/>
      <c r="CN420" s="27"/>
      <c r="CO420" s="27"/>
      <c r="CP420" s="27"/>
      <c r="CQ420" s="27"/>
      <c r="CR420" s="27"/>
      <c r="CS420" s="27"/>
      <c r="CT420" s="27"/>
      <c r="CU420" s="27"/>
      <c r="CV420" s="27"/>
      <c r="CW420" s="27"/>
      <c r="CX420" s="27"/>
      <c r="CY420" s="27"/>
      <c r="CZ420" s="27"/>
      <c r="DA420" s="27"/>
      <c r="DB420" s="27"/>
      <c r="DC420" s="27"/>
      <c r="DD420" s="27"/>
      <c r="DE420" s="27"/>
      <c r="DF420" s="27"/>
      <c r="DG420" s="27"/>
      <c r="DH420" s="27"/>
      <c r="DI420" s="25"/>
      <c r="DJ420" s="25"/>
      <c r="DK420" s="25"/>
      <c r="DL420" s="25"/>
      <c r="DM420" s="25"/>
      <c r="DN420" s="25"/>
    </row>
    <row r="421" spans="39:118" ht="18.95" customHeight="1" x14ac:dyDescent="0.2">
      <c r="AM421" s="183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  <c r="BW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27"/>
      <c r="CH421" s="27"/>
      <c r="CI421" s="27"/>
      <c r="CJ421" s="27"/>
      <c r="CK421" s="27"/>
      <c r="CL421" s="27"/>
      <c r="CM421" s="27"/>
      <c r="CN421" s="27"/>
      <c r="CO421" s="27"/>
      <c r="CP421" s="27"/>
      <c r="CQ421" s="27"/>
      <c r="CR421" s="27"/>
      <c r="CS421" s="27"/>
      <c r="CT421" s="27"/>
      <c r="CU421" s="27"/>
      <c r="CV421" s="27"/>
      <c r="CW421" s="27"/>
      <c r="CX421" s="27"/>
      <c r="CY421" s="27"/>
      <c r="CZ421" s="27"/>
      <c r="DA421" s="27"/>
      <c r="DB421" s="27"/>
      <c r="DC421" s="27"/>
      <c r="DD421" s="27"/>
      <c r="DE421" s="27"/>
      <c r="DF421" s="27"/>
      <c r="DG421" s="27"/>
      <c r="DH421" s="27"/>
      <c r="DI421" s="25"/>
      <c r="DJ421" s="25"/>
      <c r="DK421" s="25"/>
      <c r="DL421" s="25"/>
      <c r="DM421" s="25"/>
      <c r="DN421" s="25"/>
    </row>
    <row r="422" spans="39:118" ht="18.95" customHeight="1" x14ac:dyDescent="0.2">
      <c r="AM422" s="183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  <c r="BW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27"/>
      <c r="CH422" s="27"/>
      <c r="CI422" s="27"/>
      <c r="CJ422" s="27"/>
      <c r="CK422" s="27"/>
      <c r="CL422" s="27"/>
      <c r="CM422" s="27"/>
      <c r="CN422" s="27"/>
      <c r="CO422" s="27"/>
      <c r="CP422" s="27"/>
      <c r="CQ422" s="27"/>
      <c r="CR422" s="27"/>
      <c r="CS422" s="27"/>
      <c r="CT422" s="27"/>
      <c r="CU422" s="27"/>
      <c r="CV422" s="27"/>
      <c r="CW422" s="27"/>
      <c r="CX422" s="27"/>
      <c r="CY422" s="27"/>
      <c r="CZ422" s="27"/>
      <c r="DA422" s="27"/>
      <c r="DB422" s="27"/>
      <c r="DC422" s="27"/>
      <c r="DD422" s="27"/>
      <c r="DE422" s="27"/>
      <c r="DF422" s="27"/>
      <c r="DG422" s="27"/>
      <c r="DH422" s="27"/>
      <c r="DI422" s="25"/>
      <c r="DJ422" s="25"/>
      <c r="DK422" s="25"/>
      <c r="DL422" s="25"/>
      <c r="DM422" s="25"/>
      <c r="DN422" s="25"/>
    </row>
    <row r="423" spans="39:118" ht="18.95" customHeight="1" x14ac:dyDescent="0.2">
      <c r="AM423" s="183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  <c r="BW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27"/>
      <c r="CH423" s="27"/>
      <c r="CI423" s="27"/>
      <c r="CJ423" s="27"/>
      <c r="CK423" s="27"/>
      <c r="CL423" s="27"/>
      <c r="CM423" s="27"/>
      <c r="CN423" s="27"/>
      <c r="CO423" s="27"/>
      <c r="CP423" s="27"/>
      <c r="CQ423" s="27"/>
      <c r="CR423" s="27"/>
      <c r="CS423" s="27"/>
      <c r="CT423" s="27"/>
      <c r="CU423" s="27"/>
      <c r="CV423" s="27"/>
      <c r="CW423" s="27"/>
      <c r="CX423" s="27"/>
      <c r="CY423" s="27"/>
      <c r="CZ423" s="27"/>
      <c r="DA423" s="27"/>
      <c r="DB423" s="27"/>
      <c r="DC423" s="27"/>
      <c r="DD423" s="27"/>
      <c r="DE423" s="27"/>
      <c r="DF423" s="27"/>
      <c r="DG423" s="27"/>
      <c r="DH423" s="27"/>
      <c r="DI423" s="25"/>
      <c r="DJ423" s="25"/>
      <c r="DK423" s="25"/>
      <c r="DL423" s="25"/>
      <c r="DM423" s="25"/>
      <c r="DN423" s="25"/>
    </row>
    <row r="424" spans="39:118" ht="18.95" customHeight="1" x14ac:dyDescent="0.2">
      <c r="AM424" s="183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  <c r="BW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27"/>
      <c r="CH424" s="27"/>
      <c r="CI424" s="27"/>
      <c r="CJ424" s="27"/>
      <c r="CK424" s="27"/>
      <c r="CL424" s="27"/>
      <c r="CM424" s="27"/>
      <c r="CN424" s="27"/>
      <c r="CO424" s="27"/>
      <c r="CP424" s="27"/>
      <c r="CQ424" s="27"/>
      <c r="CR424" s="27"/>
      <c r="CS424" s="27"/>
      <c r="CT424" s="27"/>
      <c r="CU424" s="27"/>
      <c r="CV424" s="27"/>
      <c r="CW424" s="27"/>
      <c r="CX424" s="27"/>
      <c r="CY424" s="27"/>
      <c r="CZ424" s="27"/>
      <c r="DA424" s="27"/>
      <c r="DB424" s="27"/>
      <c r="DC424" s="27"/>
      <c r="DD424" s="27"/>
      <c r="DE424" s="27"/>
      <c r="DF424" s="27"/>
      <c r="DG424" s="27"/>
      <c r="DH424" s="27"/>
      <c r="DI424" s="25"/>
      <c r="DJ424" s="25"/>
      <c r="DK424" s="25"/>
      <c r="DL424" s="25"/>
      <c r="DM424" s="25"/>
      <c r="DN424" s="25"/>
    </row>
    <row r="425" spans="39:118" ht="18.95" customHeight="1" x14ac:dyDescent="0.2">
      <c r="AM425" s="183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  <c r="BW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27"/>
      <c r="CH425" s="27"/>
      <c r="CI425" s="27"/>
      <c r="CJ425" s="27"/>
      <c r="CK425" s="27"/>
      <c r="CL425" s="27"/>
      <c r="CM425" s="27"/>
      <c r="CN425" s="27"/>
      <c r="CO425" s="27"/>
      <c r="CP425" s="27"/>
      <c r="CQ425" s="27"/>
      <c r="CR425" s="27"/>
      <c r="CS425" s="27"/>
      <c r="CT425" s="27"/>
      <c r="CU425" s="27"/>
      <c r="CV425" s="27"/>
      <c r="CW425" s="27"/>
      <c r="CX425" s="27"/>
      <c r="CY425" s="27"/>
      <c r="CZ425" s="27"/>
      <c r="DA425" s="27"/>
      <c r="DB425" s="27"/>
      <c r="DC425" s="27"/>
      <c r="DD425" s="27"/>
      <c r="DE425" s="27"/>
      <c r="DF425" s="27"/>
      <c r="DG425" s="27"/>
      <c r="DH425" s="27"/>
      <c r="DI425" s="25"/>
      <c r="DJ425" s="25"/>
      <c r="DK425" s="25"/>
      <c r="DL425" s="25"/>
      <c r="DM425" s="25"/>
      <c r="DN425" s="25"/>
    </row>
    <row r="426" spans="39:118" ht="18.95" customHeight="1" x14ac:dyDescent="0.2">
      <c r="AM426" s="183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  <c r="BW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27"/>
      <c r="CH426" s="27"/>
      <c r="CI426" s="27"/>
      <c r="CJ426" s="27"/>
      <c r="CK426" s="27"/>
      <c r="CL426" s="27"/>
      <c r="CM426" s="27"/>
      <c r="CN426" s="27"/>
      <c r="CO426" s="27"/>
      <c r="CP426" s="27"/>
      <c r="CQ426" s="27"/>
      <c r="CR426" s="27"/>
      <c r="CS426" s="27"/>
      <c r="CT426" s="27"/>
      <c r="CU426" s="27"/>
      <c r="CV426" s="27"/>
      <c r="CW426" s="27"/>
      <c r="CX426" s="27"/>
      <c r="CY426" s="27"/>
      <c r="CZ426" s="27"/>
      <c r="DA426" s="27"/>
      <c r="DB426" s="27"/>
      <c r="DC426" s="27"/>
      <c r="DD426" s="27"/>
      <c r="DE426" s="27"/>
      <c r="DF426" s="27"/>
      <c r="DG426" s="27"/>
      <c r="DH426" s="27"/>
      <c r="DI426" s="25"/>
      <c r="DJ426" s="25"/>
      <c r="DK426" s="25"/>
      <c r="DL426" s="25"/>
      <c r="DM426" s="25"/>
      <c r="DN426" s="25"/>
    </row>
    <row r="427" spans="39:118" ht="18.95" customHeight="1" x14ac:dyDescent="0.2">
      <c r="AM427" s="183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  <c r="BW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27"/>
      <c r="CH427" s="27"/>
      <c r="CI427" s="27"/>
      <c r="CJ427" s="27"/>
      <c r="CK427" s="27"/>
      <c r="CL427" s="27"/>
      <c r="CM427" s="27"/>
      <c r="CN427" s="27"/>
      <c r="CO427" s="27"/>
      <c r="CP427" s="27"/>
      <c r="CQ427" s="27"/>
      <c r="CR427" s="27"/>
      <c r="CS427" s="27"/>
      <c r="CT427" s="27"/>
      <c r="CU427" s="27"/>
      <c r="CV427" s="27"/>
      <c r="CW427" s="27"/>
      <c r="CX427" s="27"/>
      <c r="CY427" s="27"/>
      <c r="CZ427" s="27"/>
      <c r="DA427" s="27"/>
      <c r="DB427" s="27"/>
      <c r="DC427" s="27"/>
      <c r="DD427" s="27"/>
      <c r="DE427" s="27"/>
      <c r="DF427" s="27"/>
      <c r="DG427" s="27"/>
      <c r="DH427" s="27"/>
      <c r="DI427" s="25"/>
      <c r="DJ427" s="25"/>
      <c r="DK427" s="25"/>
      <c r="DL427" s="25"/>
      <c r="DM427" s="25"/>
      <c r="DN427" s="25"/>
    </row>
    <row r="428" spans="39:118" ht="18.95" customHeight="1" x14ac:dyDescent="0.2">
      <c r="AM428" s="183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  <c r="BW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27"/>
      <c r="CH428" s="27"/>
      <c r="CI428" s="27"/>
      <c r="CJ428" s="27"/>
      <c r="CK428" s="27"/>
      <c r="CL428" s="27"/>
      <c r="CM428" s="27"/>
      <c r="CN428" s="27"/>
      <c r="CO428" s="27"/>
      <c r="CP428" s="27"/>
      <c r="CQ428" s="27"/>
      <c r="CR428" s="27"/>
      <c r="CS428" s="27"/>
      <c r="CT428" s="27"/>
      <c r="CU428" s="27"/>
      <c r="CV428" s="27"/>
      <c r="CW428" s="27"/>
      <c r="CX428" s="27"/>
      <c r="CY428" s="27"/>
      <c r="CZ428" s="27"/>
      <c r="DA428" s="27"/>
      <c r="DB428" s="27"/>
      <c r="DC428" s="27"/>
      <c r="DD428" s="27"/>
      <c r="DE428" s="27"/>
      <c r="DF428" s="27"/>
      <c r="DG428" s="27"/>
      <c r="DH428" s="27"/>
      <c r="DI428" s="25"/>
      <c r="DJ428" s="25"/>
      <c r="DK428" s="25"/>
      <c r="DL428" s="25"/>
      <c r="DM428" s="25"/>
      <c r="DN428" s="25"/>
    </row>
    <row r="429" spans="39:118" ht="18.95" customHeight="1" x14ac:dyDescent="0.2">
      <c r="AM429" s="183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  <c r="BW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27"/>
      <c r="CH429" s="27"/>
      <c r="CI429" s="27"/>
      <c r="CJ429" s="27"/>
      <c r="CK429" s="27"/>
      <c r="CL429" s="27"/>
      <c r="CM429" s="27"/>
      <c r="CN429" s="27"/>
      <c r="CO429" s="27"/>
      <c r="CP429" s="27"/>
      <c r="CQ429" s="27"/>
      <c r="CR429" s="27"/>
      <c r="CS429" s="27"/>
      <c r="CT429" s="27"/>
      <c r="CU429" s="27"/>
      <c r="CV429" s="27"/>
      <c r="CW429" s="27"/>
      <c r="CX429" s="27"/>
      <c r="CY429" s="27"/>
      <c r="CZ429" s="27"/>
      <c r="DA429" s="27"/>
      <c r="DB429" s="27"/>
      <c r="DC429" s="27"/>
      <c r="DD429" s="27"/>
      <c r="DE429" s="27"/>
      <c r="DF429" s="27"/>
      <c r="DG429" s="27"/>
      <c r="DH429" s="27"/>
      <c r="DI429" s="25"/>
      <c r="DJ429" s="25"/>
      <c r="DK429" s="25"/>
      <c r="DL429" s="25"/>
      <c r="DM429" s="25"/>
      <c r="DN429" s="25"/>
    </row>
    <row r="430" spans="39:118" ht="18.95" customHeight="1" x14ac:dyDescent="0.2">
      <c r="AM430" s="183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  <c r="BW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27"/>
      <c r="CH430" s="27"/>
      <c r="CI430" s="27"/>
      <c r="CJ430" s="27"/>
      <c r="CK430" s="27"/>
      <c r="CL430" s="27"/>
      <c r="CM430" s="27"/>
      <c r="CN430" s="27"/>
      <c r="CO430" s="27"/>
      <c r="CP430" s="27"/>
      <c r="CQ430" s="27"/>
      <c r="CR430" s="27"/>
      <c r="CS430" s="27"/>
      <c r="CT430" s="27"/>
      <c r="CU430" s="27"/>
      <c r="CV430" s="27"/>
      <c r="CW430" s="27"/>
      <c r="CX430" s="27"/>
      <c r="CY430" s="27"/>
      <c r="CZ430" s="27"/>
      <c r="DA430" s="27"/>
      <c r="DB430" s="27"/>
      <c r="DC430" s="27"/>
      <c r="DD430" s="27"/>
      <c r="DE430" s="27"/>
      <c r="DF430" s="27"/>
      <c r="DG430" s="27"/>
      <c r="DH430" s="27"/>
      <c r="DI430" s="25"/>
      <c r="DJ430" s="25"/>
      <c r="DK430" s="25"/>
      <c r="DL430" s="25"/>
      <c r="DM430" s="25"/>
      <c r="DN430" s="25"/>
    </row>
    <row r="431" spans="39:118" ht="18.95" customHeight="1" x14ac:dyDescent="0.2">
      <c r="AM431" s="183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  <c r="BW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27"/>
      <c r="CH431" s="27"/>
      <c r="CI431" s="27"/>
      <c r="CJ431" s="27"/>
      <c r="CK431" s="27"/>
      <c r="CL431" s="27"/>
      <c r="CM431" s="27"/>
      <c r="CN431" s="27"/>
      <c r="CO431" s="27"/>
      <c r="CP431" s="27"/>
      <c r="CQ431" s="27"/>
      <c r="CR431" s="27"/>
      <c r="CS431" s="27"/>
      <c r="CT431" s="27"/>
      <c r="CU431" s="27"/>
      <c r="CV431" s="27"/>
      <c r="CW431" s="27"/>
      <c r="CX431" s="27"/>
      <c r="CY431" s="27"/>
      <c r="CZ431" s="27"/>
      <c r="DA431" s="27"/>
      <c r="DB431" s="27"/>
      <c r="DC431" s="27"/>
      <c r="DD431" s="27"/>
      <c r="DE431" s="27"/>
      <c r="DF431" s="27"/>
      <c r="DG431" s="27"/>
      <c r="DH431" s="27"/>
      <c r="DI431" s="25"/>
      <c r="DJ431" s="25"/>
      <c r="DK431" s="25"/>
      <c r="DL431" s="25"/>
      <c r="DM431" s="25"/>
      <c r="DN431" s="25"/>
    </row>
    <row r="432" spans="39:118" ht="18.95" customHeight="1" x14ac:dyDescent="0.2">
      <c r="AM432" s="183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  <c r="BW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27"/>
      <c r="CH432" s="27"/>
      <c r="CI432" s="27"/>
      <c r="CJ432" s="27"/>
      <c r="CK432" s="27"/>
      <c r="CL432" s="27"/>
      <c r="CM432" s="27"/>
      <c r="CN432" s="27"/>
      <c r="CO432" s="27"/>
      <c r="CP432" s="27"/>
      <c r="CQ432" s="27"/>
      <c r="CR432" s="27"/>
      <c r="CS432" s="27"/>
      <c r="CT432" s="27"/>
      <c r="CU432" s="27"/>
      <c r="CV432" s="27"/>
      <c r="CW432" s="27"/>
      <c r="CX432" s="27"/>
      <c r="CY432" s="27"/>
      <c r="CZ432" s="27"/>
      <c r="DA432" s="27"/>
      <c r="DB432" s="27"/>
      <c r="DC432" s="27"/>
      <c r="DD432" s="27"/>
      <c r="DE432" s="27"/>
      <c r="DF432" s="27"/>
      <c r="DG432" s="27"/>
      <c r="DH432" s="27"/>
      <c r="DI432" s="25"/>
      <c r="DJ432" s="25"/>
      <c r="DK432" s="25"/>
      <c r="DL432" s="25"/>
      <c r="DM432" s="25"/>
      <c r="DN432" s="25"/>
    </row>
    <row r="433" spans="39:118" ht="18.95" customHeight="1" x14ac:dyDescent="0.2">
      <c r="AM433" s="183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  <c r="BW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27"/>
      <c r="CH433" s="27"/>
      <c r="CI433" s="27"/>
      <c r="CJ433" s="27"/>
      <c r="CK433" s="27"/>
      <c r="CL433" s="27"/>
      <c r="CM433" s="27"/>
      <c r="CN433" s="27"/>
      <c r="CO433" s="27"/>
      <c r="CP433" s="27"/>
      <c r="CQ433" s="27"/>
      <c r="CR433" s="27"/>
      <c r="CS433" s="27"/>
      <c r="CT433" s="27"/>
      <c r="CU433" s="27"/>
      <c r="CV433" s="27"/>
      <c r="CW433" s="27"/>
      <c r="CX433" s="27"/>
      <c r="CY433" s="27"/>
      <c r="CZ433" s="27"/>
      <c r="DA433" s="27"/>
      <c r="DB433" s="27"/>
      <c r="DC433" s="27"/>
      <c r="DD433" s="27"/>
      <c r="DE433" s="27"/>
      <c r="DF433" s="27"/>
      <c r="DG433" s="27"/>
      <c r="DH433" s="27"/>
      <c r="DI433" s="25"/>
      <c r="DJ433" s="25"/>
      <c r="DK433" s="25"/>
      <c r="DL433" s="25"/>
      <c r="DM433" s="25"/>
      <c r="DN433" s="25"/>
    </row>
    <row r="434" spans="39:118" ht="18.95" customHeight="1" x14ac:dyDescent="0.2">
      <c r="AM434" s="183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  <c r="BW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7"/>
      <c r="CI434" s="27"/>
      <c r="CJ434" s="27"/>
      <c r="CK434" s="27"/>
      <c r="CL434" s="27"/>
      <c r="CM434" s="27"/>
      <c r="CN434" s="27"/>
      <c r="CO434" s="27"/>
      <c r="CP434" s="27"/>
      <c r="CQ434" s="27"/>
      <c r="CR434" s="27"/>
      <c r="CS434" s="27"/>
      <c r="CT434" s="27"/>
      <c r="CU434" s="27"/>
      <c r="CV434" s="27"/>
      <c r="CW434" s="27"/>
      <c r="CX434" s="27"/>
      <c r="CY434" s="27"/>
      <c r="CZ434" s="27"/>
      <c r="DA434" s="27"/>
      <c r="DB434" s="27"/>
      <c r="DC434" s="27"/>
      <c r="DD434" s="27"/>
      <c r="DE434" s="27"/>
      <c r="DF434" s="27"/>
      <c r="DG434" s="27"/>
      <c r="DH434" s="27"/>
      <c r="DI434" s="25"/>
      <c r="DJ434" s="25"/>
      <c r="DK434" s="25"/>
      <c r="DL434" s="25"/>
      <c r="DM434" s="25"/>
      <c r="DN434" s="25"/>
    </row>
    <row r="435" spans="39:118" ht="18.95" customHeight="1" x14ac:dyDescent="0.2">
      <c r="AM435" s="183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  <c r="BW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7"/>
      <c r="CI435" s="27"/>
      <c r="CJ435" s="27"/>
      <c r="CK435" s="27"/>
      <c r="CL435" s="27"/>
      <c r="CM435" s="27"/>
      <c r="CN435" s="27"/>
      <c r="CO435" s="27"/>
      <c r="CP435" s="27"/>
      <c r="CQ435" s="27"/>
      <c r="CR435" s="27"/>
      <c r="CS435" s="27"/>
      <c r="CT435" s="27"/>
      <c r="CU435" s="27"/>
      <c r="CV435" s="27"/>
      <c r="CW435" s="27"/>
      <c r="CX435" s="27"/>
      <c r="CY435" s="27"/>
      <c r="CZ435" s="27"/>
      <c r="DA435" s="27"/>
      <c r="DB435" s="27"/>
      <c r="DC435" s="27"/>
      <c r="DD435" s="27"/>
      <c r="DE435" s="27"/>
      <c r="DF435" s="27"/>
      <c r="DG435" s="27"/>
      <c r="DH435" s="27"/>
      <c r="DI435" s="25"/>
      <c r="DJ435" s="25"/>
      <c r="DK435" s="25"/>
      <c r="DL435" s="25"/>
      <c r="DM435" s="25"/>
      <c r="DN435" s="25"/>
    </row>
  </sheetData>
  <mergeCells count="7">
    <mergeCell ref="AM16:AN16"/>
    <mergeCell ref="C3:AF3"/>
    <mergeCell ref="C4:AF4"/>
    <mergeCell ref="W16:X16"/>
    <mergeCell ref="AH16:AI16"/>
    <mergeCell ref="D16:D17"/>
    <mergeCell ref="AB16:AD16"/>
  </mergeCells>
  <conditionalFormatting sqref="R30:S33 R38:S41 R46:S49 R54:S57 R62:S65 R70:S73 R78:S81 R86:S89 R94:S97 R102:S105 R110:S113 R118:S121 R126:S129 R134:S137 R142:S145 R150:S153 R158:S161 R166:S169 R174:S177 R182:S185 R190:S193 R198:S201 R206:S209 R214:S217 R222:S225 R230:S233 R238:S241 R246:S249 R254:S257 R262:S265 R270:S273 R278:S281 R286:S289 R294:S297 R302:S305 R310:S313 T18:AF317 R22:S25 C18:Q313">
    <cfRule type="expression" dxfId="2" priority="3" stopIfTrue="1">
      <formula>$B18=0</formula>
    </cfRule>
  </conditionalFormatting>
  <conditionalFormatting sqref="C314:Q317">
    <cfRule type="expression" dxfId="1" priority="2" stopIfTrue="1">
      <formula>$B$18=0</formula>
    </cfRule>
  </conditionalFormatting>
  <conditionalFormatting sqref="AH18:AI317">
    <cfRule type="expression" dxfId="0" priority="1" stopIfTrue="1">
      <formula>$B18=0</formula>
    </cfRule>
  </conditionalFormatting>
  <dataValidations disablePrompts="1" count="2">
    <dataValidation type="list" allowBlank="1" showInputMessage="1" showErrorMessage="1" sqref="AF5:AJ5">
      <formula1>"Có tính toán tác động động đất,Không tính toán tác động động đất"</formula1>
    </dataValidation>
    <dataValidation type="list" allowBlank="1" showInputMessage="1" showErrorMessage="1" sqref="G9 K9">
      <formula1>Rebar_classification</formula1>
    </dataValidation>
  </dataValidations>
  <printOptions gridLines="1"/>
  <pageMargins left="0.82677165354330717" right="1.0629921259842521" top="0.98425196850393704" bottom="0.59055118110236227" header="0.51181102362204722" footer="0.51181102362204722"/>
  <pageSetup paperSize="9" scale="74" fitToHeight="0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'Basic Data'!$B$4:$B$20</xm:f>
          </x14:formula1>
          <xm:sqref>D9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  <pageSetUpPr fitToPage="1"/>
  </sheetPr>
  <dimension ref="A1:R100"/>
  <sheetViews>
    <sheetView view="pageBreakPreview" topLeftCell="A2" zoomScale="115" zoomScaleNormal="100" zoomScaleSheetLayoutView="115" workbookViewId="0">
      <selection activeCell="B19" sqref="B19"/>
    </sheetView>
  </sheetViews>
  <sheetFormatPr defaultColWidth="9.140625" defaultRowHeight="15.75" x14ac:dyDescent="0.25"/>
  <cols>
    <col min="1" max="2" width="16.140625" style="201" customWidth="1"/>
    <col min="3" max="3" width="16.140625" style="202" customWidth="1"/>
    <col min="4" max="4" width="16.140625" style="203" customWidth="1"/>
    <col min="5" max="16384" width="9.140625" style="188"/>
  </cols>
  <sheetData>
    <row r="1" spans="1:18" ht="19.899999999999999" customHeight="1" x14ac:dyDescent="0.25">
      <c r="A1" s="186" t="s">
        <v>89</v>
      </c>
      <c r="B1" s="186" t="s">
        <v>126</v>
      </c>
      <c r="C1" s="186"/>
      <c r="D1" s="187"/>
      <c r="Q1" s="186"/>
    </row>
    <row r="2" spans="1:18" x14ac:dyDescent="0.25">
      <c r="A2" s="189" t="s">
        <v>127</v>
      </c>
      <c r="B2" s="190" t="s">
        <v>128</v>
      </c>
      <c r="C2" s="190"/>
      <c r="D2" s="191"/>
      <c r="I2" s="192"/>
      <c r="J2" s="192"/>
      <c r="K2" s="192"/>
      <c r="L2" s="192"/>
      <c r="M2" s="192"/>
      <c r="N2" s="192"/>
      <c r="O2" s="192"/>
      <c r="P2" s="192"/>
      <c r="Q2" s="192"/>
      <c r="R2" s="192"/>
    </row>
    <row r="3" spans="1:18" x14ac:dyDescent="0.25">
      <c r="A3" s="190" t="s">
        <v>129</v>
      </c>
      <c r="B3" s="190" t="s">
        <v>130</v>
      </c>
      <c r="C3" s="190"/>
      <c r="D3" s="193"/>
      <c r="I3" s="194"/>
      <c r="J3" s="195"/>
      <c r="K3" s="194"/>
      <c r="L3" s="194"/>
      <c r="M3" s="194"/>
      <c r="N3" s="194"/>
      <c r="O3" s="194"/>
      <c r="P3" s="194"/>
      <c r="Q3" s="194"/>
      <c r="R3" s="194"/>
    </row>
    <row r="4" spans="1:18" x14ac:dyDescent="0.25">
      <c r="A4" s="190" t="s">
        <v>131</v>
      </c>
      <c r="B4" s="190" t="s">
        <v>132</v>
      </c>
      <c r="C4" s="190"/>
      <c r="D4" s="193"/>
      <c r="I4" s="194"/>
      <c r="J4" s="195"/>
      <c r="K4" s="194"/>
      <c r="L4" s="194"/>
      <c r="M4" s="194"/>
      <c r="N4" s="194"/>
      <c r="O4" s="194"/>
      <c r="P4" s="194"/>
      <c r="Q4" s="194"/>
      <c r="R4" s="194"/>
    </row>
    <row r="5" spans="1:18" x14ac:dyDescent="0.25">
      <c r="A5" s="190" t="s">
        <v>133</v>
      </c>
      <c r="B5" s="190" t="s">
        <v>134</v>
      </c>
      <c r="C5" s="190"/>
      <c r="D5" s="193"/>
      <c r="I5" s="194"/>
      <c r="J5" s="195"/>
      <c r="K5" s="194"/>
      <c r="L5" s="194"/>
      <c r="M5" s="194"/>
      <c r="N5" s="194"/>
      <c r="O5" s="194"/>
      <c r="P5" s="194"/>
      <c r="Q5" s="194"/>
      <c r="R5" s="194"/>
    </row>
    <row r="6" spans="1:18" x14ac:dyDescent="0.25">
      <c r="A6" s="190" t="s">
        <v>135</v>
      </c>
      <c r="B6" s="190" t="s">
        <v>136</v>
      </c>
      <c r="C6" s="190"/>
      <c r="D6" s="193"/>
      <c r="I6" s="194"/>
      <c r="J6" s="195"/>
      <c r="K6" s="194"/>
      <c r="L6" s="194"/>
      <c r="M6" s="194"/>
      <c r="N6" s="194"/>
      <c r="O6" s="194"/>
      <c r="P6" s="194"/>
      <c r="Q6" s="194"/>
      <c r="R6" s="194"/>
    </row>
    <row r="7" spans="1:18" x14ac:dyDescent="0.25">
      <c r="A7" s="190" t="s">
        <v>137</v>
      </c>
      <c r="B7" s="190" t="s">
        <v>138</v>
      </c>
      <c r="C7" s="190"/>
      <c r="D7" s="193"/>
      <c r="I7" s="194"/>
      <c r="J7" s="195"/>
      <c r="K7" s="194"/>
      <c r="L7" s="194"/>
      <c r="M7" s="194"/>
      <c r="N7" s="194"/>
      <c r="O7" s="194"/>
      <c r="P7" s="194"/>
      <c r="Q7" s="194"/>
      <c r="R7" s="194"/>
    </row>
    <row r="8" spans="1:18" x14ac:dyDescent="0.25">
      <c r="A8" s="190" t="s">
        <v>139</v>
      </c>
      <c r="B8" s="190" t="s">
        <v>140</v>
      </c>
      <c r="C8" s="190"/>
      <c r="D8" s="193"/>
      <c r="I8" s="194"/>
      <c r="J8" s="195"/>
      <c r="K8" s="194"/>
      <c r="L8" s="194"/>
      <c r="M8" s="194"/>
      <c r="N8" s="194"/>
      <c r="O8" s="194"/>
      <c r="P8" s="194"/>
      <c r="Q8" s="194"/>
      <c r="R8" s="194"/>
    </row>
    <row r="9" spans="1:18" x14ac:dyDescent="0.25">
      <c r="A9" s="190" t="s">
        <v>141</v>
      </c>
      <c r="B9" s="190" t="s">
        <v>142</v>
      </c>
      <c r="C9" s="190"/>
      <c r="D9" s="193"/>
      <c r="I9" s="194"/>
      <c r="J9" s="195"/>
      <c r="K9" s="194"/>
      <c r="L9" s="194"/>
      <c r="M9" s="194"/>
      <c r="N9" s="194"/>
      <c r="O9" s="194"/>
      <c r="P9" s="194"/>
      <c r="Q9" s="194"/>
      <c r="R9" s="194"/>
    </row>
    <row r="10" spans="1:18" x14ac:dyDescent="0.25">
      <c r="A10" s="190" t="s">
        <v>143</v>
      </c>
      <c r="B10" s="190" t="s">
        <v>144</v>
      </c>
      <c r="C10" s="190"/>
      <c r="D10" s="193"/>
      <c r="I10" s="194"/>
      <c r="J10" s="195"/>
      <c r="K10" s="194"/>
      <c r="L10" s="194"/>
      <c r="M10" s="194"/>
      <c r="N10" s="194"/>
      <c r="O10" s="194"/>
      <c r="P10" s="194"/>
      <c r="Q10" s="194"/>
      <c r="R10" s="194"/>
    </row>
    <row r="11" spans="1:18" x14ac:dyDescent="0.25">
      <c r="A11" s="190" t="s">
        <v>145</v>
      </c>
      <c r="B11" s="190" t="s">
        <v>146</v>
      </c>
      <c r="C11" s="190"/>
      <c r="D11" s="193"/>
      <c r="I11" s="194"/>
      <c r="J11" s="195"/>
      <c r="K11" s="194"/>
      <c r="L11" s="194"/>
      <c r="M11" s="194"/>
      <c r="N11" s="194"/>
      <c r="O11" s="194"/>
      <c r="P11" s="194"/>
      <c r="Q11" s="194"/>
      <c r="R11" s="194"/>
    </row>
    <row r="12" spans="1:18" x14ac:dyDescent="0.25">
      <c r="A12" s="190" t="s">
        <v>147</v>
      </c>
      <c r="B12" s="190" t="s">
        <v>148</v>
      </c>
      <c r="C12" s="190"/>
      <c r="D12" s="193"/>
      <c r="I12" s="194"/>
      <c r="J12" s="195"/>
      <c r="K12" s="194"/>
      <c r="L12" s="194"/>
      <c r="M12" s="194"/>
      <c r="N12" s="194"/>
      <c r="O12" s="194"/>
      <c r="P12" s="194"/>
      <c r="Q12" s="194"/>
      <c r="R12" s="194"/>
    </row>
    <row r="13" spans="1:18" x14ac:dyDescent="0.25">
      <c r="A13" s="190" t="s">
        <v>149</v>
      </c>
      <c r="B13" s="190" t="s">
        <v>150</v>
      </c>
      <c r="C13" s="190"/>
      <c r="D13" s="193"/>
      <c r="I13" s="194"/>
      <c r="J13" s="195"/>
      <c r="K13" s="194"/>
      <c r="L13" s="194"/>
      <c r="M13" s="194"/>
      <c r="N13" s="194"/>
      <c r="O13" s="194"/>
      <c r="P13" s="194"/>
      <c r="Q13" s="194"/>
      <c r="R13" s="194"/>
    </row>
    <row r="14" spans="1:18" x14ac:dyDescent="0.25">
      <c r="A14" s="190" t="s">
        <v>151</v>
      </c>
      <c r="B14" s="190" t="s">
        <v>152</v>
      </c>
      <c r="C14" s="190"/>
      <c r="D14" s="193"/>
      <c r="I14" s="194"/>
      <c r="J14" s="195"/>
      <c r="K14" s="194"/>
      <c r="L14" s="194"/>
      <c r="M14" s="194"/>
      <c r="N14" s="194"/>
      <c r="O14" s="194"/>
      <c r="P14" s="194"/>
      <c r="Q14" s="194"/>
      <c r="R14" s="194"/>
    </row>
    <row r="15" spans="1:18" x14ac:dyDescent="0.25">
      <c r="A15" s="190" t="s">
        <v>153</v>
      </c>
      <c r="B15" s="190" t="s">
        <v>154</v>
      </c>
      <c r="C15" s="196"/>
      <c r="D15" s="193"/>
      <c r="I15" s="194"/>
      <c r="J15" s="195"/>
      <c r="K15" s="194"/>
      <c r="L15" s="194"/>
      <c r="M15" s="194"/>
      <c r="N15" s="194"/>
      <c r="O15" s="194"/>
      <c r="P15" s="194"/>
      <c r="Q15" s="194"/>
      <c r="R15" s="194"/>
    </row>
    <row r="16" spans="1:18" x14ac:dyDescent="0.25">
      <c r="A16" s="190" t="s">
        <v>155</v>
      </c>
      <c r="B16" s="190" t="s">
        <v>156</v>
      </c>
      <c r="C16" s="196"/>
      <c r="D16" s="193"/>
      <c r="I16" s="194"/>
      <c r="J16" s="195"/>
      <c r="K16" s="194"/>
      <c r="L16" s="194"/>
      <c r="M16" s="194"/>
      <c r="N16" s="194"/>
      <c r="O16" s="194"/>
      <c r="P16" s="194"/>
      <c r="Q16" s="194"/>
      <c r="R16" s="194"/>
    </row>
    <row r="17" spans="1:18" x14ac:dyDescent="0.25">
      <c r="A17" s="190" t="s">
        <v>157</v>
      </c>
      <c r="B17" s="190" t="s">
        <v>158</v>
      </c>
      <c r="C17" s="196"/>
      <c r="D17" s="193"/>
      <c r="I17" s="194"/>
      <c r="J17" s="195"/>
      <c r="K17" s="194"/>
      <c r="L17" s="194"/>
      <c r="M17" s="194"/>
      <c r="N17" s="194"/>
      <c r="O17" s="194"/>
      <c r="P17" s="194"/>
      <c r="Q17" s="194"/>
      <c r="R17" s="194"/>
    </row>
    <row r="18" spans="1:18" x14ac:dyDescent="0.25">
      <c r="A18" s="190" t="s">
        <v>159</v>
      </c>
      <c r="B18" s="190" t="s">
        <v>160</v>
      </c>
      <c r="C18" s="196"/>
      <c r="D18" s="193"/>
      <c r="I18" s="194"/>
      <c r="J18" s="195"/>
      <c r="K18" s="194"/>
      <c r="L18" s="194"/>
      <c r="M18" s="194"/>
      <c r="N18" s="194"/>
      <c r="O18" s="194"/>
      <c r="P18" s="194"/>
      <c r="Q18" s="194"/>
      <c r="R18" s="194"/>
    </row>
    <row r="19" spans="1:18" x14ac:dyDescent="0.25">
      <c r="A19" s="190" t="s">
        <v>161</v>
      </c>
      <c r="B19" s="190" t="s">
        <v>162</v>
      </c>
      <c r="C19" s="196"/>
      <c r="D19" s="193"/>
      <c r="I19" s="194"/>
      <c r="J19" s="195"/>
      <c r="K19" s="194"/>
      <c r="L19" s="194"/>
      <c r="M19" s="194"/>
      <c r="N19" s="194"/>
      <c r="O19" s="194"/>
      <c r="P19" s="194"/>
      <c r="Q19" s="194"/>
      <c r="R19" s="194"/>
    </row>
    <row r="20" spans="1:18" x14ac:dyDescent="0.25">
      <c r="A20" s="190" t="s">
        <v>163</v>
      </c>
      <c r="B20" s="190" t="s">
        <v>164</v>
      </c>
      <c r="C20" s="196"/>
      <c r="D20" s="193"/>
      <c r="I20" s="194"/>
      <c r="J20" s="195"/>
      <c r="K20" s="194"/>
      <c r="L20" s="194"/>
      <c r="M20" s="194"/>
      <c r="N20" s="194"/>
      <c r="O20" s="194"/>
      <c r="P20" s="194"/>
      <c r="Q20" s="194"/>
      <c r="R20" s="194"/>
    </row>
    <row r="21" spans="1:18" x14ac:dyDescent="0.25">
      <c r="A21" s="190" t="s">
        <v>165</v>
      </c>
      <c r="B21" s="190" t="s">
        <v>166</v>
      </c>
      <c r="C21" s="196"/>
      <c r="D21" s="193"/>
      <c r="I21" s="194"/>
      <c r="J21" s="195"/>
      <c r="K21" s="194"/>
      <c r="L21" s="194"/>
      <c r="M21" s="194"/>
      <c r="N21" s="194"/>
      <c r="O21" s="194"/>
      <c r="P21" s="194"/>
      <c r="Q21" s="194"/>
      <c r="R21" s="194"/>
    </row>
    <row r="22" spans="1:18" x14ac:dyDescent="0.25">
      <c r="A22" s="190" t="s">
        <v>167</v>
      </c>
      <c r="B22" s="190" t="s">
        <v>168</v>
      </c>
      <c r="C22" s="196"/>
      <c r="D22" s="193"/>
      <c r="I22" s="194"/>
      <c r="J22" s="195"/>
      <c r="K22" s="194"/>
      <c r="L22" s="194"/>
      <c r="M22" s="194"/>
      <c r="N22" s="194"/>
      <c r="O22" s="194"/>
      <c r="P22" s="194"/>
      <c r="Q22" s="194"/>
      <c r="R22" s="194"/>
    </row>
    <row r="23" spans="1:18" x14ac:dyDescent="0.25">
      <c r="A23" s="190" t="s">
        <v>169</v>
      </c>
      <c r="B23" s="190" t="s">
        <v>170</v>
      </c>
      <c r="C23" s="196"/>
      <c r="D23" s="193"/>
      <c r="I23" s="194"/>
      <c r="J23" s="195"/>
      <c r="K23" s="194"/>
      <c r="L23" s="194"/>
      <c r="M23" s="194"/>
      <c r="N23" s="194"/>
      <c r="O23" s="194"/>
      <c r="P23" s="194"/>
      <c r="Q23" s="194"/>
      <c r="R23" s="194"/>
    </row>
    <row r="24" spans="1:18" x14ac:dyDescent="0.25">
      <c r="A24" s="190" t="s">
        <v>171</v>
      </c>
      <c r="B24" s="190" t="s">
        <v>172</v>
      </c>
      <c r="C24" s="196"/>
      <c r="D24" s="193"/>
      <c r="I24" s="194"/>
      <c r="J24" s="195"/>
      <c r="K24" s="194"/>
      <c r="L24" s="194"/>
      <c r="M24" s="194"/>
      <c r="N24" s="194"/>
      <c r="O24" s="194"/>
      <c r="P24" s="194"/>
      <c r="Q24" s="194"/>
      <c r="R24" s="194"/>
    </row>
    <row r="25" spans="1:18" x14ac:dyDescent="0.25">
      <c r="A25" s="190" t="s">
        <v>173</v>
      </c>
      <c r="B25" s="190" t="s">
        <v>174</v>
      </c>
      <c r="C25" s="196"/>
      <c r="D25" s="193"/>
      <c r="I25" s="194"/>
      <c r="J25" s="195"/>
      <c r="K25" s="194"/>
      <c r="L25" s="194"/>
      <c r="M25" s="194"/>
      <c r="N25" s="194"/>
      <c r="O25" s="194"/>
      <c r="P25" s="194"/>
      <c r="Q25" s="194"/>
      <c r="R25" s="194"/>
    </row>
    <row r="26" spans="1:18" x14ac:dyDescent="0.25">
      <c r="A26" s="190" t="s">
        <v>175</v>
      </c>
      <c r="B26" s="190" t="s">
        <v>176</v>
      </c>
      <c r="C26" s="196"/>
      <c r="D26" s="193"/>
      <c r="I26" s="194"/>
      <c r="J26" s="195"/>
      <c r="K26" s="194"/>
      <c r="L26" s="194"/>
      <c r="M26" s="194"/>
      <c r="N26" s="194"/>
      <c r="O26" s="194"/>
      <c r="P26" s="194"/>
      <c r="Q26" s="194"/>
      <c r="R26" s="194"/>
    </row>
    <row r="27" spans="1:18" x14ac:dyDescent="0.25">
      <c r="A27" s="190" t="s">
        <v>177</v>
      </c>
      <c r="B27" s="190" t="s">
        <v>178</v>
      </c>
      <c r="C27" s="196"/>
      <c r="D27" s="193"/>
      <c r="I27" s="194"/>
      <c r="J27" s="195"/>
      <c r="K27" s="194"/>
      <c r="L27" s="194"/>
      <c r="M27" s="194"/>
      <c r="N27" s="194"/>
      <c r="O27" s="194"/>
      <c r="P27" s="194"/>
      <c r="Q27" s="194"/>
      <c r="R27" s="194"/>
    </row>
    <row r="28" spans="1:18" x14ac:dyDescent="0.25">
      <c r="A28" s="190" t="s">
        <v>179</v>
      </c>
      <c r="B28" s="190" t="s">
        <v>180</v>
      </c>
      <c r="C28" s="196"/>
      <c r="D28" s="193"/>
      <c r="I28" s="194"/>
      <c r="J28" s="195"/>
      <c r="K28" s="194"/>
      <c r="L28" s="194"/>
      <c r="M28" s="194"/>
      <c r="N28" s="194"/>
      <c r="O28" s="194"/>
      <c r="P28" s="194"/>
      <c r="Q28" s="194"/>
      <c r="R28" s="194"/>
    </row>
    <row r="29" spans="1:18" x14ac:dyDescent="0.25">
      <c r="A29" s="190" t="s">
        <v>181</v>
      </c>
      <c r="B29" s="190" t="s">
        <v>182</v>
      </c>
      <c r="C29" s="196"/>
      <c r="D29" s="193"/>
      <c r="I29" s="194"/>
      <c r="J29" s="195"/>
      <c r="K29" s="194"/>
      <c r="L29" s="194"/>
      <c r="M29" s="194"/>
      <c r="N29" s="194"/>
      <c r="O29" s="194"/>
      <c r="P29" s="194"/>
      <c r="Q29" s="194"/>
      <c r="R29" s="194"/>
    </row>
    <row r="30" spans="1:18" x14ac:dyDescent="0.25">
      <c r="A30" s="190" t="s">
        <v>183</v>
      </c>
      <c r="B30" s="190"/>
      <c r="C30" s="196"/>
      <c r="D30" s="193"/>
      <c r="I30" s="194"/>
      <c r="J30" s="195"/>
      <c r="K30" s="194"/>
      <c r="L30" s="194"/>
      <c r="M30" s="194"/>
      <c r="N30" s="194"/>
      <c r="O30" s="194"/>
      <c r="P30" s="194"/>
      <c r="Q30" s="194"/>
      <c r="R30" s="194"/>
    </row>
    <row r="31" spans="1:18" x14ac:dyDescent="0.25">
      <c r="A31" s="190" t="s">
        <v>184</v>
      </c>
      <c r="B31" s="197"/>
      <c r="C31" s="196"/>
      <c r="D31" s="193"/>
      <c r="I31" s="194"/>
      <c r="J31" s="195"/>
      <c r="K31" s="194"/>
      <c r="L31" s="194"/>
      <c r="M31" s="194"/>
      <c r="N31" s="194"/>
      <c r="O31" s="194"/>
      <c r="P31" s="194"/>
      <c r="Q31" s="194"/>
      <c r="R31" s="194"/>
    </row>
    <row r="32" spans="1:18" x14ac:dyDescent="0.25">
      <c r="A32" s="190" t="s">
        <v>185</v>
      </c>
      <c r="B32" s="197"/>
      <c r="C32" s="196"/>
      <c r="D32" s="193"/>
      <c r="I32" s="194"/>
      <c r="J32" s="195"/>
      <c r="K32" s="194"/>
      <c r="L32" s="194"/>
      <c r="M32" s="194"/>
      <c r="N32" s="194"/>
      <c r="O32" s="194"/>
      <c r="P32" s="194"/>
      <c r="Q32" s="194"/>
      <c r="R32" s="194"/>
    </row>
    <row r="33" spans="1:18" x14ac:dyDescent="0.25">
      <c r="A33" s="190" t="s">
        <v>186</v>
      </c>
      <c r="B33" s="197"/>
      <c r="C33" s="196"/>
      <c r="D33" s="193"/>
      <c r="I33" s="194"/>
      <c r="J33" s="195"/>
      <c r="K33" s="194"/>
      <c r="L33" s="194"/>
      <c r="M33" s="194"/>
      <c r="N33" s="194"/>
      <c r="O33" s="194"/>
      <c r="P33" s="194"/>
      <c r="Q33" s="194"/>
      <c r="R33" s="194"/>
    </row>
    <row r="34" spans="1:18" x14ac:dyDescent="0.25">
      <c r="A34" s="190" t="s">
        <v>187</v>
      </c>
      <c r="B34" s="197"/>
      <c r="C34" s="196"/>
      <c r="D34" s="193"/>
      <c r="I34" s="194"/>
      <c r="J34" s="195"/>
      <c r="K34" s="194"/>
      <c r="L34" s="194"/>
      <c r="M34" s="194"/>
      <c r="N34" s="194"/>
      <c r="O34" s="194"/>
      <c r="P34" s="194"/>
      <c r="Q34" s="194"/>
      <c r="R34" s="194"/>
    </row>
    <row r="35" spans="1:18" x14ac:dyDescent="0.25">
      <c r="A35" s="190" t="s">
        <v>188</v>
      </c>
      <c r="B35" s="197"/>
      <c r="C35" s="196"/>
      <c r="D35" s="193"/>
      <c r="I35" s="194"/>
      <c r="J35" s="195"/>
      <c r="K35" s="194"/>
      <c r="L35" s="194"/>
      <c r="M35" s="194"/>
      <c r="N35" s="194"/>
      <c r="O35" s="194"/>
      <c r="P35" s="194"/>
      <c r="Q35" s="194"/>
      <c r="R35" s="194"/>
    </row>
    <row r="36" spans="1:18" x14ac:dyDescent="0.25">
      <c r="A36" s="190" t="s">
        <v>189</v>
      </c>
      <c r="B36" s="197"/>
      <c r="C36" s="196"/>
      <c r="D36" s="193"/>
      <c r="I36" s="194"/>
      <c r="J36" s="195"/>
      <c r="K36" s="194"/>
      <c r="L36" s="194"/>
      <c r="M36" s="194"/>
      <c r="N36" s="194"/>
      <c r="O36" s="194"/>
      <c r="P36" s="194"/>
      <c r="Q36" s="194"/>
      <c r="R36" s="194"/>
    </row>
    <row r="37" spans="1:18" x14ac:dyDescent="0.25">
      <c r="A37" s="190" t="s">
        <v>190</v>
      </c>
      <c r="B37" s="197"/>
      <c r="C37" s="196"/>
      <c r="D37" s="193"/>
      <c r="I37" s="194"/>
      <c r="J37" s="195"/>
      <c r="K37" s="194"/>
      <c r="L37" s="194"/>
      <c r="M37" s="194"/>
      <c r="N37" s="194"/>
      <c r="O37" s="194"/>
      <c r="P37" s="194"/>
      <c r="Q37" s="194"/>
      <c r="R37" s="194"/>
    </row>
    <row r="38" spans="1:18" x14ac:dyDescent="0.25">
      <c r="A38" s="190" t="s">
        <v>191</v>
      </c>
      <c r="B38" s="197"/>
      <c r="C38" s="196"/>
      <c r="D38" s="193"/>
      <c r="I38" s="194"/>
      <c r="J38" s="195"/>
      <c r="K38" s="194"/>
      <c r="L38" s="194"/>
      <c r="M38" s="194"/>
      <c r="N38" s="194"/>
      <c r="O38" s="194"/>
      <c r="P38" s="194"/>
      <c r="Q38" s="194"/>
      <c r="R38" s="194"/>
    </row>
    <row r="39" spans="1:18" x14ac:dyDescent="0.25">
      <c r="A39" s="190" t="s">
        <v>192</v>
      </c>
      <c r="B39" s="197"/>
      <c r="C39" s="196"/>
      <c r="D39" s="193"/>
      <c r="I39" s="194"/>
      <c r="J39" s="195"/>
      <c r="K39" s="194"/>
      <c r="L39" s="194"/>
      <c r="M39" s="194"/>
      <c r="N39" s="194"/>
      <c r="O39" s="194"/>
      <c r="P39" s="194"/>
      <c r="Q39" s="194"/>
      <c r="R39" s="194"/>
    </row>
    <row r="40" spans="1:18" x14ac:dyDescent="0.25">
      <c r="A40" s="190" t="s">
        <v>193</v>
      </c>
      <c r="B40" s="197"/>
      <c r="C40" s="196"/>
      <c r="D40" s="193"/>
      <c r="I40" s="194"/>
      <c r="J40" s="195"/>
      <c r="K40" s="194"/>
      <c r="L40" s="194"/>
      <c r="M40" s="194"/>
      <c r="N40" s="194"/>
      <c r="O40" s="194"/>
      <c r="P40" s="194"/>
      <c r="Q40" s="194"/>
      <c r="R40" s="194"/>
    </row>
    <row r="41" spans="1:18" x14ac:dyDescent="0.25">
      <c r="A41" s="190" t="s">
        <v>194</v>
      </c>
      <c r="B41" s="197"/>
      <c r="C41" s="196"/>
      <c r="D41" s="193"/>
      <c r="I41" s="194"/>
      <c r="J41" s="195"/>
      <c r="K41" s="194"/>
      <c r="L41" s="194"/>
      <c r="M41" s="194"/>
      <c r="N41" s="194"/>
      <c r="O41" s="194"/>
      <c r="P41" s="194"/>
      <c r="Q41" s="194"/>
      <c r="R41" s="194"/>
    </row>
    <row r="42" spans="1:18" x14ac:dyDescent="0.25">
      <c r="A42" s="190" t="s">
        <v>195</v>
      </c>
      <c r="B42" s="197"/>
      <c r="C42" s="196"/>
      <c r="D42" s="193"/>
      <c r="I42" s="194"/>
      <c r="J42" s="195"/>
      <c r="K42" s="194"/>
      <c r="L42" s="194"/>
      <c r="M42" s="194"/>
      <c r="N42" s="194"/>
      <c r="O42" s="194"/>
      <c r="P42" s="194"/>
      <c r="Q42" s="194"/>
      <c r="R42" s="194"/>
    </row>
    <row r="43" spans="1:18" x14ac:dyDescent="0.25">
      <c r="A43" s="190" t="s">
        <v>196</v>
      </c>
      <c r="B43" s="197"/>
      <c r="C43" s="196"/>
      <c r="D43" s="193"/>
      <c r="I43" s="194"/>
      <c r="J43" s="195"/>
      <c r="K43" s="194"/>
      <c r="L43" s="194"/>
      <c r="M43" s="194"/>
      <c r="N43" s="194"/>
      <c r="O43" s="194"/>
      <c r="P43" s="194"/>
      <c r="Q43" s="194"/>
      <c r="R43" s="194"/>
    </row>
    <row r="44" spans="1:18" x14ac:dyDescent="0.25">
      <c r="A44" s="190" t="s">
        <v>197</v>
      </c>
      <c r="B44" s="197"/>
      <c r="C44" s="196"/>
      <c r="D44" s="193"/>
      <c r="I44" s="194"/>
      <c r="J44" s="195"/>
      <c r="K44" s="194"/>
      <c r="L44" s="194"/>
      <c r="M44" s="194"/>
      <c r="N44" s="194"/>
      <c r="O44" s="194"/>
      <c r="P44" s="194"/>
      <c r="Q44" s="194"/>
      <c r="R44" s="194"/>
    </row>
    <row r="45" spans="1:18" x14ac:dyDescent="0.25">
      <c r="A45" s="190" t="s">
        <v>198</v>
      </c>
      <c r="B45" s="197"/>
      <c r="C45" s="196"/>
      <c r="D45" s="193"/>
      <c r="I45" s="194"/>
      <c r="J45" s="195"/>
      <c r="K45" s="194"/>
      <c r="L45" s="194"/>
      <c r="M45" s="194"/>
      <c r="N45" s="194"/>
      <c r="O45" s="194"/>
      <c r="P45" s="194"/>
      <c r="Q45" s="194"/>
      <c r="R45" s="194"/>
    </row>
    <row r="46" spans="1:18" x14ac:dyDescent="0.25">
      <c r="A46" s="190" t="s">
        <v>199</v>
      </c>
      <c r="B46" s="197"/>
      <c r="C46" s="196"/>
      <c r="D46" s="193"/>
      <c r="I46" s="194"/>
      <c r="J46" s="195"/>
      <c r="K46" s="194"/>
      <c r="L46" s="194"/>
      <c r="M46" s="194"/>
      <c r="N46" s="194"/>
      <c r="O46" s="194"/>
      <c r="P46" s="194"/>
      <c r="Q46" s="194"/>
      <c r="R46" s="194"/>
    </row>
    <row r="47" spans="1:18" x14ac:dyDescent="0.25">
      <c r="A47" s="190"/>
      <c r="B47" s="197"/>
      <c r="C47" s="196"/>
      <c r="D47" s="193"/>
      <c r="I47" s="194"/>
      <c r="J47" s="195"/>
      <c r="K47" s="194"/>
      <c r="L47" s="194"/>
      <c r="M47" s="194"/>
      <c r="N47" s="194"/>
      <c r="O47" s="194"/>
      <c r="P47" s="194"/>
      <c r="Q47" s="194"/>
      <c r="R47" s="194"/>
    </row>
    <row r="48" spans="1:18" x14ac:dyDescent="0.25">
      <c r="A48" s="197"/>
      <c r="B48" s="197"/>
      <c r="C48" s="196"/>
      <c r="D48" s="193"/>
      <c r="I48" s="194"/>
      <c r="J48" s="195"/>
      <c r="K48" s="194"/>
      <c r="L48" s="194"/>
      <c r="M48" s="194"/>
      <c r="N48" s="194"/>
      <c r="O48" s="194"/>
      <c r="P48" s="194"/>
      <c r="Q48" s="194"/>
      <c r="R48" s="194"/>
    </row>
    <row r="49" spans="1:18" x14ac:dyDescent="0.25">
      <c r="A49" s="198"/>
      <c r="B49" s="197"/>
      <c r="C49" s="196"/>
      <c r="D49" s="193"/>
      <c r="I49" s="194"/>
      <c r="J49" s="195"/>
      <c r="K49" s="194"/>
      <c r="L49" s="194"/>
      <c r="M49" s="194"/>
      <c r="N49" s="194"/>
      <c r="O49" s="194"/>
      <c r="P49" s="194"/>
      <c r="Q49" s="194"/>
      <c r="R49" s="194"/>
    </row>
    <row r="50" spans="1:18" x14ac:dyDescent="0.25">
      <c r="A50" s="198"/>
      <c r="B50" s="199"/>
      <c r="C50" s="196"/>
      <c r="D50" s="193"/>
      <c r="I50" s="194"/>
      <c r="J50" s="195"/>
      <c r="K50" s="194"/>
      <c r="L50" s="194"/>
      <c r="M50" s="194"/>
      <c r="N50" s="194"/>
      <c r="O50" s="194"/>
      <c r="P50" s="194"/>
      <c r="Q50" s="194"/>
      <c r="R50" s="194"/>
    </row>
    <row r="51" spans="1:18" x14ac:dyDescent="0.25">
      <c r="A51" s="198"/>
      <c r="B51" s="197"/>
      <c r="C51" s="196"/>
      <c r="D51" s="193"/>
      <c r="Q51" s="190"/>
    </row>
    <row r="52" spans="1:18" x14ac:dyDescent="0.25">
      <c r="A52" s="198"/>
      <c r="B52" s="200"/>
      <c r="C52" s="196"/>
      <c r="D52" s="193"/>
      <c r="Q52" s="190"/>
    </row>
    <row r="53" spans="1:18" x14ac:dyDescent="0.25">
      <c r="A53" s="198"/>
      <c r="B53" s="200"/>
      <c r="C53" s="196"/>
      <c r="D53" s="193"/>
      <c r="Q53" s="190"/>
    </row>
    <row r="54" spans="1:18" x14ac:dyDescent="0.25">
      <c r="A54" s="198"/>
      <c r="B54" s="200"/>
      <c r="C54" s="196"/>
      <c r="D54" s="193"/>
      <c r="Q54" s="190"/>
    </row>
    <row r="55" spans="1:18" x14ac:dyDescent="0.25">
      <c r="A55" s="198"/>
      <c r="B55" s="200"/>
      <c r="C55" s="196"/>
      <c r="D55" s="193"/>
      <c r="Q55" s="190"/>
    </row>
    <row r="56" spans="1:18" x14ac:dyDescent="0.25">
      <c r="A56" s="198"/>
      <c r="B56" s="200"/>
      <c r="C56" s="196"/>
      <c r="D56" s="193"/>
      <c r="Q56" s="190"/>
    </row>
    <row r="57" spans="1:18" x14ac:dyDescent="0.25">
      <c r="A57" s="198"/>
      <c r="B57" s="200"/>
      <c r="C57" s="196"/>
      <c r="D57" s="193"/>
      <c r="Q57" s="190"/>
    </row>
    <row r="58" spans="1:18" x14ac:dyDescent="0.25">
      <c r="A58" s="198"/>
      <c r="B58" s="200"/>
      <c r="C58" s="196"/>
      <c r="D58" s="193"/>
      <c r="Q58" s="190"/>
    </row>
    <row r="59" spans="1:18" x14ac:dyDescent="0.25">
      <c r="A59" s="198"/>
      <c r="B59" s="200"/>
      <c r="C59" s="196"/>
      <c r="D59" s="193"/>
      <c r="Q59" s="190"/>
    </row>
    <row r="60" spans="1:18" x14ac:dyDescent="0.25">
      <c r="A60" s="198"/>
      <c r="B60" s="200"/>
      <c r="C60" s="196"/>
      <c r="D60" s="193"/>
      <c r="Q60" s="190"/>
    </row>
    <row r="61" spans="1:18" x14ac:dyDescent="0.25">
      <c r="A61" s="198"/>
      <c r="B61" s="200"/>
      <c r="C61" s="196"/>
      <c r="D61" s="193"/>
      <c r="Q61" s="190"/>
    </row>
    <row r="62" spans="1:18" x14ac:dyDescent="0.25">
      <c r="A62" s="198"/>
      <c r="B62" s="200"/>
      <c r="C62" s="196"/>
      <c r="D62" s="193"/>
      <c r="Q62" s="190"/>
    </row>
    <row r="63" spans="1:18" x14ac:dyDescent="0.25">
      <c r="A63" s="198"/>
      <c r="B63" s="200"/>
      <c r="C63" s="196"/>
      <c r="D63" s="193"/>
      <c r="Q63" s="190"/>
    </row>
    <row r="64" spans="1:18" x14ac:dyDescent="0.25">
      <c r="A64" s="198"/>
      <c r="B64" s="200"/>
      <c r="C64" s="196"/>
      <c r="D64" s="193"/>
      <c r="Q64" s="190"/>
    </row>
    <row r="65" spans="1:17" x14ac:dyDescent="0.25">
      <c r="A65" s="198"/>
      <c r="B65" s="200"/>
      <c r="C65" s="196"/>
      <c r="D65" s="193"/>
      <c r="Q65" s="190"/>
    </row>
    <row r="66" spans="1:17" x14ac:dyDescent="0.25">
      <c r="A66" s="198"/>
      <c r="B66" s="200"/>
      <c r="C66" s="196"/>
      <c r="D66" s="193"/>
      <c r="Q66" s="190"/>
    </row>
    <row r="67" spans="1:17" x14ac:dyDescent="0.25">
      <c r="A67" s="198"/>
      <c r="B67" s="200"/>
      <c r="C67" s="196"/>
      <c r="D67" s="193"/>
      <c r="Q67" s="190"/>
    </row>
    <row r="68" spans="1:17" x14ac:dyDescent="0.25">
      <c r="A68" s="198"/>
      <c r="B68" s="200"/>
      <c r="C68" s="196"/>
      <c r="D68" s="193"/>
      <c r="Q68" s="190"/>
    </row>
    <row r="69" spans="1:17" x14ac:dyDescent="0.25">
      <c r="A69" s="198"/>
      <c r="B69" s="200"/>
      <c r="C69" s="196"/>
      <c r="D69" s="193"/>
      <c r="Q69" s="190"/>
    </row>
    <row r="70" spans="1:17" x14ac:dyDescent="0.25">
      <c r="A70" s="198"/>
      <c r="B70" s="200"/>
      <c r="C70" s="196"/>
      <c r="D70" s="193"/>
      <c r="Q70" s="190"/>
    </row>
    <row r="71" spans="1:17" x14ac:dyDescent="0.25">
      <c r="A71" s="198"/>
      <c r="B71" s="200"/>
      <c r="C71" s="196"/>
      <c r="D71" s="193"/>
      <c r="Q71" s="190"/>
    </row>
    <row r="72" spans="1:17" x14ac:dyDescent="0.25">
      <c r="A72" s="198"/>
      <c r="B72" s="200"/>
      <c r="C72" s="196"/>
      <c r="D72" s="193"/>
      <c r="Q72" s="190"/>
    </row>
    <row r="73" spans="1:17" x14ac:dyDescent="0.25">
      <c r="A73" s="198"/>
      <c r="B73" s="200"/>
      <c r="C73" s="196"/>
      <c r="D73" s="193"/>
      <c r="Q73" s="190"/>
    </row>
    <row r="74" spans="1:17" x14ac:dyDescent="0.25">
      <c r="A74" s="198"/>
      <c r="B74" s="200"/>
      <c r="C74" s="196"/>
      <c r="D74" s="193"/>
      <c r="Q74" s="190"/>
    </row>
    <row r="75" spans="1:17" x14ac:dyDescent="0.25">
      <c r="A75" s="198"/>
      <c r="B75" s="200"/>
      <c r="C75" s="196"/>
      <c r="D75" s="193"/>
      <c r="Q75" s="190"/>
    </row>
    <row r="76" spans="1:17" x14ac:dyDescent="0.25">
      <c r="A76" s="198"/>
      <c r="B76" s="200"/>
      <c r="C76" s="196"/>
      <c r="D76" s="193"/>
      <c r="Q76" s="190"/>
    </row>
    <row r="77" spans="1:17" x14ac:dyDescent="0.25">
      <c r="A77" s="198"/>
      <c r="B77" s="200"/>
      <c r="C77" s="196"/>
      <c r="D77" s="193"/>
      <c r="Q77" s="190"/>
    </row>
    <row r="78" spans="1:17" x14ac:dyDescent="0.25">
      <c r="A78" s="198"/>
      <c r="B78" s="200"/>
      <c r="C78" s="196"/>
      <c r="D78" s="193"/>
      <c r="Q78" s="190"/>
    </row>
    <row r="79" spans="1:17" x14ac:dyDescent="0.25">
      <c r="A79" s="198"/>
      <c r="B79" s="200"/>
      <c r="C79" s="196"/>
      <c r="D79" s="193"/>
      <c r="Q79" s="190"/>
    </row>
    <row r="80" spans="1:17" x14ac:dyDescent="0.25">
      <c r="A80" s="198"/>
      <c r="B80" s="200"/>
      <c r="C80" s="196"/>
      <c r="D80" s="193"/>
      <c r="Q80" s="190"/>
    </row>
    <row r="81" spans="1:17" x14ac:dyDescent="0.25">
      <c r="A81" s="198"/>
      <c r="B81" s="200"/>
      <c r="C81" s="196"/>
      <c r="D81" s="193"/>
      <c r="Q81" s="190"/>
    </row>
    <row r="82" spans="1:17" x14ac:dyDescent="0.25">
      <c r="A82" s="198"/>
      <c r="B82" s="200"/>
      <c r="C82" s="196"/>
      <c r="D82" s="193"/>
      <c r="Q82" s="190"/>
    </row>
    <row r="83" spans="1:17" x14ac:dyDescent="0.25">
      <c r="A83" s="198"/>
      <c r="B83" s="200"/>
      <c r="C83" s="196"/>
      <c r="D83" s="193"/>
      <c r="Q83" s="190"/>
    </row>
    <row r="84" spans="1:17" x14ac:dyDescent="0.25">
      <c r="A84" s="198"/>
      <c r="B84" s="200"/>
      <c r="C84" s="196"/>
      <c r="D84" s="193"/>
      <c r="Q84" s="190"/>
    </row>
    <row r="85" spans="1:17" x14ac:dyDescent="0.25">
      <c r="A85" s="198"/>
      <c r="B85" s="200"/>
      <c r="C85" s="196"/>
      <c r="D85" s="193"/>
      <c r="Q85" s="190"/>
    </row>
    <row r="86" spans="1:17" x14ac:dyDescent="0.25">
      <c r="A86" s="198"/>
      <c r="B86" s="200"/>
      <c r="C86" s="196"/>
      <c r="D86" s="193"/>
      <c r="Q86" s="190"/>
    </row>
    <row r="87" spans="1:17" x14ac:dyDescent="0.25">
      <c r="A87" s="198"/>
      <c r="B87" s="200"/>
      <c r="C87" s="196"/>
      <c r="D87" s="193"/>
      <c r="Q87" s="190"/>
    </row>
    <row r="88" spans="1:17" x14ac:dyDescent="0.25">
      <c r="A88" s="198"/>
      <c r="B88" s="200"/>
      <c r="C88" s="196"/>
      <c r="D88" s="193"/>
      <c r="Q88" s="190"/>
    </row>
    <row r="89" spans="1:17" x14ac:dyDescent="0.25">
      <c r="A89" s="198"/>
      <c r="B89" s="200"/>
      <c r="C89" s="196"/>
      <c r="D89" s="193"/>
      <c r="Q89" s="190"/>
    </row>
    <row r="90" spans="1:17" x14ac:dyDescent="0.25">
      <c r="A90" s="198"/>
      <c r="B90" s="200"/>
      <c r="C90" s="196"/>
      <c r="D90" s="193"/>
      <c r="Q90" s="190"/>
    </row>
    <row r="91" spans="1:17" x14ac:dyDescent="0.25">
      <c r="A91" s="198"/>
      <c r="B91" s="200"/>
      <c r="C91" s="196"/>
      <c r="D91" s="193"/>
      <c r="Q91" s="190"/>
    </row>
    <row r="92" spans="1:17" x14ac:dyDescent="0.25">
      <c r="A92" s="198"/>
      <c r="B92" s="200"/>
      <c r="C92" s="196"/>
      <c r="D92" s="193"/>
      <c r="Q92" s="190"/>
    </row>
    <row r="93" spans="1:17" x14ac:dyDescent="0.25">
      <c r="A93" s="198"/>
      <c r="B93" s="200"/>
      <c r="C93" s="196"/>
      <c r="D93" s="193"/>
      <c r="Q93" s="190"/>
    </row>
    <row r="94" spans="1:17" x14ac:dyDescent="0.25">
      <c r="A94" s="198"/>
      <c r="B94" s="200"/>
      <c r="C94" s="196"/>
      <c r="D94" s="193"/>
      <c r="Q94" s="190"/>
    </row>
    <row r="95" spans="1:17" x14ac:dyDescent="0.25">
      <c r="A95" s="198"/>
      <c r="B95" s="200"/>
      <c r="C95" s="196"/>
      <c r="D95" s="193"/>
      <c r="Q95" s="190"/>
    </row>
    <row r="96" spans="1:17" x14ac:dyDescent="0.25">
      <c r="A96" s="198"/>
      <c r="B96" s="200"/>
      <c r="C96" s="196"/>
      <c r="D96" s="193"/>
      <c r="Q96" s="190"/>
    </row>
    <row r="97" spans="1:17" x14ac:dyDescent="0.25">
      <c r="A97" s="198"/>
      <c r="B97" s="200"/>
      <c r="C97" s="196"/>
      <c r="D97" s="193"/>
      <c r="Q97" s="190"/>
    </row>
    <row r="98" spans="1:17" x14ac:dyDescent="0.25">
      <c r="A98" s="198"/>
      <c r="B98" s="200"/>
      <c r="C98" s="196"/>
      <c r="D98" s="193"/>
      <c r="Q98" s="190"/>
    </row>
    <row r="99" spans="1:17" x14ac:dyDescent="0.25">
      <c r="A99" s="198"/>
      <c r="B99" s="200"/>
      <c r="C99" s="196"/>
      <c r="D99" s="193"/>
      <c r="Q99" s="190"/>
    </row>
    <row r="100" spans="1:17" x14ac:dyDescent="0.25">
      <c r="A100" s="198"/>
      <c r="B100" s="200"/>
      <c r="C100" s="196"/>
      <c r="D100" s="193"/>
      <c r="Q100" s="190"/>
    </row>
  </sheetData>
  <printOptions gridLines="1"/>
  <pageMargins left="0.82677165354330717" right="1.0629921259842521" top="0.98425196850393704" bottom="0.78740157480314965" header="0.51181102362204722" footer="0.51181102362204722"/>
  <pageSetup paperSize="9" fitToHeight="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  <pageSetUpPr fitToPage="1"/>
  </sheetPr>
  <dimension ref="A1:M36402"/>
  <sheetViews>
    <sheetView workbookViewId="0">
      <selection activeCell="P39" sqref="P39"/>
    </sheetView>
  </sheetViews>
  <sheetFormatPr defaultColWidth="9.140625" defaultRowHeight="12.75" x14ac:dyDescent="0.2"/>
  <cols>
    <col min="1" max="1" width="8.85546875" style="194" customWidth="1"/>
    <col min="2" max="2" width="9.85546875" style="195" customWidth="1"/>
    <col min="3" max="3" width="11.140625" style="194" customWidth="1"/>
    <col min="4" max="11" width="9.140625" style="194"/>
    <col min="12" max="12" width="9.28515625" style="208" customWidth="1"/>
    <col min="13" max="15" width="9.28515625" style="205" customWidth="1"/>
    <col min="16" max="16384" width="9.140625" style="205"/>
  </cols>
  <sheetData>
    <row r="1" spans="1:13" ht="15" x14ac:dyDescent="0.2">
      <c r="A1" s="192" t="s">
        <v>89</v>
      </c>
      <c r="B1" s="192" t="s">
        <v>90</v>
      </c>
      <c r="C1" s="192" t="s">
        <v>200</v>
      </c>
      <c r="D1" s="192" t="s">
        <v>92</v>
      </c>
      <c r="E1" s="192" t="s">
        <v>47</v>
      </c>
      <c r="F1" s="192" t="s">
        <v>48</v>
      </c>
      <c r="G1" s="192" t="s">
        <v>201</v>
      </c>
      <c r="H1" s="192" t="s">
        <v>202</v>
      </c>
      <c r="I1" s="192" t="s">
        <v>203</v>
      </c>
      <c r="J1" s="204" t="s">
        <v>49</v>
      </c>
      <c r="K1" s="192" t="s">
        <v>204</v>
      </c>
      <c r="L1" s="192" t="s">
        <v>205</v>
      </c>
    </row>
    <row r="2" spans="1:13" x14ac:dyDescent="0.2">
      <c r="A2" s="194" t="s">
        <v>110</v>
      </c>
      <c r="B2" s="195" t="s">
        <v>6</v>
      </c>
      <c r="C2" s="194" t="s">
        <v>111</v>
      </c>
      <c r="D2" s="194" t="s">
        <v>112</v>
      </c>
      <c r="E2" s="194">
        <v>53.21</v>
      </c>
      <c r="F2" s="194">
        <v>72.25</v>
      </c>
      <c r="G2" s="194">
        <v>0.5</v>
      </c>
      <c r="H2" s="194">
        <v>1.84</v>
      </c>
      <c r="I2" s="194">
        <v>0.76800000000000002</v>
      </c>
      <c r="J2" s="194">
        <v>74.197000000000003</v>
      </c>
      <c r="K2" s="206">
        <v>300</v>
      </c>
      <c r="L2" s="206">
        <v>1200</v>
      </c>
      <c r="M2" s="207"/>
    </row>
    <row r="3" spans="1:13" x14ac:dyDescent="0.2">
      <c r="A3" s="194" t="s">
        <v>110</v>
      </c>
      <c r="B3" s="195" t="s">
        <v>6</v>
      </c>
      <c r="C3" s="194" t="s">
        <v>113</v>
      </c>
      <c r="D3" s="194" t="s">
        <v>112</v>
      </c>
      <c r="E3" s="194">
        <v>-180.47</v>
      </c>
      <c r="F3" s="194">
        <v>-395.19</v>
      </c>
      <c r="G3" s="194">
        <v>-0.63</v>
      </c>
      <c r="H3" s="194">
        <v>-1.603</v>
      </c>
      <c r="I3" s="194">
        <v>3.5999999999999997E-2</v>
      </c>
      <c r="J3" s="194">
        <v>-104.776</v>
      </c>
      <c r="K3" s="206">
        <v>300</v>
      </c>
      <c r="L3" s="206">
        <v>1200</v>
      </c>
    </row>
    <row r="4" spans="1:13" x14ac:dyDescent="0.2">
      <c r="A4" s="194" t="s">
        <v>110</v>
      </c>
      <c r="B4" s="195" t="s">
        <v>6</v>
      </c>
      <c r="C4" s="194" t="s">
        <v>111</v>
      </c>
      <c r="D4" s="194" t="s">
        <v>114</v>
      </c>
      <c r="E4" s="194">
        <v>66.290000000000006</v>
      </c>
      <c r="F4" s="194">
        <v>443.85</v>
      </c>
      <c r="G4" s="194">
        <v>0.52</v>
      </c>
      <c r="H4" s="194">
        <v>8.2189999999999994</v>
      </c>
      <c r="I4" s="194">
        <v>0.54600000000000004</v>
      </c>
      <c r="J4" s="194">
        <v>58.665999999999997</v>
      </c>
      <c r="K4" s="206">
        <v>300</v>
      </c>
      <c r="L4" s="206">
        <v>1200</v>
      </c>
    </row>
    <row r="5" spans="1:13" x14ac:dyDescent="0.2">
      <c r="A5" s="194" t="s">
        <v>110</v>
      </c>
      <c r="B5" s="195" t="s">
        <v>6</v>
      </c>
      <c r="C5" s="194" t="s">
        <v>113</v>
      </c>
      <c r="D5" s="194" t="s">
        <v>114</v>
      </c>
      <c r="E5" s="194">
        <v>-179.77</v>
      </c>
      <c r="F5" s="194">
        <v>-88.63</v>
      </c>
      <c r="G5" s="194">
        <v>0.15</v>
      </c>
      <c r="H5" s="194">
        <v>-4.7670000000000003</v>
      </c>
      <c r="I5" s="194">
        <v>-0.75700000000000001</v>
      </c>
      <c r="J5" s="194">
        <v>-102.245</v>
      </c>
      <c r="K5" s="206">
        <v>300</v>
      </c>
      <c r="L5" s="206">
        <v>1200</v>
      </c>
    </row>
    <row r="6" spans="1:13" x14ac:dyDescent="0.2">
      <c r="A6" s="194" t="s">
        <v>115</v>
      </c>
      <c r="B6" s="195" t="s">
        <v>6</v>
      </c>
      <c r="C6" s="194" t="s">
        <v>111</v>
      </c>
      <c r="D6" s="194" t="s">
        <v>112</v>
      </c>
      <c r="E6" s="194">
        <v>159.9</v>
      </c>
      <c r="F6" s="194">
        <v>106.61</v>
      </c>
      <c r="G6" s="194">
        <v>10.48</v>
      </c>
      <c r="H6" s="194">
        <v>1.1819999999999999</v>
      </c>
      <c r="I6" s="194">
        <v>2.8279999999999998</v>
      </c>
      <c r="J6" s="194">
        <v>75.328999999999994</v>
      </c>
      <c r="K6" s="206">
        <v>300</v>
      </c>
      <c r="L6" s="206">
        <v>1200</v>
      </c>
    </row>
    <row r="7" spans="1:13" x14ac:dyDescent="0.2">
      <c r="A7" s="194" t="s">
        <v>115</v>
      </c>
      <c r="B7" s="195" t="s">
        <v>6</v>
      </c>
      <c r="C7" s="194" t="s">
        <v>113</v>
      </c>
      <c r="D7" s="194" t="s">
        <v>112</v>
      </c>
      <c r="E7" s="194">
        <v>-203.19</v>
      </c>
      <c r="F7" s="194">
        <v>-314.62</v>
      </c>
      <c r="G7" s="194">
        <v>-24.52</v>
      </c>
      <c r="H7" s="194">
        <v>-4.25</v>
      </c>
      <c r="I7" s="194">
        <v>-4.9400000000000004</v>
      </c>
      <c r="J7" s="194">
        <v>-87.572000000000003</v>
      </c>
      <c r="K7" s="206">
        <v>300</v>
      </c>
      <c r="L7" s="206">
        <v>1200</v>
      </c>
    </row>
    <row r="8" spans="1:13" x14ac:dyDescent="0.2">
      <c r="A8" s="194" t="s">
        <v>115</v>
      </c>
      <c r="B8" s="195" t="s">
        <v>6</v>
      </c>
      <c r="C8" s="194" t="s">
        <v>111</v>
      </c>
      <c r="D8" s="194" t="s">
        <v>114</v>
      </c>
      <c r="E8" s="194">
        <v>93.9</v>
      </c>
      <c r="F8" s="194">
        <v>630.30999999999995</v>
      </c>
      <c r="G8" s="194">
        <v>17.52</v>
      </c>
      <c r="H8" s="194">
        <v>2.0150000000000001</v>
      </c>
      <c r="I8" s="194">
        <v>0.93400000000000005</v>
      </c>
      <c r="J8" s="194">
        <v>74.608000000000004</v>
      </c>
      <c r="K8" s="206">
        <v>300</v>
      </c>
      <c r="L8" s="206">
        <v>1200</v>
      </c>
    </row>
    <row r="9" spans="1:13" x14ac:dyDescent="0.2">
      <c r="A9" s="194" t="s">
        <v>115</v>
      </c>
      <c r="B9" s="195" t="s">
        <v>6</v>
      </c>
      <c r="C9" s="194" t="s">
        <v>113</v>
      </c>
      <c r="D9" s="194" t="s">
        <v>114</v>
      </c>
      <c r="E9" s="194">
        <v>-290.05</v>
      </c>
      <c r="F9" s="194">
        <v>-219.97</v>
      </c>
      <c r="G9" s="194">
        <v>-8.23</v>
      </c>
      <c r="H9" s="194">
        <v>0.20300000000000001</v>
      </c>
      <c r="I9" s="194">
        <v>-2.827</v>
      </c>
      <c r="J9" s="194">
        <v>-152.262</v>
      </c>
      <c r="K9" s="206">
        <v>300</v>
      </c>
      <c r="L9" s="206">
        <v>1200</v>
      </c>
    </row>
    <row r="10" spans="1:13" x14ac:dyDescent="0.2">
      <c r="A10" s="194" t="s">
        <v>116</v>
      </c>
      <c r="B10" s="195" t="s">
        <v>6</v>
      </c>
      <c r="C10" s="194" t="s">
        <v>111</v>
      </c>
      <c r="D10" s="194" t="s">
        <v>112</v>
      </c>
      <c r="E10" s="194">
        <v>42.62</v>
      </c>
      <c r="F10" s="194">
        <v>316.64</v>
      </c>
      <c r="G10" s="194">
        <v>11.78</v>
      </c>
      <c r="H10" s="194">
        <v>6.476</v>
      </c>
      <c r="I10" s="194">
        <v>1.1759999999999999</v>
      </c>
      <c r="J10" s="194">
        <v>51.277000000000001</v>
      </c>
      <c r="K10" s="206">
        <v>300</v>
      </c>
      <c r="L10" s="206">
        <v>1200</v>
      </c>
    </row>
    <row r="11" spans="1:13" x14ac:dyDescent="0.2">
      <c r="A11" s="194" t="s">
        <v>116</v>
      </c>
      <c r="B11" s="195" t="s">
        <v>6</v>
      </c>
      <c r="C11" s="194" t="s">
        <v>113</v>
      </c>
      <c r="D11" s="194" t="s">
        <v>112</v>
      </c>
      <c r="E11" s="194">
        <v>-180.58</v>
      </c>
      <c r="F11" s="194">
        <v>-133.19</v>
      </c>
      <c r="G11" s="194">
        <v>-28.77</v>
      </c>
      <c r="H11" s="194">
        <v>-15.879</v>
      </c>
      <c r="I11" s="194">
        <v>-2.879</v>
      </c>
      <c r="J11" s="194">
        <v>-24.013999999999999</v>
      </c>
      <c r="K11" s="206">
        <v>300</v>
      </c>
      <c r="L11" s="206">
        <v>1200</v>
      </c>
    </row>
    <row r="12" spans="1:13" x14ac:dyDescent="0.2">
      <c r="A12" s="194" t="s">
        <v>116</v>
      </c>
      <c r="B12" s="195" t="s">
        <v>6</v>
      </c>
      <c r="C12" s="194" t="s">
        <v>111</v>
      </c>
      <c r="D12" s="194" t="s">
        <v>114</v>
      </c>
      <c r="E12" s="194">
        <v>12.65</v>
      </c>
      <c r="F12" s="194">
        <v>128.97999999999999</v>
      </c>
      <c r="G12" s="194">
        <v>24.71</v>
      </c>
      <c r="H12" s="194">
        <v>37.131999999999998</v>
      </c>
      <c r="I12" s="194">
        <v>3.4000000000000002E-2</v>
      </c>
      <c r="J12" s="194">
        <v>20.61</v>
      </c>
      <c r="K12" s="206">
        <v>300</v>
      </c>
      <c r="L12" s="206">
        <v>1200</v>
      </c>
    </row>
    <row r="13" spans="1:13" x14ac:dyDescent="0.2">
      <c r="A13" s="194" t="s">
        <v>116</v>
      </c>
      <c r="B13" s="195" t="s">
        <v>6</v>
      </c>
      <c r="C13" s="194" t="s">
        <v>113</v>
      </c>
      <c r="D13" s="194" t="s">
        <v>114</v>
      </c>
      <c r="E13" s="194">
        <v>-181.62</v>
      </c>
      <c r="F13" s="194">
        <v>-159.41</v>
      </c>
      <c r="G13" s="194">
        <v>-11.14</v>
      </c>
      <c r="H13" s="194">
        <v>1.679</v>
      </c>
      <c r="I13" s="194">
        <v>-1.8919999999999999</v>
      </c>
      <c r="J13" s="194">
        <v>-36.067999999999998</v>
      </c>
      <c r="K13" s="206">
        <v>300</v>
      </c>
      <c r="L13" s="206">
        <v>1200</v>
      </c>
    </row>
    <row r="14" spans="1:13" x14ac:dyDescent="0.2">
      <c r="A14" s="194" t="s">
        <v>117</v>
      </c>
      <c r="B14" s="195" t="s">
        <v>6</v>
      </c>
      <c r="C14" s="194" t="s">
        <v>111</v>
      </c>
      <c r="D14" s="194" t="s">
        <v>112</v>
      </c>
      <c r="E14" s="194">
        <v>194.12</v>
      </c>
      <c r="F14" s="194">
        <v>328.79</v>
      </c>
      <c r="G14" s="194">
        <v>0.87</v>
      </c>
      <c r="H14" s="194">
        <v>1.8420000000000001</v>
      </c>
      <c r="I14" s="194">
        <v>1.349</v>
      </c>
      <c r="J14" s="194">
        <v>118.913</v>
      </c>
      <c r="K14" s="206">
        <v>300</v>
      </c>
      <c r="L14" s="206">
        <v>1200</v>
      </c>
    </row>
    <row r="15" spans="1:13" x14ac:dyDescent="0.2">
      <c r="A15" s="194" t="s">
        <v>117</v>
      </c>
      <c r="B15" s="195" t="s">
        <v>6</v>
      </c>
      <c r="C15" s="194" t="s">
        <v>113</v>
      </c>
      <c r="D15" s="194" t="s">
        <v>112</v>
      </c>
      <c r="E15" s="194">
        <v>-186.84</v>
      </c>
      <c r="F15" s="194">
        <v>-607.02</v>
      </c>
      <c r="G15" s="194">
        <v>-0.74</v>
      </c>
      <c r="H15" s="194">
        <v>-1.7030000000000001</v>
      </c>
      <c r="I15" s="194">
        <v>-0.61</v>
      </c>
      <c r="J15" s="194">
        <v>-114.325</v>
      </c>
      <c r="K15" s="206">
        <v>300</v>
      </c>
      <c r="L15" s="206">
        <v>1200</v>
      </c>
    </row>
    <row r="16" spans="1:13" x14ac:dyDescent="0.2">
      <c r="A16" s="194" t="s">
        <v>117</v>
      </c>
      <c r="B16" s="195" t="s">
        <v>6</v>
      </c>
      <c r="C16" s="194" t="s">
        <v>111</v>
      </c>
      <c r="D16" s="194" t="s">
        <v>114</v>
      </c>
      <c r="E16" s="194">
        <v>128.38999999999999</v>
      </c>
      <c r="F16" s="194">
        <v>554.72</v>
      </c>
      <c r="G16" s="194">
        <v>0.95</v>
      </c>
      <c r="H16" s="194">
        <v>0.52200000000000002</v>
      </c>
      <c r="I16" s="194">
        <v>0.498</v>
      </c>
      <c r="J16" s="194">
        <v>90.644999999999996</v>
      </c>
      <c r="K16" s="206">
        <v>300</v>
      </c>
      <c r="L16" s="206">
        <v>1200</v>
      </c>
    </row>
    <row r="17" spans="1:12" x14ac:dyDescent="0.2">
      <c r="A17" s="194" t="s">
        <v>117</v>
      </c>
      <c r="B17" s="195" t="s">
        <v>6</v>
      </c>
      <c r="C17" s="194" t="s">
        <v>113</v>
      </c>
      <c r="D17" s="194" t="s">
        <v>114</v>
      </c>
      <c r="E17" s="194">
        <v>-199.02</v>
      </c>
      <c r="F17" s="194">
        <v>-186.14</v>
      </c>
      <c r="G17" s="194">
        <v>-0.36</v>
      </c>
      <c r="H17" s="194">
        <v>-2.9239999999999999</v>
      </c>
      <c r="I17" s="194">
        <v>-1.2</v>
      </c>
      <c r="J17" s="194">
        <v>-133.38999999999999</v>
      </c>
      <c r="K17" s="206">
        <v>300</v>
      </c>
      <c r="L17" s="206">
        <v>1200</v>
      </c>
    </row>
    <row r="18" spans="1:12" x14ac:dyDescent="0.2">
      <c r="A18" s="194" t="s">
        <v>118</v>
      </c>
      <c r="B18" s="195" t="s">
        <v>6</v>
      </c>
      <c r="C18" s="194" t="s">
        <v>111</v>
      </c>
      <c r="D18" s="194" t="s">
        <v>112</v>
      </c>
      <c r="E18" s="194">
        <v>166.67</v>
      </c>
      <c r="F18" s="194">
        <v>319.98</v>
      </c>
      <c r="G18" s="194">
        <v>1.49</v>
      </c>
      <c r="H18" s="194">
        <v>3.1970000000000001</v>
      </c>
      <c r="I18" s="194">
        <v>1.847</v>
      </c>
      <c r="J18" s="194">
        <v>128.34700000000001</v>
      </c>
      <c r="K18" s="206">
        <v>300</v>
      </c>
      <c r="L18" s="206">
        <v>1200</v>
      </c>
    </row>
    <row r="19" spans="1:12" x14ac:dyDescent="0.2">
      <c r="A19" s="194" t="s">
        <v>118</v>
      </c>
      <c r="B19" s="195" t="s">
        <v>6</v>
      </c>
      <c r="C19" s="194" t="s">
        <v>113</v>
      </c>
      <c r="D19" s="194" t="s">
        <v>112</v>
      </c>
      <c r="E19" s="194">
        <v>-208.27</v>
      </c>
      <c r="F19" s="194">
        <v>-498.35</v>
      </c>
      <c r="G19" s="194">
        <v>-1.64</v>
      </c>
      <c r="H19" s="194">
        <v>-3.431</v>
      </c>
      <c r="I19" s="194">
        <v>-0.90800000000000003</v>
      </c>
      <c r="J19" s="194">
        <v>-122.77800000000001</v>
      </c>
      <c r="K19" s="206">
        <v>300</v>
      </c>
      <c r="L19" s="206">
        <v>1200</v>
      </c>
    </row>
    <row r="20" spans="1:12" x14ac:dyDescent="0.2">
      <c r="A20" s="194" t="s">
        <v>118</v>
      </c>
      <c r="B20" s="195" t="s">
        <v>6</v>
      </c>
      <c r="C20" s="194" t="s">
        <v>111</v>
      </c>
      <c r="D20" s="194" t="s">
        <v>114</v>
      </c>
      <c r="E20" s="194">
        <v>75.2</v>
      </c>
      <c r="F20" s="194">
        <v>434.81</v>
      </c>
      <c r="G20" s="194">
        <v>1.07</v>
      </c>
      <c r="H20" s="194">
        <v>0.32500000000000001</v>
      </c>
      <c r="I20" s="194">
        <v>0.92400000000000004</v>
      </c>
      <c r="J20" s="194">
        <v>71.106999999999999</v>
      </c>
      <c r="K20" s="206">
        <v>300</v>
      </c>
      <c r="L20" s="206">
        <v>1200</v>
      </c>
    </row>
    <row r="21" spans="1:12" x14ac:dyDescent="0.2">
      <c r="A21" s="194" t="s">
        <v>118</v>
      </c>
      <c r="B21" s="195" t="s">
        <v>6</v>
      </c>
      <c r="C21" s="194" t="s">
        <v>113</v>
      </c>
      <c r="D21" s="194" t="s">
        <v>114</v>
      </c>
      <c r="E21" s="194">
        <v>-165.5</v>
      </c>
      <c r="F21" s="194">
        <v>-76.28</v>
      </c>
      <c r="G21" s="194">
        <v>-0.41</v>
      </c>
      <c r="H21" s="194">
        <v>-2.2090000000000001</v>
      </c>
      <c r="I21" s="194">
        <v>-1.379</v>
      </c>
      <c r="J21" s="194">
        <v>-122.03</v>
      </c>
      <c r="K21" s="206">
        <v>300</v>
      </c>
      <c r="L21" s="206">
        <v>1200</v>
      </c>
    </row>
    <row r="22" spans="1:12" x14ac:dyDescent="0.2">
      <c r="A22" s="194" t="s">
        <v>119</v>
      </c>
      <c r="B22" s="195" t="s">
        <v>6</v>
      </c>
      <c r="C22" s="194" t="s">
        <v>111</v>
      </c>
      <c r="D22" s="194" t="s">
        <v>112</v>
      </c>
      <c r="E22" s="194">
        <v>110.21</v>
      </c>
      <c r="F22" s="194">
        <v>212.43</v>
      </c>
      <c r="G22" s="194">
        <v>0.42</v>
      </c>
      <c r="H22" s="194">
        <v>1.7450000000000001</v>
      </c>
      <c r="I22" s="194">
        <v>1.381</v>
      </c>
      <c r="J22" s="194">
        <v>93.588999999999999</v>
      </c>
      <c r="K22" s="206">
        <v>300</v>
      </c>
      <c r="L22" s="206">
        <v>1200</v>
      </c>
    </row>
    <row r="23" spans="1:12" x14ac:dyDescent="0.2">
      <c r="A23" s="194" t="s">
        <v>119</v>
      </c>
      <c r="B23" s="195" t="s">
        <v>6</v>
      </c>
      <c r="C23" s="194" t="s">
        <v>113</v>
      </c>
      <c r="D23" s="194" t="s">
        <v>112</v>
      </c>
      <c r="E23" s="194">
        <v>-134.49</v>
      </c>
      <c r="F23" s="194">
        <v>-306.12</v>
      </c>
      <c r="G23" s="194">
        <v>-0.71</v>
      </c>
      <c r="H23" s="194">
        <v>-1.3160000000000001</v>
      </c>
      <c r="I23" s="194">
        <v>-1.0289999999999999</v>
      </c>
      <c r="J23" s="194">
        <v>-71.105999999999995</v>
      </c>
      <c r="K23" s="206">
        <v>300</v>
      </c>
      <c r="L23" s="206">
        <v>1200</v>
      </c>
    </row>
    <row r="24" spans="1:12" x14ac:dyDescent="0.2">
      <c r="A24" s="194" t="s">
        <v>119</v>
      </c>
      <c r="B24" s="195" t="s">
        <v>6</v>
      </c>
      <c r="C24" s="194" t="s">
        <v>111</v>
      </c>
      <c r="D24" s="194" t="s">
        <v>114</v>
      </c>
      <c r="E24" s="194">
        <v>33.11</v>
      </c>
      <c r="F24" s="194">
        <v>386.13</v>
      </c>
      <c r="G24" s="194">
        <v>0.81</v>
      </c>
      <c r="H24" s="194">
        <v>0.69499999999999995</v>
      </c>
      <c r="I24" s="194">
        <v>0.82</v>
      </c>
      <c r="J24" s="194">
        <v>42.11</v>
      </c>
      <c r="K24" s="206">
        <v>300</v>
      </c>
      <c r="L24" s="206">
        <v>1200</v>
      </c>
    </row>
    <row r="25" spans="1:12" x14ac:dyDescent="0.2">
      <c r="A25" s="194" t="s">
        <v>119</v>
      </c>
      <c r="B25" s="195" t="s">
        <v>6</v>
      </c>
      <c r="C25" s="194" t="s">
        <v>113</v>
      </c>
      <c r="D25" s="194" t="s">
        <v>114</v>
      </c>
      <c r="E25" s="194">
        <v>-148.63999999999999</v>
      </c>
      <c r="F25" s="194">
        <v>-34.99</v>
      </c>
      <c r="G25" s="194">
        <v>-0.63</v>
      </c>
      <c r="H25" s="194">
        <v>-1.4810000000000001</v>
      </c>
      <c r="I25" s="194">
        <v>-0.65800000000000003</v>
      </c>
      <c r="J25" s="194">
        <v>-101.724</v>
      </c>
      <c r="K25" s="206">
        <v>300</v>
      </c>
      <c r="L25" s="206">
        <v>1200</v>
      </c>
    </row>
    <row r="26" spans="1:12" x14ac:dyDescent="0.2">
      <c r="A26" s="194" t="s">
        <v>120</v>
      </c>
      <c r="B26" s="195" t="s">
        <v>6</v>
      </c>
      <c r="C26" s="194" t="s">
        <v>111</v>
      </c>
      <c r="D26" s="194" t="s">
        <v>112</v>
      </c>
      <c r="E26" s="194">
        <v>102.81</v>
      </c>
      <c r="F26" s="194">
        <v>166.66</v>
      </c>
      <c r="G26" s="194">
        <v>0.11</v>
      </c>
      <c r="H26" s="194">
        <v>2.1779999999999999</v>
      </c>
      <c r="I26" s="194">
        <v>1.3660000000000001</v>
      </c>
      <c r="J26" s="194">
        <v>84.185000000000002</v>
      </c>
      <c r="K26" s="206">
        <v>300</v>
      </c>
      <c r="L26" s="206">
        <v>1200</v>
      </c>
    </row>
    <row r="27" spans="1:12" x14ac:dyDescent="0.2">
      <c r="A27" s="194" t="s">
        <v>120</v>
      </c>
      <c r="B27" s="195" t="s">
        <v>6</v>
      </c>
      <c r="C27" s="194" t="s">
        <v>113</v>
      </c>
      <c r="D27" s="194" t="s">
        <v>112</v>
      </c>
      <c r="E27" s="194">
        <v>-139.88</v>
      </c>
      <c r="F27" s="194">
        <v>-308.44</v>
      </c>
      <c r="G27" s="194">
        <v>-0.69</v>
      </c>
      <c r="H27" s="194">
        <v>-0.08</v>
      </c>
      <c r="I27" s="194">
        <v>-1.4139999999999999</v>
      </c>
      <c r="J27" s="194">
        <v>-73.174000000000007</v>
      </c>
      <c r="K27" s="206">
        <v>300</v>
      </c>
      <c r="L27" s="206">
        <v>1200</v>
      </c>
    </row>
    <row r="28" spans="1:12" x14ac:dyDescent="0.2">
      <c r="A28" s="194" t="s">
        <v>120</v>
      </c>
      <c r="B28" s="195" t="s">
        <v>6</v>
      </c>
      <c r="C28" s="194" t="s">
        <v>111</v>
      </c>
      <c r="D28" s="194" t="s">
        <v>114</v>
      </c>
      <c r="E28" s="194">
        <v>34.909999999999997</v>
      </c>
      <c r="F28" s="194">
        <v>369.17</v>
      </c>
      <c r="G28" s="194">
        <v>0.86</v>
      </c>
      <c r="H28" s="194">
        <v>0.40400000000000003</v>
      </c>
      <c r="I28" s="194">
        <v>0.84699999999999998</v>
      </c>
      <c r="J28" s="194">
        <v>50.515000000000001</v>
      </c>
      <c r="K28" s="206">
        <v>300</v>
      </c>
      <c r="L28" s="206">
        <v>1200</v>
      </c>
    </row>
    <row r="29" spans="1:12" x14ac:dyDescent="0.2">
      <c r="A29" s="194" t="s">
        <v>120</v>
      </c>
      <c r="B29" s="195" t="s">
        <v>6</v>
      </c>
      <c r="C29" s="194" t="s">
        <v>113</v>
      </c>
      <c r="D29" s="194" t="s">
        <v>114</v>
      </c>
      <c r="E29" s="194">
        <v>-149.03</v>
      </c>
      <c r="F29" s="194">
        <v>-96.23</v>
      </c>
      <c r="G29" s="194">
        <v>-0.44</v>
      </c>
      <c r="H29" s="194">
        <v>-2.2530000000000001</v>
      </c>
      <c r="I29" s="194">
        <v>-0.85899999999999999</v>
      </c>
      <c r="J29" s="194">
        <v>-97.909000000000006</v>
      </c>
      <c r="K29" s="206">
        <v>300</v>
      </c>
      <c r="L29" s="206">
        <v>1200</v>
      </c>
    </row>
    <row r="30" spans="1:12" x14ac:dyDescent="0.2">
      <c r="A30" s="194" t="s">
        <v>121</v>
      </c>
      <c r="B30" s="195" t="s">
        <v>6</v>
      </c>
      <c r="C30" s="194" t="s">
        <v>111</v>
      </c>
      <c r="D30" s="194" t="s">
        <v>112</v>
      </c>
      <c r="E30" s="194">
        <v>106.54</v>
      </c>
      <c r="F30" s="194">
        <v>183.39</v>
      </c>
      <c r="G30" s="194">
        <v>0.17</v>
      </c>
      <c r="H30" s="194">
        <v>2.08</v>
      </c>
      <c r="I30" s="194">
        <v>1.3560000000000001</v>
      </c>
      <c r="J30" s="194">
        <v>84.108999999999995</v>
      </c>
      <c r="K30" s="206">
        <v>300</v>
      </c>
      <c r="L30" s="206">
        <v>1200</v>
      </c>
    </row>
    <row r="31" spans="1:12" x14ac:dyDescent="0.2">
      <c r="A31" s="194" t="s">
        <v>121</v>
      </c>
      <c r="B31" s="195" t="s">
        <v>6</v>
      </c>
      <c r="C31" s="194" t="s">
        <v>113</v>
      </c>
      <c r="D31" s="194" t="s">
        <v>112</v>
      </c>
      <c r="E31" s="194">
        <v>-124.83</v>
      </c>
      <c r="F31" s="194">
        <v>-274.85000000000002</v>
      </c>
      <c r="G31" s="194">
        <v>-0.66</v>
      </c>
      <c r="H31" s="194">
        <v>-0.45100000000000001</v>
      </c>
      <c r="I31" s="194">
        <v>-1.3759999999999999</v>
      </c>
      <c r="J31" s="194">
        <v>-66.546000000000006</v>
      </c>
      <c r="K31" s="206">
        <v>300</v>
      </c>
      <c r="L31" s="206">
        <v>1200</v>
      </c>
    </row>
    <row r="32" spans="1:12" x14ac:dyDescent="0.2">
      <c r="A32" s="194" t="s">
        <v>121</v>
      </c>
      <c r="B32" s="195" t="s">
        <v>6</v>
      </c>
      <c r="C32" s="194" t="s">
        <v>111</v>
      </c>
      <c r="D32" s="194" t="s">
        <v>114</v>
      </c>
      <c r="E32" s="194">
        <v>32.01</v>
      </c>
      <c r="F32" s="194">
        <v>334.27</v>
      </c>
      <c r="G32" s="194">
        <v>0.84</v>
      </c>
      <c r="H32" s="194">
        <v>0.28799999999999998</v>
      </c>
      <c r="I32" s="194">
        <v>0.76500000000000001</v>
      </c>
      <c r="J32" s="194">
        <v>46.768999999999998</v>
      </c>
      <c r="K32" s="206">
        <v>300</v>
      </c>
      <c r="L32" s="206">
        <v>1200</v>
      </c>
    </row>
    <row r="33" spans="1:12" x14ac:dyDescent="0.2">
      <c r="A33" s="194" t="s">
        <v>121</v>
      </c>
      <c r="B33" s="195" t="s">
        <v>6</v>
      </c>
      <c r="C33" s="194" t="s">
        <v>113</v>
      </c>
      <c r="D33" s="194" t="s">
        <v>114</v>
      </c>
      <c r="E33" s="194">
        <v>-132.93</v>
      </c>
      <c r="F33" s="194">
        <v>-93.25</v>
      </c>
      <c r="G33" s="194">
        <v>-0.33</v>
      </c>
      <c r="H33" s="194">
        <v>-2.0099999999999998</v>
      </c>
      <c r="I33" s="194">
        <v>-0.85399999999999998</v>
      </c>
      <c r="J33" s="194">
        <v>-91.989000000000004</v>
      </c>
      <c r="K33" s="206">
        <v>300</v>
      </c>
      <c r="L33" s="206">
        <v>1200</v>
      </c>
    </row>
    <row r="34" spans="1:12" x14ac:dyDescent="0.2">
      <c r="A34" s="194" t="s">
        <v>122</v>
      </c>
      <c r="B34" s="195" t="s">
        <v>6</v>
      </c>
      <c r="C34" s="194" t="s">
        <v>111</v>
      </c>
      <c r="D34" s="194" t="s">
        <v>112</v>
      </c>
      <c r="E34" s="194">
        <v>85.56</v>
      </c>
      <c r="F34" s="194">
        <v>170.48</v>
      </c>
      <c r="G34" s="194">
        <v>0</v>
      </c>
      <c r="H34" s="194">
        <v>2.23</v>
      </c>
      <c r="I34" s="194">
        <v>1.3180000000000001</v>
      </c>
      <c r="J34" s="194">
        <v>70.581999999999994</v>
      </c>
      <c r="K34" s="206">
        <v>300</v>
      </c>
      <c r="L34" s="206">
        <v>1200</v>
      </c>
    </row>
    <row r="35" spans="1:12" x14ac:dyDescent="0.2">
      <c r="A35" s="194" t="s">
        <v>122</v>
      </c>
      <c r="B35" s="195" t="s">
        <v>6</v>
      </c>
      <c r="C35" s="194" t="s">
        <v>113</v>
      </c>
      <c r="D35" s="194" t="s">
        <v>112</v>
      </c>
      <c r="E35" s="194">
        <v>-116.84</v>
      </c>
      <c r="F35" s="194">
        <v>-236.48</v>
      </c>
      <c r="G35" s="194">
        <v>-0.59</v>
      </c>
      <c r="H35" s="194">
        <v>-0.153</v>
      </c>
      <c r="I35" s="194">
        <v>-1.3069999999999999</v>
      </c>
      <c r="J35" s="194">
        <v>-55.237000000000002</v>
      </c>
      <c r="K35" s="206">
        <v>300</v>
      </c>
      <c r="L35" s="206">
        <v>1200</v>
      </c>
    </row>
    <row r="36" spans="1:12" x14ac:dyDescent="0.2">
      <c r="A36" s="194" t="s">
        <v>122</v>
      </c>
      <c r="B36" s="195" t="s">
        <v>6</v>
      </c>
      <c r="C36" s="194" t="s">
        <v>111</v>
      </c>
      <c r="D36" s="194" t="s">
        <v>114</v>
      </c>
      <c r="E36" s="194">
        <v>19.809999999999999</v>
      </c>
      <c r="F36" s="194">
        <v>268.2</v>
      </c>
      <c r="G36" s="194">
        <v>0.82</v>
      </c>
      <c r="H36" s="194">
        <v>-0.224</v>
      </c>
      <c r="I36" s="194">
        <v>0.54400000000000004</v>
      </c>
      <c r="J36" s="194">
        <v>36.79</v>
      </c>
      <c r="K36" s="206">
        <v>300</v>
      </c>
      <c r="L36" s="206">
        <v>1200</v>
      </c>
    </row>
    <row r="37" spans="1:12" x14ac:dyDescent="0.2">
      <c r="A37" s="194" t="s">
        <v>122</v>
      </c>
      <c r="B37" s="195" t="s">
        <v>6</v>
      </c>
      <c r="C37" s="194" t="s">
        <v>113</v>
      </c>
      <c r="D37" s="194" t="s">
        <v>114</v>
      </c>
      <c r="E37" s="194">
        <v>-117.07</v>
      </c>
      <c r="F37" s="194">
        <v>-80.63</v>
      </c>
      <c r="G37" s="194">
        <v>-0.1</v>
      </c>
      <c r="H37" s="194">
        <v>-2.2549999999999999</v>
      </c>
      <c r="I37" s="194">
        <v>-0.89400000000000002</v>
      </c>
      <c r="J37" s="194">
        <v>-76.406000000000006</v>
      </c>
      <c r="K37" s="206">
        <v>300</v>
      </c>
      <c r="L37" s="206">
        <v>1200</v>
      </c>
    </row>
    <row r="38" spans="1:12" x14ac:dyDescent="0.2">
      <c r="A38" s="194" t="s">
        <v>123</v>
      </c>
      <c r="B38" s="195" t="s">
        <v>6</v>
      </c>
      <c r="C38" s="194" t="s">
        <v>111</v>
      </c>
      <c r="D38" s="194" t="s">
        <v>112</v>
      </c>
      <c r="E38" s="194">
        <v>108.96</v>
      </c>
      <c r="F38" s="194">
        <v>193.91</v>
      </c>
      <c r="G38" s="194">
        <v>-0.06</v>
      </c>
      <c r="H38" s="194">
        <v>2.41</v>
      </c>
      <c r="I38" s="194">
        <v>1.036</v>
      </c>
      <c r="J38" s="194">
        <v>72.980999999999995</v>
      </c>
      <c r="K38" s="206">
        <v>300</v>
      </c>
      <c r="L38" s="206">
        <v>1200</v>
      </c>
    </row>
    <row r="39" spans="1:12" x14ac:dyDescent="0.2">
      <c r="A39" s="194" t="s">
        <v>123</v>
      </c>
      <c r="B39" s="195" t="s">
        <v>6</v>
      </c>
      <c r="C39" s="194" t="s">
        <v>113</v>
      </c>
      <c r="D39" s="194" t="s">
        <v>112</v>
      </c>
      <c r="E39" s="194">
        <v>-92.54</v>
      </c>
      <c r="F39" s="194">
        <v>-197.74</v>
      </c>
      <c r="G39" s="194">
        <v>-0.65</v>
      </c>
      <c r="H39" s="194">
        <v>6.7000000000000004E-2</v>
      </c>
      <c r="I39" s="194">
        <v>-1.3069999999999999</v>
      </c>
      <c r="J39" s="194">
        <v>-42.976999999999997</v>
      </c>
      <c r="K39" s="206">
        <v>300</v>
      </c>
      <c r="L39" s="206">
        <v>1200</v>
      </c>
    </row>
    <row r="40" spans="1:12" x14ac:dyDescent="0.2">
      <c r="A40" s="194" t="s">
        <v>123</v>
      </c>
      <c r="B40" s="195" t="s">
        <v>6</v>
      </c>
      <c r="C40" s="194" t="s">
        <v>111</v>
      </c>
      <c r="D40" s="194" t="s">
        <v>114</v>
      </c>
      <c r="E40" s="194">
        <v>15.18</v>
      </c>
      <c r="F40" s="194">
        <v>268.06</v>
      </c>
      <c r="G40" s="194">
        <v>0.62</v>
      </c>
      <c r="H40" s="194">
        <v>-0.22</v>
      </c>
      <c r="I40" s="194">
        <v>0.56000000000000005</v>
      </c>
      <c r="J40" s="194">
        <v>27.556000000000001</v>
      </c>
      <c r="K40" s="206">
        <v>300</v>
      </c>
      <c r="L40" s="206">
        <v>1200</v>
      </c>
    </row>
    <row r="41" spans="1:12" x14ac:dyDescent="0.2">
      <c r="A41" s="194" t="s">
        <v>123</v>
      </c>
      <c r="B41" s="195" t="s">
        <v>6</v>
      </c>
      <c r="C41" s="194" t="s">
        <v>113</v>
      </c>
      <c r="D41" s="194" t="s">
        <v>114</v>
      </c>
      <c r="E41" s="194">
        <v>-106.29</v>
      </c>
      <c r="F41" s="194">
        <v>-58.06</v>
      </c>
      <c r="G41" s="194">
        <v>-7.0000000000000007E-2</v>
      </c>
      <c r="H41" s="194">
        <v>-1.964</v>
      </c>
      <c r="I41" s="194">
        <v>-0.78800000000000003</v>
      </c>
      <c r="J41" s="194">
        <v>-75.826999999999998</v>
      </c>
      <c r="K41" s="206">
        <v>300</v>
      </c>
      <c r="L41" s="206">
        <v>1200</v>
      </c>
    </row>
    <row r="42" spans="1:12" x14ac:dyDescent="0.2">
      <c r="A42" s="194" t="s">
        <v>124</v>
      </c>
      <c r="B42" s="195" t="s">
        <v>6</v>
      </c>
      <c r="C42" s="194" t="s">
        <v>111</v>
      </c>
      <c r="D42" s="194" t="s">
        <v>112</v>
      </c>
      <c r="E42" s="194">
        <v>60.08</v>
      </c>
      <c r="F42" s="194">
        <v>157.96</v>
      </c>
      <c r="G42" s="194">
        <v>0.19</v>
      </c>
      <c r="H42" s="194">
        <v>0.81200000000000006</v>
      </c>
      <c r="I42" s="194">
        <v>1.0129999999999999</v>
      </c>
      <c r="J42" s="194">
        <v>54.77</v>
      </c>
      <c r="K42" s="206">
        <v>300</v>
      </c>
      <c r="L42" s="206">
        <v>1200</v>
      </c>
    </row>
    <row r="43" spans="1:12" x14ac:dyDescent="0.2">
      <c r="A43" s="194" t="s">
        <v>124</v>
      </c>
      <c r="B43" s="195" t="s">
        <v>6</v>
      </c>
      <c r="C43" s="194" t="s">
        <v>113</v>
      </c>
      <c r="D43" s="194" t="s">
        <v>112</v>
      </c>
      <c r="E43" s="194">
        <v>-129.74</v>
      </c>
      <c r="F43" s="194">
        <v>-137.80000000000001</v>
      </c>
      <c r="G43" s="194">
        <v>-0.28999999999999998</v>
      </c>
      <c r="H43" s="194">
        <v>-0.89</v>
      </c>
      <c r="I43" s="194">
        <v>-0.18</v>
      </c>
      <c r="J43" s="194">
        <v>-36.831000000000003</v>
      </c>
      <c r="K43" s="206">
        <v>300</v>
      </c>
      <c r="L43" s="206">
        <v>1200</v>
      </c>
    </row>
    <row r="44" spans="1:12" x14ac:dyDescent="0.2">
      <c r="A44" s="194" t="s">
        <v>124</v>
      </c>
      <c r="B44" s="195" t="s">
        <v>6</v>
      </c>
      <c r="C44" s="194" t="s">
        <v>111</v>
      </c>
      <c r="D44" s="194" t="s">
        <v>114</v>
      </c>
      <c r="E44" s="194">
        <v>-16.66</v>
      </c>
      <c r="F44" s="194">
        <v>165.85</v>
      </c>
      <c r="G44" s="194">
        <v>0.59</v>
      </c>
      <c r="H44" s="194">
        <v>-0.10199999999999999</v>
      </c>
      <c r="I44" s="194">
        <v>0.33600000000000002</v>
      </c>
      <c r="J44" s="194">
        <v>27.113</v>
      </c>
      <c r="K44" s="206">
        <v>300</v>
      </c>
      <c r="L44" s="206">
        <v>1200</v>
      </c>
    </row>
    <row r="45" spans="1:12" x14ac:dyDescent="0.2">
      <c r="A45" s="194" t="s">
        <v>124</v>
      </c>
      <c r="B45" s="195" t="s">
        <v>6</v>
      </c>
      <c r="C45" s="194" t="s">
        <v>113</v>
      </c>
      <c r="D45" s="194" t="s">
        <v>114</v>
      </c>
      <c r="E45" s="194">
        <v>-99.91</v>
      </c>
      <c r="F45" s="194">
        <v>-107.58</v>
      </c>
      <c r="G45" s="194">
        <v>0.22</v>
      </c>
      <c r="H45" s="194">
        <v>-1.772</v>
      </c>
      <c r="I45" s="194">
        <v>-0.65100000000000002</v>
      </c>
      <c r="J45" s="194">
        <v>-56.05</v>
      </c>
      <c r="K45" s="206">
        <v>300</v>
      </c>
      <c r="L45" s="206">
        <v>1200</v>
      </c>
    </row>
    <row r="46" spans="1:12" x14ac:dyDescent="0.2">
      <c r="A46" s="194" t="s">
        <v>125</v>
      </c>
      <c r="B46" s="195" t="s">
        <v>6</v>
      </c>
      <c r="C46" s="194" t="s">
        <v>111</v>
      </c>
      <c r="D46" s="194" t="s">
        <v>112</v>
      </c>
      <c r="E46" s="194">
        <v>50.76</v>
      </c>
      <c r="F46" s="194">
        <v>206.96</v>
      </c>
      <c r="G46" s="194">
        <v>0.23</v>
      </c>
      <c r="H46" s="194">
        <v>6.1550000000000002</v>
      </c>
      <c r="I46" s="194">
        <v>0.4</v>
      </c>
      <c r="J46" s="194">
        <v>90.572999999999993</v>
      </c>
      <c r="K46" s="206">
        <v>300</v>
      </c>
      <c r="L46" s="206">
        <v>1200</v>
      </c>
    </row>
    <row r="47" spans="1:12" x14ac:dyDescent="0.2">
      <c r="A47" s="194" t="s">
        <v>125</v>
      </c>
      <c r="B47" s="195" t="s">
        <v>6</v>
      </c>
      <c r="C47" s="194" t="s">
        <v>113</v>
      </c>
      <c r="D47" s="194" t="s">
        <v>112</v>
      </c>
      <c r="E47" s="194">
        <v>-158.22999999999999</v>
      </c>
      <c r="F47" s="194">
        <v>-185.66</v>
      </c>
      <c r="G47" s="194">
        <v>-1.1200000000000001</v>
      </c>
      <c r="H47" s="194">
        <v>3.3140000000000001</v>
      </c>
      <c r="I47" s="194">
        <v>0.23300000000000001</v>
      </c>
      <c r="J47" s="194">
        <v>-71.153000000000006</v>
      </c>
      <c r="K47" s="206">
        <v>300</v>
      </c>
      <c r="L47" s="206">
        <v>1200</v>
      </c>
    </row>
    <row r="48" spans="1:12" x14ac:dyDescent="0.2">
      <c r="A48" s="194" t="s">
        <v>125</v>
      </c>
      <c r="B48" s="195" t="s">
        <v>6</v>
      </c>
      <c r="C48" s="194" t="s">
        <v>111</v>
      </c>
      <c r="D48" s="194" t="s">
        <v>114</v>
      </c>
      <c r="E48" s="194">
        <v>-23.69</v>
      </c>
      <c r="F48" s="194">
        <v>214.77</v>
      </c>
      <c r="G48" s="194">
        <v>1.52</v>
      </c>
      <c r="H48" s="194">
        <v>-0.81299999999999994</v>
      </c>
      <c r="I48" s="194">
        <v>-7.2999999999999995E-2</v>
      </c>
      <c r="J48" s="194">
        <v>51.473999999999997</v>
      </c>
      <c r="K48" s="206">
        <v>300</v>
      </c>
      <c r="L48" s="206">
        <v>1200</v>
      </c>
    </row>
    <row r="49" spans="1:12" x14ac:dyDescent="0.2">
      <c r="A49" s="194" t="s">
        <v>125</v>
      </c>
      <c r="B49" s="195" t="s">
        <v>6</v>
      </c>
      <c r="C49" s="194" t="s">
        <v>113</v>
      </c>
      <c r="D49" s="194" t="s">
        <v>114</v>
      </c>
      <c r="E49" s="194">
        <v>-106.56</v>
      </c>
      <c r="F49" s="194">
        <v>-189.49</v>
      </c>
      <c r="G49" s="194">
        <v>-0.23</v>
      </c>
      <c r="H49" s="194">
        <v>-1.9750000000000001</v>
      </c>
      <c r="I49" s="194">
        <v>-0.27700000000000002</v>
      </c>
      <c r="J49" s="194">
        <v>-94.316999999999993</v>
      </c>
      <c r="K49" s="206">
        <v>300</v>
      </c>
      <c r="L49" s="206">
        <v>1200</v>
      </c>
    </row>
    <row r="50" spans="1:12" x14ac:dyDescent="0.2">
      <c r="K50" s="206">
        <v>300</v>
      </c>
      <c r="L50" s="206">
        <v>1200</v>
      </c>
    </row>
    <row r="51" spans="1:12" x14ac:dyDescent="0.2">
      <c r="K51" s="206">
        <v>300</v>
      </c>
      <c r="L51" s="206">
        <v>1200</v>
      </c>
    </row>
    <row r="52" spans="1:12" x14ac:dyDescent="0.2">
      <c r="K52" s="206">
        <v>300</v>
      </c>
      <c r="L52" s="206">
        <v>1200</v>
      </c>
    </row>
    <row r="53" spans="1:12" x14ac:dyDescent="0.2">
      <c r="K53" s="206">
        <v>300</v>
      </c>
      <c r="L53" s="206">
        <v>1200</v>
      </c>
    </row>
    <row r="54" spans="1:12" x14ac:dyDescent="0.2">
      <c r="K54" s="206">
        <v>300</v>
      </c>
      <c r="L54" s="206">
        <v>1200</v>
      </c>
    </row>
    <row r="55" spans="1:12" x14ac:dyDescent="0.2">
      <c r="K55" s="206">
        <v>300</v>
      </c>
      <c r="L55" s="206">
        <v>1200</v>
      </c>
    </row>
    <row r="56" spans="1:12" x14ac:dyDescent="0.2">
      <c r="K56" s="206">
        <v>300</v>
      </c>
      <c r="L56" s="206">
        <v>1200</v>
      </c>
    </row>
    <row r="57" spans="1:12" x14ac:dyDescent="0.2">
      <c r="K57" s="206">
        <v>300</v>
      </c>
      <c r="L57" s="206">
        <v>1200</v>
      </c>
    </row>
    <row r="58" spans="1:12" x14ac:dyDescent="0.2">
      <c r="K58" s="206">
        <v>300</v>
      </c>
      <c r="L58" s="206">
        <v>1200</v>
      </c>
    </row>
    <row r="59" spans="1:12" x14ac:dyDescent="0.2">
      <c r="K59" s="206">
        <v>300</v>
      </c>
      <c r="L59" s="206">
        <v>1200</v>
      </c>
    </row>
    <row r="60" spans="1:12" x14ac:dyDescent="0.2">
      <c r="K60" s="206">
        <v>300</v>
      </c>
      <c r="L60" s="206">
        <v>1200</v>
      </c>
    </row>
    <row r="61" spans="1:12" x14ac:dyDescent="0.2">
      <c r="K61" s="206">
        <v>300</v>
      </c>
      <c r="L61" s="206">
        <v>1200</v>
      </c>
    </row>
    <row r="62" spans="1:12" x14ac:dyDescent="0.2">
      <c r="K62" s="206">
        <v>300</v>
      </c>
      <c r="L62" s="206">
        <v>1200</v>
      </c>
    </row>
    <row r="63" spans="1:12" x14ac:dyDescent="0.2">
      <c r="K63" s="206">
        <v>300</v>
      </c>
      <c r="L63" s="206">
        <v>1200</v>
      </c>
    </row>
    <row r="64" spans="1:12" x14ac:dyDescent="0.2">
      <c r="K64" s="206">
        <v>300</v>
      </c>
      <c r="L64" s="206">
        <v>1200</v>
      </c>
    </row>
    <row r="65" spans="11:12" x14ac:dyDescent="0.2">
      <c r="K65" s="206">
        <v>300</v>
      </c>
      <c r="L65" s="206">
        <v>1200</v>
      </c>
    </row>
    <row r="66" spans="11:12" x14ac:dyDescent="0.2">
      <c r="K66" s="206">
        <v>300</v>
      </c>
      <c r="L66" s="206">
        <v>1200</v>
      </c>
    </row>
    <row r="67" spans="11:12" x14ac:dyDescent="0.2">
      <c r="K67" s="206">
        <v>300</v>
      </c>
      <c r="L67" s="206">
        <v>1200</v>
      </c>
    </row>
    <row r="68" spans="11:12" x14ac:dyDescent="0.2">
      <c r="K68" s="206">
        <v>300</v>
      </c>
      <c r="L68" s="206">
        <v>1200</v>
      </c>
    </row>
    <row r="69" spans="11:12" x14ac:dyDescent="0.2">
      <c r="K69" s="206">
        <v>300</v>
      </c>
      <c r="L69" s="206">
        <v>1200</v>
      </c>
    </row>
    <row r="70" spans="11:12" x14ac:dyDescent="0.2">
      <c r="K70" s="206">
        <v>300</v>
      </c>
      <c r="L70" s="206">
        <v>1200</v>
      </c>
    </row>
    <row r="71" spans="11:12" x14ac:dyDescent="0.2">
      <c r="K71" s="206">
        <v>300</v>
      </c>
      <c r="L71" s="206">
        <v>1200</v>
      </c>
    </row>
    <row r="72" spans="11:12" x14ac:dyDescent="0.2">
      <c r="K72" s="206">
        <v>300</v>
      </c>
      <c r="L72" s="206">
        <v>1200</v>
      </c>
    </row>
    <row r="73" spans="11:12" x14ac:dyDescent="0.2">
      <c r="K73" s="206">
        <v>300</v>
      </c>
      <c r="L73" s="206">
        <v>1200</v>
      </c>
    </row>
    <row r="74" spans="11:12" x14ac:dyDescent="0.2">
      <c r="K74" s="206">
        <v>300</v>
      </c>
      <c r="L74" s="206">
        <v>1200</v>
      </c>
    </row>
    <row r="75" spans="11:12" x14ac:dyDescent="0.2">
      <c r="K75" s="206">
        <v>300</v>
      </c>
      <c r="L75" s="206">
        <v>1200</v>
      </c>
    </row>
    <row r="76" spans="11:12" x14ac:dyDescent="0.2">
      <c r="K76" s="206">
        <v>300</v>
      </c>
      <c r="L76" s="206">
        <v>1200</v>
      </c>
    </row>
    <row r="77" spans="11:12" x14ac:dyDescent="0.2">
      <c r="K77" s="206">
        <v>300</v>
      </c>
      <c r="L77" s="206">
        <v>1200</v>
      </c>
    </row>
    <row r="78" spans="11:12" x14ac:dyDescent="0.2">
      <c r="K78" s="206">
        <v>300</v>
      </c>
      <c r="L78" s="206">
        <v>1200</v>
      </c>
    </row>
    <row r="79" spans="11:12" x14ac:dyDescent="0.2">
      <c r="K79" s="206">
        <v>300</v>
      </c>
      <c r="L79" s="206">
        <v>1200</v>
      </c>
    </row>
    <row r="80" spans="11:12" x14ac:dyDescent="0.2">
      <c r="K80" s="206">
        <v>300</v>
      </c>
      <c r="L80" s="206">
        <v>1200</v>
      </c>
    </row>
    <row r="81" spans="11:12" x14ac:dyDescent="0.2">
      <c r="K81" s="206">
        <v>300</v>
      </c>
      <c r="L81" s="206">
        <v>1200</v>
      </c>
    </row>
    <row r="82" spans="11:12" x14ac:dyDescent="0.2">
      <c r="K82" s="206">
        <v>300</v>
      </c>
      <c r="L82" s="206">
        <v>1200</v>
      </c>
    </row>
    <row r="83" spans="11:12" x14ac:dyDescent="0.2">
      <c r="K83" s="206">
        <v>300</v>
      </c>
      <c r="L83" s="206">
        <v>1200</v>
      </c>
    </row>
    <row r="84" spans="11:12" x14ac:dyDescent="0.2">
      <c r="K84" s="206">
        <v>300</v>
      </c>
      <c r="L84" s="206">
        <v>1200</v>
      </c>
    </row>
    <row r="85" spans="11:12" x14ac:dyDescent="0.2">
      <c r="K85" s="206">
        <v>300</v>
      </c>
      <c r="L85" s="206">
        <v>1200</v>
      </c>
    </row>
    <row r="86" spans="11:12" x14ac:dyDescent="0.2">
      <c r="K86" s="206">
        <v>300</v>
      </c>
      <c r="L86" s="206">
        <v>1200</v>
      </c>
    </row>
    <row r="87" spans="11:12" x14ac:dyDescent="0.2">
      <c r="K87" s="206">
        <v>300</v>
      </c>
      <c r="L87" s="206">
        <v>1200</v>
      </c>
    </row>
    <row r="88" spans="11:12" x14ac:dyDescent="0.2">
      <c r="K88" s="206">
        <v>300</v>
      </c>
      <c r="L88" s="206">
        <v>1200</v>
      </c>
    </row>
    <row r="89" spans="11:12" x14ac:dyDescent="0.2">
      <c r="K89" s="206">
        <v>300</v>
      </c>
      <c r="L89" s="206">
        <v>1200</v>
      </c>
    </row>
    <row r="90" spans="11:12" x14ac:dyDescent="0.2">
      <c r="K90" s="206">
        <v>300</v>
      </c>
      <c r="L90" s="206">
        <v>1200</v>
      </c>
    </row>
    <row r="91" spans="11:12" x14ac:dyDescent="0.2">
      <c r="K91" s="206">
        <v>300</v>
      </c>
      <c r="L91" s="206">
        <v>1200</v>
      </c>
    </row>
    <row r="92" spans="11:12" x14ac:dyDescent="0.2">
      <c r="K92" s="206">
        <v>300</v>
      </c>
      <c r="L92" s="206">
        <v>1200</v>
      </c>
    </row>
    <row r="93" spans="11:12" x14ac:dyDescent="0.2">
      <c r="K93" s="206">
        <v>300</v>
      </c>
      <c r="L93" s="206">
        <v>1200</v>
      </c>
    </row>
    <row r="94" spans="11:12" x14ac:dyDescent="0.2">
      <c r="K94" s="206">
        <v>300</v>
      </c>
      <c r="L94" s="206">
        <v>1200</v>
      </c>
    </row>
    <row r="95" spans="11:12" x14ac:dyDescent="0.2">
      <c r="K95" s="206">
        <v>300</v>
      </c>
      <c r="L95" s="206">
        <v>1200</v>
      </c>
    </row>
    <row r="96" spans="11:12" x14ac:dyDescent="0.2">
      <c r="K96" s="206">
        <v>300</v>
      </c>
      <c r="L96" s="206">
        <v>1200</v>
      </c>
    </row>
    <row r="97" spans="11:12" x14ac:dyDescent="0.2">
      <c r="K97" s="206">
        <v>300</v>
      </c>
      <c r="L97" s="206">
        <v>1200</v>
      </c>
    </row>
    <row r="98" spans="11:12" x14ac:dyDescent="0.2">
      <c r="K98" s="206">
        <v>300</v>
      </c>
      <c r="L98" s="206">
        <v>1200</v>
      </c>
    </row>
    <row r="99" spans="11:12" x14ac:dyDescent="0.2">
      <c r="K99" s="206">
        <v>300</v>
      </c>
      <c r="L99" s="206">
        <v>1200</v>
      </c>
    </row>
    <row r="100" spans="11:12" x14ac:dyDescent="0.2">
      <c r="K100" s="206">
        <v>300</v>
      </c>
      <c r="L100" s="206">
        <v>1200</v>
      </c>
    </row>
    <row r="101" spans="11:12" x14ac:dyDescent="0.2">
      <c r="K101" s="206">
        <v>300</v>
      </c>
      <c r="L101" s="206">
        <v>1200</v>
      </c>
    </row>
    <row r="102" spans="11:12" x14ac:dyDescent="0.2">
      <c r="K102" s="206">
        <v>300</v>
      </c>
      <c r="L102" s="206">
        <v>1200</v>
      </c>
    </row>
    <row r="103" spans="11:12" x14ac:dyDescent="0.2">
      <c r="K103" s="206">
        <v>300</v>
      </c>
      <c r="L103" s="206">
        <v>1200</v>
      </c>
    </row>
    <row r="104" spans="11:12" x14ac:dyDescent="0.2">
      <c r="K104" s="206">
        <v>300</v>
      </c>
      <c r="L104" s="206">
        <v>1200</v>
      </c>
    </row>
    <row r="105" spans="11:12" x14ac:dyDescent="0.2">
      <c r="K105" s="206">
        <v>300</v>
      </c>
      <c r="L105" s="206">
        <v>1200</v>
      </c>
    </row>
    <row r="106" spans="11:12" x14ac:dyDescent="0.2">
      <c r="K106" s="206">
        <v>300</v>
      </c>
      <c r="L106" s="206">
        <v>1200</v>
      </c>
    </row>
    <row r="107" spans="11:12" x14ac:dyDescent="0.2">
      <c r="K107" s="206">
        <v>300</v>
      </c>
      <c r="L107" s="206">
        <v>1200</v>
      </c>
    </row>
    <row r="108" spans="11:12" x14ac:dyDescent="0.2">
      <c r="K108" s="206">
        <v>300</v>
      </c>
      <c r="L108" s="206">
        <v>1200</v>
      </c>
    </row>
    <row r="109" spans="11:12" x14ac:dyDescent="0.2">
      <c r="K109" s="206">
        <v>300</v>
      </c>
      <c r="L109" s="206">
        <v>1200</v>
      </c>
    </row>
    <row r="110" spans="11:12" x14ac:dyDescent="0.2">
      <c r="K110" s="206">
        <v>300</v>
      </c>
      <c r="L110" s="206">
        <v>1200</v>
      </c>
    </row>
    <row r="111" spans="11:12" x14ac:dyDescent="0.2">
      <c r="K111" s="206">
        <v>300</v>
      </c>
      <c r="L111" s="206">
        <v>1200</v>
      </c>
    </row>
    <row r="112" spans="11:12" x14ac:dyDescent="0.2">
      <c r="K112" s="206">
        <v>300</v>
      </c>
      <c r="L112" s="206">
        <v>1200</v>
      </c>
    </row>
    <row r="113" spans="11:12" x14ac:dyDescent="0.2">
      <c r="K113" s="206">
        <v>300</v>
      </c>
      <c r="L113" s="206">
        <v>1200</v>
      </c>
    </row>
    <row r="114" spans="11:12" x14ac:dyDescent="0.2">
      <c r="K114" s="206">
        <v>300</v>
      </c>
      <c r="L114" s="206">
        <v>1200</v>
      </c>
    </row>
    <row r="115" spans="11:12" x14ac:dyDescent="0.2">
      <c r="K115" s="206">
        <v>300</v>
      </c>
      <c r="L115" s="206">
        <v>1200</v>
      </c>
    </row>
    <row r="116" spans="11:12" x14ac:dyDescent="0.2">
      <c r="K116" s="206">
        <v>300</v>
      </c>
      <c r="L116" s="206">
        <v>1200</v>
      </c>
    </row>
    <row r="117" spans="11:12" x14ac:dyDescent="0.2">
      <c r="K117" s="206">
        <v>300</v>
      </c>
      <c r="L117" s="206">
        <v>1200</v>
      </c>
    </row>
    <row r="118" spans="11:12" x14ac:dyDescent="0.2">
      <c r="K118" s="206">
        <v>300</v>
      </c>
      <c r="L118" s="206">
        <v>1200</v>
      </c>
    </row>
    <row r="119" spans="11:12" x14ac:dyDescent="0.2">
      <c r="K119" s="206">
        <v>300</v>
      </c>
      <c r="L119" s="206">
        <v>1200</v>
      </c>
    </row>
    <row r="120" spans="11:12" x14ac:dyDescent="0.2">
      <c r="K120" s="206">
        <v>300</v>
      </c>
      <c r="L120" s="206">
        <v>1200</v>
      </c>
    </row>
    <row r="121" spans="11:12" x14ac:dyDescent="0.2">
      <c r="K121" s="206">
        <v>300</v>
      </c>
      <c r="L121" s="206">
        <v>1200</v>
      </c>
    </row>
    <row r="122" spans="11:12" x14ac:dyDescent="0.2">
      <c r="K122" s="206">
        <v>300</v>
      </c>
      <c r="L122" s="206">
        <v>1200</v>
      </c>
    </row>
    <row r="123" spans="11:12" x14ac:dyDescent="0.2">
      <c r="K123" s="206">
        <v>300</v>
      </c>
      <c r="L123" s="206">
        <v>1200</v>
      </c>
    </row>
    <row r="124" spans="11:12" x14ac:dyDescent="0.2">
      <c r="K124" s="206">
        <v>300</v>
      </c>
      <c r="L124" s="206">
        <v>1200</v>
      </c>
    </row>
    <row r="125" spans="11:12" x14ac:dyDescent="0.2">
      <c r="K125" s="206">
        <v>300</v>
      </c>
      <c r="L125" s="206">
        <v>1200</v>
      </c>
    </row>
    <row r="126" spans="11:12" x14ac:dyDescent="0.2">
      <c r="K126" s="206">
        <v>300</v>
      </c>
      <c r="L126" s="206">
        <v>1200</v>
      </c>
    </row>
    <row r="127" spans="11:12" x14ac:dyDescent="0.2">
      <c r="K127" s="206">
        <v>300</v>
      </c>
      <c r="L127" s="206">
        <v>1200</v>
      </c>
    </row>
    <row r="128" spans="11:12" x14ac:dyDescent="0.2">
      <c r="K128" s="206">
        <v>300</v>
      </c>
      <c r="L128" s="206">
        <v>1200</v>
      </c>
    </row>
    <row r="129" spans="11:12" x14ac:dyDescent="0.2">
      <c r="K129" s="206">
        <v>300</v>
      </c>
      <c r="L129" s="206">
        <v>1200</v>
      </c>
    </row>
    <row r="130" spans="11:12" x14ac:dyDescent="0.2">
      <c r="K130" s="206">
        <v>300</v>
      </c>
      <c r="L130" s="206">
        <v>1200</v>
      </c>
    </row>
    <row r="131" spans="11:12" x14ac:dyDescent="0.2">
      <c r="K131" s="206">
        <v>300</v>
      </c>
      <c r="L131" s="206">
        <v>1200</v>
      </c>
    </row>
    <row r="132" spans="11:12" x14ac:dyDescent="0.2">
      <c r="K132" s="206">
        <v>300</v>
      </c>
      <c r="L132" s="206">
        <v>1200</v>
      </c>
    </row>
    <row r="133" spans="11:12" x14ac:dyDescent="0.2">
      <c r="K133" s="206">
        <v>300</v>
      </c>
      <c r="L133" s="206">
        <v>1200</v>
      </c>
    </row>
    <row r="134" spans="11:12" x14ac:dyDescent="0.2">
      <c r="K134" s="206">
        <v>300</v>
      </c>
      <c r="L134" s="206">
        <v>1200</v>
      </c>
    </row>
    <row r="135" spans="11:12" x14ac:dyDescent="0.2">
      <c r="K135" s="206">
        <v>300</v>
      </c>
      <c r="L135" s="206">
        <v>1200</v>
      </c>
    </row>
    <row r="136" spans="11:12" x14ac:dyDescent="0.2">
      <c r="K136" s="206">
        <v>300</v>
      </c>
      <c r="L136" s="206">
        <v>1200</v>
      </c>
    </row>
    <row r="137" spans="11:12" x14ac:dyDescent="0.2">
      <c r="K137" s="206">
        <v>300</v>
      </c>
      <c r="L137" s="206">
        <v>1200</v>
      </c>
    </row>
    <row r="138" spans="11:12" x14ac:dyDescent="0.2">
      <c r="K138" s="206">
        <v>300</v>
      </c>
      <c r="L138" s="206">
        <v>1200</v>
      </c>
    </row>
    <row r="139" spans="11:12" x14ac:dyDescent="0.2">
      <c r="K139" s="206">
        <v>300</v>
      </c>
      <c r="L139" s="206">
        <v>1200</v>
      </c>
    </row>
    <row r="140" spans="11:12" x14ac:dyDescent="0.2">
      <c r="K140" s="206">
        <v>300</v>
      </c>
      <c r="L140" s="206">
        <v>1200</v>
      </c>
    </row>
    <row r="141" spans="11:12" x14ac:dyDescent="0.2">
      <c r="K141" s="206">
        <v>300</v>
      </c>
      <c r="L141" s="206">
        <v>1200</v>
      </c>
    </row>
    <row r="142" spans="11:12" x14ac:dyDescent="0.2">
      <c r="K142" s="206">
        <v>300</v>
      </c>
      <c r="L142" s="206">
        <v>1200</v>
      </c>
    </row>
    <row r="143" spans="11:12" x14ac:dyDescent="0.2">
      <c r="K143" s="206">
        <v>300</v>
      </c>
      <c r="L143" s="206">
        <v>1200</v>
      </c>
    </row>
    <row r="144" spans="11:12" x14ac:dyDescent="0.2">
      <c r="K144" s="206">
        <v>300</v>
      </c>
      <c r="L144" s="206">
        <v>1200</v>
      </c>
    </row>
    <row r="145" spans="11:12" x14ac:dyDescent="0.2">
      <c r="K145" s="206">
        <v>300</v>
      </c>
      <c r="L145" s="206">
        <v>1200</v>
      </c>
    </row>
    <row r="146" spans="11:12" x14ac:dyDescent="0.2">
      <c r="K146" s="206">
        <v>300</v>
      </c>
      <c r="L146" s="206">
        <v>1200</v>
      </c>
    </row>
    <row r="147" spans="11:12" x14ac:dyDescent="0.2">
      <c r="K147" s="206">
        <v>300</v>
      </c>
      <c r="L147" s="206">
        <v>1200</v>
      </c>
    </row>
    <row r="148" spans="11:12" x14ac:dyDescent="0.2">
      <c r="K148" s="206">
        <v>300</v>
      </c>
      <c r="L148" s="206">
        <v>1200</v>
      </c>
    </row>
    <row r="149" spans="11:12" x14ac:dyDescent="0.2">
      <c r="K149" s="206">
        <v>300</v>
      </c>
      <c r="L149" s="206">
        <v>1200</v>
      </c>
    </row>
    <row r="150" spans="11:12" x14ac:dyDescent="0.2">
      <c r="K150" s="206">
        <v>300</v>
      </c>
      <c r="L150" s="206">
        <v>1200</v>
      </c>
    </row>
    <row r="151" spans="11:12" x14ac:dyDescent="0.2">
      <c r="K151" s="206">
        <v>300</v>
      </c>
      <c r="L151" s="206">
        <v>1200</v>
      </c>
    </row>
    <row r="152" spans="11:12" x14ac:dyDescent="0.2">
      <c r="K152" s="206">
        <v>300</v>
      </c>
      <c r="L152" s="206">
        <v>1200</v>
      </c>
    </row>
    <row r="153" spans="11:12" x14ac:dyDescent="0.2">
      <c r="K153" s="206">
        <v>300</v>
      </c>
      <c r="L153" s="206">
        <v>1200</v>
      </c>
    </row>
    <row r="154" spans="11:12" x14ac:dyDescent="0.2">
      <c r="K154" s="206">
        <v>300</v>
      </c>
      <c r="L154" s="206">
        <v>1200</v>
      </c>
    </row>
    <row r="155" spans="11:12" x14ac:dyDescent="0.2">
      <c r="K155" s="206">
        <v>300</v>
      </c>
      <c r="L155" s="206">
        <v>1200</v>
      </c>
    </row>
    <row r="156" spans="11:12" x14ac:dyDescent="0.2">
      <c r="K156" s="206">
        <v>300</v>
      </c>
      <c r="L156" s="206">
        <v>1200</v>
      </c>
    </row>
    <row r="157" spans="11:12" x14ac:dyDescent="0.2">
      <c r="K157" s="206">
        <v>300</v>
      </c>
      <c r="L157" s="206">
        <v>1200</v>
      </c>
    </row>
    <row r="158" spans="11:12" x14ac:dyDescent="0.2">
      <c r="K158" s="206">
        <v>300</v>
      </c>
      <c r="L158" s="206">
        <v>1200</v>
      </c>
    </row>
    <row r="159" spans="11:12" x14ac:dyDescent="0.2">
      <c r="K159" s="206">
        <v>300</v>
      </c>
      <c r="L159" s="206">
        <v>1200</v>
      </c>
    </row>
    <row r="160" spans="11:12" x14ac:dyDescent="0.2">
      <c r="K160" s="206">
        <v>300</v>
      </c>
      <c r="L160" s="206">
        <v>1200</v>
      </c>
    </row>
    <row r="161" spans="11:12" x14ac:dyDescent="0.2">
      <c r="K161" s="206">
        <v>300</v>
      </c>
      <c r="L161" s="206">
        <v>1200</v>
      </c>
    </row>
    <row r="162" spans="11:12" x14ac:dyDescent="0.2">
      <c r="K162" s="206">
        <v>300</v>
      </c>
      <c r="L162" s="206">
        <v>1200</v>
      </c>
    </row>
    <row r="163" spans="11:12" x14ac:dyDescent="0.2">
      <c r="K163" s="206">
        <v>300</v>
      </c>
      <c r="L163" s="206">
        <v>1200</v>
      </c>
    </row>
    <row r="164" spans="11:12" x14ac:dyDescent="0.2">
      <c r="K164" s="206">
        <v>300</v>
      </c>
      <c r="L164" s="206">
        <v>1200</v>
      </c>
    </row>
    <row r="165" spans="11:12" x14ac:dyDescent="0.2">
      <c r="K165" s="206">
        <v>300</v>
      </c>
      <c r="L165" s="206">
        <v>1200</v>
      </c>
    </row>
    <row r="166" spans="11:12" x14ac:dyDescent="0.2">
      <c r="K166" s="206">
        <v>300</v>
      </c>
      <c r="L166" s="206">
        <v>1200</v>
      </c>
    </row>
    <row r="167" spans="11:12" x14ac:dyDescent="0.2">
      <c r="K167" s="206">
        <v>300</v>
      </c>
      <c r="L167" s="206">
        <v>1200</v>
      </c>
    </row>
    <row r="168" spans="11:12" x14ac:dyDescent="0.2">
      <c r="K168" s="206">
        <v>300</v>
      </c>
      <c r="L168" s="206">
        <v>1200</v>
      </c>
    </row>
    <row r="169" spans="11:12" x14ac:dyDescent="0.2">
      <c r="K169" s="206">
        <v>300</v>
      </c>
      <c r="L169" s="206">
        <v>1200</v>
      </c>
    </row>
    <row r="170" spans="11:12" x14ac:dyDescent="0.2">
      <c r="K170" s="206">
        <v>300</v>
      </c>
      <c r="L170" s="206">
        <v>1200</v>
      </c>
    </row>
    <row r="171" spans="11:12" x14ac:dyDescent="0.2">
      <c r="K171" s="206">
        <v>300</v>
      </c>
      <c r="L171" s="206">
        <v>1200</v>
      </c>
    </row>
    <row r="172" spans="11:12" x14ac:dyDescent="0.2">
      <c r="K172" s="206">
        <v>300</v>
      </c>
      <c r="L172" s="206">
        <v>1200</v>
      </c>
    </row>
    <row r="173" spans="11:12" x14ac:dyDescent="0.2">
      <c r="K173" s="206">
        <v>300</v>
      </c>
      <c r="L173" s="206">
        <v>1200</v>
      </c>
    </row>
    <row r="174" spans="11:12" x14ac:dyDescent="0.2">
      <c r="K174" s="206">
        <v>300</v>
      </c>
      <c r="L174" s="206">
        <v>1200</v>
      </c>
    </row>
    <row r="175" spans="11:12" x14ac:dyDescent="0.2">
      <c r="K175" s="206">
        <v>300</v>
      </c>
      <c r="L175" s="206">
        <v>1200</v>
      </c>
    </row>
    <row r="176" spans="11:12" x14ac:dyDescent="0.2">
      <c r="K176" s="206">
        <v>300</v>
      </c>
      <c r="L176" s="206">
        <v>1200</v>
      </c>
    </row>
    <row r="177" spans="11:12" x14ac:dyDescent="0.2">
      <c r="K177" s="206">
        <v>300</v>
      </c>
      <c r="L177" s="206">
        <v>1200</v>
      </c>
    </row>
    <row r="178" spans="11:12" x14ac:dyDescent="0.2">
      <c r="K178" s="206">
        <v>300</v>
      </c>
      <c r="L178" s="206">
        <v>1200</v>
      </c>
    </row>
    <row r="179" spans="11:12" x14ac:dyDescent="0.2">
      <c r="K179" s="206">
        <v>300</v>
      </c>
      <c r="L179" s="206">
        <v>1200</v>
      </c>
    </row>
    <row r="180" spans="11:12" x14ac:dyDescent="0.2">
      <c r="K180" s="206">
        <v>300</v>
      </c>
      <c r="L180" s="206">
        <v>1200</v>
      </c>
    </row>
    <row r="181" spans="11:12" x14ac:dyDescent="0.2">
      <c r="K181" s="206">
        <v>300</v>
      </c>
      <c r="L181" s="206">
        <v>1200</v>
      </c>
    </row>
    <row r="182" spans="11:12" x14ac:dyDescent="0.2">
      <c r="K182" s="206">
        <v>300</v>
      </c>
      <c r="L182" s="206">
        <v>1200</v>
      </c>
    </row>
    <row r="183" spans="11:12" x14ac:dyDescent="0.2">
      <c r="K183" s="206">
        <v>300</v>
      </c>
      <c r="L183" s="206">
        <v>1200</v>
      </c>
    </row>
    <row r="184" spans="11:12" x14ac:dyDescent="0.2">
      <c r="K184" s="206">
        <v>300</v>
      </c>
      <c r="L184" s="206">
        <v>1200</v>
      </c>
    </row>
    <row r="185" spans="11:12" x14ac:dyDescent="0.2">
      <c r="K185" s="206">
        <v>300</v>
      </c>
      <c r="L185" s="206">
        <v>1200</v>
      </c>
    </row>
    <row r="186" spans="11:12" x14ac:dyDescent="0.2">
      <c r="K186" s="206">
        <v>300</v>
      </c>
      <c r="L186" s="206">
        <v>1200</v>
      </c>
    </row>
    <row r="187" spans="11:12" x14ac:dyDescent="0.2">
      <c r="K187" s="206">
        <v>300</v>
      </c>
      <c r="L187" s="206">
        <v>1200</v>
      </c>
    </row>
    <row r="188" spans="11:12" x14ac:dyDescent="0.2">
      <c r="K188" s="206">
        <v>300</v>
      </c>
      <c r="L188" s="206">
        <v>1200</v>
      </c>
    </row>
    <row r="189" spans="11:12" x14ac:dyDescent="0.2">
      <c r="K189" s="206">
        <v>300</v>
      </c>
      <c r="L189" s="206">
        <v>1200</v>
      </c>
    </row>
    <row r="190" spans="11:12" x14ac:dyDescent="0.2">
      <c r="K190" s="206">
        <v>300</v>
      </c>
      <c r="L190" s="206">
        <v>1200</v>
      </c>
    </row>
    <row r="191" spans="11:12" x14ac:dyDescent="0.2">
      <c r="K191" s="206">
        <v>300</v>
      </c>
      <c r="L191" s="206">
        <v>1200</v>
      </c>
    </row>
    <row r="192" spans="11:12" x14ac:dyDescent="0.2">
      <c r="K192" s="206">
        <v>300</v>
      </c>
      <c r="L192" s="206">
        <v>1200</v>
      </c>
    </row>
    <row r="193" spans="11:12" x14ac:dyDescent="0.2">
      <c r="K193" s="206">
        <v>300</v>
      </c>
      <c r="L193" s="206">
        <v>1200</v>
      </c>
    </row>
    <row r="194" spans="11:12" x14ac:dyDescent="0.2">
      <c r="K194" s="206">
        <v>300</v>
      </c>
      <c r="L194" s="206">
        <v>1200</v>
      </c>
    </row>
    <row r="195" spans="11:12" x14ac:dyDescent="0.2">
      <c r="K195" s="206">
        <v>300</v>
      </c>
      <c r="L195" s="206">
        <v>1200</v>
      </c>
    </row>
    <row r="196" spans="11:12" x14ac:dyDescent="0.2">
      <c r="K196" s="206">
        <v>300</v>
      </c>
      <c r="L196" s="206">
        <v>1200</v>
      </c>
    </row>
    <row r="197" spans="11:12" x14ac:dyDescent="0.2">
      <c r="K197" s="206">
        <v>300</v>
      </c>
      <c r="L197" s="206">
        <v>1200</v>
      </c>
    </row>
    <row r="198" spans="11:12" x14ac:dyDescent="0.2">
      <c r="K198" s="206">
        <v>300</v>
      </c>
      <c r="L198" s="206">
        <v>1200</v>
      </c>
    </row>
    <row r="199" spans="11:12" x14ac:dyDescent="0.2">
      <c r="K199" s="206">
        <v>300</v>
      </c>
      <c r="L199" s="206">
        <v>1200</v>
      </c>
    </row>
    <row r="200" spans="11:12" x14ac:dyDescent="0.2">
      <c r="K200" s="206">
        <v>300</v>
      </c>
      <c r="L200" s="206">
        <v>1200</v>
      </c>
    </row>
    <row r="201" spans="11:12" x14ac:dyDescent="0.2">
      <c r="K201" s="206">
        <v>300</v>
      </c>
      <c r="L201" s="206">
        <v>1200</v>
      </c>
    </row>
    <row r="202" spans="11:12" x14ac:dyDescent="0.2">
      <c r="K202" s="206">
        <v>300</v>
      </c>
      <c r="L202" s="206">
        <v>1200</v>
      </c>
    </row>
    <row r="203" spans="11:12" x14ac:dyDescent="0.2">
      <c r="K203" s="206">
        <v>300</v>
      </c>
      <c r="L203" s="206">
        <v>1200</v>
      </c>
    </row>
    <row r="204" spans="11:12" x14ac:dyDescent="0.2">
      <c r="K204" s="206">
        <v>300</v>
      </c>
      <c r="L204" s="206">
        <v>1200</v>
      </c>
    </row>
    <row r="205" spans="11:12" x14ac:dyDescent="0.2">
      <c r="K205" s="206">
        <v>300</v>
      </c>
      <c r="L205" s="206">
        <v>1200</v>
      </c>
    </row>
    <row r="206" spans="11:12" x14ac:dyDescent="0.2">
      <c r="K206" s="206">
        <v>300</v>
      </c>
      <c r="L206" s="206">
        <v>1200</v>
      </c>
    </row>
    <row r="207" spans="11:12" x14ac:dyDescent="0.2">
      <c r="K207" s="206">
        <v>300</v>
      </c>
      <c r="L207" s="206">
        <v>1200</v>
      </c>
    </row>
    <row r="208" spans="11:12" x14ac:dyDescent="0.2">
      <c r="K208" s="206">
        <v>300</v>
      </c>
      <c r="L208" s="206">
        <v>1200</v>
      </c>
    </row>
    <row r="209" spans="11:12" x14ac:dyDescent="0.2">
      <c r="K209" s="206">
        <v>300</v>
      </c>
      <c r="L209" s="206">
        <v>1200</v>
      </c>
    </row>
    <row r="210" spans="11:12" x14ac:dyDescent="0.2">
      <c r="K210" s="206">
        <v>300</v>
      </c>
      <c r="L210" s="206">
        <v>1200</v>
      </c>
    </row>
    <row r="211" spans="11:12" x14ac:dyDescent="0.2">
      <c r="K211" s="206">
        <v>300</v>
      </c>
      <c r="L211" s="206">
        <v>1200</v>
      </c>
    </row>
    <row r="212" spans="11:12" x14ac:dyDescent="0.2">
      <c r="K212" s="206">
        <v>300</v>
      </c>
      <c r="L212" s="206">
        <v>1200</v>
      </c>
    </row>
    <row r="213" spans="11:12" x14ac:dyDescent="0.2">
      <c r="K213" s="206">
        <v>300</v>
      </c>
      <c r="L213" s="206">
        <v>1200</v>
      </c>
    </row>
    <row r="214" spans="11:12" x14ac:dyDescent="0.2">
      <c r="K214" s="206">
        <v>300</v>
      </c>
      <c r="L214" s="206">
        <v>1200</v>
      </c>
    </row>
    <row r="215" spans="11:12" x14ac:dyDescent="0.2">
      <c r="K215" s="206">
        <v>300</v>
      </c>
      <c r="L215" s="206">
        <v>1200</v>
      </c>
    </row>
    <row r="216" spans="11:12" x14ac:dyDescent="0.2">
      <c r="K216" s="206">
        <v>300</v>
      </c>
      <c r="L216" s="206">
        <v>1200</v>
      </c>
    </row>
    <row r="217" spans="11:12" x14ac:dyDescent="0.2">
      <c r="K217" s="206">
        <v>300</v>
      </c>
      <c r="L217" s="206">
        <v>1200</v>
      </c>
    </row>
    <row r="218" spans="11:12" x14ac:dyDescent="0.2">
      <c r="K218" s="206">
        <v>300</v>
      </c>
      <c r="L218" s="206">
        <v>1200</v>
      </c>
    </row>
    <row r="219" spans="11:12" x14ac:dyDescent="0.2">
      <c r="K219" s="206">
        <v>300</v>
      </c>
      <c r="L219" s="206">
        <v>1200</v>
      </c>
    </row>
    <row r="220" spans="11:12" x14ac:dyDescent="0.2">
      <c r="K220" s="206">
        <v>300</v>
      </c>
      <c r="L220" s="206">
        <v>1200</v>
      </c>
    </row>
    <row r="221" spans="11:12" x14ac:dyDescent="0.2">
      <c r="K221" s="206">
        <v>300</v>
      </c>
      <c r="L221" s="206">
        <v>1200</v>
      </c>
    </row>
    <row r="222" spans="11:12" x14ac:dyDescent="0.2">
      <c r="K222" s="206">
        <v>300</v>
      </c>
      <c r="L222" s="206">
        <v>1200</v>
      </c>
    </row>
    <row r="223" spans="11:12" x14ac:dyDescent="0.2">
      <c r="K223" s="206">
        <v>300</v>
      </c>
      <c r="L223" s="206">
        <v>1200</v>
      </c>
    </row>
    <row r="224" spans="11:12" x14ac:dyDescent="0.2">
      <c r="K224" s="206">
        <v>300</v>
      </c>
      <c r="L224" s="206">
        <v>1200</v>
      </c>
    </row>
    <row r="225" spans="11:12" x14ac:dyDescent="0.2">
      <c r="K225" s="206">
        <v>300</v>
      </c>
      <c r="L225" s="206">
        <v>1200</v>
      </c>
    </row>
    <row r="226" spans="11:12" x14ac:dyDescent="0.2">
      <c r="K226" s="206">
        <v>300</v>
      </c>
      <c r="L226" s="206">
        <v>1200</v>
      </c>
    </row>
    <row r="227" spans="11:12" x14ac:dyDescent="0.2">
      <c r="K227" s="206">
        <v>300</v>
      </c>
      <c r="L227" s="206">
        <v>1200</v>
      </c>
    </row>
    <row r="228" spans="11:12" x14ac:dyDescent="0.2">
      <c r="K228" s="206">
        <v>300</v>
      </c>
      <c r="L228" s="206">
        <v>1200</v>
      </c>
    </row>
    <row r="229" spans="11:12" x14ac:dyDescent="0.2">
      <c r="K229" s="206">
        <v>300</v>
      </c>
      <c r="L229" s="206">
        <v>1200</v>
      </c>
    </row>
    <row r="230" spans="11:12" x14ac:dyDescent="0.2">
      <c r="K230" s="206">
        <v>300</v>
      </c>
      <c r="L230" s="206">
        <v>1200</v>
      </c>
    </row>
    <row r="231" spans="11:12" x14ac:dyDescent="0.2">
      <c r="K231" s="206">
        <v>300</v>
      </c>
      <c r="L231" s="206">
        <v>1200</v>
      </c>
    </row>
    <row r="232" spans="11:12" x14ac:dyDescent="0.2">
      <c r="K232" s="206">
        <v>300</v>
      </c>
      <c r="L232" s="206">
        <v>1200</v>
      </c>
    </row>
    <row r="233" spans="11:12" x14ac:dyDescent="0.2">
      <c r="K233" s="206">
        <v>300</v>
      </c>
      <c r="L233" s="206">
        <v>1200</v>
      </c>
    </row>
    <row r="234" spans="11:12" x14ac:dyDescent="0.2">
      <c r="K234" s="206">
        <v>300</v>
      </c>
      <c r="L234" s="206">
        <v>1200</v>
      </c>
    </row>
    <row r="235" spans="11:12" x14ac:dyDescent="0.2">
      <c r="K235" s="206">
        <v>300</v>
      </c>
      <c r="L235" s="206">
        <v>1200</v>
      </c>
    </row>
    <row r="236" spans="11:12" x14ac:dyDescent="0.2">
      <c r="K236" s="206">
        <v>300</v>
      </c>
      <c r="L236" s="206">
        <v>1200</v>
      </c>
    </row>
    <row r="237" spans="11:12" x14ac:dyDescent="0.2">
      <c r="K237" s="206">
        <v>300</v>
      </c>
      <c r="L237" s="206">
        <v>1200</v>
      </c>
    </row>
    <row r="238" spans="11:12" x14ac:dyDescent="0.2">
      <c r="K238" s="206">
        <v>300</v>
      </c>
      <c r="L238" s="206">
        <v>1200</v>
      </c>
    </row>
    <row r="239" spans="11:12" x14ac:dyDescent="0.2">
      <c r="K239" s="206">
        <v>300</v>
      </c>
      <c r="L239" s="206">
        <v>1200</v>
      </c>
    </row>
    <row r="240" spans="11:12" x14ac:dyDescent="0.2">
      <c r="K240" s="206">
        <v>300</v>
      </c>
      <c r="L240" s="206">
        <v>1200</v>
      </c>
    </row>
    <row r="241" spans="11:12" x14ac:dyDescent="0.2">
      <c r="K241" s="206">
        <v>300</v>
      </c>
      <c r="L241" s="206">
        <v>1200</v>
      </c>
    </row>
    <row r="242" spans="11:12" x14ac:dyDescent="0.2">
      <c r="K242" s="206">
        <v>300</v>
      </c>
      <c r="L242" s="206">
        <v>1200</v>
      </c>
    </row>
    <row r="243" spans="11:12" x14ac:dyDescent="0.2">
      <c r="K243" s="206">
        <v>300</v>
      </c>
      <c r="L243" s="206">
        <v>1200</v>
      </c>
    </row>
    <row r="244" spans="11:12" x14ac:dyDescent="0.2">
      <c r="K244" s="206">
        <v>300</v>
      </c>
      <c r="L244" s="206">
        <v>1200</v>
      </c>
    </row>
    <row r="245" spans="11:12" x14ac:dyDescent="0.2">
      <c r="K245" s="206">
        <v>300</v>
      </c>
      <c r="L245" s="206">
        <v>1200</v>
      </c>
    </row>
    <row r="246" spans="11:12" x14ac:dyDescent="0.2">
      <c r="K246" s="206">
        <v>300</v>
      </c>
      <c r="L246" s="206">
        <v>1200</v>
      </c>
    </row>
    <row r="247" spans="11:12" x14ac:dyDescent="0.2">
      <c r="K247" s="206">
        <v>300</v>
      </c>
      <c r="L247" s="206">
        <v>1200</v>
      </c>
    </row>
    <row r="248" spans="11:12" x14ac:dyDescent="0.2">
      <c r="K248" s="206">
        <v>300</v>
      </c>
      <c r="L248" s="206">
        <v>1200</v>
      </c>
    </row>
    <row r="249" spans="11:12" x14ac:dyDescent="0.2">
      <c r="K249" s="206">
        <v>300</v>
      </c>
      <c r="L249" s="206">
        <v>1200</v>
      </c>
    </row>
    <row r="250" spans="11:12" x14ac:dyDescent="0.2">
      <c r="K250" s="206">
        <v>300</v>
      </c>
      <c r="L250" s="206">
        <v>1200</v>
      </c>
    </row>
    <row r="251" spans="11:12" x14ac:dyDescent="0.2">
      <c r="K251" s="206">
        <v>300</v>
      </c>
      <c r="L251" s="206">
        <v>1200</v>
      </c>
    </row>
    <row r="252" spans="11:12" x14ac:dyDescent="0.2">
      <c r="K252" s="206">
        <v>300</v>
      </c>
      <c r="L252" s="206">
        <v>1200</v>
      </c>
    </row>
    <row r="253" spans="11:12" x14ac:dyDescent="0.2">
      <c r="K253" s="206">
        <v>300</v>
      </c>
      <c r="L253" s="206">
        <v>1200</v>
      </c>
    </row>
    <row r="254" spans="11:12" x14ac:dyDescent="0.2">
      <c r="K254" s="206">
        <v>300</v>
      </c>
      <c r="L254" s="206">
        <v>1200</v>
      </c>
    </row>
    <row r="255" spans="11:12" x14ac:dyDescent="0.2">
      <c r="K255" s="206">
        <v>300</v>
      </c>
      <c r="L255" s="206">
        <v>1200</v>
      </c>
    </row>
    <row r="256" spans="11:12" x14ac:dyDescent="0.2">
      <c r="K256" s="206">
        <v>300</v>
      </c>
      <c r="L256" s="206">
        <v>1200</v>
      </c>
    </row>
    <row r="257" spans="11:12" x14ac:dyDescent="0.2">
      <c r="K257" s="206">
        <v>300</v>
      </c>
      <c r="L257" s="206">
        <v>1200</v>
      </c>
    </row>
    <row r="258" spans="11:12" x14ac:dyDescent="0.2">
      <c r="K258" s="206">
        <v>300</v>
      </c>
      <c r="L258" s="206">
        <v>1200</v>
      </c>
    </row>
    <row r="259" spans="11:12" x14ac:dyDescent="0.2">
      <c r="K259" s="206">
        <v>300</v>
      </c>
      <c r="L259" s="206">
        <v>1200</v>
      </c>
    </row>
    <row r="260" spans="11:12" x14ac:dyDescent="0.2">
      <c r="K260" s="206">
        <v>300</v>
      </c>
      <c r="L260" s="206">
        <v>1200</v>
      </c>
    </row>
    <row r="261" spans="11:12" x14ac:dyDescent="0.2">
      <c r="K261" s="206">
        <v>300</v>
      </c>
      <c r="L261" s="206">
        <v>1200</v>
      </c>
    </row>
    <row r="262" spans="11:12" x14ac:dyDescent="0.2">
      <c r="K262" s="206">
        <v>300</v>
      </c>
      <c r="L262" s="206">
        <v>1200</v>
      </c>
    </row>
    <row r="263" spans="11:12" x14ac:dyDescent="0.2">
      <c r="K263" s="206">
        <v>300</v>
      </c>
      <c r="L263" s="206">
        <v>1200</v>
      </c>
    </row>
    <row r="264" spans="11:12" x14ac:dyDescent="0.2">
      <c r="K264" s="206">
        <v>300</v>
      </c>
      <c r="L264" s="206">
        <v>1200</v>
      </c>
    </row>
    <row r="265" spans="11:12" x14ac:dyDescent="0.2">
      <c r="K265" s="206">
        <v>300</v>
      </c>
      <c r="L265" s="206">
        <v>1200</v>
      </c>
    </row>
    <row r="266" spans="11:12" x14ac:dyDescent="0.2">
      <c r="K266" s="206">
        <v>300</v>
      </c>
      <c r="L266" s="206">
        <v>1200</v>
      </c>
    </row>
    <row r="267" spans="11:12" x14ac:dyDescent="0.2">
      <c r="K267" s="206">
        <v>300</v>
      </c>
      <c r="L267" s="206">
        <v>1200</v>
      </c>
    </row>
    <row r="268" spans="11:12" x14ac:dyDescent="0.2">
      <c r="K268" s="206">
        <v>300</v>
      </c>
      <c r="L268" s="206">
        <v>1200</v>
      </c>
    </row>
    <row r="269" spans="11:12" x14ac:dyDescent="0.2">
      <c r="K269" s="206">
        <v>300</v>
      </c>
      <c r="L269" s="206">
        <v>1200</v>
      </c>
    </row>
    <row r="270" spans="11:12" x14ac:dyDescent="0.2">
      <c r="K270" s="206">
        <v>300</v>
      </c>
      <c r="L270" s="206">
        <v>1200</v>
      </c>
    </row>
    <row r="271" spans="11:12" x14ac:dyDescent="0.2">
      <c r="K271" s="206">
        <v>300</v>
      </c>
      <c r="L271" s="206">
        <v>1200</v>
      </c>
    </row>
    <row r="272" spans="11:12" x14ac:dyDescent="0.2">
      <c r="K272" s="206">
        <v>300</v>
      </c>
      <c r="L272" s="206">
        <v>1200</v>
      </c>
    </row>
    <row r="273" spans="11:12" x14ac:dyDescent="0.2">
      <c r="K273" s="206">
        <v>300</v>
      </c>
      <c r="L273" s="206">
        <v>1200</v>
      </c>
    </row>
    <row r="274" spans="11:12" x14ac:dyDescent="0.2">
      <c r="K274" s="206">
        <v>300</v>
      </c>
      <c r="L274" s="206">
        <v>1200</v>
      </c>
    </row>
    <row r="275" spans="11:12" x14ac:dyDescent="0.2">
      <c r="K275" s="206">
        <v>300</v>
      </c>
      <c r="L275" s="206">
        <v>1200</v>
      </c>
    </row>
    <row r="276" spans="11:12" x14ac:dyDescent="0.2">
      <c r="K276" s="206">
        <v>300</v>
      </c>
      <c r="L276" s="206">
        <v>1200</v>
      </c>
    </row>
    <row r="277" spans="11:12" x14ac:dyDescent="0.2">
      <c r="K277" s="206">
        <v>300</v>
      </c>
      <c r="L277" s="206">
        <v>1200</v>
      </c>
    </row>
    <row r="278" spans="11:12" x14ac:dyDescent="0.2">
      <c r="K278" s="206">
        <v>300</v>
      </c>
      <c r="L278" s="206">
        <v>1200</v>
      </c>
    </row>
    <row r="279" spans="11:12" x14ac:dyDescent="0.2">
      <c r="K279" s="206">
        <v>300</v>
      </c>
      <c r="L279" s="206">
        <v>1200</v>
      </c>
    </row>
    <row r="280" spans="11:12" x14ac:dyDescent="0.2">
      <c r="K280" s="206">
        <v>300</v>
      </c>
      <c r="L280" s="206">
        <v>1200</v>
      </c>
    </row>
    <row r="281" spans="11:12" x14ac:dyDescent="0.2">
      <c r="K281" s="206">
        <v>300</v>
      </c>
      <c r="L281" s="206">
        <v>1200</v>
      </c>
    </row>
    <row r="282" spans="11:12" x14ac:dyDescent="0.2">
      <c r="K282" s="206">
        <v>300</v>
      </c>
      <c r="L282" s="206">
        <v>1200</v>
      </c>
    </row>
    <row r="283" spans="11:12" x14ac:dyDescent="0.2">
      <c r="K283" s="206">
        <v>300</v>
      </c>
      <c r="L283" s="206">
        <v>1200</v>
      </c>
    </row>
    <row r="284" spans="11:12" x14ac:dyDescent="0.2">
      <c r="K284" s="206">
        <v>300</v>
      </c>
      <c r="L284" s="206">
        <v>1200</v>
      </c>
    </row>
    <row r="285" spans="11:12" x14ac:dyDescent="0.2">
      <c r="K285" s="206">
        <v>300</v>
      </c>
      <c r="L285" s="206">
        <v>1200</v>
      </c>
    </row>
    <row r="286" spans="11:12" x14ac:dyDescent="0.2">
      <c r="K286" s="206">
        <v>300</v>
      </c>
      <c r="L286" s="206">
        <v>1200</v>
      </c>
    </row>
    <row r="287" spans="11:12" x14ac:dyDescent="0.2">
      <c r="K287" s="206">
        <v>300</v>
      </c>
      <c r="L287" s="206">
        <v>1200</v>
      </c>
    </row>
    <row r="288" spans="11:12" x14ac:dyDescent="0.2">
      <c r="K288" s="206">
        <v>300</v>
      </c>
      <c r="L288" s="206">
        <v>1200</v>
      </c>
    </row>
    <row r="289" spans="11:12" x14ac:dyDescent="0.2">
      <c r="K289" s="206">
        <v>300</v>
      </c>
      <c r="L289" s="206">
        <v>1200</v>
      </c>
    </row>
    <row r="290" spans="11:12" x14ac:dyDescent="0.2">
      <c r="K290" s="206">
        <v>300</v>
      </c>
      <c r="L290" s="206">
        <v>1200</v>
      </c>
    </row>
    <row r="291" spans="11:12" x14ac:dyDescent="0.2">
      <c r="K291" s="206">
        <v>300</v>
      </c>
      <c r="L291" s="206">
        <v>1200</v>
      </c>
    </row>
    <row r="292" spans="11:12" x14ac:dyDescent="0.2">
      <c r="K292" s="206">
        <v>300</v>
      </c>
      <c r="L292" s="206">
        <v>1200</v>
      </c>
    </row>
    <row r="293" spans="11:12" x14ac:dyDescent="0.2">
      <c r="K293" s="206">
        <v>300</v>
      </c>
      <c r="L293" s="206">
        <v>1200</v>
      </c>
    </row>
    <row r="294" spans="11:12" x14ac:dyDescent="0.2">
      <c r="K294" s="206">
        <v>300</v>
      </c>
      <c r="L294" s="206">
        <v>1200</v>
      </c>
    </row>
    <row r="295" spans="11:12" x14ac:dyDescent="0.2">
      <c r="K295" s="206">
        <v>300</v>
      </c>
      <c r="L295" s="206">
        <v>1200</v>
      </c>
    </row>
    <row r="296" spans="11:12" x14ac:dyDescent="0.2">
      <c r="K296" s="206">
        <v>300</v>
      </c>
      <c r="L296" s="206">
        <v>1200</v>
      </c>
    </row>
    <row r="297" spans="11:12" x14ac:dyDescent="0.2">
      <c r="K297" s="206">
        <v>300</v>
      </c>
      <c r="L297" s="206">
        <v>1200</v>
      </c>
    </row>
    <row r="298" spans="11:12" x14ac:dyDescent="0.2">
      <c r="K298" s="206">
        <v>300</v>
      </c>
      <c r="L298" s="206">
        <v>1200</v>
      </c>
    </row>
    <row r="299" spans="11:12" x14ac:dyDescent="0.2">
      <c r="K299" s="206">
        <v>300</v>
      </c>
      <c r="L299" s="206">
        <v>1200</v>
      </c>
    </row>
    <row r="300" spans="11:12" x14ac:dyDescent="0.2">
      <c r="K300" s="206">
        <v>300</v>
      </c>
      <c r="L300" s="206">
        <v>1200</v>
      </c>
    </row>
    <row r="301" spans="11:12" x14ac:dyDescent="0.2">
      <c r="K301" s="206">
        <v>300</v>
      </c>
      <c r="L301" s="206">
        <v>1200</v>
      </c>
    </row>
    <row r="302" spans="11:12" x14ac:dyDescent="0.2">
      <c r="K302" s="206">
        <v>300</v>
      </c>
      <c r="L302" s="206">
        <v>1200</v>
      </c>
    </row>
    <row r="303" spans="11:12" x14ac:dyDescent="0.2">
      <c r="K303" s="206">
        <v>300</v>
      </c>
      <c r="L303" s="206">
        <v>1200</v>
      </c>
    </row>
    <row r="304" spans="11:12" x14ac:dyDescent="0.2">
      <c r="K304" s="206">
        <v>300</v>
      </c>
      <c r="L304" s="206">
        <v>1200</v>
      </c>
    </row>
    <row r="305" spans="11:12" x14ac:dyDescent="0.2">
      <c r="K305" s="206">
        <v>300</v>
      </c>
      <c r="L305" s="206">
        <v>1200</v>
      </c>
    </row>
    <row r="306" spans="11:12" x14ac:dyDescent="0.2">
      <c r="K306" s="206">
        <v>300</v>
      </c>
      <c r="L306" s="206">
        <v>1200</v>
      </c>
    </row>
    <row r="307" spans="11:12" x14ac:dyDescent="0.2">
      <c r="K307" s="206">
        <v>300</v>
      </c>
      <c r="L307" s="206">
        <v>1200</v>
      </c>
    </row>
    <row r="308" spans="11:12" x14ac:dyDescent="0.2">
      <c r="K308" s="206">
        <v>300</v>
      </c>
      <c r="L308" s="206">
        <v>1200</v>
      </c>
    </row>
    <row r="309" spans="11:12" x14ac:dyDescent="0.2">
      <c r="K309" s="206">
        <v>300</v>
      </c>
      <c r="L309" s="206">
        <v>1200</v>
      </c>
    </row>
    <row r="310" spans="11:12" x14ac:dyDescent="0.2">
      <c r="K310" s="206">
        <v>300</v>
      </c>
      <c r="L310" s="206">
        <v>1200</v>
      </c>
    </row>
    <row r="311" spans="11:12" x14ac:dyDescent="0.2">
      <c r="K311" s="206">
        <v>300</v>
      </c>
      <c r="L311" s="206">
        <v>1200</v>
      </c>
    </row>
    <row r="312" spans="11:12" x14ac:dyDescent="0.2">
      <c r="K312" s="206">
        <v>300</v>
      </c>
      <c r="L312" s="206">
        <v>1200</v>
      </c>
    </row>
    <row r="313" spans="11:12" x14ac:dyDescent="0.2">
      <c r="K313" s="206">
        <v>300</v>
      </c>
      <c r="L313" s="206">
        <v>1200</v>
      </c>
    </row>
    <row r="314" spans="11:12" x14ac:dyDescent="0.2">
      <c r="K314" s="206">
        <v>300</v>
      </c>
      <c r="L314" s="206">
        <v>1200</v>
      </c>
    </row>
    <row r="315" spans="11:12" x14ac:dyDescent="0.2">
      <c r="K315" s="206">
        <v>300</v>
      </c>
      <c r="L315" s="206">
        <v>1200</v>
      </c>
    </row>
    <row r="316" spans="11:12" x14ac:dyDescent="0.2">
      <c r="K316" s="206">
        <v>300</v>
      </c>
      <c r="L316" s="206">
        <v>1200</v>
      </c>
    </row>
    <row r="317" spans="11:12" x14ac:dyDescent="0.2">
      <c r="K317" s="206">
        <v>300</v>
      </c>
      <c r="L317" s="206">
        <v>1200</v>
      </c>
    </row>
    <row r="318" spans="11:12" x14ac:dyDescent="0.2">
      <c r="K318" s="206">
        <v>300</v>
      </c>
      <c r="L318" s="206">
        <v>1200</v>
      </c>
    </row>
    <row r="319" spans="11:12" x14ac:dyDescent="0.2">
      <c r="K319" s="206">
        <v>300</v>
      </c>
      <c r="L319" s="206">
        <v>1200</v>
      </c>
    </row>
    <row r="320" spans="11:12" x14ac:dyDescent="0.2">
      <c r="K320" s="206">
        <v>300</v>
      </c>
      <c r="L320" s="206">
        <v>1200</v>
      </c>
    </row>
    <row r="321" spans="11:12" x14ac:dyDescent="0.2">
      <c r="K321" s="206">
        <v>300</v>
      </c>
      <c r="L321" s="206">
        <v>1200</v>
      </c>
    </row>
    <row r="322" spans="11:12" x14ac:dyDescent="0.2">
      <c r="K322" s="206">
        <v>300</v>
      </c>
      <c r="L322" s="206">
        <v>1200</v>
      </c>
    </row>
    <row r="323" spans="11:12" x14ac:dyDescent="0.2">
      <c r="K323" s="206">
        <v>300</v>
      </c>
      <c r="L323" s="206">
        <v>1200</v>
      </c>
    </row>
    <row r="324" spans="11:12" x14ac:dyDescent="0.2">
      <c r="K324" s="206">
        <v>300</v>
      </c>
      <c r="L324" s="206">
        <v>1200</v>
      </c>
    </row>
    <row r="325" spans="11:12" x14ac:dyDescent="0.2">
      <c r="K325" s="206">
        <v>300</v>
      </c>
      <c r="L325" s="206">
        <v>1200</v>
      </c>
    </row>
    <row r="326" spans="11:12" x14ac:dyDescent="0.2">
      <c r="K326" s="206">
        <v>300</v>
      </c>
      <c r="L326" s="206">
        <v>1200</v>
      </c>
    </row>
    <row r="327" spans="11:12" x14ac:dyDescent="0.2">
      <c r="K327" s="206">
        <v>300</v>
      </c>
      <c r="L327" s="206">
        <v>1200</v>
      </c>
    </row>
    <row r="328" spans="11:12" x14ac:dyDescent="0.2">
      <c r="K328" s="206">
        <v>300</v>
      </c>
      <c r="L328" s="206">
        <v>1200</v>
      </c>
    </row>
    <row r="329" spans="11:12" x14ac:dyDescent="0.2">
      <c r="K329" s="206">
        <v>300</v>
      </c>
      <c r="L329" s="206">
        <v>1200</v>
      </c>
    </row>
    <row r="330" spans="11:12" x14ac:dyDescent="0.2">
      <c r="K330" s="206">
        <v>300</v>
      </c>
      <c r="L330" s="206">
        <v>1200</v>
      </c>
    </row>
    <row r="331" spans="11:12" x14ac:dyDescent="0.2">
      <c r="K331" s="206">
        <v>300</v>
      </c>
      <c r="L331" s="206">
        <v>1200</v>
      </c>
    </row>
    <row r="332" spans="11:12" x14ac:dyDescent="0.2">
      <c r="K332" s="206">
        <v>300</v>
      </c>
      <c r="L332" s="206">
        <v>1200</v>
      </c>
    </row>
    <row r="333" spans="11:12" x14ac:dyDescent="0.2">
      <c r="K333" s="206">
        <v>300</v>
      </c>
      <c r="L333" s="206">
        <v>1200</v>
      </c>
    </row>
    <row r="334" spans="11:12" x14ac:dyDescent="0.2">
      <c r="K334" s="206">
        <v>300</v>
      </c>
      <c r="L334" s="206">
        <v>1200</v>
      </c>
    </row>
    <row r="335" spans="11:12" x14ac:dyDescent="0.2">
      <c r="K335" s="206">
        <v>300</v>
      </c>
      <c r="L335" s="206">
        <v>1200</v>
      </c>
    </row>
    <row r="336" spans="11:12" x14ac:dyDescent="0.2">
      <c r="K336" s="206">
        <v>300</v>
      </c>
      <c r="L336" s="206">
        <v>1200</v>
      </c>
    </row>
    <row r="337" spans="11:12" x14ac:dyDescent="0.2">
      <c r="K337" s="206">
        <v>300</v>
      </c>
      <c r="L337" s="206">
        <v>1200</v>
      </c>
    </row>
    <row r="338" spans="11:12" x14ac:dyDescent="0.2">
      <c r="K338" s="206">
        <v>300</v>
      </c>
      <c r="L338" s="206">
        <v>1200</v>
      </c>
    </row>
    <row r="339" spans="11:12" x14ac:dyDescent="0.2">
      <c r="K339" s="206">
        <v>300</v>
      </c>
      <c r="L339" s="206">
        <v>1200</v>
      </c>
    </row>
    <row r="340" spans="11:12" x14ac:dyDescent="0.2">
      <c r="K340" s="206">
        <v>300</v>
      </c>
      <c r="L340" s="206">
        <v>1200</v>
      </c>
    </row>
    <row r="341" spans="11:12" x14ac:dyDescent="0.2">
      <c r="K341" s="206">
        <v>300</v>
      </c>
      <c r="L341" s="206">
        <v>1200</v>
      </c>
    </row>
    <row r="342" spans="11:12" x14ac:dyDescent="0.2">
      <c r="K342" s="206">
        <v>300</v>
      </c>
      <c r="L342" s="206">
        <v>1200</v>
      </c>
    </row>
    <row r="343" spans="11:12" x14ac:dyDescent="0.2">
      <c r="K343" s="206">
        <v>300</v>
      </c>
      <c r="L343" s="206">
        <v>1200</v>
      </c>
    </row>
    <row r="344" spans="11:12" x14ac:dyDescent="0.2">
      <c r="K344" s="206">
        <v>300</v>
      </c>
      <c r="L344" s="206">
        <v>1200</v>
      </c>
    </row>
    <row r="345" spans="11:12" x14ac:dyDescent="0.2">
      <c r="K345" s="206">
        <v>300</v>
      </c>
      <c r="L345" s="206">
        <v>1200</v>
      </c>
    </row>
    <row r="346" spans="11:12" x14ac:dyDescent="0.2">
      <c r="K346" s="206">
        <v>300</v>
      </c>
      <c r="L346" s="206">
        <v>1200</v>
      </c>
    </row>
    <row r="347" spans="11:12" x14ac:dyDescent="0.2">
      <c r="K347" s="206">
        <v>300</v>
      </c>
      <c r="L347" s="206">
        <v>1200</v>
      </c>
    </row>
    <row r="348" spans="11:12" x14ac:dyDescent="0.2">
      <c r="K348" s="206">
        <v>300</v>
      </c>
      <c r="L348" s="206">
        <v>1200</v>
      </c>
    </row>
    <row r="349" spans="11:12" x14ac:dyDescent="0.2">
      <c r="K349" s="206">
        <v>300</v>
      </c>
      <c r="L349" s="206">
        <v>1200</v>
      </c>
    </row>
    <row r="350" spans="11:12" x14ac:dyDescent="0.2">
      <c r="K350" s="206">
        <v>300</v>
      </c>
      <c r="L350" s="206">
        <v>1200</v>
      </c>
    </row>
    <row r="351" spans="11:12" x14ac:dyDescent="0.2">
      <c r="K351" s="206">
        <v>300</v>
      </c>
      <c r="L351" s="206">
        <v>1200</v>
      </c>
    </row>
    <row r="352" spans="11:12" x14ac:dyDescent="0.2">
      <c r="K352" s="206">
        <v>300</v>
      </c>
      <c r="L352" s="206">
        <v>1200</v>
      </c>
    </row>
    <row r="353" spans="11:12" x14ac:dyDescent="0.2">
      <c r="K353" s="206">
        <v>300</v>
      </c>
      <c r="L353" s="206">
        <v>1200</v>
      </c>
    </row>
    <row r="354" spans="11:12" x14ac:dyDescent="0.2">
      <c r="K354" s="206">
        <v>300</v>
      </c>
      <c r="L354" s="206">
        <v>1200</v>
      </c>
    </row>
    <row r="355" spans="11:12" x14ac:dyDescent="0.2">
      <c r="K355" s="206">
        <v>300</v>
      </c>
      <c r="L355" s="206">
        <v>1200</v>
      </c>
    </row>
    <row r="356" spans="11:12" x14ac:dyDescent="0.2">
      <c r="K356" s="206">
        <v>300</v>
      </c>
      <c r="L356" s="206">
        <v>1200</v>
      </c>
    </row>
    <row r="357" spans="11:12" x14ac:dyDescent="0.2">
      <c r="K357" s="206">
        <v>300</v>
      </c>
      <c r="L357" s="206">
        <v>1200</v>
      </c>
    </row>
    <row r="358" spans="11:12" x14ac:dyDescent="0.2">
      <c r="K358" s="206">
        <v>300</v>
      </c>
      <c r="L358" s="206">
        <v>1200</v>
      </c>
    </row>
    <row r="359" spans="11:12" x14ac:dyDescent="0.2">
      <c r="K359" s="206">
        <v>300</v>
      </c>
      <c r="L359" s="206">
        <v>1200</v>
      </c>
    </row>
    <row r="360" spans="11:12" x14ac:dyDescent="0.2">
      <c r="K360" s="206">
        <v>300</v>
      </c>
      <c r="L360" s="206">
        <v>1200</v>
      </c>
    </row>
    <row r="361" spans="11:12" x14ac:dyDescent="0.2">
      <c r="K361" s="206">
        <v>300</v>
      </c>
      <c r="L361" s="206">
        <v>1200</v>
      </c>
    </row>
    <row r="362" spans="11:12" x14ac:dyDescent="0.2">
      <c r="K362" s="206">
        <v>300</v>
      </c>
      <c r="L362" s="206">
        <v>1200</v>
      </c>
    </row>
    <row r="363" spans="11:12" x14ac:dyDescent="0.2">
      <c r="K363" s="206">
        <v>300</v>
      </c>
      <c r="L363" s="206">
        <v>1200</v>
      </c>
    </row>
    <row r="364" spans="11:12" x14ac:dyDescent="0.2">
      <c r="K364" s="206">
        <v>300</v>
      </c>
      <c r="L364" s="206">
        <v>1200</v>
      </c>
    </row>
    <row r="365" spans="11:12" x14ac:dyDescent="0.2">
      <c r="K365" s="206">
        <v>300</v>
      </c>
      <c r="L365" s="206">
        <v>1200</v>
      </c>
    </row>
    <row r="366" spans="11:12" x14ac:dyDescent="0.2">
      <c r="K366" s="206">
        <v>300</v>
      </c>
      <c r="L366" s="206">
        <v>1200</v>
      </c>
    </row>
    <row r="367" spans="11:12" x14ac:dyDescent="0.2">
      <c r="K367" s="206">
        <v>300</v>
      </c>
      <c r="L367" s="206">
        <v>1200</v>
      </c>
    </row>
    <row r="368" spans="11:12" x14ac:dyDescent="0.2">
      <c r="K368" s="206">
        <v>300</v>
      </c>
      <c r="L368" s="206">
        <v>1200</v>
      </c>
    </row>
    <row r="369" spans="11:12" x14ac:dyDescent="0.2">
      <c r="K369" s="206">
        <v>300</v>
      </c>
      <c r="L369" s="206">
        <v>1200</v>
      </c>
    </row>
    <row r="370" spans="11:12" x14ac:dyDescent="0.2">
      <c r="K370" s="206">
        <v>300</v>
      </c>
      <c r="L370" s="206">
        <v>1200</v>
      </c>
    </row>
    <row r="371" spans="11:12" x14ac:dyDescent="0.2">
      <c r="K371" s="206">
        <v>300</v>
      </c>
      <c r="L371" s="206">
        <v>1200</v>
      </c>
    </row>
    <row r="372" spans="11:12" x14ac:dyDescent="0.2">
      <c r="K372" s="206">
        <v>300</v>
      </c>
      <c r="L372" s="206">
        <v>1200</v>
      </c>
    </row>
    <row r="373" spans="11:12" x14ac:dyDescent="0.2">
      <c r="K373" s="206">
        <v>300</v>
      </c>
      <c r="L373" s="206">
        <v>1200</v>
      </c>
    </row>
    <row r="374" spans="11:12" x14ac:dyDescent="0.2">
      <c r="K374" s="206">
        <v>300</v>
      </c>
      <c r="L374" s="206">
        <v>1200</v>
      </c>
    </row>
    <row r="375" spans="11:12" x14ac:dyDescent="0.2">
      <c r="K375" s="206">
        <v>300</v>
      </c>
      <c r="L375" s="206">
        <v>1200</v>
      </c>
    </row>
    <row r="376" spans="11:12" x14ac:dyDescent="0.2">
      <c r="K376" s="206">
        <v>300</v>
      </c>
      <c r="L376" s="206">
        <v>1200</v>
      </c>
    </row>
    <row r="377" spans="11:12" x14ac:dyDescent="0.2">
      <c r="K377" s="206">
        <v>300</v>
      </c>
      <c r="L377" s="206">
        <v>1200</v>
      </c>
    </row>
    <row r="378" spans="11:12" x14ac:dyDescent="0.2">
      <c r="K378" s="206">
        <v>300</v>
      </c>
      <c r="L378" s="206">
        <v>1200</v>
      </c>
    </row>
    <row r="379" spans="11:12" x14ac:dyDescent="0.2">
      <c r="K379" s="206">
        <v>300</v>
      </c>
      <c r="L379" s="206">
        <v>1200</v>
      </c>
    </row>
    <row r="380" spans="11:12" x14ac:dyDescent="0.2">
      <c r="K380" s="206">
        <v>300</v>
      </c>
      <c r="L380" s="206">
        <v>1200</v>
      </c>
    </row>
    <row r="381" spans="11:12" x14ac:dyDescent="0.2">
      <c r="K381" s="206">
        <v>300</v>
      </c>
      <c r="L381" s="206">
        <v>1200</v>
      </c>
    </row>
    <row r="382" spans="11:12" x14ac:dyDescent="0.2">
      <c r="K382" s="206">
        <v>300</v>
      </c>
      <c r="L382" s="206">
        <v>1200</v>
      </c>
    </row>
    <row r="383" spans="11:12" x14ac:dyDescent="0.2">
      <c r="K383" s="206">
        <v>300</v>
      </c>
      <c r="L383" s="206">
        <v>1200</v>
      </c>
    </row>
    <row r="384" spans="11:12" x14ac:dyDescent="0.2">
      <c r="K384" s="206">
        <v>300</v>
      </c>
      <c r="L384" s="206">
        <v>1200</v>
      </c>
    </row>
    <row r="385" spans="11:12" x14ac:dyDescent="0.2">
      <c r="K385" s="206">
        <v>300</v>
      </c>
      <c r="L385" s="206">
        <v>1200</v>
      </c>
    </row>
    <row r="386" spans="11:12" x14ac:dyDescent="0.2">
      <c r="K386" s="206">
        <v>300</v>
      </c>
      <c r="L386" s="206">
        <v>1200</v>
      </c>
    </row>
    <row r="387" spans="11:12" x14ac:dyDescent="0.2">
      <c r="K387" s="206">
        <v>300</v>
      </c>
      <c r="L387" s="206">
        <v>1200</v>
      </c>
    </row>
    <row r="388" spans="11:12" x14ac:dyDescent="0.2">
      <c r="K388" s="206">
        <v>300</v>
      </c>
      <c r="L388" s="206">
        <v>1200</v>
      </c>
    </row>
    <row r="389" spans="11:12" x14ac:dyDescent="0.2">
      <c r="K389" s="206">
        <v>300</v>
      </c>
      <c r="L389" s="206">
        <v>1200</v>
      </c>
    </row>
    <row r="390" spans="11:12" x14ac:dyDescent="0.2">
      <c r="K390" s="206">
        <v>300</v>
      </c>
      <c r="L390" s="206">
        <v>1200</v>
      </c>
    </row>
    <row r="391" spans="11:12" x14ac:dyDescent="0.2">
      <c r="K391" s="206">
        <v>300</v>
      </c>
      <c r="L391" s="206">
        <v>1200</v>
      </c>
    </row>
    <row r="392" spans="11:12" x14ac:dyDescent="0.2">
      <c r="K392" s="206">
        <v>300</v>
      </c>
      <c r="L392" s="206">
        <v>1200</v>
      </c>
    </row>
    <row r="393" spans="11:12" x14ac:dyDescent="0.2">
      <c r="K393" s="206">
        <v>300</v>
      </c>
      <c r="L393" s="206">
        <v>1200</v>
      </c>
    </row>
    <row r="394" spans="11:12" x14ac:dyDescent="0.2">
      <c r="K394" s="206">
        <v>300</v>
      </c>
      <c r="L394" s="206">
        <v>1200</v>
      </c>
    </row>
    <row r="395" spans="11:12" x14ac:dyDescent="0.2">
      <c r="K395" s="206">
        <v>300</v>
      </c>
      <c r="L395" s="206">
        <v>1200</v>
      </c>
    </row>
    <row r="396" spans="11:12" x14ac:dyDescent="0.2">
      <c r="K396" s="206">
        <v>300</v>
      </c>
      <c r="L396" s="206">
        <v>1200</v>
      </c>
    </row>
    <row r="397" spans="11:12" x14ac:dyDescent="0.2">
      <c r="K397" s="206">
        <v>300</v>
      </c>
      <c r="L397" s="206">
        <v>1200</v>
      </c>
    </row>
    <row r="398" spans="11:12" x14ac:dyDescent="0.2">
      <c r="K398" s="206">
        <v>300</v>
      </c>
      <c r="L398" s="206">
        <v>1200</v>
      </c>
    </row>
    <row r="399" spans="11:12" x14ac:dyDescent="0.2">
      <c r="K399" s="206">
        <v>300</v>
      </c>
      <c r="L399" s="206">
        <v>1200</v>
      </c>
    </row>
    <row r="400" spans="11:12" x14ac:dyDescent="0.2">
      <c r="K400" s="206">
        <v>300</v>
      </c>
      <c r="L400" s="206">
        <v>1200</v>
      </c>
    </row>
    <row r="401" spans="11:12" x14ac:dyDescent="0.2">
      <c r="K401" s="206">
        <v>300</v>
      </c>
      <c r="L401" s="206">
        <v>1200</v>
      </c>
    </row>
    <row r="402" spans="11:12" x14ac:dyDescent="0.2">
      <c r="K402" s="206">
        <v>300</v>
      </c>
      <c r="L402" s="206">
        <v>1200</v>
      </c>
    </row>
    <row r="403" spans="11:12" x14ac:dyDescent="0.2">
      <c r="K403" s="206">
        <v>300</v>
      </c>
      <c r="L403" s="206">
        <v>1200</v>
      </c>
    </row>
    <row r="404" spans="11:12" x14ac:dyDescent="0.2">
      <c r="K404" s="206">
        <v>300</v>
      </c>
      <c r="L404" s="206">
        <v>1200</v>
      </c>
    </row>
    <row r="405" spans="11:12" x14ac:dyDescent="0.2">
      <c r="K405" s="206">
        <v>300</v>
      </c>
      <c r="L405" s="206">
        <v>1200</v>
      </c>
    </row>
    <row r="406" spans="11:12" x14ac:dyDescent="0.2">
      <c r="K406" s="206">
        <v>300</v>
      </c>
      <c r="L406" s="206">
        <v>1200</v>
      </c>
    </row>
    <row r="407" spans="11:12" x14ac:dyDescent="0.2">
      <c r="K407" s="206">
        <v>300</v>
      </c>
      <c r="L407" s="206">
        <v>1200</v>
      </c>
    </row>
    <row r="408" spans="11:12" x14ac:dyDescent="0.2">
      <c r="K408" s="206">
        <v>300</v>
      </c>
      <c r="L408" s="206">
        <v>1200</v>
      </c>
    </row>
    <row r="409" spans="11:12" x14ac:dyDescent="0.2">
      <c r="K409" s="206">
        <v>300</v>
      </c>
      <c r="L409" s="206">
        <v>1200</v>
      </c>
    </row>
    <row r="410" spans="11:12" x14ac:dyDescent="0.2">
      <c r="K410" s="206">
        <v>300</v>
      </c>
      <c r="L410" s="206">
        <v>1200</v>
      </c>
    </row>
    <row r="411" spans="11:12" x14ac:dyDescent="0.2">
      <c r="K411" s="206">
        <v>300</v>
      </c>
      <c r="L411" s="206">
        <v>1200</v>
      </c>
    </row>
    <row r="412" spans="11:12" x14ac:dyDescent="0.2">
      <c r="K412" s="206">
        <v>300</v>
      </c>
      <c r="L412" s="206">
        <v>1200</v>
      </c>
    </row>
    <row r="413" spans="11:12" x14ac:dyDescent="0.2">
      <c r="K413" s="206">
        <v>300</v>
      </c>
      <c r="L413" s="206">
        <v>1200</v>
      </c>
    </row>
    <row r="414" spans="11:12" x14ac:dyDescent="0.2">
      <c r="K414" s="206">
        <v>300</v>
      </c>
      <c r="L414" s="206">
        <v>1200</v>
      </c>
    </row>
    <row r="415" spans="11:12" x14ac:dyDescent="0.2">
      <c r="K415" s="206">
        <v>300</v>
      </c>
      <c r="L415" s="206">
        <v>1200</v>
      </c>
    </row>
    <row r="416" spans="11:12" x14ac:dyDescent="0.2">
      <c r="K416" s="206">
        <v>300</v>
      </c>
      <c r="L416" s="206">
        <v>1200</v>
      </c>
    </row>
    <row r="417" spans="11:12" x14ac:dyDescent="0.2">
      <c r="K417" s="206">
        <v>300</v>
      </c>
      <c r="L417" s="206">
        <v>1200</v>
      </c>
    </row>
    <row r="418" spans="11:12" x14ac:dyDescent="0.2">
      <c r="K418" s="206">
        <v>300</v>
      </c>
      <c r="L418" s="206">
        <v>1200</v>
      </c>
    </row>
    <row r="419" spans="11:12" x14ac:dyDescent="0.2">
      <c r="K419" s="206">
        <v>300</v>
      </c>
      <c r="L419" s="206">
        <v>1200</v>
      </c>
    </row>
    <row r="420" spans="11:12" x14ac:dyDescent="0.2">
      <c r="K420" s="206">
        <v>300</v>
      </c>
      <c r="L420" s="206">
        <v>1200</v>
      </c>
    </row>
    <row r="421" spans="11:12" x14ac:dyDescent="0.2">
      <c r="K421" s="206">
        <v>300</v>
      </c>
      <c r="L421" s="206">
        <v>1200</v>
      </c>
    </row>
    <row r="422" spans="11:12" x14ac:dyDescent="0.2">
      <c r="K422" s="206">
        <v>300</v>
      </c>
      <c r="L422" s="206">
        <v>1200</v>
      </c>
    </row>
    <row r="423" spans="11:12" x14ac:dyDescent="0.2">
      <c r="K423" s="206">
        <v>300</v>
      </c>
      <c r="L423" s="206">
        <v>1200</v>
      </c>
    </row>
    <row r="424" spans="11:12" x14ac:dyDescent="0.2">
      <c r="K424" s="206">
        <v>300</v>
      </c>
      <c r="L424" s="206">
        <v>1200</v>
      </c>
    </row>
    <row r="425" spans="11:12" x14ac:dyDescent="0.2">
      <c r="K425" s="206">
        <v>300</v>
      </c>
      <c r="L425" s="206">
        <v>1200</v>
      </c>
    </row>
    <row r="426" spans="11:12" x14ac:dyDescent="0.2">
      <c r="K426" s="206">
        <v>300</v>
      </c>
      <c r="L426" s="206">
        <v>1200</v>
      </c>
    </row>
    <row r="427" spans="11:12" x14ac:dyDescent="0.2">
      <c r="K427" s="206">
        <v>300</v>
      </c>
      <c r="L427" s="206">
        <v>1200</v>
      </c>
    </row>
    <row r="428" spans="11:12" x14ac:dyDescent="0.2">
      <c r="K428" s="206">
        <v>300</v>
      </c>
      <c r="L428" s="206">
        <v>1200</v>
      </c>
    </row>
    <row r="429" spans="11:12" x14ac:dyDescent="0.2">
      <c r="K429" s="206">
        <v>300</v>
      </c>
      <c r="L429" s="206">
        <v>1200</v>
      </c>
    </row>
    <row r="430" spans="11:12" x14ac:dyDescent="0.2">
      <c r="K430" s="206">
        <v>300</v>
      </c>
      <c r="L430" s="206">
        <v>1200</v>
      </c>
    </row>
    <row r="431" spans="11:12" x14ac:dyDescent="0.2">
      <c r="K431" s="206">
        <v>300</v>
      </c>
      <c r="L431" s="206">
        <v>1200</v>
      </c>
    </row>
    <row r="432" spans="11:12" x14ac:dyDescent="0.2">
      <c r="K432" s="206">
        <v>300</v>
      </c>
      <c r="L432" s="206">
        <v>1200</v>
      </c>
    </row>
    <row r="433" spans="11:12" x14ac:dyDescent="0.2">
      <c r="K433" s="206">
        <v>300</v>
      </c>
      <c r="L433" s="206">
        <v>1200</v>
      </c>
    </row>
    <row r="434" spans="11:12" x14ac:dyDescent="0.2">
      <c r="K434" s="206">
        <v>300</v>
      </c>
      <c r="L434" s="206">
        <v>1200</v>
      </c>
    </row>
    <row r="435" spans="11:12" x14ac:dyDescent="0.2">
      <c r="K435" s="206">
        <v>300</v>
      </c>
      <c r="L435" s="206">
        <v>1200</v>
      </c>
    </row>
    <row r="436" spans="11:12" x14ac:dyDescent="0.2">
      <c r="K436" s="206">
        <v>300</v>
      </c>
      <c r="L436" s="206">
        <v>1200</v>
      </c>
    </row>
    <row r="437" spans="11:12" x14ac:dyDescent="0.2">
      <c r="K437" s="206">
        <v>300</v>
      </c>
      <c r="L437" s="206">
        <v>1200</v>
      </c>
    </row>
    <row r="438" spans="11:12" x14ac:dyDescent="0.2">
      <c r="K438" s="206">
        <v>300</v>
      </c>
      <c r="L438" s="206">
        <v>1200</v>
      </c>
    </row>
    <row r="439" spans="11:12" x14ac:dyDescent="0.2">
      <c r="K439" s="206">
        <v>300</v>
      </c>
      <c r="L439" s="206">
        <v>1200</v>
      </c>
    </row>
    <row r="440" spans="11:12" x14ac:dyDescent="0.2">
      <c r="K440" s="206">
        <v>300</v>
      </c>
      <c r="L440" s="206">
        <v>1200</v>
      </c>
    </row>
    <row r="441" spans="11:12" x14ac:dyDescent="0.2">
      <c r="K441" s="206">
        <v>300</v>
      </c>
      <c r="L441" s="206">
        <v>1200</v>
      </c>
    </row>
    <row r="442" spans="11:12" x14ac:dyDescent="0.2">
      <c r="K442" s="206">
        <v>300</v>
      </c>
      <c r="L442" s="206">
        <v>1200</v>
      </c>
    </row>
    <row r="443" spans="11:12" x14ac:dyDescent="0.2">
      <c r="K443" s="206">
        <v>300</v>
      </c>
      <c r="L443" s="206">
        <v>1200</v>
      </c>
    </row>
    <row r="444" spans="11:12" x14ac:dyDescent="0.2">
      <c r="K444" s="206">
        <v>300</v>
      </c>
      <c r="L444" s="206">
        <v>1200</v>
      </c>
    </row>
    <row r="445" spans="11:12" x14ac:dyDescent="0.2">
      <c r="K445" s="206">
        <v>300</v>
      </c>
      <c r="L445" s="206">
        <v>1200</v>
      </c>
    </row>
    <row r="446" spans="11:12" x14ac:dyDescent="0.2">
      <c r="K446" s="206">
        <v>300</v>
      </c>
      <c r="L446" s="206">
        <v>1200</v>
      </c>
    </row>
    <row r="447" spans="11:12" x14ac:dyDescent="0.2">
      <c r="K447" s="206">
        <v>300</v>
      </c>
      <c r="L447" s="206">
        <v>1200</v>
      </c>
    </row>
    <row r="448" spans="11:12" x14ac:dyDescent="0.2">
      <c r="K448" s="206">
        <v>300</v>
      </c>
      <c r="L448" s="206">
        <v>1200</v>
      </c>
    </row>
    <row r="449" spans="11:12" x14ac:dyDescent="0.2">
      <c r="K449" s="206">
        <v>300</v>
      </c>
      <c r="L449" s="206">
        <v>1200</v>
      </c>
    </row>
    <row r="450" spans="11:12" x14ac:dyDescent="0.2">
      <c r="K450" s="206">
        <v>300</v>
      </c>
      <c r="L450" s="206">
        <v>1200</v>
      </c>
    </row>
    <row r="451" spans="11:12" x14ac:dyDescent="0.2">
      <c r="K451" s="206">
        <v>300</v>
      </c>
      <c r="L451" s="206">
        <v>1200</v>
      </c>
    </row>
    <row r="452" spans="11:12" x14ac:dyDescent="0.2">
      <c r="K452" s="206">
        <v>300</v>
      </c>
      <c r="L452" s="206">
        <v>1200</v>
      </c>
    </row>
    <row r="453" spans="11:12" x14ac:dyDescent="0.2">
      <c r="K453" s="206">
        <v>300</v>
      </c>
      <c r="L453" s="206">
        <v>1200</v>
      </c>
    </row>
    <row r="454" spans="11:12" x14ac:dyDescent="0.2">
      <c r="K454" s="206">
        <v>300</v>
      </c>
      <c r="L454" s="206">
        <v>1200</v>
      </c>
    </row>
    <row r="455" spans="11:12" x14ac:dyDescent="0.2">
      <c r="K455" s="206">
        <v>300</v>
      </c>
      <c r="L455" s="206">
        <v>1200</v>
      </c>
    </row>
    <row r="456" spans="11:12" x14ac:dyDescent="0.2">
      <c r="K456" s="206">
        <v>300</v>
      </c>
      <c r="L456" s="206">
        <v>1200</v>
      </c>
    </row>
    <row r="457" spans="11:12" x14ac:dyDescent="0.2">
      <c r="K457" s="206">
        <v>300</v>
      </c>
      <c r="L457" s="206">
        <v>1200</v>
      </c>
    </row>
    <row r="458" spans="11:12" x14ac:dyDescent="0.2">
      <c r="K458" s="206">
        <v>300</v>
      </c>
      <c r="L458" s="206">
        <v>1200</v>
      </c>
    </row>
    <row r="459" spans="11:12" x14ac:dyDescent="0.2">
      <c r="K459" s="206">
        <v>300</v>
      </c>
      <c r="L459" s="206">
        <v>1200</v>
      </c>
    </row>
    <row r="460" spans="11:12" x14ac:dyDescent="0.2">
      <c r="K460" s="206">
        <v>300</v>
      </c>
      <c r="L460" s="206">
        <v>1200</v>
      </c>
    </row>
    <row r="461" spans="11:12" x14ac:dyDescent="0.2">
      <c r="K461" s="206">
        <v>300</v>
      </c>
      <c r="L461" s="206">
        <v>1200</v>
      </c>
    </row>
    <row r="462" spans="11:12" x14ac:dyDescent="0.2">
      <c r="K462" s="206">
        <v>300</v>
      </c>
      <c r="L462" s="206">
        <v>1200</v>
      </c>
    </row>
    <row r="463" spans="11:12" x14ac:dyDescent="0.2">
      <c r="K463" s="206">
        <v>300</v>
      </c>
      <c r="L463" s="206">
        <v>1200</v>
      </c>
    </row>
    <row r="464" spans="11:12" x14ac:dyDescent="0.2">
      <c r="K464" s="206">
        <v>300</v>
      </c>
      <c r="L464" s="206">
        <v>1200</v>
      </c>
    </row>
    <row r="465" spans="11:12" x14ac:dyDescent="0.2">
      <c r="K465" s="206">
        <v>300</v>
      </c>
      <c r="L465" s="206">
        <v>1200</v>
      </c>
    </row>
    <row r="466" spans="11:12" x14ac:dyDescent="0.2">
      <c r="K466" s="206">
        <v>300</v>
      </c>
      <c r="L466" s="206">
        <v>1200</v>
      </c>
    </row>
    <row r="467" spans="11:12" x14ac:dyDescent="0.2">
      <c r="K467" s="206">
        <v>300</v>
      </c>
      <c r="L467" s="206">
        <v>1200</v>
      </c>
    </row>
    <row r="468" spans="11:12" x14ac:dyDescent="0.2">
      <c r="K468" s="206">
        <v>300</v>
      </c>
      <c r="L468" s="206">
        <v>1200</v>
      </c>
    </row>
    <row r="469" spans="11:12" x14ac:dyDescent="0.2">
      <c r="K469" s="206">
        <v>300</v>
      </c>
      <c r="L469" s="206">
        <v>1200</v>
      </c>
    </row>
    <row r="470" spans="11:12" x14ac:dyDescent="0.2">
      <c r="K470" s="206">
        <v>300</v>
      </c>
      <c r="L470" s="206">
        <v>1200</v>
      </c>
    </row>
    <row r="471" spans="11:12" x14ac:dyDescent="0.2">
      <c r="K471" s="206">
        <v>300</v>
      </c>
      <c r="L471" s="206">
        <v>1200</v>
      </c>
    </row>
    <row r="472" spans="11:12" x14ac:dyDescent="0.2">
      <c r="K472" s="206">
        <v>300</v>
      </c>
      <c r="L472" s="206">
        <v>1200</v>
      </c>
    </row>
    <row r="473" spans="11:12" x14ac:dyDescent="0.2">
      <c r="K473" s="206">
        <v>300</v>
      </c>
      <c r="L473" s="206">
        <v>1200</v>
      </c>
    </row>
    <row r="474" spans="11:12" x14ac:dyDescent="0.2">
      <c r="K474" s="206">
        <v>300</v>
      </c>
      <c r="L474" s="206">
        <v>1200</v>
      </c>
    </row>
    <row r="475" spans="11:12" x14ac:dyDescent="0.2">
      <c r="K475" s="206">
        <v>300</v>
      </c>
      <c r="L475" s="206">
        <v>1200</v>
      </c>
    </row>
    <row r="476" spans="11:12" x14ac:dyDescent="0.2">
      <c r="K476" s="206">
        <v>300</v>
      </c>
      <c r="L476" s="206">
        <v>1200</v>
      </c>
    </row>
    <row r="477" spans="11:12" x14ac:dyDescent="0.2">
      <c r="K477" s="206">
        <v>300</v>
      </c>
      <c r="L477" s="206">
        <v>1200</v>
      </c>
    </row>
    <row r="478" spans="11:12" x14ac:dyDescent="0.2">
      <c r="K478" s="206">
        <v>300</v>
      </c>
      <c r="L478" s="206">
        <v>1200</v>
      </c>
    </row>
    <row r="479" spans="11:12" x14ac:dyDescent="0.2">
      <c r="K479" s="206">
        <v>300</v>
      </c>
      <c r="L479" s="206">
        <v>1200</v>
      </c>
    </row>
    <row r="480" spans="11:12" x14ac:dyDescent="0.2">
      <c r="K480" s="206">
        <v>300</v>
      </c>
      <c r="L480" s="206">
        <v>1200</v>
      </c>
    </row>
    <row r="481" spans="11:12" x14ac:dyDescent="0.2">
      <c r="K481" s="206">
        <v>300</v>
      </c>
      <c r="L481" s="206">
        <v>1200</v>
      </c>
    </row>
    <row r="482" spans="11:12" x14ac:dyDescent="0.2">
      <c r="K482" s="206">
        <v>300</v>
      </c>
      <c r="L482" s="206">
        <v>1200</v>
      </c>
    </row>
    <row r="483" spans="11:12" x14ac:dyDescent="0.2">
      <c r="K483" s="206">
        <v>300</v>
      </c>
      <c r="L483" s="206">
        <v>1200</v>
      </c>
    </row>
    <row r="484" spans="11:12" x14ac:dyDescent="0.2">
      <c r="K484" s="206">
        <v>300</v>
      </c>
      <c r="L484" s="206">
        <v>1200</v>
      </c>
    </row>
    <row r="485" spans="11:12" x14ac:dyDescent="0.2">
      <c r="K485" s="206">
        <v>300</v>
      </c>
      <c r="L485" s="206">
        <v>1200</v>
      </c>
    </row>
    <row r="486" spans="11:12" x14ac:dyDescent="0.2">
      <c r="K486" s="206">
        <v>300</v>
      </c>
      <c r="L486" s="206">
        <v>1200</v>
      </c>
    </row>
    <row r="487" spans="11:12" x14ac:dyDescent="0.2">
      <c r="K487" s="206">
        <v>300</v>
      </c>
      <c r="L487" s="206">
        <v>1200</v>
      </c>
    </row>
    <row r="488" spans="11:12" x14ac:dyDescent="0.2">
      <c r="K488" s="206">
        <v>300</v>
      </c>
      <c r="L488" s="206">
        <v>1200</v>
      </c>
    </row>
    <row r="489" spans="11:12" x14ac:dyDescent="0.2">
      <c r="K489" s="206">
        <v>300</v>
      </c>
      <c r="L489" s="206">
        <v>1200</v>
      </c>
    </row>
    <row r="490" spans="11:12" x14ac:dyDescent="0.2">
      <c r="K490" s="206">
        <v>300</v>
      </c>
      <c r="L490" s="206">
        <v>1200</v>
      </c>
    </row>
    <row r="491" spans="11:12" x14ac:dyDescent="0.2">
      <c r="K491" s="206">
        <v>300</v>
      </c>
      <c r="L491" s="206">
        <v>1200</v>
      </c>
    </row>
    <row r="492" spans="11:12" x14ac:dyDescent="0.2">
      <c r="K492" s="206">
        <v>300</v>
      </c>
      <c r="L492" s="206">
        <v>1200</v>
      </c>
    </row>
    <row r="493" spans="11:12" x14ac:dyDescent="0.2">
      <c r="K493" s="206">
        <v>300</v>
      </c>
      <c r="L493" s="206">
        <v>1200</v>
      </c>
    </row>
    <row r="494" spans="11:12" x14ac:dyDescent="0.2">
      <c r="K494" s="206">
        <v>300</v>
      </c>
      <c r="L494" s="206">
        <v>1200</v>
      </c>
    </row>
    <row r="495" spans="11:12" x14ac:dyDescent="0.2">
      <c r="K495" s="206">
        <v>300</v>
      </c>
      <c r="L495" s="206">
        <v>1200</v>
      </c>
    </row>
    <row r="496" spans="11:12" x14ac:dyDescent="0.2">
      <c r="K496" s="206">
        <v>300</v>
      </c>
      <c r="L496" s="206">
        <v>1200</v>
      </c>
    </row>
    <row r="497" spans="11:12" x14ac:dyDescent="0.2">
      <c r="K497" s="206">
        <v>300</v>
      </c>
      <c r="L497" s="206">
        <v>1200</v>
      </c>
    </row>
    <row r="498" spans="11:12" x14ac:dyDescent="0.2">
      <c r="K498" s="206">
        <v>300</v>
      </c>
      <c r="L498" s="206">
        <v>1200</v>
      </c>
    </row>
    <row r="499" spans="11:12" x14ac:dyDescent="0.2">
      <c r="K499" s="206">
        <v>300</v>
      </c>
      <c r="L499" s="206">
        <v>1200</v>
      </c>
    </row>
    <row r="500" spans="11:12" x14ac:dyDescent="0.2">
      <c r="K500" s="206">
        <v>300</v>
      </c>
      <c r="L500" s="206">
        <v>1200</v>
      </c>
    </row>
    <row r="501" spans="11:12" x14ac:dyDescent="0.2">
      <c r="K501" s="206">
        <v>300</v>
      </c>
      <c r="L501" s="206">
        <v>1200</v>
      </c>
    </row>
    <row r="502" spans="11:12" x14ac:dyDescent="0.2">
      <c r="K502" s="206">
        <v>300</v>
      </c>
      <c r="L502" s="206">
        <v>1200</v>
      </c>
    </row>
    <row r="503" spans="11:12" x14ac:dyDescent="0.2">
      <c r="K503" s="206">
        <v>300</v>
      </c>
      <c r="L503" s="206">
        <v>1200</v>
      </c>
    </row>
    <row r="504" spans="11:12" x14ac:dyDescent="0.2">
      <c r="K504" s="206">
        <v>300</v>
      </c>
      <c r="L504" s="206">
        <v>1200</v>
      </c>
    </row>
    <row r="505" spans="11:12" x14ac:dyDescent="0.2">
      <c r="K505" s="206">
        <v>300</v>
      </c>
      <c r="L505" s="206">
        <v>1200</v>
      </c>
    </row>
    <row r="506" spans="11:12" x14ac:dyDescent="0.2">
      <c r="K506" s="206">
        <v>300</v>
      </c>
      <c r="L506" s="206">
        <v>1200</v>
      </c>
    </row>
    <row r="507" spans="11:12" x14ac:dyDescent="0.2">
      <c r="K507" s="206">
        <v>300</v>
      </c>
      <c r="L507" s="206">
        <v>1200</v>
      </c>
    </row>
    <row r="508" spans="11:12" x14ac:dyDescent="0.2">
      <c r="K508" s="206">
        <v>300</v>
      </c>
      <c r="L508" s="206">
        <v>1200</v>
      </c>
    </row>
    <row r="509" spans="11:12" x14ac:dyDescent="0.2">
      <c r="K509" s="206">
        <v>300</v>
      </c>
      <c r="L509" s="206">
        <v>1200</v>
      </c>
    </row>
    <row r="510" spans="11:12" x14ac:dyDescent="0.2">
      <c r="K510" s="206">
        <v>300</v>
      </c>
      <c r="L510" s="206">
        <v>1200</v>
      </c>
    </row>
    <row r="511" spans="11:12" x14ac:dyDescent="0.2">
      <c r="K511" s="206">
        <v>300</v>
      </c>
      <c r="L511" s="206">
        <v>1200</v>
      </c>
    </row>
    <row r="512" spans="11:12" x14ac:dyDescent="0.2">
      <c r="K512" s="206">
        <v>300</v>
      </c>
      <c r="L512" s="206">
        <v>1200</v>
      </c>
    </row>
    <row r="513" spans="11:12" x14ac:dyDescent="0.2">
      <c r="K513" s="206">
        <v>300</v>
      </c>
      <c r="L513" s="206">
        <v>1200</v>
      </c>
    </row>
    <row r="514" spans="11:12" x14ac:dyDescent="0.2">
      <c r="K514" s="206">
        <v>300</v>
      </c>
      <c r="L514" s="206">
        <v>1200</v>
      </c>
    </row>
    <row r="515" spans="11:12" x14ac:dyDescent="0.2">
      <c r="K515" s="206">
        <v>300</v>
      </c>
      <c r="L515" s="206">
        <v>1200</v>
      </c>
    </row>
    <row r="516" spans="11:12" x14ac:dyDescent="0.2">
      <c r="K516" s="206">
        <v>300</v>
      </c>
      <c r="L516" s="206">
        <v>1200</v>
      </c>
    </row>
    <row r="517" spans="11:12" x14ac:dyDescent="0.2">
      <c r="K517" s="206">
        <v>300</v>
      </c>
      <c r="L517" s="206">
        <v>1200</v>
      </c>
    </row>
    <row r="518" spans="11:12" x14ac:dyDescent="0.2">
      <c r="K518" s="206">
        <v>300</v>
      </c>
      <c r="L518" s="206">
        <v>1200</v>
      </c>
    </row>
    <row r="519" spans="11:12" x14ac:dyDescent="0.2">
      <c r="K519" s="206">
        <v>300</v>
      </c>
      <c r="L519" s="206">
        <v>1200</v>
      </c>
    </row>
    <row r="520" spans="11:12" x14ac:dyDescent="0.2">
      <c r="K520" s="206">
        <v>300</v>
      </c>
      <c r="L520" s="206">
        <v>1200</v>
      </c>
    </row>
    <row r="521" spans="11:12" x14ac:dyDescent="0.2">
      <c r="K521" s="206">
        <v>300</v>
      </c>
      <c r="L521" s="206">
        <v>1200</v>
      </c>
    </row>
    <row r="522" spans="11:12" x14ac:dyDescent="0.2">
      <c r="K522" s="206">
        <v>300</v>
      </c>
      <c r="L522" s="206">
        <v>1200</v>
      </c>
    </row>
    <row r="523" spans="11:12" x14ac:dyDescent="0.2">
      <c r="K523" s="206">
        <v>300</v>
      </c>
      <c r="L523" s="206">
        <v>1200</v>
      </c>
    </row>
    <row r="524" spans="11:12" x14ac:dyDescent="0.2">
      <c r="K524" s="206">
        <v>300</v>
      </c>
      <c r="L524" s="206">
        <v>1200</v>
      </c>
    </row>
    <row r="525" spans="11:12" x14ac:dyDescent="0.2">
      <c r="K525" s="206">
        <v>300</v>
      </c>
      <c r="L525" s="206">
        <v>1200</v>
      </c>
    </row>
    <row r="526" spans="11:12" x14ac:dyDescent="0.2">
      <c r="K526" s="206">
        <v>300</v>
      </c>
      <c r="L526" s="206">
        <v>1200</v>
      </c>
    </row>
    <row r="527" spans="11:12" x14ac:dyDescent="0.2">
      <c r="K527" s="206">
        <v>300</v>
      </c>
      <c r="L527" s="206">
        <v>1200</v>
      </c>
    </row>
    <row r="528" spans="11:12" x14ac:dyDescent="0.2">
      <c r="K528" s="206">
        <v>300</v>
      </c>
      <c r="L528" s="206">
        <v>1200</v>
      </c>
    </row>
    <row r="529" spans="11:12" x14ac:dyDescent="0.2">
      <c r="K529" s="206">
        <v>300</v>
      </c>
      <c r="L529" s="206">
        <v>1200</v>
      </c>
    </row>
    <row r="530" spans="11:12" x14ac:dyDescent="0.2">
      <c r="K530" s="206">
        <v>300</v>
      </c>
      <c r="L530" s="206">
        <v>1200</v>
      </c>
    </row>
    <row r="531" spans="11:12" x14ac:dyDescent="0.2">
      <c r="K531" s="206">
        <v>300</v>
      </c>
      <c r="L531" s="206">
        <v>1200</v>
      </c>
    </row>
    <row r="532" spans="11:12" x14ac:dyDescent="0.2">
      <c r="K532" s="206">
        <v>300</v>
      </c>
      <c r="L532" s="206">
        <v>1200</v>
      </c>
    </row>
    <row r="533" spans="11:12" x14ac:dyDescent="0.2">
      <c r="K533" s="206">
        <v>300</v>
      </c>
      <c r="L533" s="206">
        <v>1200</v>
      </c>
    </row>
    <row r="534" spans="11:12" x14ac:dyDescent="0.2">
      <c r="K534" s="206">
        <v>300</v>
      </c>
      <c r="L534" s="206">
        <v>1200</v>
      </c>
    </row>
    <row r="535" spans="11:12" x14ac:dyDescent="0.2">
      <c r="K535" s="206">
        <v>300</v>
      </c>
      <c r="L535" s="206">
        <v>1200</v>
      </c>
    </row>
    <row r="536" spans="11:12" x14ac:dyDescent="0.2">
      <c r="K536" s="206">
        <v>300</v>
      </c>
      <c r="L536" s="206">
        <v>1200</v>
      </c>
    </row>
    <row r="537" spans="11:12" x14ac:dyDescent="0.2">
      <c r="K537" s="206">
        <v>300</v>
      </c>
      <c r="L537" s="206">
        <v>1200</v>
      </c>
    </row>
    <row r="538" spans="11:12" x14ac:dyDescent="0.2">
      <c r="K538" s="206">
        <v>300</v>
      </c>
      <c r="L538" s="206">
        <v>1200</v>
      </c>
    </row>
    <row r="539" spans="11:12" x14ac:dyDescent="0.2">
      <c r="K539" s="206">
        <v>300</v>
      </c>
      <c r="L539" s="206">
        <v>1200</v>
      </c>
    </row>
    <row r="540" spans="11:12" x14ac:dyDescent="0.2">
      <c r="K540" s="206">
        <v>300</v>
      </c>
      <c r="L540" s="206">
        <v>1200</v>
      </c>
    </row>
    <row r="541" spans="11:12" x14ac:dyDescent="0.2">
      <c r="K541" s="206">
        <v>300</v>
      </c>
      <c r="L541" s="206">
        <v>1200</v>
      </c>
    </row>
    <row r="542" spans="11:12" x14ac:dyDescent="0.2">
      <c r="K542" s="206">
        <v>300</v>
      </c>
      <c r="L542" s="206">
        <v>1200</v>
      </c>
    </row>
    <row r="543" spans="11:12" x14ac:dyDescent="0.2">
      <c r="K543" s="206">
        <v>300</v>
      </c>
      <c r="L543" s="206">
        <v>1200</v>
      </c>
    </row>
    <row r="544" spans="11:12" x14ac:dyDescent="0.2">
      <c r="K544" s="206">
        <v>300</v>
      </c>
      <c r="L544" s="206">
        <v>1200</v>
      </c>
    </row>
    <row r="545" spans="11:12" x14ac:dyDescent="0.2">
      <c r="K545" s="206">
        <v>300</v>
      </c>
      <c r="L545" s="206">
        <v>1200</v>
      </c>
    </row>
    <row r="546" spans="11:12" x14ac:dyDescent="0.2">
      <c r="K546" s="206">
        <v>300</v>
      </c>
      <c r="L546" s="206">
        <v>1200</v>
      </c>
    </row>
    <row r="547" spans="11:12" x14ac:dyDescent="0.2">
      <c r="K547" s="206">
        <v>300</v>
      </c>
      <c r="L547" s="206">
        <v>1200</v>
      </c>
    </row>
    <row r="548" spans="11:12" x14ac:dyDescent="0.2">
      <c r="K548" s="206">
        <v>300</v>
      </c>
      <c r="L548" s="206">
        <v>1200</v>
      </c>
    </row>
    <row r="549" spans="11:12" x14ac:dyDescent="0.2">
      <c r="K549" s="206">
        <v>300</v>
      </c>
      <c r="L549" s="206">
        <v>1200</v>
      </c>
    </row>
    <row r="550" spans="11:12" x14ac:dyDescent="0.2">
      <c r="K550" s="206">
        <v>300</v>
      </c>
      <c r="L550" s="206">
        <v>1200</v>
      </c>
    </row>
    <row r="551" spans="11:12" x14ac:dyDescent="0.2">
      <c r="K551" s="206">
        <v>300</v>
      </c>
      <c r="L551" s="206">
        <v>1200</v>
      </c>
    </row>
    <row r="552" spans="11:12" x14ac:dyDescent="0.2">
      <c r="K552" s="206">
        <v>300</v>
      </c>
      <c r="L552" s="206">
        <v>1200</v>
      </c>
    </row>
    <row r="553" spans="11:12" x14ac:dyDescent="0.2">
      <c r="K553" s="206">
        <v>300</v>
      </c>
      <c r="L553" s="206">
        <v>1200</v>
      </c>
    </row>
    <row r="554" spans="11:12" x14ac:dyDescent="0.2">
      <c r="K554" s="206">
        <v>300</v>
      </c>
      <c r="L554" s="206">
        <v>1200</v>
      </c>
    </row>
    <row r="555" spans="11:12" x14ac:dyDescent="0.2">
      <c r="K555" s="206">
        <v>300</v>
      </c>
      <c r="L555" s="206">
        <v>1200</v>
      </c>
    </row>
    <row r="556" spans="11:12" x14ac:dyDescent="0.2">
      <c r="K556" s="206">
        <v>300</v>
      </c>
      <c r="L556" s="206">
        <v>1200</v>
      </c>
    </row>
    <row r="557" spans="11:12" x14ac:dyDescent="0.2">
      <c r="K557" s="206">
        <v>300</v>
      </c>
      <c r="L557" s="206">
        <v>1200</v>
      </c>
    </row>
    <row r="558" spans="11:12" x14ac:dyDescent="0.2">
      <c r="K558" s="206">
        <v>300</v>
      </c>
      <c r="L558" s="206">
        <v>1200</v>
      </c>
    </row>
    <row r="559" spans="11:12" x14ac:dyDescent="0.2">
      <c r="K559" s="206">
        <v>300</v>
      </c>
      <c r="L559" s="206">
        <v>1200</v>
      </c>
    </row>
    <row r="560" spans="11:12" x14ac:dyDescent="0.2">
      <c r="K560" s="206">
        <v>300</v>
      </c>
      <c r="L560" s="206">
        <v>1200</v>
      </c>
    </row>
    <row r="561" spans="11:12" x14ac:dyDescent="0.2">
      <c r="K561" s="206">
        <v>300</v>
      </c>
      <c r="L561" s="206">
        <v>1200</v>
      </c>
    </row>
    <row r="562" spans="11:12" x14ac:dyDescent="0.2">
      <c r="K562" s="206">
        <v>300</v>
      </c>
      <c r="L562" s="206">
        <v>1200</v>
      </c>
    </row>
    <row r="563" spans="11:12" x14ac:dyDescent="0.2">
      <c r="K563" s="206">
        <v>300</v>
      </c>
      <c r="L563" s="206">
        <v>1200</v>
      </c>
    </row>
    <row r="564" spans="11:12" x14ac:dyDescent="0.2">
      <c r="K564" s="206">
        <v>300</v>
      </c>
      <c r="L564" s="206">
        <v>1200</v>
      </c>
    </row>
    <row r="565" spans="11:12" x14ac:dyDescent="0.2">
      <c r="K565" s="206">
        <v>300</v>
      </c>
      <c r="L565" s="206">
        <v>1200</v>
      </c>
    </row>
    <row r="566" spans="11:12" x14ac:dyDescent="0.2">
      <c r="K566" s="206">
        <v>300</v>
      </c>
      <c r="L566" s="206">
        <v>1200</v>
      </c>
    </row>
    <row r="567" spans="11:12" x14ac:dyDescent="0.2">
      <c r="K567" s="206">
        <v>300</v>
      </c>
      <c r="L567" s="206">
        <v>1200</v>
      </c>
    </row>
    <row r="568" spans="11:12" x14ac:dyDescent="0.2">
      <c r="K568" s="206">
        <v>300</v>
      </c>
      <c r="L568" s="206">
        <v>1200</v>
      </c>
    </row>
    <row r="569" spans="11:12" x14ac:dyDescent="0.2">
      <c r="K569" s="206">
        <v>300</v>
      </c>
      <c r="L569" s="206">
        <v>1200</v>
      </c>
    </row>
    <row r="570" spans="11:12" x14ac:dyDescent="0.2">
      <c r="K570" s="206">
        <v>300</v>
      </c>
      <c r="L570" s="206">
        <v>1200</v>
      </c>
    </row>
    <row r="571" spans="11:12" x14ac:dyDescent="0.2">
      <c r="K571" s="206">
        <v>300</v>
      </c>
      <c r="L571" s="206">
        <v>1200</v>
      </c>
    </row>
    <row r="572" spans="11:12" x14ac:dyDescent="0.2">
      <c r="K572" s="206">
        <v>300</v>
      </c>
      <c r="L572" s="206">
        <v>1200</v>
      </c>
    </row>
    <row r="573" spans="11:12" x14ac:dyDescent="0.2">
      <c r="K573" s="206">
        <v>300</v>
      </c>
      <c r="L573" s="206">
        <v>1200</v>
      </c>
    </row>
    <row r="574" spans="11:12" x14ac:dyDescent="0.2">
      <c r="K574" s="206">
        <v>300</v>
      </c>
      <c r="L574" s="206">
        <v>1200</v>
      </c>
    </row>
    <row r="575" spans="11:12" x14ac:dyDescent="0.2">
      <c r="K575" s="206">
        <v>300</v>
      </c>
      <c r="L575" s="206">
        <v>1200</v>
      </c>
    </row>
    <row r="576" spans="11:12" x14ac:dyDescent="0.2">
      <c r="K576" s="206">
        <v>300</v>
      </c>
      <c r="L576" s="206">
        <v>1200</v>
      </c>
    </row>
    <row r="577" spans="11:12" x14ac:dyDescent="0.2">
      <c r="K577" s="206">
        <v>300</v>
      </c>
      <c r="L577" s="206">
        <v>1200</v>
      </c>
    </row>
    <row r="578" spans="11:12" x14ac:dyDescent="0.2">
      <c r="K578" s="206">
        <v>300</v>
      </c>
      <c r="L578" s="206">
        <v>1200</v>
      </c>
    </row>
    <row r="579" spans="11:12" x14ac:dyDescent="0.2">
      <c r="K579" s="206">
        <v>300</v>
      </c>
      <c r="L579" s="206">
        <v>1200</v>
      </c>
    </row>
    <row r="580" spans="11:12" x14ac:dyDescent="0.2">
      <c r="K580" s="206">
        <v>300</v>
      </c>
      <c r="L580" s="206">
        <v>1200</v>
      </c>
    </row>
    <row r="581" spans="11:12" x14ac:dyDescent="0.2">
      <c r="K581" s="206">
        <v>300</v>
      </c>
      <c r="L581" s="206">
        <v>1200</v>
      </c>
    </row>
    <row r="582" spans="11:12" x14ac:dyDescent="0.2">
      <c r="K582" s="206">
        <v>300</v>
      </c>
      <c r="L582" s="206">
        <v>1200</v>
      </c>
    </row>
    <row r="583" spans="11:12" x14ac:dyDescent="0.2">
      <c r="K583" s="206">
        <v>300</v>
      </c>
      <c r="L583" s="206">
        <v>1200</v>
      </c>
    </row>
    <row r="584" spans="11:12" x14ac:dyDescent="0.2">
      <c r="K584" s="206">
        <v>300</v>
      </c>
      <c r="L584" s="206">
        <v>1200</v>
      </c>
    </row>
    <row r="585" spans="11:12" x14ac:dyDescent="0.2">
      <c r="K585" s="206">
        <v>300</v>
      </c>
      <c r="L585" s="206">
        <v>1200</v>
      </c>
    </row>
    <row r="586" spans="11:12" x14ac:dyDescent="0.2">
      <c r="K586" s="206">
        <v>300</v>
      </c>
      <c r="L586" s="206">
        <v>1200</v>
      </c>
    </row>
    <row r="31930" spans="13:13" x14ac:dyDescent="0.2">
      <c r="M31930" s="207"/>
    </row>
    <row r="33048" spans="13:13" x14ac:dyDescent="0.2">
      <c r="M33048" s="207"/>
    </row>
    <row r="34166" spans="13:13" x14ac:dyDescent="0.2">
      <c r="M34166" s="207"/>
    </row>
    <row r="35284" spans="13:13" x14ac:dyDescent="0.2">
      <c r="M35284" s="207"/>
    </row>
    <row r="36402" spans="13:13" x14ac:dyDescent="0.2">
      <c r="M36402" s="207"/>
    </row>
  </sheetData>
  <sortState ref="A2:L50">
    <sortCondition ref="B1"/>
    <sortCondition ref="A1"/>
    <sortCondition ref="D1"/>
  </sortState>
  <printOptions gridLines="1"/>
  <pageMargins left="0.82677165354330717" right="1.0629921259842521" top="0.98425196850393704" bottom="0.78740157480314965" header="0.51181102362204722" footer="0.51181102362204722"/>
  <pageSetup paperSize="9" fitToHeight="0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S27"/>
  <sheetViews>
    <sheetView topLeftCell="A4" workbookViewId="0">
      <selection activeCell="C27" sqref="C27"/>
    </sheetView>
  </sheetViews>
  <sheetFormatPr defaultColWidth="9.140625" defaultRowHeight="20.100000000000001" customHeight="1" x14ac:dyDescent="0.3"/>
  <cols>
    <col min="1" max="1" width="5.85546875" style="237" customWidth="1"/>
    <col min="2" max="2" width="11.7109375" style="237" customWidth="1"/>
    <col min="3" max="4" width="11.28515625" style="237" customWidth="1"/>
    <col min="5" max="14" width="11.28515625" style="239" customWidth="1"/>
    <col min="15" max="15" width="9.85546875" style="239" customWidth="1"/>
    <col min="16" max="16" width="14.85546875" style="239" customWidth="1"/>
    <col min="17" max="18" width="12.140625" style="239" customWidth="1"/>
    <col min="19" max="19" width="11.140625" style="239" customWidth="1"/>
    <col min="20" max="16384" width="9.140625" style="239"/>
  </cols>
  <sheetData>
    <row r="1" spans="1:19" s="215" customFormat="1" ht="19.899999999999999" customHeight="1" x14ac:dyDescent="0.25">
      <c r="B1" s="216">
        <v>1</v>
      </c>
      <c r="C1" s="216">
        <v>2</v>
      </c>
      <c r="D1" s="216">
        <v>3</v>
      </c>
      <c r="E1" s="216">
        <v>4</v>
      </c>
      <c r="F1" s="216">
        <v>5</v>
      </c>
      <c r="G1" s="216">
        <v>6</v>
      </c>
      <c r="H1" s="216">
        <v>7</v>
      </c>
      <c r="I1" s="216">
        <v>8</v>
      </c>
      <c r="J1" s="216">
        <v>9</v>
      </c>
      <c r="K1" s="216">
        <v>10</v>
      </c>
      <c r="L1" s="216">
        <v>11</v>
      </c>
      <c r="M1" s="216">
        <v>12</v>
      </c>
      <c r="N1" s="216">
        <v>13</v>
      </c>
      <c r="O1" s="216"/>
      <c r="P1" s="216"/>
      <c r="Q1" s="216"/>
    </row>
    <row r="2" spans="1:19" s="215" customFormat="1" ht="19.899999999999999" customHeight="1" x14ac:dyDescent="0.25">
      <c r="B2" s="307" t="s">
        <v>206</v>
      </c>
      <c r="C2" s="308"/>
      <c r="D2" s="308"/>
      <c r="E2" s="308"/>
      <c r="F2" s="309"/>
      <c r="G2" s="242"/>
      <c r="H2" s="242"/>
      <c r="I2" s="242"/>
      <c r="J2" s="242"/>
      <c r="K2" s="242"/>
      <c r="L2" s="242"/>
      <c r="M2" s="242"/>
      <c r="N2" s="243"/>
      <c r="O2" s="216"/>
      <c r="P2" s="310" t="s">
        <v>207</v>
      </c>
      <c r="Q2" s="310"/>
      <c r="R2" s="310"/>
    </row>
    <row r="3" spans="1:19" s="215" customFormat="1" ht="19.899999999999999" customHeight="1" x14ac:dyDescent="0.25">
      <c r="A3" s="217"/>
      <c r="B3" s="218" t="s">
        <v>208</v>
      </c>
      <c r="C3" s="218" t="s">
        <v>209</v>
      </c>
      <c r="D3" s="218" t="s">
        <v>210</v>
      </c>
      <c r="E3" s="218" t="s">
        <v>211</v>
      </c>
      <c r="F3" s="219" t="s">
        <v>212</v>
      </c>
      <c r="G3" s="218" t="s">
        <v>213</v>
      </c>
      <c r="H3" s="220" t="s">
        <v>214</v>
      </c>
      <c r="I3" s="220" t="s">
        <v>215</v>
      </c>
      <c r="J3" s="218" t="s">
        <v>216</v>
      </c>
      <c r="K3" s="218" t="s">
        <v>217</v>
      </c>
      <c r="L3" s="218" t="s">
        <v>218</v>
      </c>
      <c r="M3" s="218" t="s">
        <v>219</v>
      </c>
      <c r="N3" s="218" t="s">
        <v>220</v>
      </c>
      <c r="O3" s="216"/>
      <c r="P3" s="221" t="s">
        <v>221</v>
      </c>
      <c r="Q3" s="221" t="s">
        <v>222</v>
      </c>
      <c r="R3" s="221" t="s">
        <v>223</v>
      </c>
      <c r="S3" s="218" t="s">
        <v>224</v>
      </c>
    </row>
    <row r="4" spans="1:19" s="215" customFormat="1" ht="19.899999999999999" customHeight="1" x14ac:dyDescent="0.25">
      <c r="A4" s="217"/>
      <c r="B4" s="222" t="s">
        <v>225</v>
      </c>
      <c r="C4" s="223">
        <f>0.8*D4</f>
        <v>12</v>
      </c>
      <c r="D4" s="223">
        <v>15</v>
      </c>
      <c r="E4" s="224">
        <f>+C4+8</f>
        <v>20</v>
      </c>
      <c r="F4" s="225">
        <f t="shared" ref="F4:F14" si="0">0.3*C4^(0.666666666666667)</f>
        <v>1.5724448365253392</v>
      </c>
      <c r="G4" s="224">
        <v>24000</v>
      </c>
      <c r="H4" s="226">
        <v>0.8</v>
      </c>
      <c r="I4" s="226">
        <v>1</v>
      </c>
      <c r="J4" s="227">
        <v>3.5000000000000001E-3</v>
      </c>
      <c r="K4" s="227">
        <v>0.44</v>
      </c>
      <c r="L4" s="227">
        <f>1.25*(0.6+0.0014/J4)</f>
        <v>1.25</v>
      </c>
      <c r="M4" s="227">
        <v>0.54</v>
      </c>
      <c r="N4" s="227">
        <f>1.25*(0.6+0.0014/J4)</f>
        <v>1.25</v>
      </c>
      <c r="O4" s="216"/>
      <c r="P4" s="228" t="s">
        <v>226</v>
      </c>
      <c r="Q4" s="228">
        <v>235</v>
      </c>
      <c r="R4" s="229">
        <v>1.0499999999999999E-3</v>
      </c>
      <c r="S4" s="230">
        <v>200000</v>
      </c>
    </row>
    <row r="5" spans="1:19" s="215" customFormat="1" ht="19.899999999999999" customHeight="1" x14ac:dyDescent="0.25">
      <c r="A5" s="217"/>
      <c r="B5" s="222" t="s">
        <v>227</v>
      </c>
      <c r="C5" s="223">
        <f>0.8*D5</f>
        <v>16</v>
      </c>
      <c r="D5" s="223">
        <v>20</v>
      </c>
      <c r="E5" s="224">
        <f t="shared" ref="E5:E18" si="1">+C5+8</f>
        <v>24</v>
      </c>
      <c r="F5" s="225">
        <f t="shared" si="0"/>
        <v>1.9048812623618407</v>
      </c>
      <c r="G5" s="224">
        <v>27500</v>
      </c>
      <c r="H5" s="226">
        <v>0.8</v>
      </c>
      <c r="I5" s="226">
        <v>1</v>
      </c>
      <c r="J5" s="227">
        <v>3.5000000000000001E-3</v>
      </c>
      <c r="K5" s="227">
        <v>0.44</v>
      </c>
      <c r="L5" s="227">
        <f t="shared" ref="L5:L18" si="2">1.25*(0.6+0.0014/J5)</f>
        <v>1.25</v>
      </c>
      <c r="M5" s="227">
        <v>0.54</v>
      </c>
      <c r="N5" s="227">
        <f t="shared" ref="N5:N18" si="3">1.25*(0.6+0.0014/J5)</f>
        <v>1.25</v>
      </c>
      <c r="O5" s="216"/>
      <c r="P5" s="228" t="s">
        <v>228</v>
      </c>
      <c r="Q5" s="228">
        <v>295</v>
      </c>
      <c r="R5" s="229">
        <v>1.2999999999999999E-3</v>
      </c>
      <c r="S5" s="230">
        <v>200000</v>
      </c>
    </row>
    <row r="6" spans="1:19" s="215" customFormat="1" ht="19.899999999999999" customHeight="1" x14ac:dyDescent="0.25">
      <c r="A6" s="217"/>
      <c r="B6" s="222" t="s">
        <v>229</v>
      </c>
      <c r="C6" s="223">
        <f>0.8*D6</f>
        <v>24</v>
      </c>
      <c r="D6" s="223">
        <v>30</v>
      </c>
      <c r="E6" s="224">
        <f t="shared" si="1"/>
        <v>32</v>
      </c>
      <c r="F6" s="225">
        <f t="shared" si="0"/>
        <v>2.496100587662287</v>
      </c>
      <c r="G6" s="224">
        <v>28800</v>
      </c>
      <c r="H6" s="226">
        <v>0.8</v>
      </c>
      <c r="I6" s="226">
        <v>1</v>
      </c>
      <c r="J6" s="227">
        <v>3.5000000000000001E-3</v>
      </c>
      <c r="K6" s="227">
        <v>0.44</v>
      </c>
      <c r="L6" s="227">
        <f t="shared" si="2"/>
        <v>1.25</v>
      </c>
      <c r="M6" s="227">
        <v>0.54</v>
      </c>
      <c r="N6" s="227">
        <f t="shared" si="3"/>
        <v>1.25</v>
      </c>
      <c r="O6" s="216"/>
      <c r="P6" s="228" t="s">
        <v>11</v>
      </c>
      <c r="Q6" s="228">
        <v>390</v>
      </c>
      <c r="R6" s="229">
        <v>1.75E-3</v>
      </c>
      <c r="S6" s="230">
        <v>200000</v>
      </c>
    </row>
    <row r="7" spans="1:19" s="215" customFormat="1" ht="19.899999999999999" customHeight="1" x14ac:dyDescent="0.25">
      <c r="A7" s="217"/>
      <c r="B7" s="222" t="s">
        <v>230</v>
      </c>
      <c r="C7" s="223">
        <f>0.8*D7</f>
        <v>20</v>
      </c>
      <c r="D7" s="223">
        <v>25</v>
      </c>
      <c r="E7" s="224">
        <f t="shared" si="1"/>
        <v>28</v>
      </c>
      <c r="F7" s="225">
        <f t="shared" si="0"/>
        <v>2.2104188991842335</v>
      </c>
      <c r="G7" s="224">
        <v>30000</v>
      </c>
      <c r="H7" s="226">
        <v>0.8</v>
      </c>
      <c r="I7" s="226">
        <v>1</v>
      </c>
      <c r="J7" s="227">
        <v>3.5000000000000001E-3</v>
      </c>
      <c r="K7" s="227">
        <v>0.44</v>
      </c>
      <c r="L7" s="227">
        <f t="shared" si="2"/>
        <v>1.25</v>
      </c>
      <c r="M7" s="227">
        <v>0.54</v>
      </c>
      <c r="N7" s="227">
        <f t="shared" si="3"/>
        <v>1.25</v>
      </c>
      <c r="O7" s="216"/>
      <c r="P7" s="228" t="s">
        <v>10</v>
      </c>
      <c r="Q7" s="228">
        <v>500</v>
      </c>
      <c r="R7" s="229">
        <v>2.1749999999999999E-3</v>
      </c>
      <c r="S7" s="230">
        <v>200000</v>
      </c>
    </row>
    <row r="8" spans="1:19" s="215" customFormat="1" ht="19.899999999999999" customHeight="1" x14ac:dyDescent="0.25">
      <c r="A8" s="217"/>
      <c r="B8" s="222" t="s">
        <v>9</v>
      </c>
      <c r="C8" s="223">
        <f>0.8*D8</f>
        <v>24</v>
      </c>
      <c r="D8" s="223">
        <v>30</v>
      </c>
      <c r="E8" s="224">
        <f t="shared" si="1"/>
        <v>32</v>
      </c>
      <c r="F8" s="225">
        <f t="shared" si="0"/>
        <v>2.496100587662287</v>
      </c>
      <c r="G8" s="224">
        <v>32500</v>
      </c>
      <c r="H8" s="226">
        <v>0.8</v>
      </c>
      <c r="I8" s="226">
        <v>1</v>
      </c>
      <c r="J8" s="227">
        <v>3.5000000000000001E-3</v>
      </c>
      <c r="K8" s="227">
        <v>0.44</v>
      </c>
      <c r="L8" s="227">
        <f t="shared" si="2"/>
        <v>1.25</v>
      </c>
      <c r="M8" s="227">
        <v>0.54</v>
      </c>
      <c r="N8" s="227">
        <f t="shared" si="3"/>
        <v>1.25</v>
      </c>
      <c r="O8" s="216"/>
      <c r="P8" s="228" t="s">
        <v>231</v>
      </c>
      <c r="Q8" s="228">
        <v>600</v>
      </c>
      <c r="R8" s="229">
        <v>2.5999999999999999E-3</v>
      </c>
      <c r="S8" s="230">
        <v>200000</v>
      </c>
    </row>
    <row r="9" spans="1:19" s="215" customFormat="1" ht="19.899999999999999" customHeight="1" x14ac:dyDescent="0.25">
      <c r="A9" s="217"/>
      <c r="B9" s="222" t="s">
        <v>232</v>
      </c>
      <c r="C9" s="223">
        <f t="shared" ref="C9:C18" si="4">0.8*D9</f>
        <v>28</v>
      </c>
      <c r="D9" s="223">
        <v>35</v>
      </c>
      <c r="E9" s="224">
        <f t="shared" si="1"/>
        <v>36</v>
      </c>
      <c r="F9" s="225">
        <f t="shared" si="0"/>
        <v>2.7662617752350704</v>
      </c>
      <c r="G9" s="224">
        <v>34500</v>
      </c>
      <c r="H9" s="226">
        <v>0.8</v>
      </c>
      <c r="I9" s="226">
        <v>1</v>
      </c>
      <c r="J9" s="227">
        <v>3.5000000000000001E-3</v>
      </c>
      <c r="K9" s="227">
        <v>0.44</v>
      </c>
      <c r="L9" s="227">
        <f t="shared" si="2"/>
        <v>1.25</v>
      </c>
      <c r="M9" s="227">
        <v>0.54</v>
      </c>
      <c r="N9" s="227">
        <f t="shared" si="3"/>
        <v>1.25</v>
      </c>
      <c r="O9" s="216"/>
      <c r="P9" s="216"/>
      <c r="Q9" s="216"/>
    </row>
    <row r="10" spans="1:19" s="215" customFormat="1" ht="19.899999999999999" customHeight="1" x14ac:dyDescent="0.25">
      <c r="A10" s="217"/>
      <c r="B10" s="222" t="s">
        <v>233</v>
      </c>
      <c r="C10" s="223">
        <f t="shared" si="4"/>
        <v>32</v>
      </c>
      <c r="D10" s="223">
        <v>40</v>
      </c>
      <c r="E10" s="224">
        <f t="shared" si="1"/>
        <v>40</v>
      </c>
      <c r="F10" s="225">
        <f t="shared" si="0"/>
        <v>3.0238105197476983</v>
      </c>
      <c r="G10" s="224">
        <v>36000</v>
      </c>
      <c r="H10" s="226">
        <v>0.8</v>
      </c>
      <c r="I10" s="226">
        <v>1</v>
      </c>
      <c r="J10" s="227">
        <v>3.5000000000000001E-3</v>
      </c>
      <c r="K10" s="227">
        <v>0.44</v>
      </c>
      <c r="L10" s="227">
        <f t="shared" si="2"/>
        <v>1.25</v>
      </c>
      <c r="M10" s="227">
        <v>0.54</v>
      </c>
      <c r="N10" s="227">
        <f t="shared" si="3"/>
        <v>1.25</v>
      </c>
      <c r="O10" s="216"/>
      <c r="P10" s="216"/>
      <c r="Q10" s="216"/>
    </row>
    <row r="11" spans="1:19" s="215" customFormat="1" ht="19.899999999999999" customHeight="1" x14ac:dyDescent="0.25">
      <c r="A11" s="217"/>
      <c r="B11" s="222" t="s">
        <v>234</v>
      </c>
      <c r="C11" s="223">
        <f t="shared" si="4"/>
        <v>36</v>
      </c>
      <c r="D11" s="223">
        <v>45</v>
      </c>
      <c r="E11" s="224">
        <f t="shared" si="1"/>
        <v>44</v>
      </c>
      <c r="F11" s="225">
        <f t="shared" si="0"/>
        <v>3.2708170670978549</v>
      </c>
      <c r="G11" s="224">
        <v>37000</v>
      </c>
      <c r="H11" s="226">
        <v>0.8</v>
      </c>
      <c r="I11" s="226">
        <v>1</v>
      </c>
      <c r="J11" s="227">
        <v>3.5000000000000001E-3</v>
      </c>
      <c r="K11" s="227">
        <v>0.44</v>
      </c>
      <c r="L11" s="227">
        <f t="shared" si="2"/>
        <v>1.25</v>
      </c>
      <c r="M11" s="227">
        <v>0.54</v>
      </c>
      <c r="N11" s="227">
        <f t="shared" si="3"/>
        <v>1.25</v>
      </c>
      <c r="O11" s="216"/>
      <c r="P11" s="216"/>
      <c r="Q11" s="216"/>
    </row>
    <row r="12" spans="1:19" s="215" customFormat="1" ht="19.899999999999999" customHeight="1" x14ac:dyDescent="0.25">
      <c r="A12" s="217"/>
      <c r="B12" s="222" t="s">
        <v>235</v>
      </c>
      <c r="C12" s="223">
        <f t="shared" si="4"/>
        <v>40</v>
      </c>
      <c r="D12" s="223">
        <v>50</v>
      </c>
      <c r="E12" s="224">
        <f t="shared" si="1"/>
        <v>48</v>
      </c>
      <c r="F12" s="225">
        <f t="shared" si="0"/>
        <v>3.5088212858554422</v>
      </c>
      <c r="G12" s="224">
        <v>38000</v>
      </c>
      <c r="H12" s="226">
        <v>0.8</v>
      </c>
      <c r="I12" s="226">
        <v>1</v>
      </c>
      <c r="J12" s="227">
        <v>3.5000000000000001E-3</v>
      </c>
      <c r="K12" s="227">
        <v>0.44</v>
      </c>
      <c r="L12" s="227">
        <f t="shared" si="2"/>
        <v>1.25</v>
      </c>
      <c r="M12" s="227">
        <v>0.54</v>
      </c>
      <c r="N12" s="227">
        <f t="shared" si="3"/>
        <v>1.25</v>
      </c>
      <c r="O12" s="216"/>
      <c r="P12" s="216"/>
      <c r="Q12" s="216"/>
    </row>
    <row r="13" spans="1:19" s="215" customFormat="1" ht="19.899999999999999" customHeight="1" x14ac:dyDescent="0.25">
      <c r="A13" s="217"/>
      <c r="B13" s="222" t="s">
        <v>236</v>
      </c>
      <c r="C13" s="223">
        <f t="shared" si="4"/>
        <v>44</v>
      </c>
      <c r="D13" s="223">
        <v>55</v>
      </c>
      <c r="E13" s="224">
        <f t="shared" si="1"/>
        <v>52</v>
      </c>
      <c r="F13" s="225">
        <f t="shared" si="0"/>
        <v>3.7390078106218545</v>
      </c>
      <c r="G13" s="224">
        <v>39000</v>
      </c>
      <c r="H13" s="226">
        <v>0.8</v>
      </c>
      <c r="I13" s="226">
        <v>1</v>
      </c>
      <c r="J13" s="227">
        <v>3.5000000000000001E-3</v>
      </c>
      <c r="K13" s="227">
        <v>0.44</v>
      </c>
      <c r="L13" s="227">
        <f t="shared" si="2"/>
        <v>1.25</v>
      </c>
      <c r="M13" s="227">
        <v>0.54</v>
      </c>
      <c r="N13" s="227">
        <f t="shared" si="3"/>
        <v>1.25</v>
      </c>
      <c r="O13" s="216"/>
      <c r="P13" s="216"/>
      <c r="Q13" s="216"/>
    </row>
    <row r="14" spans="1:19" s="215" customFormat="1" ht="19.899999999999999" customHeight="1" x14ac:dyDescent="0.25">
      <c r="A14" s="217"/>
      <c r="B14" s="222" t="s">
        <v>237</v>
      </c>
      <c r="C14" s="223">
        <f t="shared" si="4"/>
        <v>48</v>
      </c>
      <c r="D14" s="223">
        <v>60</v>
      </c>
      <c r="E14" s="224">
        <f t="shared" si="1"/>
        <v>56</v>
      </c>
      <c r="F14" s="225">
        <f t="shared" si="0"/>
        <v>3.9623126986735566</v>
      </c>
      <c r="G14" s="224">
        <v>39500</v>
      </c>
      <c r="H14" s="226">
        <v>0.8</v>
      </c>
      <c r="I14" s="226">
        <v>1</v>
      </c>
      <c r="J14" s="227">
        <v>3.5000000000000001E-3</v>
      </c>
      <c r="K14" s="227">
        <v>0.44</v>
      </c>
      <c r="L14" s="227">
        <f t="shared" si="2"/>
        <v>1.25</v>
      </c>
      <c r="M14" s="227">
        <v>0.54</v>
      </c>
      <c r="N14" s="227">
        <f t="shared" si="3"/>
        <v>1.25</v>
      </c>
      <c r="O14" s="216"/>
      <c r="P14" s="216"/>
      <c r="Q14" s="216"/>
    </row>
    <row r="15" spans="1:19" s="215" customFormat="1" ht="19.899999999999999" customHeight="1" x14ac:dyDescent="0.25">
      <c r="A15" s="217"/>
      <c r="B15" s="222" t="s">
        <v>238</v>
      </c>
      <c r="C15" s="223">
        <f t="shared" si="4"/>
        <v>56</v>
      </c>
      <c r="D15" s="223">
        <v>70</v>
      </c>
      <c r="E15" s="224">
        <f t="shared" si="1"/>
        <v>64</v>
      </c>
      <c r="F15" s="225">
        <f>2.12*LN(1+(C15+8)/10)</f>
        <v>4.243137600445464</v>
      </c>
      <c r="G15" s="224">
        <v>41000</v>
      </c>
      <c r="H15" s="226">
        <f>0.8-((C15-50)/400)</f>
        <v>0.78500000000000003</v>
      </c>
      <c r="I15" s="226">
        <f>1-((C15-50)/200)</f>
        <v>0.97</v>
      </c>
      <c r="J15" s="227">
        <f>(2.6+35*((90-C15)/100)^4)/1000</f>
        <v>3.0677176000000004E-3</v>
      </c>
      <c r="K15" s="227">
        <v>0.44</v>
      </c>
      <c r="L15" s="227">
        <f t="shared" si="2"/>
        <v>1.320456680888749</v>
      </c>
      <c r="M15" s="227">
        <v>0.54</v>
      </c>
      <c r="N15" s="227">
        <f t="shared" si="3"/>
        <v>1.320456680888749</v>
      </c>
      <c r="O15" s="216"/>
      <c r="P15" s="216"/>
      <c r="Q15" s="216"/>
    </row>
    <row r="16" spans="1:19" s="215" customFormat="1" ht="19.899999999999999" customHeight="1" x14ac:dyDescent="0.25">
      <c r="A16" s="217"/>
      <c r="B16" s="222" t="s">
        <v>239</v>
      </c>
      <c r="C16" s="223">
        <f t="shared" si="4"/>
        <v>64</v>
      </c>
      <c r="D16" s="223">
        <v>80</v>
      </c>
      <c r="E16" s="224">
        <f t="shared" si="1"/>
        <v>72</v>
      </c>
      <c r="F16" s="225">
        <f>2.12*LN(1+(C16+8)/10)</f>
        <v>4.4607644070528396</v>
      </c>
      <c r="G16" s="224">
        <v>42000</v>
      </c>
      <c r="H16" s="226">
        <f t="shared" ref="H16:H18" si="5">0.8-((C16-50)/400)</f>
        <v>0.76500000000000001</v>
      </c>
      <c r="I16" s="226">
        <f t="shared" ref="I16:I18" si="6">1-((C16-50)/200)</f>
        <v>0.92999999999999994</v>
      </c>
      <c r="J16" s="227">
        <f t="shared" ref="J16:J18" si="7">(2.6+35*((90-C16)/100)^4)/1000</f>
        <v>2.7599416000000003E-3</v>
      </c>
      <c r="K16" s="227">
        <v>0.44</v>
      </c>
      <c r="L16" s="227">
        <f t="shared" si="2"/>
        <v>1.3840713875974764</v>
      </c>
      <c r="M16" s="227">
        <v>0.54</v>
      </c>
      <c r="N16" s="227">
        <f t="shared" si="3"/>
        <v>1.3840713875974764</v>
      </c>
      <c r="O16" s="216"/>
      <c r="P16" s="216"/>
      <c r="Q16" s="216"/>
    </row>
    <row r="17" spans="1:17" s="215" customFormat="1" ht="19.899999999999999" customHeight="1" x14ac:dyDescent="0.25">
      <c r="A17" s="217"/>
      <c r="B17" s="222" t="s">
        <v>240</v>
      </c>
      <c r="C17" s="223">
        <f t="shared" si="4"/>
        <v>72</v>
      </c>
      <c r="D17" s="223">
        <v>90</v>
      </c>
      <c r="E17" s="224">
        <f t="shared" si="1"/>
        <v>80</v>
      </c>
      <c r="F17" s="225">
        <f>2.12*LN(1+(C17+8)/10)</f>
        <v>4.6581161039527856</v>
      </c>
      <c r="G17" s="224">
        <v>42500</v>
      </c>
      <c r="H17" s="226">
        <f t="shared" si="5"/>
        <v>0.745</v>
      </c>
      <c r="I17" s="226">
        <f t="shared" si="6"/>
        <v>0.89</v>
      </c>
      <c r="J17" s="227">
        <f t="shared" si="7"/>
        <v>2.6367415999999999E-3</v>
      </c>
      <c r="K17" s="227">
        <v>0.44</v>
      </c>
      <c r="L17" s="227">
        <f t="shared" si="2"/>
        <v>1.4136979520480886</v>
      </c>
      <c r="M17" s="227">
        <v>0.54</v>
      </c>
      <c r="N17" s="227">
        <f t="shared" si="3"/>
        <v>1.4136979520480886</v>
      </c>
      <c r="O17" s="216"/>
      <c r="P17" s="216"/>
      <c r="Q17" s="216"/>
    </row>
    <row r="18" spans="1:17" s="215" customFormat="1" ht="19.899999999999999" customHeight="1" x14ac:dyDescent="0.25">
      <c r="A18" s="217"/>
      <c r="B18" s="222" t="s">
        <v>241</v>
      </c>
      <c r="C18" s="223">
        <f t="shared" si="4"/>
        <v>80</v>
      </c>
      <c r="D18" s="223">
        <v>100</v>
      </c>
      <c r="E18" s="224">
        <f t="shared" si="1"/>
        <v>88</v>
      </c>
      <c r="F18" s="225">
        <f>2.12*LN(1+(C18+8)/10)</f>
        <v>4.8386506576342363</v>
      </c>
      <c r="G18" s="224">
        <v>43000</v>
      </c>
      <c r="H18" s="226">
        <f t="shared" si="5"/>
        <v>0.72500000000000009</v>
      </c>
      <c r="I18" s="226">
        <f t="shared" si="6"/>
        <v>0.85</v>
      </c>
      <c r="J18" s="227">
        <f t="shared" si="7"/>
        <v>2.6034999999999999E-3</v>
      </c>
      <c r="K18" s="227">
        <v>0.44</v>
      </c>
      <c r="L18" s="227">
        <f t="shared" si="2"/>
        <v>1.4221720760514691</v>
      </c>
      <c r="M18" s="227">
        <v>0.54</v>
      </c>
      <c r="N18" s="227">
        <f t="shared" si="3"/>
        <v>1.4221720760514691</v>
      </c>
      <c r="O18" s="216"/>
      <c r="P18" s="216"/>
      <c r="Q18" s="216"/>
    </row>
    <row r="19" spans="1:17" s="215" customFormat="1" ht="19.899999999999999" customHeight="1" x14ac:dyDescent="0.25">
      <c r="A19" s="217"/>
      <c r="B19" s="222"/>
      <c r="C19" s="223"/>
      <c r="D19" s="223"/>
      <c r="E19" s="224"/>
      <c r="F19" s="222"/>
      <c r="G19" s="222"/>
      <c r="H19" s="224"/>
      <c r="I19" s="224"/>
      <c r="J19" s="224"/>
      <c r="K19" s="224"/>
      <c r="L19" s="224"/>
      <c r="M19" s="224"/>
      <c r="N19" s="224"/>
      <c r="O19" s="216"/>
      <c r="P19" s="216"/>
      <c r="Q19" s="216"/>
    </row>
    <row r="20" spans="1:17" s="215" customFormat="1" ht="19.899999999999999" customHeight="1" x14ac:dyDescent="0.25">
      <c r="A20" s="217"/>
      <c r="B20" s="222"/>
      <c r="C20" s="223"/>
      <c r="D20" s="223"/>
      <c r="E20" s="224"/>
      <c r="F20" s="222"/>
      <c r="G20" s="222"/>
      <c r="H20" s="224"/>
      <c r="I20" s="224"/>
      <c r="J20" s="224"/>
      <c r="K20" s="224"/>
      <c r="L20" s="224"/>
      <c r="M20" s="224"/>
      <c r="N20" s="224"/>
      <c r="O20" s="216"/>
      <c r="P20" s="216"/>
      <c r="Q20" s="216"/>
    </row>
    <row r="21" spans="1:17" s="215" customFormat="1" ht="19.899999999999999" customHeight="1" x14ac:dyDescent="0.25">
      <c r="A21" s="231"/>
      <c r="B21" s="231"/>
      <c r="C21" s="231"/>
      <c r="D21" s="231"/>
    </row>
    <row r="22" spans="1:17" s="215" customFormat="1" ht="19.899999999999999" customHeight="1" x14ac:dyDescent="0.25">
      <c r="A22" s="231"/>
      <c r="B22" s="231"/>
      <c r="C22" s="231"/>
      <c r="D22" s="231"/>
    </row>
    <row r="23" spans="1:17" s="215" customFormat="1" ht="19.899999999999999" customHeight="1" x14ac:dyDescent="0.25">
      <c r="A23" s="231"/>
      <c r="B23" s="228" t="s">
        <v>242</v>
      </c>
      <c r="C23" s="228" t="s">
        <v>243</v>
      </c>
      <c r="D23" s="228"/>
      <c r="E23" s="228"/>
    </row>
    <row r="24" spans="1:17" s="215" customFormat="1" ht="19.899999999999999" customHeight="1" x14ac:dyDescent="0.25">
      <c r="A24" s="231"/>
      <c r="B24" s="228">
        <v>1</v>
      </c>
      <c r="C24" s="232">
        <f>_xlfn.ACOT(B24)</f>
        <v>0.78539816339744828</v>
      </c>
      <c r="D24" s="228">
        <f>_xlfn.COT(C24)+TAN(C24)</f>
        <v>2</v>
      </c>
      <c r="E24" s="232">
        <f>0.85*0.6/D24/1.5</f>
        <v>0.17</v>
      </c>
      <c r="F24" s="233"/>
      <c r="G24" s="233"/>
      <c r="H24" s="233"/>
      <c r="I24" s="233"/>
      <c r="J24" s="233"/>
      <c r="K24" s="233"/>
      <c r="L24" s="233"/>
      <c r="M24" s="233"/>
      <c r="N24" s="233"/>
    </row>
    <row r="25" spans="1:17" s="215" customFormat="1" ht="19.899999999999999" customHeight="1" x14ac:dyDescent="0.25">
      <c r="A25" s="231"/>
      <c r="B25" s="228"/>
      <c r="C25" s="234">
        <f>C24*180/3.14</f>
        <v>45.022824653356906</v>
      </c>
      <c r="D25" s="228">
        <f>SIN(2*C24)</f>
        <v>1</v>
      </c>
      <c r="E25" s="235">
        <f>0.5*0.6*D25/1.5</f>
        <v>0.19999999999999998</v>
      </c>
    </row>
    <row r="26" spans="1:17" s="215" customFormat="1" ht="19.899999999999999" customHeight="1" x14ac:dyDescent="0.25">
      <c r="A26" s="231"/>
      <c r="B26" s="228">
        <v>2.5</v>
      </c>
      <c r="C26" s="232">
        <f>_xlfn.ACOT(B26)</f>
        <v>0.3805063771123649</v>
      </c>
      <c r="D26" s="236">
        <f>_xlfn.COT(C26)+TAN(C26)</f>
        <v>2.9</v>
      </c>
      <c r="E26" s="232">
        <f>0.85*0.6/D26/1.5</f>
        <v>0.11724137931034484</v>
      </c>
    </row>
    <row r="27" spans="1:17" ht="20.100000000000001" customHeight="1" x14ac:dyDescent="0.3">
      <c r="B27" s="238"/>
      <c r="C27" s="234">
        <f>C26*180/3.14</f>
        <v>21.812467477778878</v>
      </c>
      <c r="D27" s="235">
        <f>SIN(2*C26)</f>
        <v>0.68965517241379315</v>
      </c>
      <c r="E27" s="235">
        <f>0.5*0.6*D27/1.5</f>
        <v>0.13793103448275862</v>
      </c>
      <c r="F27" s="239">
        <f>2*1/D27</f>
        <v>2.9</v>
      </c>
    </row>
  </sheetData>
  <mergeCells count="2">
    <mergeCell ref="B2:F2"/>
    <mergeCell ref="P2:R2"/>
  </mergeCell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Spandrel_layout</vt:lpstr>
      <vt:lpstr>DW1200-MC2</vt:lpstr>
      <vt:lpstr>DW1000-MC1</vt:lpstr>
      <vt:lpstr>DW1000-MC3</vt:lpstr>
      <vt:lpstr>Design_data</vt:lpstr>
      <vt:lpstr>Wall_force_1</vt:lpstr>
      <vt:lpstr>Basic Data</vt:lpstr>
      <vt:lpstr>'Basic Data'!Concrete_classification</vt:lpstr>
      <vt:lpstr>Concrete_parameters</vt:lpstr>
      <vt:lpstr>Design_data!Extract</vt:lpstr>
      <vt:lpstr>Design_data!Print_Area</vt:lpstr>
      <vt:lpstr>'DW1000-MC1'!Print_Area</vt:lpstr>
      <vt:lpstr>'DW1000-MC3'!Print_Area</vt:lpstr>
      <vt:lpstr>'DW1200-MC2'!Print_Area</vt:lpstr>
      <vt:lpstr>Spandrel_layout!Print_Area</vt:lpstr>
      <vt:lpstr>'DW1000-MC1'!Print_Titles</vt:lpstr>
      <vt:lpstr>'DW1000-MC3'!Print_Titles</vt:lpstr>
      <vt:lpstr>'DW1200-MC2'!Print_Titles</vt:lpstr>
      <vt:lpstr>Rebar_classification</vt:lpstr>
      <vt:lpstr>Rebar_parameters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NHD</dc:creator>
  <cp:lastModifiedBy>Dell</cp:lastModifiedBy>
  <cp:lastPrinted>2022-09-08T09:22:58Z</cp:lastPrinted>
  <dcterms:created xsi:type="dcterms:W3CDTF">2018-06-07T02:55:10Z</dcterms:created>
  <dcterms:modified xsi:type="dcterms:W3CDTF">2022-10-20T07:12:15Z</dcterms:modified>
</cp:coreProperties>
</file>