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HAP TANG_DONG VINH\3.Thuc hien\SS cb400 vs cb500\Dam\"/>
    </mc:Choice>
  </mc:AlternateContent>
  <bookViews>
    <workbookView xWindow="0" yWindow="0" windowWidth="28800" windowHeight="12330"/>
  </bookViews>
  <sheets>
    <sheet name="D1-1 (2)" sheetId="3" r:id="rId1"/>
    <sheet name="D1-1" sheetId="1" r:id="rId2"/>
    <sheet name="DATA" sheetId="2" r:id="rId3"/>
  </sheets>
  <definedNames>
    <definedName name="_a01" localSheetId="0">'D1-1 (2)'!$E$12</definedName>
    <definedName name="_a01">'D1-1'!$E$12</definedName>
    <definedName name="_a02" localSheetId="0">'D1-1 (2)'!$E$13</definedName>
    <definedName name="_a02">'D1-1'!$E$13</definedName>
    <definedName name="_As1" localSheetId="0">'D1-1 (2)'!$F$14</definedName>
    <definedName name="_As1">'D1-1'!$F$14</definedName>
    <definedName name="_As2" localSheetId="0">'D1-1 (2)'!$F$15</definedName>
    <definedName name="_As2">'D1-1'!$F$15</definedName>
    <definedName name="_b" localSheetId="0">'D1-1 (2)'!$B$12</definedName>
    <definedName name="_b">'D1-1'!$B$12</definedName>
    <definedName name="_h" localSheetId="0">'D1-1 (2)'!$B$13</definedName>
    <definedName name="_h">'D1-1'!$B$13</definedName>
    <definedName name="_h01" localSheetId="0">'D1-1 (2)'!$H$12</definedName>
    <definedName name="_h01">'D1-1'!$H$12</definedName>
    <definedName name="_h02" localSheetId="0">'D1-1 (2)'!$H$13</definedName>
    <definedName name="_h02">'D1-1'!$H$13</definedName>
    <definedName name="_xlnm.Print_Area" localSheetId="1">'D1-1'!$A:$J</definedName>
    <definedName name="_xlnm.Print_Area" localSheetId="0">'D1-1 (2)'!$A:$J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F14" i="3"/>
  <c r="I22" i="3" l="1"/>
  <c r="J62" i="3"/>
  <c r="B26" i="3" l="1"/>
  <c r="B25" i="3"/>
  <c r="B24" i="3"/>
  <c r="F15" i="3"/>
  <c r="H13" i="3"/>
  <c r="H12" i="3"/>
  <c r="B9" i="3"/>
  <c r="B8" i="3"/>
  <c r="B6" i="3"/>
  <c r="E5" i="3"/>
  <c r="B5" i="3"/>
  <c r="E4" i="3"/>
  <c r="B4" i="3"/>
  <c r="H32" i="3" l="1"/>
  <c r="C10" i="3"/>
  <c r="B16" i="3" s="1"/>
  <c r="D17" i="3" s="1"/>
  <c r="C34" i="3"/>
  <c r="C33" i="3"/>
  <c r="B29" i="3" l="1"/>
  <c r="D18" i="3"/>
  <c r="B31" i="3"/>
  <c r="B54" i="3" s="1"/>
  <c r="D55" i="3" s="1"/>
  <c r="F14" i="1"/>
  <c r="F15" i="1"/>
  <c r="B43" i="3" l="1"/>
  <c r="B53" i="3" s="1"/>
  <c r="B48" i="3"/>
  <c r="D49" i="3" s="1"/>
  <c r="B60" i="3"/>
  <c r="D61" i="3" s="1"/>
  <c r="B39" i="3"/>
  <c r="C38" i="3" s="1"/>
  <c r="B37" i="3" s="1"/>
  <c r="B25" i="1"/>
  <c r="B26" i="1"/>
  <c r="B24" i="1"/>
  <c r="A44" i="3" l="1"/>
  <c r="B59" i="3"/>
  <c r="E62" i="3" s="1"/>
  <c r="B47" i="3"/>
  <c r="E50" i="3" s="1"/>
  <c r="E66" i="3" s="1"/>
  <c r="E56" i="3"/>
  <c r="B8" i="1"/>
  <c r="E69" i="3" l="1"/>
  <c r="G69" i="3" s="1"/>
  <c r="A67" i="3"/>
  <c r="G66" i="3"/>
  <c r="B9" i="1"/>
  <c r="E5" i="1"/>
  <c r="E4" i="1"/>
  <c r="B6" i="1"/>
  <c r="B5" i="1"/>
  <c r="B4" i="1"/>
  <c r="D5" i="2"/>
  <c r="C5" i="2"/>
  <c r="H12" i="1"/>
  <c r="H13" i="1"/>
  <c r="A70" i="3" l="1"/>
  <c r="C34" i="1"/>
  <c r="C10" i="1"/>
  <c r="D18" i="1" s="1"/>
  <c r="C33" i="1"/>
  <c r="H32" i="1"/>
  <c r="B16" i="1" l="1"/>
  <c r="D17" i="1" s="1"/>
  <c r="B29" i="1"/>
  <c r="B31" i="1"/>
  <c r="B60" i="1" l="1"/>
  <c r="D61" i="1" s="1"/>
  <c r="B48" i="1"/>
  <c r="D49" i="1" s="1"/>
  <c r="B54" i="1"/>
  <c r="D55" i="1" s="1"/>
  <c r="B39" i="1"/>
  <c r="C38" i="1" s="1"/>
  <c r="B37" i="1" s="1"/>
  <c r="B43" i="1"/>
  <c r="B47" i="1" l="1"/>
  <c r="E50" i="1" s="1"/>
  <c r="B53" i="1"/>
  <c r="E56" i="1" s="1"/>
  <c r="B59" i="1"/>
  <c r="E62" i="1" s="1"/>
  <c r="A44" i="1"/>
  <c r="E66" i="1" l="1"/>
  <c r="A67" i="1" s="1"/>
  <c r="E69" i="1"/>
  <c r="G69" i="1" l="1"/>
  <c r="A70" i="1"/>
  <c r="G66" i="1"/>
</calcChain>
</file>

<file path=xl/sharedStrings.xml><?xml version="1.0" encoding="utf-8"?>
<sst xmlns="http://schemas.openxmlformats.org/spreadsheetml/2006/main" count="301" uniqueCount="117">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</sst>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abSelected="1" view="pageBreakPreview" topLeftCell="A43" zoomScaleNormal="100" zoomScaleSheetLayoutView="100" workbookViewId="0">
      <selection activeCell="N67" sqref="N67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3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3" ht="20.100000000000001" customHeight="1">
      <c r="A3" s="6" t="s">
        <v>1</v>
      </c>
      <c r="B3" s="7"/>
      <c r="C3" s="8" t="s">
        <v>55</v>
      </c>
      <c r="D3" s="7"/>
      <c r="E3" s="7"/>
      <c r="F3" s="7"/>
      <c r="G3" s="7"/>
      <c r="H3" s="7"/>
      <c r="I3" s="7"/>
      <c r="J3" s="7"/>
    </row>
    <row r="4" spans="1:13" ht="20.100000000000001" customHeight="1">
      <c r="A4" s="7" t="s">
        <v>5</v>
      </c>
      <c r="B4" s="7">
        <f>VLOOKUP($C$3,DATA!$B$3:$G$12,4,0)</f>
        <v>11.5</v>
      </c>
      <c r="C4" s="7" t="s">
        <v>3</v>
      </c>
      <c r="D4" s="7" t="s">
        <v>6</v>
      </c>
      <c r="E4" s="7">
        <f>VLOOKUP($C$3,DATA!$B$3:$G$12,2,0)</f>
        <v>15</v>
      </c>
      <c r="F4" s="7" t="s">
        <v>3</v>
      </c>
      <c r="G4" s="7"/>
      <c r="H4" s="7"/>
      <c r="I4" s="7"/>
      <c r="J4" s="7"/>
    </row>
    <row r="5" spans="1:13" ht="20.100000000000001" customHeight="1">
      <c r="A5" s="7" t="s">
        <v>4</v>
      </c>
      <c r="B5" s="7">
        <f>VLOOKUP($C$3,DATA!$B$3:$G$12,5,0)</f>
        <v>0.9</v>
      </c>
      <c r="C5" s="7" t="s">
        <v>3</v>
      </c>
      <c r="D5" s="7" t="s">
        <v>7</v>
      </c>
      <c r="E5" s="7">
        <f>VLOOKUP($C$3,DATA!$B$3:$G$12,3,0)</f>
        <v>1.35</v>
      </c>
      <c r="F5" s="7" t="s">
        <v>3</v>
      </c>
      <c r="G5" s="7"/>
      <c r="H5" s="7"/>
      <c r="I5" s="7"/>
      <c r="J5" s="7"/>
    </row>
    <row r="6" spans="1:13" ht="20.100000000000001" customHeight="1">
      <c r="A6" s="7" t="s">
        <v>10</v>
      </c>
      <c r="B6" s="7">
        <f>VLOOKUP($C$3,DATA!$B$3:$G$12,6,0)</f>
        <v>27500</v>
      </c>
      <c r="C6" s="7" t="s">
        <v>3</v>
      </c>
      <c r="D6" s="7"/>
      <c r="E6" s="7"/>
      <c r="F6" s="7"/>
      <c r="G6" s="7"/>
      <c r="H6" s="7"/>
      <c r="I6" s="7"/>
      <c r="J6" s="7"/>
    </row>
    <row r="7" spans="1:13" ht="20.100000000000001" customHeight="1">
      <c r="A7" s="6" t="s">
        <v>8</v>
      </c>
      <c r="B7" s="7"/>
      <c r="C7" s="8" t="s">
        <v>72</v>
      </c>
      <c r="D7" s="7"/>
      <c r="E7" s="7"/>
      <c r="F7" s="7"/>
      <c r="G7" s="7"/>
      <c r="H7" s="7"/>
      <c r="I7" s="7"/>
      <c r="J7" s="7"/>
    </row>
    <row r="8" spans="1:13" ht="20.100000000000001" customHeight="1">
      <c r="A8" s="7" t="s">
        <v>11</v>
      </c>
      <c r="B8" s="7">
        <f>VLOOKUP($C$7,DATA!$B$16:$F$23,2,0)</f>
        <v>435</v>
      </c>
      <c r="C8" s="7" t="s">
        <v>3</v>
      </c>
      <c r="D8" s="7"/>
      <c r="E8" s="7"/>
      <c r="F8" s="7"/>
      <c r="G8" s="7"/>
      <c r="H8" s="7"/>
      <c r="I8" s="7"/>
      <c r="J8" s="7"/>
    </row>
    <row r="9" spans="1:13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3" ht="20.100000000000001" customHeight="1">
      <c r="A10" s="9" t="s">
        <v>35</v>
      </c>
      <c r="B10" s="7"/>
      <c r="C10" s="10">
        <f>B9/B6</f>
        <v>7.2727272727272725</v>
      </c>
      <c r="D10" s="7"/>
      <c r="E10" s="7"/>
      <c r="F10" s="7"/>
      <c r="G10" s="7"/>
      <c r="H10" s="7"/>
      <c r="I10" s="7"/>
      <c r="J10" s="7"/>
    </row>
    <row r="11" spans="1:13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3" ht="20.100000000000001" customHeight="1">
      <c r="A12" s="7" t="s">
        <v>14</v>
      </c>
      <c r="B12" s="11">
        <v>1000</v>
      </c>
      <c r="C12" s="7" t="s">
        <v>15</v>
      </c>
      <c r="D12" s="7" t="s">
        <v>17</v>
      </c>
      <c r="E12" s="11">
        <v>20</v>
      </c>
      <c r="F12" s="7" t="s">
        <v>15</v>
      </c>
      <c r="G12" s="7" t="s">
        <v>22</v>
      </c>
      <c r="H12" s="11">
        <f>B13-E12</f>
        <v>100</v>
      </c>
      <c r="I12" s="7" t="s">
        <v>15</v>
      </c>
      <c r="J12" s="7"/>
    </row>
    <row r="13" spans="1:13" ht="20.100000000000001" customHeight="1">
      <c r="A13" s="7" t="s">
        <v>16</v>
      </c>
      <c r="B13" s="11">
        <v>120</v>
      </c>
      <c r="C13" s="7" t="s">
        <v>15</v>
      </c>
      <c r="D13" s="7" t="s">
        <v>18</v>
      </c>
      <c r="E13" s="11">
        <v>25</v>
      </c>
      <c r="F13" s="7" t="s">
        <v>15</v>
      </c>
      <c r="G13" s="7" t="s">
        <v>23</v>
      </c>
      <c r="H13" s="11">
        <f>B13-E13</f>
        <v>95</v>
      </c>
      <c r="I13" s="7" t="s">
        <v>15</v>
      </c>
      <c r="J13" s="7"/>
    </row>
    <row r="14" spans="1:13" ht="20.100000000000001" customHeight="1">
      <c r="A14" s="7" t="s">
        <v>19</v>
      </c>
      <c r="B14" s="11">
        <v>5</v>
      </c>
      <c r="C14" s="12" t="s">
        <v>20</v>
      </c>
      <c r="D14" s="11">
        <v>10</v>
      </c>
      <c r="E14" s="7" t="s">
        <v>21</v>
      </c>
      <c r="F14" s="13">
        <f>B14*PI()*(D14/10)^2/4</f>
        <v>3.9269908169872414</v>
      </c>
      <c r="G14" s="14" t="s">
        <v>32</v>
      </c>
      <c r="H14" s="7"/>
      <c r="I14" s="7"/>
      <c r="J14" s="7"/>
      <c r="M14" s="1">
        <f>1000/120</f>
        <v>8.3333333333333339</v>
      </c>
    </row>
    <row r="15" spans="1:13" ht="20.100000000000001" customHeight="1">
      <c r="A15" s="7" t="s">
        <v>24</v>
      </c>
      <c r="B15" s="11">
        <v>0</v>
      </c>
      <c r="C15" s="12" t="s">
        <v>116</v>
      </c>
      <c r="D15" s="11">
        <v>10</v>
      </c>
      <c r="E15" s="7" t="s">
        <v>21</v>
      </c>
      <c r="F15" s="13">
        <f>B15*PI()*(D15/10)^2/4</f>
        <v>0</v>
      </c>
      <c r="G15" s="14" t="s">
        <v>32</v>
      </c>
      <c r="H15" s="7"/>
      <c r="I15" s="7"/>
      <c r="J15" s="7"/>
    </row>
    <row r="16" spans="1:13" ht="20.100000000000001" customHeight="1">
      <c r="A16" s="15" t="s">
        <v>115</v>
      </c>
      <c r="B16" s="16">
        <f>(_b*_h^2/2+C10*_As2*_a02+C10*_As1*_h01)/(_b*_h+C10*_As2+_As1*C10)</f>
        <v>60.009517712527867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1.4856742584157687E-4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0.12285599332144526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8.1430000000000007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v>1.7</v>
      </c>
      <c r="F22" s="7" t="s">
        <v>26</v>
      </c>
      <c r="G22" s="7"/>
      <c r="H22" s="7"/>
      <c r="I22" s="7">
        <f>6/4.2</f>
        <v>1.4285714285714286</v>
      </c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8.6530000000000005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9.843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8.6530000000000005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7.2571198664289054E-3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32.549995327479508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20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3.9269908169872417E-3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0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60000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60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4.4140044904422409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0.59190990496315821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4.7227311203720109E-5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247164.14106816481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0.20481846454994129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0.6412472221524137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4.7227311203720109E-5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281155.28031133092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0.18029004249312416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0.59190990496315821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4.7227311203720109E-5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247164.14106816481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0.14629890324995806</v>
      </c>
      <c r="F62" s="7" t="s">
        <v>15</v>
      </c>
      <c r="G62" s="7"/>
      <c r="H62" s="7"/>
      <c r="I62" s="7"/>
      <c r="J62" s="7">
        <f>6/4.2</f>
        <v>1.4285714285714286</v>
      </c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98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0.20481846454994129</v>
      </c>
      <c r="F66" s="7" t="s">
        <v>15</v>
      </c>
      <c r="G66" s="12" t="str">
        <f>IF(E66&lt;=I66,"&lt;","&gt;")</f>
        <v>&gt;</v>
      </c>
      <c r="H66" s="7" t="s">
        <v>97</v>
      </c>
      <c r="I66" s="7">
        <v>0.2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Không 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95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0.23880960379310737</v>
      </c>
      <c r="F69" s="7" t="s">
        <v>15</v>
      </c>
      <c r="G69" s="12" t="str">
        <f>IF(E69&lt;I69,"&lt;","&gt;")</f>
        <v>&lt;</v>
      </c>
      <c r="H69" s="7" t="s">
        <v>97</v>
      </c>
      <c r="I69" s="7">
        <v>0.3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DATA!$B$16:$B$23</xm:f>
          </x14:formula1>
          <xm:sqref>C7</xm:sqref>
        </x14:dataValidation>
        <x14:dataValidation type="list" allowBlank="1" showInputMessage="1" showErrorMessage="1">
          <x14:formula1>
            <xm:f>DATA!$B$3:$B$12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0"/>
  <sheetViews>
    <sheetView view="pageBreakPreview" topLeftCell="A49" zoomScaleNormal="100" zoomScaleSheetLayoutView="100" workbookViewId="0">
      <selection activeCell="F73" sqref="F73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55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11.5</v>
      </c>
      <c r="C4" s="7" t="s">
        <v>3</v>
      </c>
      <c r="D4" s="7" t="s">
        <v>6</v>
      </c>
      <c r="E4" s="7">
        <f>VLOOKUP($C$3,DATA!$B$3:$G$12,2,0)</f>
        <v>15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0.9</v>
      </c>
      <c r="C5" s="7" t="s">
        <v>3</v>
      </c>
      <c r="D5" s="7" t="s">
        <v>7</v>
      </c>
      <c r="E5" s="7">
        <f>VLOOKUP($C$3,DATA!$B$3:$G$12,3,0)</f>
        <v>1.35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27500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47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350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7.2727272727272725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220</v>
      </c>
      <c r="C12" s="7" t="s">
        <v>15</v>
      </c>
      <c r="D12" s="7" t="s">
        <v>17</v>
      </c>
      <c r="E12" s="11">
        <v>39</v>
      </c>
      <c r="F12" s="7" t="s">
        <v>15</v>
      </c>
      <c r="G12" s="7" t="s">
        <v>22</v>
      </c>
      <c r="H12" s="11">
        <f>B13-E12</f>
        <v>411</v>
      </c>
      <c r="I12" s="7" t="s">
        <v>15</v>
      </c>
      <c r="J12" s="7"/>
    </row>
    <row r="13" spans="1:11" ht="20.100000000000001" customHeight="1">
      <c r="A13" s="7" t="s">
        <v>16</v>
      </c>
      <c r="B13" s="11">
        <v>450</v>
      </c>
      <c r="C13" s="7" t="s">
        <v>15</v>
      </c>
      <c r="D13" s="7" t="s">
        <v>18</v>
      </c>
      <c r="E13" s="11">
        <v>39</v>
      </c>
      <c r="F13" s="7" t="s">
        <v>15</v>
      </c>
      <c r="G13" s="7" t="s">
        <v>23</v>
      </c>
      <c r="H13" s="11">
        <f>B13-E13</f>
        <v>411</v>
      </c>
      <c r="I13" s="7" t="s">
        <v>15</v>
      </c>
      <c r="J13" s="7"/>
    </row>
    <row r="14" spans="1:11" ht="20.100000000000001" customHeight="1">
      <c r="A14" s="7" t="s">
        <v>19</v>
      </c>
      <c r="B14" s="11">
        <v>3</v>
      </c>
      <c r="C14" s="12" t="s">
        <v>20</v>
      </c>
      <c r="D14" s="11">
        <v>18</v>
      </c>
      <c r="E14" s="7" t="s">
        <v>21</v>
      </c>
      <c r="F14" s="13">
        <f>B14*PI()*(D14/10)^2/4</f>
        <v>7.6340701482231976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2</v>
      </c>
      <c r="C15" s="12" t="s">
        <v>20</v>
      </c>
      <c r="D15" s="11">
        <v>18</v>
      </c>
      <c r="E15" s="7" t="s">
        <v>21</v>
      </c>
      <c r="F15" s="13">
        <f>B15*PI()*(D15/10)^2/4</f>
        <v>5.0893800988154654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225.03473795133843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1.9907324767731104E-3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0.10825341836148267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47.47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v>11.6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50.949999999999996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59.07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50.949999999999996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2.4012791968286443E-2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156.42633695755038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20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8.442899964856445E-3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5.6285999765709636E-3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49500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225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15.7503055401517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0.75269392674933533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1.4105408363330788E-3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183908.58028232236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0.19379762003783524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0.78668961516638969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1.4105408363330788E-3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213218.44626647266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0.16773673743974693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0.75269392674933533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1.4105408363330788E-3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183908.58028232236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0.13842687145559662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98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0.19379762003783524</v>
      </c>
      <c r="F66" s="7" t="s">
        <v>15</v>
      </c>
      <c r="G66" s="12" t="str">
        <f>IF(E66&lt;=I66,"&lt;","&gt;")</f>
        <v>&gt;</v>
      </c>
      <c r="H66" s="7" t="s">
        <v>97</v>
      </c>
      <c r="I66" s="7">
        <v>0.15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Không 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95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0.22310748602198555</v>
      </c>
      <c r="F69" s="7" t="s">
        <v>15</v>
      </c>
      <c r="G69" s="12" t="str">
        <f>IF(E69&lt;I69,"&lt;","&gt;")</f>
        <v>&gt;</v>
      </c>
      <c r="H69" s="7" t="s">
        <v>97</v>
      </c>
      <c r="I69" s="7">
        <v>0.15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Không 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DATA!$B$3:$B$12</xm:f>
          </x14:formula1>
          <xm:sqref>C3</xm:sqref>
        </x14:dataValidation>
        <x14:dataValidation type="list" allowBlank="1" showInputMessage="1" showErrorMessage="1">
          <x14:formula1>
            <xm:f>DATA!$B$16:$B$23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D1-1 (2)</vt:lpstr>
      <vt:lpstr>D1-1</vt:lpstr>
      <vt:lpstr>DATA</vt:lpstr>
      <vt:lpstr>'D1-1 (2)'!_a01</vt:lpstr>
      <vt:lpstr>_a01</vt:lpstr>
      <vt:lpstr>'D1-1 (2)'!_a02</vt:lpstr>
      <vt:lpstr>_a02</vt:lpstr>
      <vt:lpstr>'D1-1 (2)'!_As1</vt:lpstr>
      <vt:lpstr>_As1</vt:lpstr>
      <vt:lpstr>'D1-1 (2)'!_As2</vt:lpstr>
      <vt:lpstr>_As2</vt:lpstr>
      <vt:lpstr>'D1-1 (2)'!_b</vt:lpstr>
      <vt:lpstr>_b</vt:lpstr>
      <vt:lpstr>'D1-1 (2)'!_h</vt:lpstr>
      <vt:lpstr>_h</vt:lpstr>
      <vt:lpstr>'D1-1 (2)'!_h01</vt:lpstr>
      <vt:lpstr>_h01</vt:lpstr>
      <vt:lpstr>'D1-1 (2)'!_h02</vt:lpstr>
      <vt:lpstr>_h02</vt:lpstr>
      <vt:lpstr>'D1-1'!Print_Area</vt:lpstr>
      <vt:lpstr>'D1-1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2022-05-28T07:03:05Z</dcterms:modified>
</cp:coreProperties>
</file>