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S7902(2022S2)\BUSS7902(2022S2) Lectures\"/>
    </mc:Choice>
  </mc:AlternateContent>
  <xr:revisionPtr revIDLastSave="0" documentId="13_ncr:1_{D9C1CBD2-9947-4178-9292-C7FFDCDFF683}" xr6:coauthVersionLast="46" xr6:coauthVersionMax="46" xr10:uidLastSave="{00000000-0000-0000-0000-000000000000}"/>
  <bookViews>
    <workbookView xWindow="-96" yWindow="-96" windowWidth="19392" windowHeight="10392" firstSheet="2" activeTab="7" xr2:uid="{00000000-000D-0000-FFFF-FFFF00000000}"/>
  </bookViews>
  <sheets>
    <sheet name="KADDRegress" sheetId="4" state="hidden" r:id="rId1"/>
    <sheet name="KADDHistogramData" sheetId="5" state="hidden" r:id="rId2"/>
    <sheet name="House Price" sheetId="41" r:id="rId3"/>
    <sheet name="Sheet1" sheetId="23" state="hidden" r:id="rId4"/>
    <sheet name="Sheet5" sheetId="21" state="hidden" r:id="rId5"/>
    <sheet name="Sheet4" sheetId="19" state="hidden" r:id="rId6"/>
    <sheet name="Motel" sheetId="3" r:id="rId7"/>
    <sheet name="Transform Y" sheetId="46" r:id="rId8"/>
    <sheet name="Sheet2" sheetId="45" state="hidden" r:id="rId9"/>
  </sheets>
  <definedNames>
    <definedName name="A_Vacancy">#REF!</definedName>
    <definedName name="AGE">#REF!</definedName>
    <definedName name="AGE_SQ">#REF!</definedName>
    <definedName name="DataR1">#REF!</definedName>
    <definedName name="Distance">Motel!#REF!</definedName>
    <definedName name="Drywall_sales">#REF!</definedName>
    <definedName name="Enrolment">Motel!#REF!</definedName>
    <definedName name="FitRange">Sheet2!$G$1:$G$24</definedName>
    <definedName name="House">#REF!</definedName>
    <definedName name="Housesize">#REF!</definedName>
    <definedName name="INC_AGE">#REF!</definedName>
    <definedName name="INC_SQ">#REF!</definedName>
    <definedName name="Income">Motel!#REF!</definedName>
    <definedName name="IndivXRange_1">Sheet2!$C$1:$C$24</definedName>
    <definedName name="IndivXRange_2">Sheet2!$D$1:$D$24</definedName>
    <definedName name="IndivXRange_3">Sheet2!$E$1:$E$24</definedName>
    <definedName name="IndivXRange_4">Sheet2!$F$1:$F$24</definedName>
    <definedName name="IndivXRange_5">#REF!</definedName>
    <definedName name="IndivXRange_6">#REF!</definedName>
    <definedName name="InRange">Sheet2!$J$1:$J$24</definedName>
    <definedName name="InRangeStart">Sheet2!$J$1</definedName>
    <definedName name="InRangeT">Sheet2!$J$1:$L$24</definedName>
    <definedName name="Landsize">#REF!</definedName>
    <definedName name="Margin">Motel!#REF!</definedName>
    <definedName name="Mortgage">#REF!</definedName>
    <definedName name="Nearest">Motel!#REF!</definedName>
    <definedName name="Number">Motel!#REF!</definedName>
    <definedName name="O_Vacancy">#REF!</definedName>
    <definedName name="Office">Motel!#REF!</definedName>
    <definedName name="Permits">#REF!</definedName>
    <definedName name="Price">#REF!</definedName>
    <definedName name="ResidRange">Sheet2!$H$1:$H$24</definedName>
    <definedName name="REVENUE">#REF!</definedName>
    <definedName name="SSTRange">Sheet2!$A$27</definedName>
    <definedName name="XRange">Sheet2!$B$1:$F$24</definedName>
    <definedName name="Y">#REF!</definedName>
    <definedName name="YRange">Sheet2!$A$1:$A$24</definedName>
    <definedName name="YTYRange">Sheet2!$A$26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46" l="1"/>
  <c r="U5" i="46" s="1"/>
  <c r="T6" i="46" s="1"/>
  <c r="T4" i="46"/>
  <c r="T5" i="46" s="1"/>
  <c r="C101" i="46"/>
  <c r="C100" i="46"/>
  <c r="C99" i="46"/>
  <c r="C98" i="46"/>
  <c r="C97" i="46"/>
  <c r="C96" i="46"/>
  <c r="C95" i="46"/>
  <c r="C94" i="46"/>
  <c r="C93" i="46"/>
  <c r="C92" i="46"/>
  <c r="C91" i="46"/>
  <c r="C90" i="46"/>
  <c r="C89" i="46"/>
  <c r="C88" i="46"/>
  <c r="C87" i="46"/>
  <c r="C86" i="46"/>
  <c r="C85" i="46"/>
  <c r="C84" i="46"/>
  <c r="C83" i="46"/>
  <c r="C82" i="46"/>
  <c r="C81" i="46"/>
  <c r="C80" i="46"/>
  <c r="C79" i="46"/>
  <c r="C78" i="46"/>
  <c r="C77" i="46"/>
  <c r="C76" i="46"/>
  <c r="C75" i="46"/>
  <c r="C74" i="46"/>
  <c r="C73" i="46"/>
  <c r="C72" i="46"/>
  <c r="C71" i="46"/>
  <c r="C70" i="46"/>
  <c r="C69" i="46"/>
  <c r="C68" i="46"/>
  <c r="C67" i="46"/>
  <c r="C66" i="46"/>
  <c r="C65" i="46"/>
  <c r="C64" i="46"/>
  <c r="C63" i="46"/>
  <c r="C62" i="46"/>
  <c r="C6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BY9" i="3"/>
  <c r="BS7" i="3"/>
  <c r="CA6" i="3"/>
  <c r="BS5" i="3"/>
  <c r="BS6" i="3" s="1"/>
  <c r="CA9" i="3" l="1"/>
  <c r="CA8" i="3"/>
  <c r="S21" i="3"/>
  <c r="S19" i="3"/>
  <c r="S23" i="3" s="1"/>
  <c r="Q18" i="41"/>
  <c r="Q16" i="41"/>
  <c r="Q20" i="41" s="1"/>
  <c r="AU5" i="41" l="1"/>
  <c r="AU4" i="41"/>
  <c r="AU3" i="41"/>
  <c r="AU2" i="41"/>
  <c r="AU7" i="41"/>
  <c r="AP7" i="41"/>
  <c r="AP5" i="41"/>
  <c r="AP4" i="41"/>
  <c r="AP2" i="41"/>
  <c r="AP3" i="41"/>
  <c r="AP6" i="41" l="1"/>
  <c r="AU6" i="41"/>
  <c r="F142" i="5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32" i="5"/>
  <c r="F133" i="5" s="1"/>
  <c r="F134" i="5" s="1"/>
  <c r="F135" i="5" s="1"/>
  <c r="F136" i="5" s="1"/>
  <c r="F137" i="5" s="1"/>
  <c r="F138" i="5" s="1"/>
  <c r="F139" i="5" s="1"/>
  <c r="F140" i="5" s="1"/>
  <c r="F141" i="5" s="1"/>
  <c r="F122" i="5"/>
  <c r="F123" i="5" s="1"/>
  <c r="F124" i="5" s="1"/>
  <c r="F125" i="5" s="1"/>
  <c r="F126" i="5" s="1"/>
  <c r="F127" i="5" s="1"/>
  <c r="F128" i="5" s="1"/>
  <c r="F129" i="5" s="1"/>
  <c r="F130" i="5" s="1"/>
  <c r="F131" i="5" s="1"/>
  <c r="F112" i="5"/>
  <c r="F113" i="5" s="1"/>
  <c r="F114" i="5" s="1"/>
  <c r="F115" i="5" s="1"/>
  <c r="F116" i="5" s="1"/>
  <c r="F117" i="5" s="1"/>
  <c r="F118" i="5" s="1"/>
  <c r="F119" i="5" s="1"/>
  <c r="F120" i="5" s="1"/>
  <c r="F121" i="5" s="1"/>
  <c r="F102" i="5"/>
  <c r="F103" i="5" s="1"/>
  <c r="F104" i="5" s="1"/>
  <c r="F105" i="5" s="1"/>
  <c r="F106" i="5" s="1"/>
  <c r="F107" i="5" s="1"/>
  <c r="F108" i="5" s="1"/>
  <c r="F109" i="5" s="1"/>
  <c r="F110" i="5" s="1"/>
  <c r="F111" i="5" s="1"/>
  <c r="F92" i="5"/>
  <c r="F93" i="5" s="1"/>
  <c r="F94" i="5" s="1"/>
  <c r="F95" i="5" s="1"/>
  <c r="F96" i="5" s="1"/>
  <c r="F97" i="5" s="1"/>
  <c r="F98" i="5" s="1"/>
  <c r="F99" i="5" s="1"/>
  <c r="F100" i="5" s="1"/>
  <c r="F101" i="5" s="1"/>
  <c r="F82" i="5"/>
  <c r="F83" i="5" s="1"/>
  <c r="F84" i="5" s="1"/>
  <c r="F85" i="5" s="1"/>
  <c r="F86" i="5" s="1"/>
  <c r="F87" i="5" s="1"/>
  <c r="F88" i="5" s="1"/>
  <c r="F89" i="5" s="1"/>
  <c r="F90" i="5" s="1"/>
  <c r="F91" i="5" s="1"/>
  <c r="F72" i="5"/>
  <c r="F73" i="5" s="1"/>
  <c r="F74" i="5" s="1"/>
  <c r="F75" i="5" s="1"/>
  <c r="F76" i="5" s="1"/>
  <c r="F77" i="5" s="1"/>
  <c r="F78" i="5" s="1"/>
  <c r="F79" i="5" s="1"/>
  <c r="F80" i="5" s="1"/>
  <c r="F81" i="5" s="1"/>
  <c r="F62" i="5"/>
  <c r="F63" i="5" s="1"/>
  <c r="F64" i="5" s="1"/>
  <c r="F65" i="5" s="1"/>
  <c r="F66" i="5" s="1"/>
  <c r="F67" i="5" s="1"/>
  <c r="F68" i="5" s="1"/>
  <c r="F69" i="5" s="1"/>
  <c r="F70" i="5" s="1"/>
  <c r="F71" i="5" s="1"/>
  <c r="F52" i="5"/>
  <c r="F53" i="5" s="1"/>
  <c r="F54" i="5" s="1"/>
  <c r="F55" i="5" s="1"/>
  <c r="F56" i="5" s="1"/>
  <c r="F57" i="5" s="1"/>
  <c r="F58" i="5" s="1"/>
  <c r="F59" i="5" s="1"/>
  <c r="F60" i="5" s="1"/>
  <c r="F61" i="5" s="1"/>
  <c r="F42" i="5"/>
  <c r="F43" i="5" s="1"/>
  <c r="F44" i="5" s="1"/>
  <c r="F45" i="5" s="1"/>
  <c r="F46" i="5" s="1"/>
  <c r="F47" i="5" s="1"/>
  <c r="F48" i="5" s="1"/>
  <c r="F49" i="5" s="1"/>
  <c r="F50" i="5" s="1"/>
  <c r="F51" i="5" s="1"/>
  <c r="F32" i="5"/>
  <c r="F33" i="5" s="1"/>
  <c r="F34" i="5" s="1"/>
  <c r="F35" i="5" s="1"/>
  <c r="F36" i="5" s="1"/>
  <c r="F37" i="5" s="1"/>
  <c r="F38" i="5" s="1"/>
  <c r="F39" i="5" s="1"/>
  <c r="F40" i="5" s="1"/>
  <c r="F41" i="5" s="1"/>
  <c r="F22" i="5"/>
  <c r="F23" i="5" s="1"/>
  <c r="F24" i="5" s="1"/>
  <c r="F25" i="5" s="1"/>
  <c r="F26" i="5" s="1"/>
  <c r="F27" i="5" s="1"/>
  <c r="F28" i="5" s="1"/>
  <c r="F29" i="5" s="1"/>
  <c r="F30" i="5" s="1"/>
  <c r="F31" i="5" s="1"/>
  <c r="F12" i="5"/>
  <c r="F13" i="5" s="1"/>
  <c r="F14" i="5" s="1"/>
  <c r="F15" i="5" s="1"/>
  <c r="F16" i="5" s="1"/>
  <c r="F17" i="5" s="1"/>
  <c r="F18" i="5" s="1"/>
  <c r="F19" i="5" s="1"/>
  <c r="F20" i="5" s="1"/>
  <c r="F21" i="5" s="1"/>
  <c r="D142" i="5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32" i="5"/>
  <c r="D133" i="5" s="1"/>
  <c r="D134" i="5" s="1"/>
  <c r="D135" i="5" s="1"/>
  <c r="D136" i="5" s="1"/>
  <c r="D137" i="5" s="1"/>
  <c r="D138" i="5" s="1"/>
  <c r="D139" i="5" s="1"/>
  <c r="D140" i="5" s="1"/>
  <c r="D141" i="5" s="1"/>
  <c r="D122" i="5"/>
  <c r="D123" i="5" s="1"/>
  <c r="D124" i="5" s="1"/>
  <c r="D125" i="5" s="1"/>
  <c r="D126" i="5" s="1"/>
  <c r="D127" i="5" s="1"/>
  <c r="D128" i="5" s="1"/>
  <c r="D129" i="5" s="1"/>
  <c r="D130" i="5" s="1"/>
  <c r="D131" i="5" s="1"/>
  <c r="D112" i="5"/>
  <c r="D113" i="5" s="1"/>
  <c r="D114" i="5" s="1"/>
  <c r="D115" i="5" s="1"/>
  <c r="D116" i="5" s="1"/>
  <c r="D117" i="5" s="1"/>
  <c r="D118" i="5" s="1"/>
  <c r="D119" i="5" s="1"/>
  <c r="D120" i="5" s="1"/>
  <c r="D121" i="5" s="1"/>
  <c r="D102" i="5"/>
  <c r="D103" i="5" s="1"/>
  <c r="D104" i="5" s="1"/>
  <c r="D105" i="5" s="1"/>
  <c r="D106" i="5" s="1"/>
  <c r="D107" i="5" s="1"/>
  <c r="D108" i="5" s="1"/>
  <c r="D109" i="5" s="1"/>
  <c r="D110" i="5" s="1"/>
  <c r="D111" i="5" s="1"/>
  <c r="D92" i="5"/>
  <c r="D93" i="5" s="1"/>
  <c r="D94" i="5" s="1"/>
  <c r="D95" i="5" s="1"/>
  <c r="D96" i="5" s="1"/>
  <c r="D97" i="5" s="1"/>
  <c r="D98" i="5" s="1"/>
  <c r="D99" i="5" s="1"/>
  <c r="D100" i="5" s="1"/>
  <c r="D101" i="5" s="1"/>
  <c r="D82" i="5"/>
  <c r="D83" i="5" s="1"/>
  <c r="D84" i="5" s="1"/>
  <c r="D85" i="5" s="1"/>
  <c r="D86" i="5" s="1"/>
  <c r="D87" i="5" s="1"/>
  <c r="D88" i="5" s="1"/>
  <c r="D89" i="5" s="1"/>
  <c r="D90" i="5" s="1"/>
  <c r="D91" i="5" s="1"/>
  <c r="D72" i="5"/>
  <c r="D73" i="5" s="1"/>
  <c r="D74" i="5" s="1"/>
  <c r="D75" i="5" s="1"/>
  <c r="D76" i="5" s="1"/>
  <c r="D77" i="5" s="1"/>
  <c r="D78" i="5" s="1"/>
  <c r="D79" i="5" s="1"/>
  <c r="D80" i="5" s="1"/>
  <c r="D81" i="5" s="1"/>
  <c r="D62" i="5"/>
  <c r="D63" i="5" s="1"/>
  <c r="D64" i="5" s="1"/>
  <c r="D65" i="5" s="1"/>
  <c r="D66" i="5" s="1"/>
  <c r="D67" i="5" s="1"/>
  <c r="D68" i="5" s="1"/>
  <c r="D69" i="5" s="1"/>
  <c r="D70" i="5" s="1"/>
  <c r="D71" i="5" s="1"/>
  <c r="D52" i="5"/>
  <c r="D53" i="5" s="1"/>
  <c r="D54" i="5" s="1"/>
  <c r="D55" i="5" s="1"/>
  <c r="D56" i="5" s="1"/>
  <c r="D57" i="5" s="1"/>
  <c r="D58" i="5" s="1"/>
  <c r="D59" i="5" s="1"/>
  <c r="D60" i="5" s="1"/>
  <c r="D61" i="5" s="1"/>
  <c r="D42" i="5"/>
  <c r="D43" i="5" s="1"/>
  <c r="D44" i="5" s="1"/>
  <c r="D45" i="5" s="1"/>
  <c r="D46" i="5" s="1"/>
  <c r="D47" i="5" s="1"/>
  <c r="D48" i="5" s="1"/>
  <c r="D49" i="5" s="1"/>
  <c r="D50" i="5" s="1"/>
  <c r="D51" i="5" s="1"/>
  <c r="D32" i="5"/>
  <c r="D33" i="5" s="1"/>
  <c r="D34" i="5" s="1"/>
  <c r="D35" i="5" s="1"/>
  <c r="D36" i="5" s="1"/>
  <c r="D37" i="5" s="1"/>
  <c r="D38" i="5" s="1"/>
  <c r="D39" i="5" s="1"/>
  <c r="D40" i="5" s="1"/>
  <c r="D41" i="5" s="1"/>
  <c r="D22" i="5"/>
  <c r="D23" i="5" s="1"/>
  <c r="D24" i="5" s="1"/>
  <c r="D25" i="5" s="1"/>
  <c r="D26" i="5" s="1"/>
  <c r="D27" i="5" s="1"/>
  <c r="D28" i="5" s="1"/>
  <c r="D29" i="5" s="1"/>
  <c r="D30" i="5" s="1"/>
  <c r="D31" i="5" s="1"/>
  <c r="D12" i="5"/>
  <c r="D13" i="5" s="1"/>
  <c r="D14" i="5" s="1"/>
  <c r="D15" i="5" s="1"/>
  <c r="D16" i="5" s="1"/>
  <c r="D17" i="5" s="1"/>
  <c r="D18" i="5" s="1"/>
  <c r="D19" i="5" s="1"/>
  <c r="D20" i="5" s="1"/>
  <c r="D21" i="5" s="1"/>
  <c r="B142" i="5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32" i="5"/>
  <c r="B133" i="5" s="1"/>
  <c r="B134" i="5" s="1"/>
  <c r="B135" i="5" s="1"/>
  <c r="B136" i="5" s="1"/>
  <c r="B137" i="5" s="1"/>
  <c r="B138" i="5" s="1"/>
  <c r="B139" i="5" s="1"/>
  <c r="B140" i="5" s="1"/>
  <c r="B141" i="5" s="1"/>
  <c r="B122" i="5"/>
  <c r="B123" i="5" s="1"/>
  <c r="B124" i="5" s="1"/>
  <c r="B125" i="5" s="1"/>
  <c r="B126" i="5" s="1"/>
  <c r="B127" i="5" s="1"/>
  <c r="B128" i="5" s="1"/>
  <c r="B129" i="5" s="1"/>
  <c r="B130" i="5" s="1"/>
  <c r="B131" i="5" s="1"/>
  <c r="B112" i="5"/>
  <c r="B113" i="5" s="1"/>
  <c r="B114" i="5" s="1"/>
  <c r="B115" i="5" s="1"/>
  <c r="B116" i="5" s="1"/>
  <c r="B117" i="5" s="1"/>
  <c r="B118" i="5" s="1"/>
  <c r="B119" i="5" s="1"/>
  <c r="B120" i="5" s="1"/>
  <c r="B121" i="5" s="1"/>
  <c r="B102" i="5"/>
  <c r="B103" i="5" s="1"/>
  <c r="B104" i="5" s="1"/>
  <c r="B105" i="5" s="1"/>
  <c r="B106" i="5" s="1"/>
  <c r="B107" i="5" s="1"/>
  <c r="B108" i="5" s="1"/>
  <c r="B109" i="5" s="1"/>
  <c r="B110" i="5" s="1"/>
  <c r="B111" i="5" s="1"/>
  <c r="B92" i="5"/>
  <c r="B93" i="5" s="1"/>
  <c r="B94" i="5" s="1"/>
  <c r="B95" i="5" s="1"/>
  <c r="B96" i="5" s="1"/>
  <c r="B97" i="5" s="1"/>
  <c r="B98" i="5" s="1"/>
  <c r="B99" i="5" s="1"/>
  <c r="B100" i="5" s="1"/>
  <c r="B101" i="5" s="1"/>
  <c r="B82" i="5"/>
  <c r="B83" i="5" s="1"/>
  <c r="B84" i="5" s="1"/>
  <c r="B85" i="5" s="1"/>
  <c r="B86" i="5" s="1"/>
  <c r="B87" i="5" s="1"/>
  <c r="B88" i="5" s="1"/>
  <c r="B89" i="5" s="1"/>
  <c r="B90" i="5" s="1"/>
  <c r="B91" i="5" s="1"/>
  <c r="B72" i="5"/>
  <c r="B73" i="5" s="1"/>
  <c r="B74" i="5" s="1"/>
  <c r="B75" i="5" s="1"/>
  <c r="B76" i="5" s="1"/>
  <c r="B77" i="5" s="1"/>
  <c r="B78" i="5" s="1"/>
  <c r="B79" i="5" s="1"/>
  <c r="B80" i="5" s="1"/>
  <c r="B81" i="5" s="1"/>
  <c r="B62" i="5"/>
  <c r="B63" i="5" s="1"/>
  <c r="B64" i="5" s="1"/>
  <c r="B65" i="5" s="1"/>
  <c r="B66" i="5" s="1"/>
  <c r="B67" i="5" s="1"/>
  <c r="B68" i="5" s="1"/>
  <c r="B69" i="5" s="1"/>
  <c r="B70" i="5" s="1"/>
  <c r="B71" i="5" s="1"/>
  <c r="B52" i="5"/>
  <c r="B53" i="5" s="1"/>
  <c r="B54" i="5" s="1"/>
  <c r="B55" i="5" s="1"/>
  <c r="B56" i="5" s="1"/>
  <c r="B57" i="5" s="1"/>
  <c r="B58" i="5" s="1"/>
  <c r="B59" i="5" s="1"/>
  <c r="B60" i="5" s="1"/>
  <c r="B61" i="5" s="1"/>
  <c r="B42" i="5"/>
  <c r="B43" i="5" s="1"/>
  <c r="B44" i="5" s="1"/>
  <c r="B45" i="5" s="1"/>
  <c r="B46" i="5" s="1"/>
  <c r="B47" i="5" s="1"/>
  <c r="B48" i="5" s="1"/>
  <c r="B49" i="5" s="1"/>
  <c r="B50" i="5" s="1"/>
  <c r="B51" i="5" s="1"/>
  <c r="B32" i="5"/>
  <c r="B33" i="5" s="1"/>
  <c r="B34" i="5" s="1"/>
  <c r="B35" i="5" s="1"/>
  <c r="B36" i="5" s="1"/>
  <c r="B37" i="5" s="1"/>
  <c r="B38" i="5" s="1"/>
  <c r="B39" i="5" s="1"/>
  <c r="B40" i="5" s="1"/>
  <c r="B41" i="5" s="1"/>
  <c r="B22" i="5"/>
  <c r="B23" i="5" s="1"/>
  <c r="B24" i="5" s="1"/>
  <c r="B25" i="5" s="1"/>
  <c r="B26" i="5" s="1"/>
  <c r="B27" i="5" s="1"/>
  <c r="B28" i="5" s="1"/>
  <c r="B29" i="5" s="1"/>
  <c r="B30" i="5" s="1"/>
  <c r="B31" i="5" s="1"/>
  <c r="B12" i="5"/>
  <c r="B13" i="5" s="1"/>
  <c r="B14" i="5" s="1"/>
  <c r="B15" i="5" s="1"/>
  <c r="B16" i="5" s="1"/>
  <c r="B17" i="5" s="1"/>
  <c r="B18" i="5" s="1"/>
  <c r="B19" i="5" s="1"/>
  <c r="B20" i="5" s="1"/>
  <c r="B21" i="5" s="1"/>
</calcChain>
</file>

<file path=xl/sharedStrings.xml><?xml version="1.0" encoding="utf-8"?>
<sst xmlns="http://schemas.openxmlformats.org/spreadsheetml/2006/main" count="492" uniqueCount="116">
  <si>
    <t>y</t>
  </si>
  <si>
    <t>x1</t>
  </si>
  <si>
    <t>x2</t>
  </si>
  <si>
    <t>Intercept</t>
  </si>
  <si>
    <t>Observations</t>
  </si>
  <si>
    <t>ANOVA</t>
  </si>
  <si>
    <t>R Square</t>
  </si>
  <si>
    <t>df</t>
  </si>
  <si>
    <t>SS</t>
  </si>
  <si>
    <t>MS</t>
  </si>
  <si>
    <t>F</t>
  </si>
  <si>
    <t>Standard Error</t>
  </si>
  <si>
    <t>Regression</t>
  </si>
  <si>
    <t>Adjusted R Square</t>
  </si>
  <si>
    <t>Residual</t>
  </si>
  <si>
    <t>Multiple R</t>
  </si>
  <si>
    <t>Total</t>
  </si>
  <si>
    <t>Coefficients</t>
  </si>
  <si>
    <t>Residuals</t>
  </si>
  <si>
    <t>SUMMARY OUTPUT</t>
  </si>
  <si>
    <t>Regression Statistics</t>
  </si>
  <si>
    <t>Significance F</t>
  </si>
  <si>
    <t>t Stat</t>
  </si>
  <si>
    <t>P-value</t>
  </si>
  <si>
    <t>Lower 95%</t>
  </si>
  <si>
    <t>Upper 95%</t>
  </si>
  <si>
    <t>RESIDUAL OUTPUT</t>
  </si>
  <si>
    <t>Observation</t>
  </si>
  <si>
    <t>Margin (y)</t>
  </si>
  <si>
    <t>Number (x1)</t>
  </si>
  <si>
    <t>Nearest (x2)</t>
  </si>
  <si>
    <t>Office  (x3)</t>
  </si>
  <si>
    <t>Enrolment (x4)</t>
  </si>
  <si>
    <t>Income (x5)</t>
  </si>
  <si>
    <t>Distance (x6)</t>
  </si>
  <si>
    <t>Price</t>
  </si>
  <si>
    <t>p-value</t>
  </si>
  <si>
    <t xml:space="preserve"> </t>
  </si>
  <si>
    <r>
      <t>Number (x</t>
    </r>
    <r>
      <rPr>
        <b/>
        <vertAlign val="subscript"/>
        <sz val="10"/>
        <color rgb="FFFF0000"/>
        <rFont val="Arial"/>
        <family val="2"/>
      </rPr>
      <t>1</t>
    </r>
    <r>
      <rPr>
        <b/>
        <sz val="10"/>
        <color rgb="FFFF0000"/>
        <rFont val="Arial"/>
        <family val="2"/>
      </rPr>
      <t>)</t>
    </r>
  </si>
  <si>
    <r>
      <t>Nearest (x</t>
    </r>
    <r>
      <rPr>
        <b/>
        <vertAlign val="subscript"/>
        <sz val="10"/>
        <color rgb="FFFF0000"/>
        <rFont val="Arial"/>
        <family val="2"/>
      </rPr>
      <t>2</t>
    </r>
    <r>
      <rPr>
        <b/>
        <sz val="10"/>
        <color rgb="FFFF0000"/>
        <rFont val="Arial"/>
        <family val="2"/>
      </rPr>
      <t>)</t>
    </r>
  </si>
  <si>
    <r>
      <t>Office  (x</t>
    </r>
    <r>
      <rPr>
        <b/>
        <vertAlign val="subscript"/>
        <sz val="10"/>
        <color rgb="FFFF0000"/>
        <rFont val="Arial"/>
        <family val="2"/>
      </rPr>
      <t>3</t>
    </r>
    <r>
      <rPr>
        <b/>
        <sz val="10"/>
        <color rgb="FFFF0000"/>
        <rFont val="Arial"/>
        <family val="2"/>
      </rPr>
      <t>)</t>
    </r>
  </si>
  <si>
    <r>
      <t>Enrolment (x</t>
    </r>
    <r>
      <rPr>
        <b/>
        <vertAlign val="subscript"/>
        <sz val="10"/>
        <color rgb="FFFF0000"/>
        <rFont val="Arial"/>
        <family val="2"/>
      </rPr>
      <t>4</t>
    </r>
    <r>
      <rPr>
        <b/>
        <sz val="10"/>
        <color rgb="FFFF0000"/>
        <rFont val="Arial"/>
        <family val="2"/>
      </rPr>
      <t>)</t>
    </r>
  </si>
  <si>
    <r>
      <t>Income (x</t>
    </r>
    <r>
      <rPr>
        <b/>
        <vertAlign val="subscript"/>
        <sz val="10"/>
        <color rgb="FFFF0000"/>
        <rFont val="Arial"/>
        <family val="2"/>
      </rPr>
      <t>5</t>
    </r>
    <r>
      <rPr>
        <b/>
        <sz val="10"/>
        <color rgb="FFFF0000"/>
        <rFont val="Arial"/>
        <family val="2"/>
      </rPr>
      <t>)</t>
    </r>
  </si>
  <si>
    <r>
      <t>Distance (x</t>
    </r>
    <r>
      <rPr>
        <b/>
        <vertAlign val="subscript"/>
        <sz val="10"/>
        <color rgb="FFFF0000"/>
        <rFont val="Arial"/>
        <family val="2"/>
      </rPr>
      <t>6</t>
    </r>
    <r>
      <rPr>
        <b/>
        <sz val="10"/>
        <color rgb="FFFF0000"/>
        <rFont val="Arial"/>
        <family val="2"/>
      </rPr>
      <t>)</t>
    </r>
  </si>
  <si>
    <t>House</t>
  </si>
  <si>
    <t>Housesize</t>
  </si>
  <si>
    <t>Landsize</t>
  </si>
  <si>
    <t>Age</t>
  </si>
  <si>
    <t>Full model</t>
  </si>
  <si>
    <t>Reduced model</t>
  </si>
  <si>
    <t>Upper 95.0%</t>
  </si>
  <si>
    <t>Standard Residuals</t>
  </si>
  <si>
    <t>SSR(F)</t>
  </si>
  <si>
    <t>SSR(R)</t>
  </si>
  <si>
    <t>MSE(F)</t>
  </si>
  <si>
    <t>K-p</t>
  </si>
  <si>
    <t>Partial F</t>
  </si>
  <si>
    <t>Critical F</t>
  </si>
  <si>
    <t>&lt; 4.84 Do not reject H0.</t>
  </si>
  <si>
    <t>Use SSR</t>
  </si>
  <si>
    <t>Use SSE</t>
  </si>
  <si>
    <t>SSE(R)</t>
  </si>
  <si>
    <t>SSE(F)</t>
  </si>
  <si>
    <t>Full Model</t>
  </si>
  <si>
    <t>Reduced Model</t>
  </si>
  <si>
    <t>Backward Elimimation Procedure</t>
  </si>
  <si>
    <t>Comment: Remove Age and redo the regression analysis</t>
  </si>
  <si>
    <t>Check Multicollinearity</t>
  </si>
  <si>
    <t>Comment: X6 is the least important independent variable and is removed from the model.</t>
  </si>
  <si>
    <t>Comment: X4 is the least important independent variable and is removed from the model.</t>
  </si>
  <si>
    <t>Critical value</t>
  </si>
  <si>
    <t xml:space="preserve">p-value </t>
  </si>
  <si>
    <t>Comment: All independent variables are significance. This is the reduced model.</t>
  </si>
  <si>
    <t>Predicted Margin (y)</t>
  </si>
  <si>
    <t>&lt;- Delete Observation $95</t>
  </si>
  <si>
    <t>Further analysis until the final estimation equation is obtained</t>
  </si>
  <si>
    <t>&lt;- delete observation #2</t>
  </si>
  <si>
    <t>Comment: No more outliers are identified.</t>
  </si>
  <si>
    <t>Comment: Observation #2 is the second outlier identified.</t>
  </si>
  <si>
    <t xml:space="preserve">Comment: Observation #95 is the first outlier identified. </t>
  </si>
  <si>
    <t>Comment: No pattern in the residual plot. The assumptions of uncorrelated errors and constant error variance are valid.</t>
  </si>
  <si>
    <t>Prediction Interval</t>
  </si>
  <si>
    <t>Multiple Linear Regression Analysis - Prediction Interval</t>
  </si>
  <si>
    <t>Predicted y-value (based on the best model)</t>
  </si>
  <si>
    <r>
      <t>Critical value, t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Calibri Light"/>
        <family val="2"/>
      </rPr>
      <t>/2</t>
    </r>
  </si>
  <si>
    <t xml:space="preserve">Sample size, n </t>
  </si>
  <si>
    <t>Degrees of freedom, df = n-k-1</t>
  </si>
  <si>
    <t>MSE</t>
  </si>
  <si>
    <t xml:space="preserve">   UCL</t>
  </si>
  <si>
    <t xml:space="preserve">Standard error (predictione interval) </t>
  </si>
  <si>
    <t xml:space="preserve">   LCL </t>
  </si>
  <si>
    <r>
      <t xml:space="preserve">Level of significance, </t>
    </r>
    <r>
      <rPr>
        <sz val="11"/>
        <color theme="1"/>
        <rFont val="Symbol"/>
        <family val="1"/>
        <charset val="2"/>
      </rPr>
      <t>a</t>
    </r>
  </si>
  <si>
    <t>x3</t>
  </si>
  <si>
    <t>x4</t>
  </si>
  <si>
    <t>x5</t>
  </si>
  <si>
    <t>x6</t>
  </si>
  <si>
    <t>Comment: Largest |correlation| = _______ &lt; 0.90, multicollinearity does not exist</t>
  </si>
  <si>
    <t>Comment: Largest |correlation| = _____. Multicollinearity does not exist.</t>
  </si>
  <si>
    <t>Test for normality (for the reduced model with outliers deleted)</t>
  </si>
  <si>
    <t>Prediction Interval - Use the reduced model</t>
  </si>
  <si>
    <t>Statistical test for normality (Jarque-Bera Test)</t>
  </si>
  <si>
    <t>Sample skewness, s</t>
  </si>
  <si>
    <t>Test statistic, JB</t>
  </si>
  <si>
    <t>Sample excess kurtosis, k-3</t>
  </si>
  <si>
    <r>
      <t>P(</t>
    </r>
    <r>
      <rPr>
        <sz val="11"/>
        <rFont val="Symbol"/>
        <family val="1"/>
        <charset val="2"/>
      </rPr>
      <t>c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&gt; JB)</t>
    </r>
  </si>
  <si>
    <t>Sample size, n</t>
  </si>
  <si>
    <r>
      <rPr>
        <sz val="11"/>
        <rFont val="Symbol"/>
        <family val="1"/>
        <charset val="2"/>
      </rPr>
      <t>c</t>
    </r>
    <r>
      <rPr>
        <vertAlign val="superscript"/>
        <sz val="9.9"/>
        <rFont val="Calibri"/>
        <family val="2"/>
      </rPr>
      <t>2</t>
    </r>
    <r>
      <rPr>
        <sz val="9.9"/>
        <rFont val="Calibri"/>
        <family val="2"/>
      </rPr>
      <t xml:space="preserve"> critical value</t>
    </r>
  </si>
  <si>
    <r>
      <t xml:space="preserve">Level of signficance, </t>
    </r>
    <r>
      <rPr>
        <sz val="11"/>
        <rFont val="Symbol"/>
        <family val="1"/>
        <charset val="2"/>
      </rPr>
      <t>a</t>
    </r>
  </si>
  <si>
    <t>Comment: Normality assumption on the random error term is/is not valid</t>
  </si>
  <si>
    <t>x</t>
  </si>
  <si>
    <t>ln(y)</t>
  </si>
  <si>
    <t>Predicted ln(y)</t>
  </si>
  <si>
    <t>Predicted y</t>
  </si>
  <si>
    <t xml:space="preserve">ln (y) </t>
  </si>
  <si>
    <t>% change</t>
  </si>
  <si>
    <t>Interpretation of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</si>
</sst>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0">
    <font>
      <sz val="10"/>
      <name val="Arial"/>
      <charset val="134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vertAlign val="subscript"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FF"/>
      <name val="Calibri"/>
      <family val="2"/>
      <scheme val="minor"/>
    </font>
    <font>
      <vertAlign val="subscript"/>
      <sz val="11"/>
      <name val="Symbol"/>
      <family val="1"/>
      <charset val="2"/>
    </font>
    <font>
      <vertAlign val="subscript"/>
      <sz val="11"/>
      <name val="Calibri Light"/>
      <family val="2"/>
    </font>
    <font>
      <b/>
      <sz val="11"/>
      <color rgb="FF0000FF"/>
      <name val="Calibri"/>
      <family val="2"/>
      <scheme val="minor"/>
    </font>
    <font>
      <sz val="11"/>
      <name val="Symbol"/>
      <family val="1"/>
      <charset val="2"/>
    </font>
    <font>
      <vertAlign val="superscript"/>
      <sz val="11"/>
      <name val="Calibri"/>
      <family val="2"/>
      <scheme val="minor"/>
    </font>
    <font>
      <sz val="11"/>
      <name val="Calibri"/>
      <family val="1"/>
      <charset val="2"/>
    </font>
    <font>
      <vertAlign val="superscript"/>
      <sz val="9.9"/>
      <name val="Calibri"/>
      <family val="2"/>
    </font>
    <font>
      <sz val="9.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2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6" fontId="0" fillId="0" borderId="0" xfId="0" applyNumberFormat="1" applyFill="1" applyBorder="1" applyAlignment="1"/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/>
    <xf numFmtId="0" fontId="4" fillId="0" borderId="0" xfId="0" applyFont="1" applyAlignment="1">
      <alignment horizontal="left"/>
    </xf>
    <xf numFmtId="11" fontId="0" fillId="0" borderId="0" xfId="0" applyNumberFormat="1" applyFill="1" applyBorder="1" applyAlignment="1"/>
    <xf numFmtId="0" fontId="0" fillId="0" borderId="0" xfId="0" applyBorder="1"/>
    <xf numFmtId="0" fontId="3" fillId="0" borderId="2" xfId="0" applyFont="1" applyFill="1" applyBorder="1" applyAlignment="1">
      <alignment horizontal="left"/>
    </xf>
    <xf numFmtId="165" fontId="0" fillId="2" borderId="0" xfId="0" applyNumberFormat="1" applyFill="1" applyBorder="1" applyAlignment="1"/>
    <xf numFmtId="165" fontId="0" fillId="0" borderId="0" xfId="0" applyNumberFormat="1"/>
    <xf numFmtId="164" fontId="0" fillId="0" borderId="0" xfId="0" applyNumberFormat="1" applyBorder="1"/>
    <xf numFmtId="2" fontId="7" fillId="2" borderId="0" xfId="0" applyNumberFormat="1" applyFont="1" applyFill="1"/>
    <xf numFmtId="0" fontId="3" fillId="0" borderId="0" xfId="0" applyFont="1" applyFill="1" applyBorder="1" applyAlignment="1">
      <alignment horizontal="center"/>
    </xf>
    <xf numFmtId="164" fontId="7" fillId="0" borderId="1" xfId="0" applyNumberFormat="1" applyFont="1" applyFill="1" applyBorder="1" applyAlignment="1"/>
    <xf numFmtId="11" fontId="0" fillId="0" borderId="1" xfId="0" applyNumberFormat="1" applyFill="1" applyBorder="1" applyAlignment="1"/>
    <xf numFmtId="0" fontId="4" fillId="0" borderId="0" xfId="0" applyFont="1" applyBorder="1" applyAlignment="1">
      <alignment horizontal="center"/>
    </xf>
    <xf numFmtId="2" fontId="7" fillId="0" borderId="0" xfId="0" applyNumberFormat="1" applyFont="1" applyFill="1" applyBorder="1" applyAlignment="1"/>
    <xf numFmtId="0" fontId="7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0" fontId="7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65" fontId="0" fillId="0" borderId="0" xfId="0" applyNumberFormat="1" applyFill="1" applyBorder="1"/>
    <xf numFmtId="2" fontId="7" fillId="0" borderId="0" xfId="0" applyNumberFormat="1" applyFont="1" applyFill="1" applyBorder="1"/>
    <xf numFmtId="164" fontId="0" fillId="0" borderId="0" xfId="0" applyNumberFormat="1" applyFill="1" applyBorder="1"/>
    <xf numFmtId="0" fontId="0" fillId="2" borderId="0" xfId="0" applyFill="1"/>
    <xf numFmtId="0" fontId="4" fillId="0" borderId="0" xfId="0" applyFont="1" applyFill="1" applyBorder="1" applyAlignment="1">
      <alignment horizontal="center"/>
    </xf>
    <xf numFmtId="166" fontId="0" fillId="0" borderId="1" xfId="0" applyNumberFormat="1" applyFill="1" applyBorder="1" applyAlignment="1"/>
    <xf numFmtId="164" fontId="0" fillId="2" borderId="0" xfId="0" applyNumberFormat="1" applyFill="1" applyBorder="1" applyAlignment="1"/>
    <xf numFmtId="0" fontId="7" fillId="2" borderId="0" xfId="0" applyFont="1" applyFill="1"/>
    <xf numFmtId="0" fontId="9" fillId="0" borderId="3" xfId="0" applyFont="1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2" borderId="3" xfId="0" applyFill="1" applyBorder="1"/>
    <xf numFmtId="0" fontId="14" fillId="0" borderId="3" xfId="0" applyFont="1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right"/>
    </xf>
    <xf numFmtId="165" fontId="0" fillId="2" borderId="3" xfId="0" applyNumberFormat="1" applyFill="1" applyBorder="1"/>
    <xf numFmtId="2" fontId="0" fillId="0" borderId="8" xfId="0" applyNumberFormat="1" applyBorder="1"/>
    <xf numFmtId="2" fontId="0" fillId="2" borderId="5" xfId="0" applyNumberFormat="1" applyFill="1" applyBorder="1"/>
    <xf numFmtId="0" fontId="0" fillId="0" borderId="0" xfId="0" applyFill="1"/>
    <xf numFmtId="0" fontId="5" fillId="0" borderId="0" xfId="0" applyFont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9" fillId="0" borderId="3" xfId="0" applyFont="1" applyBorder="1" applyAlignment="1">
      <alignment vertical="center"/>
    </xf>
    <xf numFmtId="164" fontId="9" fillId="3" borderId="3" xfId="0" applyNumberFormat="1" applyFont="1" applyFill="1" applyBorder="1" applyAlignment="1">
      <alignment horizontal="right"/>
    </xf>
    <xf numFmtId="0" fontId="0" fillId="0" borderId="5" xfId="0" applyBorder="1"/>
    <xf numFmtId="0" fontId="0" fillId="2" borderId="6" xfId="0" applyFill="1" applyBorder="1"/>
    <xf numFmtId="164" fontId="11" fillId="3" borderId="3" xfId="0" applyNumberFormat="1" applyFont="1" applyFill="1" applyBorder="1" applyAlignment="1">
      <alignment horizontal="right"/>
    </xf>
    <xf numFmtId="0" fontId="9" fillId="0" borderId="3" xfId="0" applyFont="1" applyBorder="1" applyAlignment="1">
      <alignment horizontal="left" vertical="center"/>
    </xf>
    <xf numFmtId="164" fontId="0" fillId="3" borderId="8" xfId="0" applyNumberFormat="1" applyFill="1" applyBorder="1"/>
    <xf numFmtId="0" fontId="17" fillId="0" borderId="3" xfId="0" applyFont="1" applyBorder="1"/>
    <xf numFmtId="164" fontId="11" fillId="0" borderId="3" xfId="0" applyNumberFormat="1" applyFont="1" applyBorder="1" applyAlignment="1">
      <alignment horizontal="right"/>
    </xf>
    <xf numFmtId="2" fontId="7" fillId="0" borderId="8" xfId="0" applyNumberFormat="1" applyFont="1" applyBorder="1"/>
    <xf numFmtId="164" fontId="0" fillId="0" borderId="10" xfId="0" applyNumberFormat="1" applyBorder="1"/>
    <xf numFmtId="2" fontId="7" fillId="0" borderId="11" xfId="0" applyNumberFormat="1" applyFont="1" applyBorder="1"/>
    <xf numFmtId="2" fontId="0" fillId="0" borderId="0" xfId="0" applyNumberForma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3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10" fontId="0" fillId="0" borderId="0" xfId="0" applyNumberFormat="1"/>
    <xf numFmtId="0" fontId="6" fillId="2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Motel!$BI$30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Motel!$BH$31:$BH$128</c:f>
              <c:numCache>
                <c:formatCode>0.00</c:formatCode>
                <c:ptCount val="98"/>
                <c:pt idx="0">
                  <c:v>48.807853295718374</c:v>
                </c:pt>
                <c:pt idx="1">
                  <c:v>41.480587426702527</c:v>
                </c:pt>
                <c:pt idx="2">
                  <c:v>43.446565401706387</c:v>
                </c:pt>
                <c:pt idx="3">
                  <c:v>51.337635130759864</c:v>
                </c:pt>
                <c:pt idx="4">
                  <c:v>42.397875216798134</c:v>
                </c:pt>
                <c:pt idx="5">
                  <c:v>49.873462302961556</c:v>
                </c:pt>
                <c:pt idx="6">
                  <c:v>47.724726301038672</c:v>
                </c:pt>
                <c:pt idx="7">
                  <c:v>48.810525753175511</c:v>
                </c:pt>
                <c:pt idx="8">
                  <c:v>53.682324647557238</c:v>
                </c:pt>
                <c:pt idx="9">
                  <c:v>43.119588244113842</c:v>
                </c:pt>
                <c:pt idx="10">
                  <c:v>33.040685252463163</c:v>
                </c:pt>
                <c:pt idx="11">
                  <c:v>39.767700890171085</c:v>
                </c:pt>
                <c:pt idx="12">
                  <c:v>49.350396533801266</c:v>
                </c:pt>
                <c:pt idx="13">
                  <c:v>36.590265713827293</c:v>
                </c:pt>
                <c:pt idx="14">
                  <c:v>41.401612857546823</c:v>
                </c:pt>
                <c:pt idx="15">
                  <c:v>53.634762502522285</c:v>
                </c:pt>
                <c:pt idx="16">
                  <c:v>37.97807889658835</c:v>
                </c:pt>
                <c:pt idx="17">
                  <c:v>56.668554545668393</c:v>
                </c:pt>
                <c:pt idx="18">
                  <c:v>50.107440539405601</c:v>
                </c:pt>
                <c:pt idx="19">
                  <c:v>43.18711429835043</c:v>
                </c:pt>
                <c:pt idx="20">
                  <c:v>37.286014893613427</c:v>
                </c:pt>
                <c:pt idx="21">
                  <c:v>54.534046333107483</c:v>
                </c:pt>
                <c:pt idx="22">
                  <c:v>46.022640420958211</c:v>
                </c:pt>
                <c:pt idx="23">
                  <c:v>48.504130484455587</c:v>
                </c:pt>
                <c:pt idx="24">
                  <c:v>47.178503059594362</c:v>
                </c:pt>
                <c:pt idx="25">
                  <c:v>52.859343206843647</c:v>
                </c:pt>
                <c:pt idx="26">
                  <c:v>38.748161838185766</c:v>
                </c:pt>
                <c:pt idx="27">
                  <c:v>44.243412527997016</c:v>
                </c:pt>
                <c:pt idx="28">
                  <c:v>45.535997697515576</c:v>
                </c:pt>
                <c:pt idx="29">
                  <c:v>50.211464474707483</c:v>
                </c:pt>
                <c:pt idx="30">
                  <c:v>46.305823119901603</c:v>
                </c:pt>
                <c:pt idx="31">
                  <c:v>49.163054444623356</c:v>
                </c:pt>
                <c:pt idx="32">
                  <c:v>36.376194507294848</c:v>
                </c:pt>
                <c:pt idx="33">
                  <c:v>45.397902771844429</c:v>
                </c:pt>
                <c:pt idx="34">
                  <c:v>48.554764906917313</c:v>
                </c:pt>
                <c:pt idx="35">
                  <c:v>44.818671686045597</c:v>
                </c:pt>
                <c:pt idx="36">
                  <c:v>45.272982584196612</c:v>
                </c:pt>
                <c:pt idx="37">
                  <c:v>42.307081205600973</c:v>
                </c:pt>
                <c:pt idx="38">
                  <c:v>47.984174404878154</c:v>
                </c:pt>
                <c:pt idx="39">
                  <c:v>47.395733698798878</c:v>
                </c:pt>
                <c:pt idx="40">
                  <c:v>47.481978744125882</c:v>
                </c:pt>
                <c:pt idx="41">
                  <c:v>42.733894417600432</c:v>
                </c:pt>
                <c:pt idx="42">
                  <c:v>49.781523576026345</c:v>
                </c:pt>
                <c:pt idx="43">
                  <c:v>38.621902001129712</c:v>
                </c:pt>
                <c:pt idx="44">
                  <c:v>43.800259218495007</c:v>
                </c:pt>
                <c:pt idx="45">
                  <c:v>43.580676105373747</c:v>
                </c:pt>
                <c:pt idx="46">
                  <c:v>47.488122856901434</c:v>
                </c:pt>
                <c:pt idx="47">
                  <c:v>36.086256565514766</c:v>
                </c:pt>
                <c:pt idx="48">
                  <c:v>49.98805252398077</c:v>
                </c:pt>
                <c:pt idx="49">
                  <c:v>43.891453067676395</c:v>
                </c:pt>
                <c:pt idx="50">
                  <c:v>44.701272011059423</c:v>
                </c:pt>
                <c:pt idx="51">
                  <c:v>41.36996111482091</c:v>
                </c:pt>
                <c:pt idx="52">
                  <c:v>51.865698502473215</c:v>
                </c:pt>
                <c:pt idx="53">
                  <c:v>39.001773547103596</c:v>
                </c:pt>
                <c:pt idx="54">
                  <c:v>43.402756922488756</c:v>
                </c:pt>
                <c:pt idx="55">
                  <c:v>44.424512135630088</c:v>
                </c:pt>
                <c:pt idx="56">
                  <c:v>41.664502665198754</c:v>
                </c:pt>
                <c:pt idx="57">
                  <c:v>43.614063240637364</c:v>
                </c:pt>
                <c:pt idx="58">
                  <c:v>56.594909864972237</c:v>
                </c:pt>
                <c:pt idx="59">
                  <c:v>44.622177169291191</c:v>
                </c:pt>
                <c:pt idx="60">
                  <c:v>34.785360278141304</c:v>
                </c:pt>
                <c:pt idx="61">
                  <c:v>47.594098957007816</c:v>
                </c:pt>
                <c:pt idx="62">
                  <c:v>42.35083252068172</c:v>
                </c:pt>
                <c:pt idx="63">
                  <c:v>47.430634237437602</c:v>
                </c:pt>
                <c:pt idx="64">
                  <c:v>48.021147773339976</c:v>
                </c:pt>
                <c:pt idx="65">
                  <c:v>51.124576231026296</c:v>
                </c:pt>
                <c:pt idx="66">
                  <c:v>51.780722143371079</c:v>
                </c:pt>
                <c:pt idx="67">
                  <c:v>44.841764044399945</c:v>
                </c:pt>
                <c:pt idx="68">
                  <c:v>47.837082768896074</c:v>
                </c:pt>
                <c:pt idx="69">
                  <c:v>48.698225516099889</c:v>
                </c:pt>
                <c:pt idx="70">
                  <c:v>43.609482690759954</c:v>
                </c:pt>
                <c:pt idx="71">
                  <c:v>43.854817278817038</c:v>
                </c:pt>
                <c:pt idx="72">
                  <c:v>46.6033198586642</c:v>
                </c:pt>
                <c:pt idx="73">
                  <c:v>56.788867632486088</c:v>
                </c:pt>
                <c:pt idx="74">
                  <c:v>53.962686259958332</c:v>
                </c:pt>
                <c:pt idx="75">
                  <c:v>55.906254436924101</c:v>
                </c:pt>
                <c:pt idx="76">
                  <c:v>44.081746629350164</c:v>
                </c:pt>
                <c:pt idx="77">
                  <c:v>50.065101198223843</c:v>
                </c:pt>
                <c:pt idx="78">
                  <c:v>45.067100141653455</c:v>
                </c:pt>
                <c:pt idx="79">
                  <c:v>45.80053878371335</c:v>
                </c:pt>
                <c:pt idx="80">
                  <c:v>33.468436126947061</c:v>
                </c:pt>
                <c:pt idx="81">
                  <c:v>49.202491661857856</c:v>
                </c:pt>
                <c:pt idx="82">
                  <c:v>48.199956210012047</c:v>
                </c:pt>
                <c:pt idx="83">
                  <c:v>32.678955646019524</c:v>
                </c:pt>
                <c:pt idx="84">
                  <c:v>42.645173658851014</c:v>
                </c:pt>
                <c:pt idx="85">
                  <c:v>57.168249657808033</c:v>
                </c:pt>
                <c:pt idx="86">
                  <c:v>49.21086002257158</c:v>
                </c:pt>
                <c:pt idx="87">
                  <c:v>48.351266988581521</c:v>
                </c:pt>
                <c:pt idx="88">
                  <c:v>37.763776338775102</c:v>
                </c:pt>
                <c:pt idx="89">
                  <c:v>50.229942977706891</c:v>
                </c:pt>
                <c:pt idx="90">
                  <c:v>36.990148491475566</c:v>
                </c:pt>
                <c:pt idx="91">
                  <c:v>47.682950956343994</c:v>
                </c:pt>
                <c:pt idx="92">
                  <c:v>51.645853269094623</c:v>
                </c:pt>
                <c:pt idx="93">
                  <c:v>50.335753313241639</c:v>
                </c:pt>
                <c:pt idx="94">
                  <c:v>47.135735594530061</c:v>
                </c:pt>
                <c:pt idx="95">
                  <c:v>46.928016388240579</c:v>
                </c:pt>
                <c:pt idx="96">
                  <c:v>36.201409972046626</c:v>
                </c:pt>
                <c:pt idx="97">
                  <c:v>37.73306307648722</c:v>
                </c:pt>
              </c:numCache>
            </c:numRef>
          </c:xVal>
          <c:yVal>
            <c:numRef>
              <c:f>Motel!$BI$31:$BI$128</c:f>
              <c:numCache>
                <c:formatCode>0.0000</c:formatCode>
                <c:ptCount val="98"/>
                <c:pt idx="0">
                  <c:v>6.6921467042816261</c:v>
                </c:pt>
                <c:pt idx="1">
                  <c:v>7.5194125732974726</c:v>
                </c:pt>
                <c:pt idx="2">
                  <c:v>-11.546565401706388</c:v>
                </c:pt>
                <c:pt idx="3">
                  <c:v>6.0623648692401346</c:v>
                </c:pt>
                <c:pt idx="4">
                  <c:v>6.6021247832018659</c:v>
                </c:pt>
                <c:pt idx="5">
                  <c:v>-3.8734623029615562</c:v>
                </c:pt>
                <c:pt idx="6">
                  <c:v>2.4752736989613311</c:v>
                </c:pt>
                <c:pt idx="7">
                  <c:v>-2.8105257531755115</c:v>
                </c:pt>
                <c:pt idx="8">
                  <c:v>-8.1823246475572375</c:v>
                </c:pt>
                <c:pt idx="9">
                  <c:v>1.0804117558861606</c:v>
                </c:pt>
                <c:pt idx="10">
                  <c:v>-3.2406852524631624</c:v>
                </c:pt>
                <c:pt idx="11">
                  <c:v>-1.3677008901710863</c:v>
                </c:pt>
                <c:pt idx="12">
                  <c:v>5.0496034661987323</c:v>
                </c:pt>
                <c:pt idx="13">
                  <c:v>-2.0902657138272929</c:v>
                </c:pt>
                <c:pt idx="14">
                  <c:v>3.4983871424531756</c:v>
                </c:pt>
                <c:pt idx="15">
                  <c:v>2.8652374974777146</c:v>
                </c:pt>
                <c:pt idx="16">
                  <c:v>1.3219211034116469</c:v>
                </c:pt>
                <c:pt idx="17">
                  <c:v>6.1314454543316046</c:v>
                </c:pt>
                <c:pt idx="18">
                  <c:v>-9.8074405394056043</c:v>
                </c:pt>
                <c:pt idx="19">
                  <c:v>-2.0871142983504285</c:v>
                </c:pt>
                <c:pt idx="20">
                  <c:v>-1.5860148936134237</c:v>
                </c:pt>
                <c:pt idx="21">
                  <c:v>3.965953666892517</c:v>
                </c:pt>
                <c:pt idx="22">
                  <c:v>7.4773595790417886</c:v>
                </c:pt>
                <c:pt idx="23">
                  <c:v>5.6958695155444161</c:v>
                </c:pt>
                <c:pt idx="24">
                  <c:v>-3.8785030595943653</c:v>
                </c:pt>
                <c:pt idx="25">
                  <c:v>5.1406567931563529</c:v>
                </c:pt>
                <c:pt idx="26">
                  <c:v>-0.64816183818576434</c:v>
                </c:pt>
                <c:pt idx="27">
                  <c:v>0.85658747200298535</c:v>
                </c:pt>
                <c:pt idx="28">
                  <c:v>-2.7359976975155789</c:v>
                </c:pt>
                <c:pt idx="29">
                  <c:v>1.1885355252925152</c:v>
                </c:pt>
                <c:pt idx="30">
                  <c:v>-0.90582311990160491</c:v>
                </c:pt>
                <c:pt idx="31">
                  <c:v>-0.96305444462335288</c:v>
                </c:pt>
                <c:pt idx="32">
                  <c:v>3.823805492705155</c:v>
                </c:pt>
                <c:pt idx="33">
                  <c:v>-8.5979027718444314</c:v>
                </c:pt>
                <c:pt idx="34">
                  <c:v>5.6452350930826896</c:v>
                </c:pt>
                <c:pt idx="35">
                  <c:v>-7.9186716860455988</c:v>
                </c:pt>
                <c:pt idx="36">
                  <c:v>7.7270174158033882</c:v>
                </c:pt>
                <c:pt idx="37">
                  <c:v>-3.0070812056009757</c:v>
                </c:pt>
                <c:pt idx="38">
                  <c:v>6.415825595121845</c:v>
                </c:pt>
                <c:pt idx="39">
                  <c:v>-3.6957336987988754</c:v>
                </c:pt>
                <c:pt idx="40">
                  <c:v>4.0180212558741175</c:v>
                </c:pt>
                <c:pt idx="41">
                  <c:v>0.76610558239956816</c:v>
                </c:pt>
                <c:pt idx="42">
                  <c:v>-0.98152357602634765</c:v>
                </c:pt>
                <c:pt idx="43">
                  <c:v>-2.5219020011297104</c:v>
                </c:pt>
                <c:pt idx="44">
                  <c:v>-10.600259218495005</c:v>
                </c:pt>
                <c:pt idx="45">
                  <c:v>-1.6806761053737489</c:v>
                </c:pt>
                <c:pt idx="46">
                  <c:v>2.3118771430985632</c:v>
                </c:pt>
                <c:pt idx="47">
                  <c:v>8.9137434344852338</c:v>
                </c:pt>
                <c:pt idx="48">
                  <c:v>-6.7880525239807668</c:v>
                </c:pt>
                <c:pt idx="49">
                  <c:v>-5.0914530676763974</c:v>
                </c:pt>
                <c:pt idx="50">
                  <c:v>-6.9012720110594259</c:v>
                </c:pt>
                <c:pt idx="51">
                  <c:v>-0.3699611148209101</c:v>
                </c:pt>
                <c:pt idx="52">
                  <c:v>-3.065698502473218</c:v>
                </c:pt>
                <c:pt idx="53">
                  <c:v>-4.7017735471035991</c:v>
                </c:pt>
                <c:pt idx="54">
                  <c:v>6.1972430775112457</c:v>
                </c:pt>
                <c:pt idx="55">
                  <c:v>5.4754878643699101</c:v>
                </c:pt>
                <c:pt idx="56">
                  <c:v>-2.4645026651987507</c:v>
                </c:pt>
                <c:pt idx="57">
                  <c:v>-1.1140632406373641</c:v>
                </c:pt>
                <c:pt idx="58">
                  <c:v>-3.9949098649722359</c:v>
                </c:pt>
                <c:pt idx="59">
                  <c:v>2.6778228307088057</c:v>
                </c:pt>
                <c:pt idx="60">
                  <c:v>6.2146397218586955</c:v>
                </c:pt>
                <c:pt idx="61">
                  <c:v>3.5059010429921855</c:v>
                </c:pt>
                <c:pt idx="62">
                  <c:v>9.749167479318281</c:v>
                </c:pt>
                <c:pt idx="63">
                  <c:v>0.16936576256239988</c:v>
                </c:pt>
                <c:pt idx="64">
                  <c:v>-7.2211477733399789</c:v>
                </c:pt>
                <c:pt idx="65">
                  <c:v>1.0754237689737067</c:v>
                </c:pt>
                <c:pt idx="66">
                  <c:v>8.3192778566289221</c:v>
                </c:pt>
                <c:pt idx="67">
                  <c:v>7.1582359556000554</c:v>
                </c:pt>
                <c:pt idx="68">
                  <c:v>3.3629172311039284</c:v>
                </c:pt>
                <c:pt idx="69">
                  <c:v>2.5017744839001139</c:v>
                </c:pt>
                <c:pt idx="70">
                  <c:v>0.39051730924004602</c:v>
                </c:pt>
                <c:pt idx="71">
                  <c:v>5.7451827211829638</c:v>
                </c:pt>
                <c:pt idx="72">
                  <c:v>0.89668014133579987</c:v>
                </c:pt>
                <c:pt idx="73">
                  <c:v>-2.3888676324860896</c:v>
                </c:pt>
                <c:pt idx="74">
                  <c:v>-7.7626862599583291</c:v>
                </c:pt>
                <c:pt idx="75">
                  <c:v>-1.8062544369240996</c:v>
                </c:pt>
                <c:pt idx="76">
                  <c:v>-0.58174662935016386</c:v>
                </c:pt>
                <c:pt idx="77">
                  <c:v>2.6348988017761599</c:v>
                </c:pt>
                <c:pt idx="78">
                  <c:v>4.4328998583465449</c:v>
                </c:pt>
                <c:pt idx="79">
                  <c:v>-2.4005387837133512</c:v>
                </c:pt>
                <c:pt idx="80">
                  <c:v>3.1563873052938618E-2</c:v>
                </c:pt>
                <c:pt idx="81">
                  <c:v>-2.9024916618578587</c:v>
                </c:pt>
                <c:pt idx="82">
                  <c:v>-5.2999562100120485</c:v>
                </c:pt>
                <c:pt idx="83">
                  <c:v>-5.3789556460195236</c:v>
                </c:pt>
                <c:pt idx="84">
                  <c:v>-1.045173658851013</c:v>
                </c:pt>
                <c:pt idx="85">
                  <c:v>-8.1682496578080332</c:v>
                </c:pt>
                <c:pt idx="86">
                  <c:v>6.1891399774284181</c:v>
                </c:pt>
                <c:pt idx="87">
                  <c:v>5.74873301141848</c:v>
                </c:pt>
                <c:pt idx="88">
                  <c:v>-5.3637763387751036</c:v>
                </c:pt>
                <c:pt idx="89">
                  <c:v>-2.9299429777068937</c:v>
                </c:pt>
                <c:pt idx="90">
                  <c:v>-6.1901484914755649</c:v>
                </c:pt>
                <c:pt idx="91">
                  <c:v>1.3170490436560058</c:v>
                </c:pt>
                <c:pt idx="92">
                  <c:v>5.6541467309053743</c:v>
                </c:pt>
                <c:pt idx="93">
                  <c:v>3.0642466867583593</c:v>
                </c:pt>
                <c:pt idx="94">
                  <c:v>-11.235735594530063</c:v>
                </c:pt>
                <c:pt idx="95">
                  <c:v>-6.9280163882405787</c:v>
                </c:pt>
                <c:pt idx="96">
                  <c:v>3.5985900279533709</c:v>
                </c:pt>
                <c:pt idx="97">
                  <c:v>-2.5330630764872168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424-9857-E82665A5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51200"/>
        <c:axId val="1164681904"/>
      </c:scatterChart>
      <c:valAx>
        <c:axId val="94965120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81904"/>
        <c:crosses val="autoZero"/>
        <c:crossBetween val="midCat"/>
      </c:valAx>
      <c:valAx>
        <c:axId val="11646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'Transform Y'!$B$1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'Transform Y'!$A$2:$A$101</c:f>
              <c:numCache>
                <c:formatCode>0.00</c:formatCode>
                <c:ptCount val="100"/>
                <c:pt idx="0">
                  <c:v>16.37</c:v>
                </c:pt>
                <c:pt idx="1">
                  <c:v>12.5</c:v>
                </c:pt>
                <c:pt idx="2">
                  <c:v>12.8</c:v>
                </c:pt>
                <c:pt idx="3">
                  <c:v>18.47</c:v>
                </c:pt>
                <c:pt idx="4">
                  <c:v>18.670000000000002</c:v>
                </c:pt>
                <c:pt idx="5">
                  <c:v>10.73</c:v>
                </c:pt>
                <c:pt idx="6">
                  <c:v>18.920000000000002</c:v>
                </c:pt>
                <c:pt idx="7">
                  <c:v>19.149999999999999</c:v>
                </c:pt>
                <c:pt idx="8">
                  <c:v>15.28</c:v>
                </c:pt>
                <c:pt idx="9">
                  <c:v>17.78</c:v>
                </c:pt>
                <c:pt idx="10">
                  <c:v>18.64</c:v>
                </c:pt>
                <c:pt idx="11">
                  <c:v>12.87</c:v>
                </c:pt>
                <c:pt idx="12">
                  <c:v>18.98</c:v>
                </c:pt>
                <c:pt idx="13">
                  <c:v>11.42</c:v>
                </c:pt>
                <c:pt idx="14">
                  <c:v>15.3</c:v>
                </c:pt>
                <c:pt idx="15">
                  <c:v>14.7</c:v>
                </c:pt>
                <c:pt idx="16">
                  <c:v>14.43</c:v>
                </c:pt>
                <c:pt idx="17">
                  <c:v>13.23</c:v>
                </c:pt>
                <c:pt idx="18">
                  <c:v>12.43</c:v>
                </c:pt>
                <c:pt idx="19">
                  <c:v>14.19</c:v>
                </c:pt>
                <c:pt idx="20">
                  <c:v>17.489999999999998</c:v>
                </c:pt>
                <c:pt idx="21">
                  <c:v>16.95</c:v>
                </c:pt>
                <c:pt idx="22">
                  <c:v>10.039999999999999</c:v>
                </c:pt>
                <c:pt idx="23">
                  <c:v>12.76</c:v>
                </c:pt>
                <c:pt idx="24">
                  <c:v>14.53</c:v>
                </c:pt>
                <c:pt idx="25">
                  <c:v>16.66</c:v>
                </c:pt>
                <c:pt idx="26">
                  <c:v>11.15</c:v>
                </c:pt>
                <c:pt idx="27">
                  <c:v>10.42</c:v>
                </c:pt>
                <c:pt idx="28">
                  <c:v>13.37</c:v>
                </c:pt>
                <c:pt idx="29">
                  <c:v>10.37</c:v>
                </c:pt>
                <c:pt idx="30">
                  <c:v>12.49</c:v>
                </c:pt>
                <c:pt idx="31">
                  <c:v>19.86</c:v>
                </c:pt>
                <c:pt idx="32">
                  <c:v>12.3</c:v>
                </c:pt>
                <c:pt idx="33">
                  <c:v>19.02</c:v>
                </c:pt>
                <c:pt idx="34">
                  <c:v>18.53</c:v>
                </c:pt>
                <c:pt idx="35">
                  <c:v>10.6</c:v>
                </c:pt>
                <c:pt idx="36">
                  <c:v>18.91</c:v>
                </c:pt>
                <c:pt idx="37">
                  <c:v>16.489999999999998</c:v>
                </c:pt>
                <c:pt idx="38">
                  <c:v>12.89</c:v>
                </c:pt>
                <c:pt idx="39">
                  <c:v>11.06</c:v>
                </c:pt>
                <c:pt idx="40">
                  <c:v>15.06</c:v>
                </c:pt>
                <c:pt idx="41">
                  <c:v>10.73</c:v>
                </c:pt>
                <c:pt idx="42">
                  <c:v>16.149999999999999</c:v>
                </c:pt>
                <c:pt idx="43">
                  <c:v>11.39</c:v>
                </c:pt>
                <c:pt idx="44">
                  <c:v>19.79</c:v>
                </c:pt>
                <c:pt idx="45">
                  <c:v>11.36</c:v>
                </c:pt>
                <c:pt idx="46">
                  <c:v>14.16</c:v>
                </c:pt>
                <c:pt idx="47">
                  <c:v>14.72</c:v>
                </c:pt>
                <c:pt idx="48">
                  <c:v>16.55</c:v>
                </c:pt>
                <c:pt idx="49">
                  <c:v>14.2</c:v>
                </c:pt>
                <c:pt idx="50">
                  <c:v>15.88</c:v>
                </c:pt>
                <c:pt idx="51">
                  <c:v>19.940000000000001</c:v>
                </c:pt>
                <c:pt idx="52">
                  <c:v>16.45</c:v>
                </c:pt>
                <c:pt idx="53">
                  <c:v>17.84</c:v>
                </c:pt>
                <c:pt idx="54">
                  <c:v>14.87</c:v>
                </c:pt>
                <c:pt idx="55">
                  <c:v>13.45</c:v>
                </c:pt>
                <c:pt idx="56">
                  <c:v>13.99</c:v>
                </c:pt>
                <c:pt idx="57">
                  <c:v>12.65</c:v>
                </c:pt>
                <c:pt idx="58">
                  <c:v>13.43</c:v>
                </c:pt>
                <c:pt idx="59">
                  <c:v>13</c:v>
                </c:pt>
                <c:pt idx="60">
                  <c:v>16.850000000000001</c:v>
                </c:pt>
                <c:pt idx="61">
                  <c:v>17.600000000000001</c:v>
                </c:pt>
                <c:pt idx="62">
                  <c:v>13.5</c:v>
                </c:pt>
                <c:pt idx="63">
                  <c:v>11.32</c:v>
                </c:pt>
                <c:pt idx="64">
                  <c:v>16.41</c:v>
                </c:pt>
                <c:pt idx="65">
                  <c:v>15.1</c:v>
                </c:pt>
                <c:pt idx="66">
                  <c:v>13.32</c:v>
                </c:pt>
                <c:pt idx="67">
                  <c:v>12.25</c:v>
                </c:pt>
                <c:pt idx="68">
                  <c:v>10.38</c:v>
                </c:pt>
                <c:pt idx="69">
                  <c:v>19.239999999999998</c:v>
                </c:pt>
                <c:pt idx="70">
                  <c:v>14</c:v>
                </c:pt>
                <c:pt idx="71">
                  <c:v>17.38</c:v>
                </c:pt>
                <c:pt idx="72">
                  <c:v>14.24</c:v>
                </c:pt>
                <c:pt idx="73">
                  <c:v>17.7</c:v>
                </c:pt>
                <c:pt idx="74">
                  <c:v>14.96</c:v>
                </c:pt>
                <c:pt idx="75">
                  <c:v>15.88</c:v>
                </c:pt>
                <c:pt idx="76">
                  <c:v>13.05</c:v>
                </c:pt>
                <c:pt idx="77">
                  <c:v>12.71</c:v>
                </c:pt>
                <c:pt idx="78">
                  <c:v>12.46</c:v>
                </c:pt>
                <c:pt idx="79">
                  <c:v>15.36</c:v>
                </c:pt>
                <c:pt idx="80">
                  <c:v>10.07</c:v>
                </c:pt>
                <c:pt idx="81">
                  <c:v>11.26</c:v>
                </c:pt>
                <c:pt idx="82">
                  <c:v>10.050000000000001</c:v>
                </c:pt>
                <c:pt idx="83">
                  <c:v>16.53</c:v>
                </c:pt>
                <c:pt idx="84">
                  <c:v>13.95</c:v>
                </c:pt>
                <c:pt idx="85">
                  <c:v>19.989999999999998</c:v>
                </c:pt>
                <c:pt idx="86">
                  <c:v>15.21</c:v>
                </c:pt>
                <c:pt idx="87">
                  <c:v>19.63</c:v>
                </c:pt>
                <c:pt idx="88">
                  <c:v>10.8</c:v>
                </c:pt>
                <c:pt idx="89">
                  <c:v>15.02</c:v>
                </c:pt>
                <c:pt idx="90">
                  <c:v>11.19</c:v>
                </c:pt>
                <c:pt idx="91">
                  <c:v>15.27</c:v>
                </c:pt>
                <c:pt idx="92">
                  <c:v>12.96</c:v>
                </c:pt>
                <c:pt idx="93">
                  <c:v>11.98</c:v>
                </c:pt>
                <c:pt idx="94">
                  <c:v>18.010000000000002</c:v>
                </c:pt>
                <c:pt idx="95">
                  <c:v>17.489999999999998</c:v>
                </c:pt>
                <c:pt idx="96">
                  <c:v>10.88</c:v>
                </c:pt>
                <c:pt idx="97">
                  <c:v>16.7</c:v>
                </c:pt>
                <c:pt idx="98">
                  <c:v>11.81</c:v>
                </c:pt>
                <c:pt idx="99">
                  <c:v>12.05</c:v>
                </c:pt>
              </c:numCache>
            </c:numRef>
          </c:xVal>
          <c:yVal>
            <c:numRef>
              <c:f>'Transform Y'!$B$2:$B$101</c:f>
              <c:numCache>
                <c:formatCode>0.00</c:formatCode>
                <c:ptCount val="100"/>
                <c:pt idx="0">
                  <c:v>21.22</c:v>
                </c:pt>
                <c:pt idx="1">
                  <c:v>1.1599999999999999</c:v>
                </c:pt>
                <c:pt idx="2">
                  <c:v>4.0999999999999996</c:v>
                </c:pt>
                <c:pt idx="3">
                  <c:v>3.88</c:v>
                </c:pt>
                <c:pt idx="4">
                  <c:v>85.61</c:v>
                </c:pt>
                <c:pt idx="5">
                  <c:v>2.68</c:v>
                </c:pt>
                <c:pt idx="6">
                  <c:v>65.03</c:v>
                </c:pt>
                <c:pt idx="7">
                  <c:v>48.67</c:v>
                </c:pt>
                <c:pt idx="8">
                  <c:v>8.39</c:v>
                </c:pt>
                <c:pt idx="9">
                  <c:v>42.49</c:v>
                </c:pt>
                <c:pt idx="10">
                  <c:v>328.28</c:v>
                </c:pt>
                <c:pt idx="11">
                  <c:v>6.89</c:v>
                </c:pt>
                <c:pt idx="12">
                  <c:v>84.47</c:v>
                </c:pt>
                <c:pt idx="13">
                  <c:v>1.0900000000000001</c:v>
                </c:pt>
                <c:pt idx="14">
                  <c:v>37.880000000000003</c:v>
                </c:pt>
                <c:pt idx="15">
                  <c:v>12.97</c:v>
                </c:pt>
                <c:pt idx="16">
                  <c:v>14.68</c:v>
                </c:pt>
                <c:pt idx="17">
                  <c:v>10.39</c:v>
                </c:pt>
                <c:pt idx="18">
                  <c:v>6.31</c:v>
                </c:pt>
                <c:pt idx="19">
                  <c:v>11.4</c:v>
                </c:pt>
                <c:pt idx="20">
                  <c:v>53.28</c:v>
                </c:pt>
                <c:pt idx="21">
                  <c:v>6.25</c:v>
                </c:pt>
                <c:pt idx="22">
                  <c:v>0.63</c:v>
                </c:pt>
                <c:pt idx="23">
                  <c:v>1.38</c:v>
                </c:pt>
                <c:pt idx="24">
                  <c:v>12.19</c:v>
                </c:pt>
                <c:pt idx="25">
                  <c:v>28.55</c:v>
                </c:pt>
                <c:pt idx="26">
                  <c:v>1.0900000000000001</c:v>
                </c:pt>
                <c:pt idx="27">
                  <c:v>2.5499999999999998</c:v>
                </c:pt>
                <c:pt idx="28">
                  <c:v>10.23</c:v>
                </c:pt>
                <c:pt idx="29">
                  <c:v>1.28</c:v>
                </c:pt>
                <c:pt idx="30">
                  <c:v>2.92</c:v>
                </c:pt>
                <c:pt idx="31">
                  <c:v>76.77</c:v>
                </c:pt>
                <c:pt idx="32">
                  <c:v>2.83</c:v>
                </c:pt>
                <c:pt idx="33">
                  <c:v>6.17</c:v>
                </c:pt>
                <c:pt idx="34">
                  <c:v>304.76</c:v>
                </c:pt>
                <c:pt idx="35">
                  <c:v>1.46</c:v>
                </c:pt>
                <c:pt idx="36">
                  <c:v>283.89</c:v>
                </c:pt>
                <c:pt idx="37">
                  <c:v>150.38999999999999</c:v>
                </c:pt>
                <c:pt idx="38">
                  <c:v>20.28</c:v>
                </c:pt>
                <c:pt idx="39">
                  <c:v>0.21</c:v>
                </c:pt>
                <c:pt idx="40">
                  <c:v>6.79</c:v>
                </c:pt>
                <c:pt idx="41">
                  <c:v>9.52</c:v>
                </c:pt>
                <c:pt idx="42">
                  <c:v>12.8</c:v>
                </c:pt>
                <c:pt idx="43">
                  <c:v>0.66</c:v>
                </c:pt>
                <c:pt idx="44">
                  <c:v>83.33</c:v>
                </c:pt>
                <c:pt idx="45">
                  <c:v>3.77</c:v>
                </c:pt>
                <c:pt idx="46">
                  <c:v>27.35</c:v>
                </c:pt>
                <c:pt idx="47">
                  <c:v>15.52</c:v>
                </c:pt>
                <c:pt idx="48">
                  <c:v>98.09</c:v>
                </c:pt>
                <c:pt idx="49">
                  <c:v>11.01</c:v>
                </c:pt>
                <c:pt idx="50">
                  <c:v>11.43</c:v>
                </c:pt>
                <c:pt idx="51">
                  <c:v>117.69</c:v>
                </c:pt>
                <c:pt idx="52">
                  <c:v>4.54</c:v>
                </c:pt>
                <c:pt idx="53">
                  <c:v>27.09</c:v>
                </c:pt>
                <c:pt idx="54">
                  <c:v>38.76</c:v>
                </c:pt>
                <c:pt idx="55">
                  <c:v>19.09</c:v>
                </c:pt>
                <c:pt idx="56">
                  <c:v>8.1999999999999993</c:v>
                </c:pt>
                <c:pt idx="57">
                  <c:v>2.64</c:v>
                </c:pt>
                <c:pt idx="58">
                  <c:v>14.37</c:v>
                </c:pt>
                <c:pt idx="59">
                  <c:v>3.3</c:v>
                </c:pt>
                <c:pt idx="60">
                  <c:v>15.36</c:v>
                </c:pt>
                <c:pt idx="61">
                  <c:v>44.51</c:v>
                </c:pt>
                <c:pt idx="62">
                  <c:v>5.82</c:v>
                </c:pt>
                <c:pt idx="63">
                  <c:v>3.49</c:v>
                </c:pt>
                <c:pt idx="64">
                  <c:v>11.46</c:v>
                </c:pt>
                <c:pt idx="65">
                  <c:v>5.14</c:v>
                </c:pt>
                <c:pt idx="66">
                  <c:v>8.5500000000000007</c:v>
                </c:pt>
                <c:pt idx="67">
                  <c:v>1.7</c:v>
                </c:pt>
                <c:pt idx="68">
                  <c:v>4.5999999999999996</c:v>
                </c:pt>
                <c:pt idx="69">
                  <c:v>29.59</c:v>
                </c:pt>
                <c:pt idx="70">
                  <c:v>15.72</c:v>
                </c:pt>
                <c:pt idx="71">
                  <c:v>101.69</c:v>
                </c:pt>
                <c:pt idx="72">
                  <c:v>8.39</c:v>
                </c:pt>
                <c:pt idx="73">
                  <c:v>57.8</c:v>
                </c:pt>
                <c:pt idx="74">
                  <c:v>22.45</c:v>
                </c:pt>
                <c:pt idx="75">
                  <c:v>15.02</c:v>
                </c:pt>
                <c:pt idx="76">
                  <c:v>5.5</c:v>
                </c:pt>
                <c:pt idx="77">
                  <c:v>2.14</c:v>
                </c:pt>
                <c:pt idx="78">
                  <c:v>10.31</c:v>
                </c:pt>
                <c:pt idx="79">
                  <c:v>20.58</c:v>
                </c:pt>
                <c:pt idx="80">
                  <c:v>0.59</c:v>
                </c:pt>
                <c:pt idx="81">
                  <c:v>0.81</c:v>
                </c:pt>
                <c:pt idx="82">
                  <c:v>0.24</c:v>
                </c:pt>
                <c:pt idx="83">
                  <c:v>24.27</c:v>
                </c:pt>
                <c:pt idx="84">
                  <c:v>2.73</c:v>
                </c:pt>
                <c:pt idx="85">
                  <c:v>37.950000000000003</c:v>
                </c:pt>
                <c:pt idx="86">
                  <c:v>34.299999999999997</c:v>
                </c:pt>
                <c:pt idx="87">
                  <c:v>24.64</c:v>
                </c:pt>
                <c:pt idx="88">
                  <c:v>2.77</c:v>
                </c:pt>
                <c:pt idx="89">
                  <c:v>1.66</c:v>
                </c:pt>
                <c:pt idx="90">
                  <c:v>1.3</c:v>
                </c:pt>
                <c:pt idx="91">
                  <c:v>16.87</c:v>
                </c:pt>
                <c:pt idx="92">
                  <c:v>0.56999999999999995</c:v>
                </c:pt>
                <c:pt idx="93">
                  <c:v>3.28</c:v>
                </c:pt>
                <c:pt idx="94">
                  <c:v>53.14</c:v>
                </c:pt>
                <c:pt idx="95">
                  <c:v>82.23</c:v>
                </c:pt>
                <c:pt idx="96">
                  <c:v>0.93</c:v>
                </c:pt>
                <c:pt idx="97">
                  <c:v>13.92</c:v>
                </c:pt>
                <c:pt idx="98">
                  <c:v>1.54</c:v>
                </c:pt>
                <c:pt idx="9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4-40F6-BB5C-E7E3C7CB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63152"/>
        <c:axId val="301272720"/>
      </c:scatterChart>
      <c:valAx>
        <c:axId val="30126315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2720"/>
        <c:crosses val="autoZero"/>
        <c:crossBetween val="midCat"/>
      </c:valAx>
      <c:valAx>
        <c:axId val="3012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8466</xdr:colOff>
      <xdr:row>30</xdr:row>
      <xdr:rowOff>4232</xdr:rowOff>
    </xdr:from>
    <xdr:to>
      <xdr:col>67</xdr:col>
      <xdr:colOff>0</xdr:colOff>
      <xdr:row>52</xdr:row>
      <xdr:rowOff>156632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143DC-79DD-4843-B127-D98C63946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41910</xdr:rowOff>
    </xdr:from>
    <xdr:to>
      <xdr:col>13</xdr:col>
      <xdr:colOff>133350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989F9-C908-4B93-80EE-E2B528504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C2" sqref="C2:E25"/>
    </sheetView>
  </sheetViews>
  <sheetFormatPr defaultRowHeight="12.3"/>
  <sheetData>
    <row r="1" spans="1:4">
      <c r="A1">
        <v>1</v>
      </c>
    </row>
    <row r="2" spans="1:4">
      <c r="A2" t="s">
        <v>0</v>
      </c>
      <c r="B2" t="s">
        <v>3</v>
      </c>
      <c r="C2" t="s">
        <v>1</v>
      </c>
      <c r="D2" t="s">
        <v>2</v>
      </c>
    </row>
    <row r="3" spans="1:4">
      <c r="A3">
        <v>630</v>
      </c>
      <c r="B3">
        <v>1</v>
      </c>
      <c r="C3">
        <v>160.5</v>
      </c>
      <c r="D3">
        <v>35</v>
      </c>
    </row>
    <row r="4" spans="1:4">
      <c r="A4">
        <v>651</v>
      </c>
      <c r="B4">
        <v>1</v>
      </c>
      <c r="C4">
        <v>248.9</v>
      </c>
      <c r="D4">
        <v>45</v>
      </c>
    </row>
    <row r="5" spans="1:4">
      <c r="A5">
        <v>699</v>
      </c>
      <c r="B5">
        <v>1</v>
      </c>
      <c r="C5">
        <v>155.30000000000001</v>
      </c>
      <c r="D5">
        <v>20</v>
      </c>
    </row>
    <row r="6" spans="1:4">
      <c r="A6">
        <v>768</v>
      </c>
      <c r="B6">
        <v>1</v>
      </c>
      <c r="C6">
        <v>240.4</v>
      </c>
      <c r="D6">
        <v>32</v>
      </c>
    </row>
    <row r="7" spans="1:4">
      <c r="A7">
        <v>739</v>
      </c>
      <c r="B7">
        <v>1</v>
      </c>
      <c r="C7">
        <v>188.4</v>
      </c>
      <c r="D7">
        <v>25</v>
      </c>
    </row>
    <row r="8" spans="1:4">
      <c r="A8">
        <v>779</v>
      </c>
      <c r="B8">
        <v>1</v>
      </c>
      <c r="C8">
        <v>155.80000000000001</v>
      </c>
      <c r="D8">
        <v>14</v>
      </c>
    </row>
    <row r="9" spans="1:4">
      <c r="A9">
        <v>749</v>
      </c>
      <c r="B9">
        <v>1</v>
      </c>
      <c r="C9">
        <v>174.8</v>
      </c>
      <c r="D9">
        <v>8</v>
      </c>
    </row>
    <row r="10" spans="1:4">
      <c r="A10">
        <v>780</v>
      </c>
      <c r="B10">
        <v>1</v>
      </c>
      <c r="C10">
        <v>310.5</v>
      </c>
      <c r="D10">
        <v>10</v>
      </c>
    </row>
    <row r="11" spans="1:4">
      <c r="A11">
        <v>790</v>
      </c>
      <c r="B11">
        <v>1</v>
      </c>
      <c r="C11">
        <v>168.2</v>
      </c>
      <c r="D11">
        <v>28</v>
      </c>
    </row>
    <row r="12" spans="1:4">
      <c r="A12">
        <v>834</v>
      </c>
      <c r="B12">
        <v>1</v>
      </c>
      <c r="C12">
        <v>247</v>
      </c>
      <c r="D12">
        <v>30</v>
      </c>
    </row>
    <row r="13" spans="1:4">
      <c r="A13">
        <v>795</v>
      </c>
      <c r="B13">
        <v>1</v>
      </c>
      <c r="C13">
        <v>182</v>
      </c>
      <c r="D13">
        <v>2</v>
      </c>
    </row>
    <row r="14" spans="1:4">
      <c r="A14">
        <v>839</v>
      </c>
      <c r="B14">
        <v>1</v>
      </c>
      <c r="C14">
        <v>214.3</v>
      </c>
      <c r="D14">
        <v>6</v>
      </c>
    </row>
    <row r="15" spans="1:4">
      <c r="A15">
        <v>797</v>
      </c>
      <c r="B15">
        <v>1</v>
      </c>
      <c r="C15">
        <v>212.1</v>
      </c>
      <c r="D15">
        <v>14</v>
      </c>
    </row>
    <row r="16" spans="1:4">
      <c r="A16">
        <v>845</v>
      </c>
      <c r="B16">
        <v>1</v>
      </c>
      <c r="C16">
        <v>248.5</v>
      </c>
      <c r="D16">
        <v>9</v>
      </c>
    </row>
    <row r="17" spans="1:4">
      <c r="A17">
        <v>960</v>
      </c>
      <c r="B17">
        <v>1</v>
      </c>
      <c r="C17">
        <v>230</v>
      </c>
      <c r="D17">
        <v>19</v>
      </c>
    </row>
    <row r="18" spans="1:4">
      <c r="A18">
        <v>1095</v>
      </c>
      <c r="B18">
        <v>1</v>
      </c>
      <c r="C18">
        <v>271.39999999999998</v>
      </c>
      <c r="D18">
        <v>4</v>
      </c>
    </row>
    <row r="19" spans="1:4">
      <c r="A19">
        <v>1025</v>
      </c>
      <c r="B19">
        <v>1</v>
      </c>
      <c r="C19">
        <v>246.3</v>
      </c>
      <c r="D19">
        <v>5</v>
      </c>
    </row>
    <row r="20" spans="1:4">
      <c r="A20">
        <v>1210</v>
      </c>
      <c r="B20">
        <v>1</v>
      </c>
      <c r="C20">
        <v>307.60000000000002</v>
      </c>
      <c r="D20">
        <v>7</v>
      </c>
    </row>
    <row r="21" spans="1:4">
      <c r="A21">
        <v>1049</v>
      </c>
      <c r="B21">
        <v>1</v>
      </c>
      <c r="C21">
        <v>304.8</v>
      </c>
      <c r="D21">
        <v>3</v>
      </c>
    </row>
    <row r="22" spans="1:4">
      <c r="A22">
        <v>1280</v>
      </c>
      <c r="B22">
        <v>1</v>
      </c>
      <c r="C22">
        <v>326.7</v>
      </c>
      <c r="D22">
        <v>6</v>
      </c>
    </row>
    <row r="23" spans="1:4">
      <c r="A23">
        <v>1290</v>
      </c>
      <c r="B23">
        <v>1</v>
      </c>
      <c r="C23">
        <v>306.89999999999998</v>
      </c>
      <c r="D23">
        <v>10</v>
      </c>
    </row>
    <row r="24" spans="1:4">
      <c r="A24">
        <v>1179</v>
      </c>
      <c r="B24">
        <v>1</v>
      </c>
      <c r="C24">
        <v>476.5</v>
      </c>
      <c r="D24">
        <v>11</v>
      </c>
    </row>
    <row r="25" spans="1:4">
      <c r="A25">
        <v>1400</v>
      </c>
      <c r="B25">
        <v>1</v>
      </c>
      <c r="C25">
        <v>454</v>
      </c>
      <c r="D25">
        <v>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1"/>
  <sheetViews>
    <sheetView workbookViewId="0"/>
  </sheetViews>
  <sheetFormatPr defaultRowHeight="12.3"/>
  <sheetData>
    <row r="1" spans="1:6">
      <c r="A1">
        <v>7</v>
      </c>
    </row>
    <row r="2" spans="1:6">
      <c r="B2" t="e">
        <f>COUNTIF(#REF!,"&lt;=-3.5")</f>
        <v>#REF!</v>
      </c>
      <c r="D2" t="e">
        <f>COUNTIF(#REF!,"&lt;=-3.5")</f>
        <v>#REF!</v>
      </c>
      <c r="F2" t="e">
        <f>COUNTIF(#REF!,"&lt;=-3.5")</f>
        <v>#REF!</v>
      </c>
    </row>
    <row r="3" spans="1:6">
      <c r="B3" t="e">
        <f>B2</f>
        <v>#REF!</v>
      </c>
      <c r="D3" t="e">
        <f>D2</f>
        <v>#REF!</v>
      </c>
      <c r="F3" t="e">
        <f>F2</f>
        <v>#REF!</v>
      </c>
    </row>
    <row r="4" spans="1:6">
      <c r="B4" t="e">
        <f t="shared" ref="B4:B67" si="0">B3</f>
        <v>#REF!</v>
      </c>
      <c r="D4" t="e">
        <f t="shared" ref="D4:D67" si="1">D3</f>
        <v>#REF!</v>
      </c>
      <c r="F4" t="e">
        <f t="shared" ref="F4:F67" si="2">F3</f>
        <v>#REF!</v>
      </c>
    </row>
    <row r="5" spans="1:6">
      <c r="B5" t="e">
        <f t="shared" si="0"/>
        <v>#REF!</v>
      </c>
      <c r="D5" t="e">
        <f t="shared" si="1"/>
        <v>#REF!</v>
      </c>
      <c r="F5" t="e">
        <f t="shared" si="2"/>
        <v>#REF!</v>
      </c>
    </row>
    <row r="6" spans="1:6">
      <c r="B6" t="e">
        <f t="shared" si="0"/>
        <v>#REF!</v>
      </c>
      <c r="D6" t="e">
        <f t="shared" si="1"/>
        <v>#REF!</v>
      </c>
      <c r="F6" t="e">
        <f t="shared" si="2"/>
        <v>#REF!</v>
      </c>
    </row>
    <row r="7" spans="1:6">
      <c r="B7" t="e">
        <f t="shared" si="0"/>
        <v>#REF!</v>
      </c>
      <c r="D7" t="e">
        <f t="shared" si="1"/>
        <v>#REF!</v>
      </c>
      <c r="F7" t="e">
        <f t="shared" si="2"/>
        <v>#REF!</v>
      </c>
    </row>
    <row r="8" spans="1:6">
      <c r="B8" t="e">
        <f t="shared" si="0"/>
        <v>#REF!</v>
      </c>
      <c r="D8" t="e">
        <f t="shared" si="1"/>
        <v>#REF!</v>
      </c>
      <c r="F8" t="e">
        <f t="shared" si="2"/>
        <v>#REF!</v>
      </c>
    </row>
    <row r="9" spans="1:6">
      <c r="B9" t="e">
        <f t="shared" si="0"/>
        <v>#REF!</v>
      </c>
      <c r="D9" t="e">
        <f t="shared" si="1"/>
        <v>#REF!</v>
      </c>
      <c r="F9" t="e">
        <f t="shared" si="2"/>
        <v>#REF!</v>
      </c>
    </row>
    <row r="10" spans="1:6">
      <c r="B10" t="e">
        <f t="shared" si="0"/>
        <v>#REF!</v>
      </c>
      <c r="D10" t="e">
        <f t="shared" si="1"/>
        <v>#REF!</v>
      </c>
      <c r="F10" t="e">
        <f t="shared" si="2"/>
        <v>#REF!</v>
      </c>
    </row>
    <row r="11" spans="1:6">
      <c r="B11" t="e">
        <f t="shared" si="0"/>
        <v>#REF!</v>
      </c>
      <c r="D11" t="e">
        <f t="shared" si="1"/>
        <v>#REF!</v>
      </c>
      <c r="F11" t="e">
        <f t="shared" si="2"/>
        <v>#REF!</v>
      </c>
    </row>
    <row r="12" spans="1:6">
      <c r="A12">
        <v>-3.5</v>
      </c>
      <c r="B12" t="e">
        <f>COUNTIF(#REF!,"&lt;=-3") - COUNTIF(#REF!,"&lt;=-3.5")</f>
        <v>#REF!</v>
      </c>
      <c r="C12">
        <v>-3.5</v>
      </c>
      <c r="D12" t="e">
        <f>COUNTIF(#REF!,"&lt;=-3") - COUNTIF(#REF!,"&lt;=-3.5")</f>
        <v>#REF!</v>
      </c>
      <c r="F12" t="e">
        <f>COUNTIF(#REF!,"&lt;=-3") - COUNTIF(#REF!,"&lt;=-3.5")</f>
        <v>#REF!</v>
      </c>
    </row>
    <row r="13" spans="1:6">
      <c r="B13" t="e">
        <f t="shared" si="0"/>
        <v>#REF!</v>
      </c>
      <c r="D13" t="e">
        <f t="shared" si="1"/>
        <v>#REF!</v>
      </c>
      <c r="F13" t="e">
        <f t="shared" si="2"/>
        <v>#REF!</v>
      </c>
    </row>
    <row r="14" spans="1:6">
      <c r="B14" t="e">
        <f t="shared" si="0"/>
        <v>#REF!</v>
      </c>
      <c r="D14" t="e">
        <f t="shared" si="1"/>
        <v>#REF!</v>
      </c>
      <c r="F14" t="e">
        <f t="shared" si="2"/>
        <v>#REF!</v>
      </c>
    </row>
    <row r="15" spans="1:6">
      <c r="B15" t="e">
        <f t="shared" si="0"/>
        <v>#REF!</v>
      </c>
      <c r="D15" t="e">
        <f t="shared" si="1"/>
        <v>#REF!</v>
      </c>
      <c r="F15" t="e">
        <f t="shared" si="2"/>
        <v>#REF!</v>
      </c>
    </row>
    <row r="16" spans="1:6">
      <c r="B16" t="e">
        <f t="shared" si="0"/>
        <v>#REF!</v>
      </c>
      <c r="D16" t="e">
        <f t="shared" si="1"/>
        <v>#REF!</v>
      </c>
      <c r="F16" t="e">
        <f t="shared" si="2"/>
        <v>#REF!</v>
      </c>
    </row>
    <row r="17" spans="1:6">
      <c r="B17" t="e">
        <f t="shared" si="0"/>
        <v>#REF!</v>
      </c>
      <c r="D17" t="e">
        <f t="shared" si="1"/>
        <v>#REF!</v>
      </c>
      <c r="F17" t="e">
        <f t="shared" si="2"/>
        <v>#REF!</v>
      </c>
    </row>
    <row r="18" spans="1:6">
      <c r="B18" t="e">
        <f t="shared" si="0"/>
        <v>#REF!</v>
      </c>
      <c r="D18" t="e">
        <f t="shared" si="1"/>
        <v>#REF!</v>
      </c>
      <c r="F18" t="e">
        <f t="shared" si="2"/>
        <v>#REF!</v>
      </c>
    </row>
    <row r="19" spans="1:6">
      <c r="B19" t="e">
        <f t="shared" si="0"/>
        <v>#REF!</v>
      </c>
      <c r="D19" t="e">
        <f t="shared" si="1"/>
        <v>#REF!</v>
      </c>
      <c r="F19" t="e">
        <f t="shared" si="2"/>
        <v>#REF!</v>
      </c>
    </row>
    <row r="20" spans="1:6">
      <c r="B20" t="e">
        <f t="shared" si="0"/>
        <v>#REF!</v>
      </c>
      <c r="D20" t="e">
        <f t="shared" si="1"/>
        <v>#REF!</v>
      </c>
      <c r="F20" t="e">
        <f t="shared" si="2"/>
        <v>#REF!</v>
      </c>
    </row>
    <row r="21" spans="1:6">
      <c r="B21" t="e">
        <f t="shared" si="0"/>
        <v>#REF!</v>
      </c>
      <c r="D21" t="e">
        <f t="shared" si="1"/>
        <v>#REF!</v>
      </c>
      <c r="F21" t="e">
        <f t="shared" si="2"/>
        <v>#REF!</v>
      </c>
    </row>
    <row r="22" spans="1:6">
      <c r="A22">
        <v>-3</v>
      </c>
      <c r="B22" t="e">
        <f>COUNTIF(#REF!,"&lt;=-2.5") - COUNTIF(#REF!,"&lt;=-3")</f>
        <v>#REF!</v>
      </c>
      <c r="C22">
        <v>-3</v>
      </c>
      <c r="D22" t="e">
        <f>COUNTIF(#REF!,"&lt;=-2.5") - COUNTIF(#REF!,"&lt;=-3")</f>
        <v>#REF!</v>
      </c>
      <c r="F22" t="e">
        <f>COUNTIF(#REF!,"&lt;=-2.5") - COUNTIF(#REF!,"&lt;=-3")</f>
        <v>#REF!</v>
      </c>
    </row>
    <row r="23" spans="1:6">
      <c r="B23" t="e">
        <f t="shared" si="0"/>
        <v>#REF!</v>
      </c>
      <c r="D23" t="e">
        <f t="shared" si="1"/>
        <v>#REF!</v>
      </c>
      <c r="F23" t="e">
        <f t="shared" si="2"/>
        <v>#REF!</v>
      </c>
    </row>
    <row r="24" spans="1:6">
      <c r="B24" t="e">
        <f t="shared" si="0"/>
        <v>#REF!</v>
      </c>
      <c r="D24" t="e">
        <f t="shared" si="1"/>
        <v>#REF!</v>
      </c>
      <c r="F24" t="e">
        <f t="shared" si="2"/>
        <v>#REF!</v>
      </c>
    </row>
    <row r="25" spans="1:6">
      <c r="B25" t="e">
        <f t="shared" si="0"/>
        <v>#REF!</v>
      </c>
      <c r="D25" t="e">
        <f t="shared" si="1"/>
        <v>#REF!</v>
      </c>
      <c r="F25" t="e">
        <f t="shared" si="2"/>
        <v>#REF!</v>
      </c>
    </row>
    <row r="26" spans="1:6">
      <c r="B26" t="e">
        <f t="shared" si="0"/>
        <v>#REF!</v>
      </c>
      <c r="D26" t="e">
        <f t="shared" si="1"/>
        <v>#REF!</v>
      </c>
      <c r="F26" t="e">
        <f t="shared" si="2"/>
        <v>#REF!</v>
      </c>
    </row>
    <row r="27" spans="1:6">
      <c r="B27" t="e">
        <f t="shared" si="0"/>
        <v>#REF!</v>
      </c>
      <c r="D27" t="e">
        <f t="shared" si="1"/>
        <v>#REF!</v>
      </c>
      <c r="F27" t="e">
        <f t="shared" si="2"/>
        <v>#REF!</v>
      </c>
    </row>
    <row r="28" spans="1:6">
      <c r="B28" t="e">
        <f t="shared" si="0"/>
        <v>#REF!</v>
      </c>
      <c r="D28" t="e">
        <f t="shared" si="1"/>
        <v>#REF!</v>
      </c>
      <c r="F28" t="e">
        <f t="shared" si="2"/>
        <v>#REF!</v>
      </c>
    </row>
    <row r="29" spans="1:6">
      <c r="B29" t="e">
        <f t="shared" si="0"/>
        <v>#REF!</v>
      </c>
      <c r="D29" t="e">
        <f t="shared" si="1"/>
        <v>#REF!</v>
      </c>
      <c r="F29" t="e">
        <f t="shared" si="2"/>
        <v>#REF!</v>
      </c>
    </row>
    <row r="30" spans="1:6">
      <c r="B30" t="e">
        <f t="shared" si="0"/>
        <v>#REF!</v>
      </c>
      <c r="D30" t="e">
        <f t="shared" si="1"/>
        <v>#REF!</v>
      </c>
      <c r="F30" t="e">
        <f t="shared" si="2"/>
        <v>#REF!</v>
      </c>
    </row>
    <row r="31" spans="1:6">
      <c r="B31" t="e">
        <f t="shared" si="0"/>
        <v>#REF!</v>
      </c>
      <c r="D31" t="e">
        <f t="shared" si="1"/>
        <v>#REF!</v>
      </c>
      <c r="F31" t="e">
        <f t="shared" si="2"/>
        <v>#REF!</v>
      </c>
    </row>
    <row r="32" spans="1:6">
      <c r="A32">
        <v>-2.5</v>
      </c>
      <c r="B32" t="e">
        <f>COUNTIF(#REF!,"&lt;=-2") - COUNTIF(#REF!,"&lt;=-2.5")</f>
        <v>#REF!</v>
      </c>
      <c r="C32">
        <v>-2.5</v>
      </c>
      <c r="D32" t="e">
        <f>COUNTIF(#REF!,"&lt;=-2") - COUNTIF(#REF!,"&lt;=-2.5")</f>
        <v>#REF!</v>
      </c>
      <c r="F32" t="e">
        <f>COUNTIF(#REF!,"&lt;=-2") - COUNTIF(#REF!,"&lt;=-2.5")</f>
        <v>#REF!</v>
      </c>
    </row>
    <row r="33" spans="1:6">
      <c r="B33" t="e">
        <f t="shared" si="0"/>
        <v>#REF!</v>
      </c>
      <c r="D33" t="e">
        <f t="shared" si="1"/>
        <v>#REF!</v>
      </c>
      <c r="F33" t="e">
        <f t="shared" si="2"/>
        <v>#REF!</v>
      </c>
    </row>
    <row r="34" spans="1:6">
      <c r="B34" t="e">
        <f t="shared" si="0"/>
        <v>#REF!</v>
      </c>
      <c r="D34" t="e">
        <f t="shared" si="1"/>
        <v>#REF!</v>
      </c>
      <c r="F34" t="e">
        <f t="shared" si="2"/>
        <v>#REF!</v>
      </c>
    </row>
    <row r="35" spans="1:6">
      <c r="B35" t="e">
        <f t="shared" si="0"/>
        <v>#REF!</v>
      </c>
      <c r="D35" t="e">
        <f t="shared" si="1"/>
        <v>#REF!</v>
      </c>
      <c r="F35" t="e">
        <f t="shared" si="2"/>
        <v>#REF!</v>
      </c>
    </row>
    <row r="36" spans="1:6">
      <c r="B36" t="e">
        <f t="shared" si="0"/>
        <v>#REF!</v>
      </c>
      <c r="D36" t="e">
        <f t="shared" si="1"/>
        <v>#REF!</v>
      </c>
      <c r="F36" t="e">
        <f t="shared" si="2"/>
        <v>#REF!</v>
      </c>
    </row>
    <row r="37" spans="1:6">
      <c r="B37" t="e">
        <f t="shared" si="0"/>
        <v>#REF!</v>
      </c>
      <c r="D37" t="e">
        <f t="shared" si="1"/>
        <v>#REF!</v>
      </c>
      <c r="F37" t="e">
        <f t="shared" si="2"/>
        <v>#REF!</v>
      </c>
    </row>
    <row r="38" spans="1:6">
      <c r="B38" t="e">
        <f t="shared" si="0"/>
        <v>#REF!</v>
      </c>
      <c r="D38" t="e">
        <f t="shared" si="1"/>
        <v>#REF!</v>
      </c>
      <c r="F38" t="e">
        <f t="shared" si="2"/>
        <v>#REF!</v>
      </c>
    </row>
    <row r="39" spans="1:6">
      <c r="B39" t="e">
        <f t="shared" si="0"/>
        <v>#REF!</v>
      </c>
      <c r="D39" t="e">
        <f t="shared" si="1"/>
        <v>#REF!</v>
      </c>
      <c r="F39" t="e">
        <f t="shared" si="2"/>
        <v>#REF!</v>
      </c>
    </row>
    <row r="40" spans="1:6">
      <c r="B40" t="e">
        <f t="shared" si="0"/>
        <v>#REF!</v>
      </c>
      <c r="D40" t="e">
        <f t="shared" si="1"/>
        <v>#REF!</v>
      </c>
      <c r="F40" t="e">
        <f t="shared" si="2"/>
        <v>#REF!</v>
      </c>
    </row>
    <row r="41" spans="1:6">
      <c r="B41" t="e">
        <f t="shared" si="0"/>
        <v>#REF!</v>
      </c>
      <c r="D41" t="e">
        <f t="shared" si="1"/>
        <v>#REF!</v>
      </c>
      <c r="F41" t="e">
        <f t="shared" si="2"/>
        <v>#REF!</v>
      </c>
    </row>
    <row r="42" spans="1:6">
      <c r="A42">
        <v>-2</v>
      </c>
      <c r="B42" t="e">
        <f>COUNTIF(#REF!,"&lt;=-1.5") - COUNTIF(#REF!,"&lt;=-2")</f>
        <v>#REF!</v>
      </c>
      <c r="C42">
        <v>-2</v>
      </c>
      <c r="D42" t="e">
        <f>COUNTIF(#REF!,"&lt;=-1.5") - COUNTIF(#REF!,"&lt;=-2")</f>
        <v>#REF!</v>
      </c>
      <c r="F42" t="e">
        <f>COUNTIF(#REF!,"&lt;=-1.5") - COUNTIF(#REF!,"&lt;=-2")</f>
        <v>#REF!</v>
      </c>
    </row>
    <row r="43" spans="1:6">
      <c r="B43" t="e">
        <f t="shared" si="0"/>
        <v>#REF!</v>
      </c>
      <c r="D43" t="e">
        <f t="shared" si="1"/>
        <v>#REF!</v>
      </c>
      <c r="F43" t="e">
        <f t="shared" si="2"/>
        <v>#REF!</v>
      </c>
    </row>
    <row r="44" spans="1:6">
      <c r="B44" t="e">
        <f t="shared" si="0"/>
        <v>#REF!</v>
      </c>
      <c r="D44" t="e">
        <f t="shared" si="1"/>
        <v>#REF!</v>
      </c>
      <c r="F44" t="e">
        <f t="shared" si="2"/>
        <v>#REF!</v>
      </c>
    </row>
    <row r="45" spans="1:6">
      <c r="B45" t="e">
        <f t="shared" si="0"/>
        <v>#REF!</v>
      </c>
      <c r="D45" t="e">
        <f t="shared" si="1"/>
        <v>#REF!</v>
      </c>
      <c r="F45" t="e">
        <f t="shared" si="2"/>
        <v>#REF!</v>
      </c>
    </row>
    <row r="46" spans="1:6">
      <c r="B46" t="e">
        <f t="shared" si="0"/>
        <v>#REF!</v>
      </c>
      <c r="D46" t="e">
        <f t="shared" si="1"/>
        <v>#REF!</v>
      </c>
      <c r="F46" t="e">
        <f t="shared" si="2"/>
        <v>#REF!</v>
      </c>
    </row>
    <row r="47" spans="1:6">
      <c r="B47" t="e">
        <f t="shared" si="0"/>
        <v>#REF!</v>
      </c>
      <c r="D47" t="e">
        <f t="shared" si="1"/>
        <v>#REF!</v>
      </c>
      <c r="F47" t="e">
        <f t="shared" si="2"/>
        <v>#REF!</v>
      </c>
    </row>
    <row r="48" spans="1:6">
      <c r="B48" t="e">
        <f t="shared" si="0"/>
        <v>#REF!</v>
      </c>
      <c r="D48" t="e">
        <f t="shared" si="1"/>
        <v>#REF!</v>
      </c>
      <c r="F48" t="e">
        <f t="shared" si="2"/>
        <v>#REF!</v>
      </c>
    </row>
    <row r="49" spans="1:6">
      <c r="B49" t="e">
        <f t="shared" si="0"/>
        <v>#REF!</v>
      </c>
      <c r="D49" t="e">
        <f t="shared" si="1"/>
        <v>#REF!</v>
      </c>
      <c r="F49" t="e">
        <f t="shared" si="2"/>
        <v>#REF!</v>
      </c>
    </row>
    <row r="50" spans="1:6">
      <c r="B50" t="e">
        <f t="shared" si="0"/>
        <v>#REF!</v>
      </c>
      <c r="D50" t="e">
        <f t="shared" si="1"/>
        <v>#REF!</v>
      </c>
      <c r="F50" t="e">
        <f t="shared" si="2"/>
        <v>#REF!</v>
      </c>
    </row>
    <row r="51" spans="1:6">
      <c r="B51" t="e">
        <f t="shared" si="0"/>
        <v>#REF!</v>
      </c>
      <c r="D51" t="e">
        <f t="shared" si="1"/>
        <v>#REF!</v>
      </c>
      <c r="F51" t="e">
        <f t="shared" si="2"/>
        <v>#REF!</v>
      </c>
    </row>
    <row r="52" spans="1:6">
      <c r="A52">
        <v>-1.5</v>
      </c>
      <c r="B52" t="e">
        <f>COUNTIF(#REF!,"&lt;=-1") - COUNTIF(#REF!,"&lt;=-1.5")</f>
        <v>#REF!</v>
      </c>
      <c r="C52">
        <v>-1.5</v>
      </c>
      <c r="D52" t="e">
        <f>COUNTIF(#REF!,"&lt;=-1") - COUNTIF(#REF!,"&lt;=-1.5")</f>
        <v>#REF!</v>
      </c>
      <c r="F52" t="e">
        <f>COUNTIF(#REF!,"&lt;=-1") - COUNTIF(#REF!,"&lt;=-1.5")</f>
        <v>#REF!</v>
      </c>
    </row>
    <row r="53" spans="1:6">
      <c r="B53" t="e">
        <f t="shared" si="0"/>
        <v>#REF!</v>
      </c>
      <c r="D53" t="e">
        <f t="shared" si="1"/>
        <v>#REF!</v>
      </c>
      <c r="F53" t="e">
        <f t="shared" si="2"/>
        <v>#REF!</v>
      </c>
    </row>
    <row r="54" spans="1:6">
      <c r="B54" t="e">
        <f t="shared" si="0"/>
        <v>#REF!</v>
      </c>
      <c r="D54" t="e">
        <f t="shared" si="1"/>
        <v>#REF!</v>
      </c>
      <c r="F54" t="e">
        <f t="shared" si="2"/>
        <v>#REF!</v>
      </c>
    </row>
    <row r="55" spans="1:6">
      <c r="B55" t="e">
        <f t="shared" si="0"/>
        <v>#REF!</v>
      </c>
      <c r="D55" t="e">
        <f t="shared" si="1"/>
        <v>#REF!</v>
      </c>
      <c r="F55" t="e">
        <f t="shared" si="2"/>
        <v>#REF!</v>
      </c>
    </row>
    <row r="56" spans="1:6">
      <c r="B56" t="e">
        <f t="shared" si="0"/>
        <v>#REF!</v>
      </c>
      <c r="D56" t="e">
        <f t="shared" si="1"/>
        <v>#REF!</v>
      </c>
      <c r="F56" t="e">
        <f t="shared" si="2"/>
        <v>#REF!</v>
      </c>
    </row>
    <row r="57" spans="1:6">
      <c r="B57" t="e">
        <f t="shared" si="0"/>
        <v>#REF!</v>
      </c>
      <c r="D57" t="e">
        <f t="shared" si="1"/>
        <v>#REF!</v>
      </c>
      <c r="F57" t="e">
        <f t="shared" si="2"/>
        <v>#REF!</v>
      </c>
    </row>
    <row r="58" spans="1:6">
      <c r="B58" t="e">
        <f t="shared" si="0"/>
        <v>#REF!</v>
      </c>
      <c r="D58" t="e">
        <f t="shared" si="1"/>
        <v>#REF!</v>
      </c>
      <c r="F58" t="e">
        <f t="shared" si="2"/>
        <v>#REF!</v>
      </c>
    </row>
    <row r="59" spans="1:6">
      <c r="B59" t="e">
        <f t="shared" si="0"/>
        <v>#REF!</v>
      </c>
      <c r="D59" t="e">
        <f t="shared" si="1"/>
        <v>#REF!</v>
      </c>
      <c r="F59" t="e">
        <f t="shared" si="2"/>
        <v>#REF!</v>
      </c>
    </row>
    <row r="60" spans="1:6">
      <c r="B60" t="e">
        <f t="shared" si="0"/>
        <v>#REF!</v>
      </c>
      <c r="D60" t="e">
        <f t="shared" si="1"/>
        <v>#REF!</v>
      </c>
      <c r="F60" t="e">
        <f t="shared" si="2"/>
        <v>#REF!</v>
      </c>
    </row>
    <row r="61" spans="1:6">
      <c r="B61" t="e">
        <f t="shared" si="0"/>
        <v>#REF!</v>
      </c>
      <c r="D61" t="e">
        <f t="shared" si="1"/>
        <v>#REF!</v>
      </c>
      <c r="F61" t="e">
        <f t="shared" si="2"/>
        <v>#REF!</v>
      </c>
    </row>
    <row r="62" spans="1:6">
      <c r="A62">
        <v>-1</v>
      </c>
      <c r="B62" t="e">
        <f>COUNTIF(#REF!,"&lt;=-.5") - COUNTIF(#REF!,"&lt;=-1")</f>
        <v>#REF!</v>
      </c>
      <c r="C62">
        <v>-1</v>
      </c>
      <c r="D62" t="e">
        <f>COUNTIF(#REF!,"&lt;=-.5") - COUNTIF(#REF!,"&lt;=-1")</f>
        <v>#REF!</v>
      </c>
      <c r="F62" t="e">
        <f>COUNTIF(#REF!,"&lt;=-.5") - COUNTIF(#REF!,"&lt;=-1")</f>
        <v>#REF!</v>
      </c>
    </row>
    <row r="63" spans="1:6">
      <c r="B63" t="e">
        <f t="shared" si="0"/>
        <v>#REF!</v>
      </c>
      <c r="D63" t="e">
        <f t="shared" si="1"/>
        <v>#REF!</v>
      </c>
      <c r="F63" t="e">
        <f t="shared" si="2"/>
        <v>#REF!</v>
      </c>
    </row>
    <row r="64" spans="1:6">
      <c r="B64" t="e">
        <f t="shared" si="0"/>
        <v>#REF!</v>
      </c>
      <c r="D64" t="e">
        <f t="shared" si="1"/>
        <v>#REF!</v>
      </c>
      <c r="F64" t="e">
        <f t="shared" si="2"/>
        <v>#REF!</v>
      </c>
    </row>
    <row r="65" spans="1:6">
      <c r="B65" t="e">
        <f t="shared" si="0"/>
        <v>#REF!</v>
      </c>
      <c r="D65" t="e">
        <f t="shared" si="1"/>
        <v>#REF!</v>
      </c>
      <c r="F65" t="e">
        <f t="shared" si="2"/>
        <v>#REF!</v>
      </c>
    </row>
    <row r="66" spans="1:6">
      <c r="B66" t="e">
        <f t="shared" si="0"/>
        <v>#REF!</v>
      </c>
      <c r="D66" t="e">
        <f t="shared" si="1"/>
        <v>#REF!</v>
      </c>
      <c r="F66" t="e">
        <f t="shared" si="2"/>
        <v>#REF!</v>
      </c>
    </row>
    <row r="67" spans="1:6">
      <c r="B67" t="e">
        <f t="shared" si="0"/>
        <v>#REF!</v>
      </c>
      <c r="D67" t="e">
        <f t="shared" si="1"/>
        <v>#REF!</v>
      </c>
      <c r="F67" t="e">
        <f t="shared" si="2"/>
        <v>#REF!</v>
      </c>
    </row>
    <row r="68" spans="1:6">
      <c r="B68" t="e">
        <f t="shared" ref="B68:B131" si="3">B67</f>
        <v>#REF!</v>
      </c>
      <c r="D68" t="e">
        <f t="shared" ref="D68:D131" si="4">D67</f>
        <v>#REF!</v>
      </c>
      <c r="F68" t="e">
        <f t="shared" ref="F68:F131" si="5">F67</f>
        <v>#REF!</v>
      </c>
    </row>
    <row r="69" spans="1:6">
      <c r="B69" t="e">
        <f t="shared" si="3"/>
        <v>#REF!</v>
      </c>
      <c r="D69" t="e">
        <f t="shared" si="4"/>
        <v>#REF!</v>
      </c>
      <c r="F69" t="e">
        <f t="shared" si="5"/>
        <v>#REF!</v>
      </c>
    </row>
    <row r="70" spans="1:6">
      <c r="B70" t="e">
        <f t="shared" si="3"/>
        <v>#REF!</v>
      </c>
      <c r="D70" t="e">
        <f t="shared" si="4"/>
        <v>#REF!</v>
      </c>
      <c r="F70" t="e">
        <f t="shared" si="5"/>
        <v>#REF!</v>
      </c>
    </row>
    <row r="71" spans="1:6">
      <c r="B71" t="e">
        <f t="shared" si="3"/>
        <v>#REF!</v>
      </c>
      <c r="D71" t="e">
        <f t="shared" si="4"/>
        <v>#REF!</v>
      </c>
      <c r="F71" t="e">
        <f t="shared" si="5"/>
        <v>#REF!</v>
      </c>
    </row>
    <row r="72" spans="1:6">
      <c r="A72">
        <v>-0.5</v>
      </c>
      <c r="B72" t="e">
        <f>COUNTIF(#REF!,"&lt;=0") - COUNTIF(#REF!,"&lt;=-.5")</f>
        <v>#REF!</v>
      </c>
      <c r="C72">
        <v>-0.5</v>
      </c>
      <c r="D72" t="e">
        <f>COUNTIF(#REF!,"&lt;=0") - COUNTIF(#REF!,"&lt;=-.5")</f>
        <v>#REF!</v>
      </c>
      <c r="F72" t="e">
        <f>COUNTIF(#REF!,"&lt;=0") - COUNTIF(#REF!,"&lt;=-.5")</f>
        <v>#REF!</v>
      </c>
    </row>
    <row r="73" spans="1:6">
      <c r="B73" t="e">
        <f t="shared" si="3"/>
        <v>#REF!</v>
      </c>
      <c r="D73" t="e">
        <f t="shared" si="4"/>
        <v>#REF!</v>
      </c>
      <c r="F73" t="e">
        <f t="shared" si="5"/>
        <v>#REF!</v>
      </c>
    </row>
    <row r="74" spans="1:6">
      <c r="B74" t="e">
        <f t="shared" si="3"/>
        <v>#REF!</v>
      </c>
      <c r="D74" t="e">
        <f t="shared" si="4"/>
        <v>#REF!</v>
      </c>
      <c r="F74" t="e">
        <f t="shared" si="5"/>
        <v>#REF!</v>
      </c>
    </row>
    <row r="75" spans="1:6">
      <c r="B75" t="e">
        <f t="shared" si="3"/>
        <v>#REF!</v>
      </c>
      <c r="D75" t="e">
        <f t="shared" si="4"/>
        <v>#REF!</v>
      </c>
      <c r="F75" t="e">
        <f t="shared" si="5"/>
        <v>#REF!</v>
      </c>
    </row>
    <row r="76" spans="1:6">
      <c r="B76" t="e">
        <f t="shared" si="3"/>
        <v>#REF!</v>
      </c>
      <c r="D76" t="e">
        <f t="shared" si="4"/>
        <v>#REF!</v>
      </c>
      <c r="F76" t="e">
        <f t="shared" si="5"/>
        <v>#REF!</v>
      </c>
    </row>
    <row r="77" spans="1:6">
      <c r="B77" t="e">
        <f t="shared" si="3"/>
        <v>#REF!</v>
      </c>
      <c r="D77" t="e">
        <f t="shared" si="4"/>
        <v>#REF!</v>
      </c>
      <c r="F77" t="e">
        <f t="shared" si="5"/>
        <v>#REF!</v>
      </c>
    </row>
    <row r="78" spans="1:6">
      <c r="B78" t="e">
        <f t="shared" si="3"/>
        <v>#REF!</v>
      </c>
      <c r="D78" t="e">
        <f t="shared" si="4"/>
        <v>#REF!</v>
      </c>
      <c r="F78" t="e">
        <f t="shared" si="5"/>
        <v>#REF!</v>
      </c>
    </row>
    <row r="79" spans="1:6">
      <c r="B79" t="e">
        <f t="shared" si="3"/>
        <v>#REF!</v>
      </c>
      <c r="D79" t="e">
        <f t="shared" si="4"/>
        <v>#REF!</v>
      </c>
      <c r="F79" t="e">
        <f t="shared" si="5"/>
        <v>#REF!</v>
      </c>
    </row>
    <row r="80" spans="1:6">
      <c r="B80" t="e">
        <f t="shared" si="3"/>
        <v>#REF!</v>
      </c>
      <c r="D80" t="e">
        <f t="shared" si="4"/>
        <v>#REF!</v>
      </c>
      <c r="F80" t="e">
        <f t="shared" si="5"/>
        <v>#REF!</v>
      </c>
    </row>
    <row r="81" spans="1:6">
      <c r="B81" t="e">
        <f t="shared" si="3"/>
        <v>#REF!</v>
      </c>
      <c r="D81" t="e">
        <f t="shared" si="4"/>
        <v>#REF!</v>
      </c>
      <c r="F81" t="e">
        <f t="shared" si="5"/>
        <v>#REF!</v>
      </c>
    </row>
    <row r="82" spans="1:6">
      <c r="A82">
        <v>0</v>
      </c>
      <c r="B82" t="e">
        <f>COUNTIF(#REF!,"&lt;=.5") - COUNTIF(#REF!,"&lt;=0")</f>
        <v>#REF!</v>
      </c>
      <c r="C82">
        <v>0</v>
      </c>
      <c r="D82" t="e">
        <f>COUNTIF(#REF!,"&lt;=.5") - COUNTIF(#REF!,"&lt;=0")</f>
        <v>#REF!</v>
      </c>
      <c r="F82" t="e">
        <f>COUNTIF(#REF!,"&lt;=.5") - COUNTIF(#REF!,"&lt;=0")</f>
        <v>#REF!</v>
      </c>
    </row>
    <row r="83" spans="1:6">
      <c r="B83" t="e">
        <f t="shared" si="3"/>
        <v>#REF!</v>
      </c>
      <c r="D83" t="e">
        <f t="shared" si="4"/>
        <v>#REF!</v>
      </c>
      <c r="F83" t="e">
        <f t="shared" si="5"/>
        <v>#REF!</v>
      </c>
    </row>
    <row r="84" spans="1:6">
      <c r="B84" t="e">
        <f t="shared" si="3"/>
        <v>#REF!</v>
      </c>
      <c r="D84" t="e">
        <f t="shared" si="4"/>
        <v>#REF!</v>
      </c>
      <c r="F84" t="e">
        <f t="shared" si="5"/>
        <v>#REF!</v>
      </c>
    </row>
    <row r="85" spans="1:6">
      <c r="B85" t="e">
        <f t="shared" si="3"/>
        <v>#REF!</v>
      </c>
      <c r="D85" t="e">
        <f t="shared" si="4"/>
        <v>#REF!</v>
      </c>
      <c r="F85" t="e">
        <f t="shared" si="5"/>
        <v>#REF!</v>
      </c>
    </row>
    <row r="86" spans="1:6">
      <c r="B86" t="e">
        <f t="shared" si="3"/>
        <v>#REF!</v>
      </c>
      <c r="D86" t="e">
        <f t="shared" si="4"/>
        <v>#REF!</v>
      </c>
      <c r="F86" t="e">
        <f t="shared" si="5"/>
        <v>#REF!</v>
      </c>
    </row>
    <row r="87" spans="1:6">
      <c r="B87" t="e">
        <f t="shared" si="3"/>
        <v>#REF!</v>
      </c>
      <c r="D87" t="e">
        <f t="shared" si="4"/>
        <v>#REF!</v>
      </c>
      <c r="F87" t="e">
        <f t="shared" si="5"/>
        <v>#REF!</v>
      </c>
    </row>
    <row r="88" spans="1:6">
      <c r="B88" t="e">
        <f t="shared" si="3"/>
        <v>#REF!</v>
      </c>
      <c r="D88" t="e">
        <f t="shared" si="4"/>
        <v>#REF!</v>
      </c>
      <c r="F88" t="e">
        <f t="shared" si="5"/>
        <v>#REF!</v>
      </c>
    </row>
    <row r="89" spans="1:6">
      <c r="B89" t="e">
        <f t="shared" si="3"/>
        <v>#REF!</v>
      </c>
      <c r="D89" t="e">
        <f t="shared" si="4"/>
        <v>#REF!</v>
      </c>
      <c r="F89" t="e">
        <f t="shared" si="5"/>
        <v>#REF!</v>
      </c>
    </row>
    <row r="90" spans="1:6">
      <c r="B90" t="e">
        <f t="shared" si="3"/>
        <v>#REF!</v>
      </c>
      <c r="D90" t="e">
        <f t="shared" si="4"/>
        <v>#REF!</v>
      </c>
      <c r="F90" t="e">
        <f t="shared" si="5"/>
        <v>#REF!</v>
      </c>
    </row>
    <row r="91" spans="1:6">
      <c r="B91" t="e">
        <f t="shared" si="3"/>
        <v>#REF!</v>
      </c>
      <c r="D91" t="e">
        <f t="shared" si="4"/>
        <v>#REF!</v>
      </c>
      <c r="F91" t="e">
        <f t="shared" si="5"/>
        <v>#REF!</v>
      </c>
    </row>
    <row r="92" spans="1:6">
      <c r="A92">
        <v>0.5</v>
      </c>
      <c r="B92" t="e">
        <f>COUNTIF(#REF!,"&lt;=1") - COUNTIF(#REF!,"&lt;=.5")</f>
        <v>#REF!</v>
      </c>
      <c r="C92">
        <v>0.5</v>
      </c>
      <c r="D92" t="e">
        <f>COUNTIF(#REF!,"&lt;=1") - COUNTIF(#REF!,"&lt;=.5")</f>
        <v>#REF!</v>
      </c>
      <c r="F92" t="e">
        <f>COUNTIF(#REF!,"&lt;=1") - COUNTIF(#REF!,"&lt;=.5")</f>
        <v>#REF!</v>
      </c>
    </row>
    <row r="93" spans="1:6">
      <c r="B93" t="e">
        <f t="shared" si="3"/>
        <v>#REF!</v>
      </c>
      <c r="D93" t="e">
        <f t="shared" si="4"/>
        <v>#REF!</v>
      </c>
      <c r="F93" t="e">
        <f t="shared" si="5"/>
        <v>#REF!</v>
      </c>
    </row>
    <row r="94" spans="1:6">
      <c r="B94" t="e">
        <f t="shared" si="3"/>
        <v>#REF!</v>
      </c>
      <c r="D94" t="e">
        <f t="shared" si="4"/>
        <v>#REF!</v>
      </c>
      <c r="F94" t="e">
        <f t="shared" si="5"/>
        <v>#REF!</v>
      </c>
    </row>
    <row r="95" spans="1:6">
      <c r="B95" t="e">
        <f t="shared" si="3"/>
        <v>#REF!</v>
      </c>
      <c r="D95" t="e">
        <f t="shared" si="4"/>
        <v>#REF!</v>
      </c>
      <c r="F95" t="e">
        <f t="shared" si="5"/>
        <v>#REF!</v>
      </c>
    </row>
    <row r="96" spans="1:6">
      <c r="B96" t="e">
        <f t="shared" si="3"/>
        <v>#REF!</v>
      </c>
      <c r="D96" t="e">
        <f t="shared" si="4"/>
        <v>#REF!</v>
      </c>
      <c r="F96" t="e">
        <f t="shared" si="5"/>
        <v>#REF!</v>
      </c>
    </row>
    <row r="97" spans="1:6">
      <c r="B97" t="e">
        <f t="shared" si="3"/>
        <v>#REF!</v>
      </c>
      <c r="D97" t="e">
        <f t="shared" si="4"/>
        <v>#REF!</v>
      </c>
      <c r="F97" t="e">
        <f t="shared" si="5"/>
        <v>#REF!</v>
      </c>
    </row>
    <row r="98" spans="1:6">
      <c r="B98" t="e">
        <f t="shared" si="3"/>
        <v>#REF!</v>
      </c>
      <c r="D98" t="e">
        <f t="shared" si="4"/>
        <v>#REF!</v>
      </c>
      <c r="F98" t="e">
        <f t="shared" si="5"/>
        <v>#REF!</v>
      </c>
    </row>
    <row r="99" spans="1:6">
      <c r="B99" t="e">
        <f t="shared" si="3"/>
        <v>#REF!</v>
      </c>
      <c r="D99" t="e">
        <f t="shared" si="4"/>
        <v>#REF!</v>
      </c>
      <c r="F99" t="e">
        <f t="shared" si="5"/>
        <v>#REF!</v>
      </c>
    </row>
    <row r="100" spans="1:6">
      <c r="B100" t="e">
        <f t="shared" si="3"/>
        <v>#REF!</v>
      </c>
      <c r="D100" t="e">
        <f t="shared" si="4"/>
        <v>#REF!</v>
      </c>
      <c r="F100" t="e">
        <f t="shared" si="5"/>
        <v>#REF!</v>
      </c>
    </row>
    <row r="101" spans="1:6">
      <c r="B101" t="e">
        <f t="shared" si="3"/>
        <v>#REF!</v>
      </c>
      <c r="D101" t="e">
        <f t="shared" si="4"/>
        <v>#REF!</v>
      </c>
      <c r="F101" t="e">
        <f t="shared" si="5"/>
        <v>#REF!</v>
      </c>
    </row>
    <row r="102" spans="1:6">
      <c r="A102">
        <v>1</v>
      </c>
      <c r="B102" t="e">
        <f>COUNTIF(#REF!,"&lt;=1.5") - COUNTIF(#REF!,"&lt;=1")</f>
        <v>#REF!</v>
      </c>
      <c r="C102">
        <v>1</v>
      </c>
      <c r="D102" t="e">
        <f>COUNTIF(#REF!,"&lt;=1.5") - COUNTIF(#REF!,"&lt;=1")</f>
        <v>#REF!</v>
      </c>
      <c r="F102" t="e">
        <f>COUNTIF(#REF!,"&lt;=1.5") - COUNTIF(#REF!,"&lt;=1")</f>
        <v>#REF!</v>
      </c>
    </row>
    <row r="103" spans="1:6">
      <c r="B103" t="e">
        <f t="shared" si="3"/>
        <v>#REF!</v>
      </c>
      <c r="D103" t="e">
        <f t="shared" si="4"/>
        <v>#REF!</v>
      </c>
      <c r="F103" t="e">
        <f t="shared" si="5"/>
        <v>#REF!</v>
      </c>
    </row>
    <row r="104" spans="1:6">
      <c r="B104" t="e">
        <f t="shared" si="3"/>
        <v>#REF!</v>
      </c>
      <c r="D104" t="e">
        <f t="shared" si="4"/>
        <v>#REF!</v>
      </c>
      <c r="F104" t="e">
        <f t="shared" si="5"/>
        <v>#REF!</v>
      </c>
    </row>
    <row r="105" spans="1:6">
      <c r="B105" t="e">
        <f t="shared" si="3"/>
        <v>#REF!</v>
      </c>
      <c r="D105" t="e">
        <f t="shared" si="4"/>
        <v>#REF!</v>
      </c>
      <c r="F105" t="e">
        <f t="shared" si="5"/>
        <v>#REF!</v>
      </c>
    </row>
    <row r="106" spans="1:6">
      <c r="B106" t="e">
        <f t="shared" si="3"/>
        <v>#REF!</v>
      </c>
      <c r="D106" t="e">
        <f t="shared" si="4"/>
        <v>#REF!</v>
      </c>
      <c r="F106" t="e">
        <f t="shared" si="5"/>
        <v>#REF!</v>
      </c>
    </row>
    <row r="107" spans="1:6">
      <c r="B107" t="e">
        <f t="shared" si="3"/>
        <v>#REF!</v>
      </c>
      <c r="D107" t="e">
        <f t="shared" si="4"/>
        <v>#REF!</v>
      </c>
      <c r="F107" t="e">
        <f t="shared" si="5"/>
        <v>#REF!</v>
      </c>
    </row>
    <row r="108" spans="1:6">
      <c r="B108" t="e">
        <f t="shared" si="3"/>
        <v>#REF!</v>
      </c>
      <c r="D108" t="e">
        <f t="shared" si="4"/>
        <v>#REF!</v>
      </c>
      <c r="F108" t="e">
        <f t="shared" si="5"/>
        <v>#REF!</v>
      </c>
    </row>
    <row r="109" spans="1:6">
      <c r="B109" t="e">
        <f t="shared" si="3"/>
        <v>#REF!</v>
      </c>
      <c r="D109" t="e">
        <f t="shared" si="4"/>
        <v>#REF!</v>
      </c>
      <c r="F109" t="e">
        <f t="shared" si="5"/>
        <v>#REF!</v>
      </c>
    </row>
    <row r="110" spans="1:6">
      <c r="B110" t="e">
        <f t="shared" si="3"/>
        <v>#REF!</v>
      </c>
      <c r="D110" t="e">
        <f t="shared" si="4"/>
        <v>#REF!</v>
      </c>
      <c r="F110" t="e">
        <f t="shared" si="5"/>
        <v>#REF!</v>
      </c>
    </row>
    <row r="111" spans="1:6">
      <c r="B111" t="e">
        <f t="shared" si="3"/>
        <v>#REF!</v>
      </c>
      <c r="D111" t="e">
        <f t="shared" si="4"/>
        <v>#REF!</v>
      </c>
      <c r="F111" t="e">
        <f t="shared" si="5"/>
        <v>#REF!</v>
      </c>
    </row>
    <row r="112" spans="1:6">
      <c r="A112">
        <v>1.5</v>
      </c>
      <c r="B112" t="e">
        <f>COUNTIF(#REF!,"&lt;=2") - COUNTIF(#REF!,"&lt;=1.5")</f>
        <v>#REF!</v>
      </c>
      <c r="C112">
        <v>1.5</v>
      </c>
      <c r="D112" t="e">
        <f>COUNTIF(#REF!,"&lt;=2") - COUNTIF(#REF!,"&lt;=1.5")</f>
        <v>#REF!</v>
      </c>
      <c r="F112" t="e">
        <f>COUNTIF(#REF!,"&lt;=2") - COUNTIF(#REF!,"&lt;=1.5")</f>
        <v>#REF!</v>
      </c>
    </row>
    <row r="113" spans="1:6">
      <c r="B113" t="e">
        <f t="shared" si="3"/>
        <v>#REF!</v>
      </c>
      <c r="D113" t="e">
        <f t="shared" si="4"/>
        <v>#REF!</v>
      </c>
      <c r="F113" t="e">
        <f t="shared" si="5"/>
        <v>#REF!</v>
      </c>
    </row>
    <row r="114" spans="1:6">
      <c r="B114" t="e">
        <f t="shared" si="3"/>
        <v>#REF!</v>
      </c>
      <c r="D114" t="e">
        <f t="shared" si="4"/>
        <v>#REF!</v>
      </c>
      <c r="F114" t="e">
        <f t="shared" si="5"/>
        <v>#REF!</v>
      </c>
    </row>
    <row r="115" spans="1:6">
      <c r="B115" t="e">
        <f t="shared" si="3"/>
        <v>#REF!</v>
      </c>
      <c r="D115" t="e">
        <f t="shared" si="4"/>
        <v>#REF!</v>
      </c>
      <c r="F115" t="e">
        <f t="shared" si="5"/>
        <v>#REF!</v>
      </c>
    </row>
    <row r="116" spans="1:6">
      <c r="B116" t="e">
        <f t="shared" si="3"/>
        <v>#REF!</v>
      </c>
      <c r="D116" t="e">
        <f t="shared" si="4"/>
        <v>#REF!</v>
      </c>
      <c r="F116" t="e">
        <f t="shared" si="5"/>
        <v>#REF!</v>
      </c>
    </row>
    <row r="117" spans="1:6">
      <c r="B117" t="e">
        <f t="shared" si="3"/>
        <v>#REF!</v>
      </c>
      <c r="D117" t="e">
        <f t="shared" si="4"/>
        <v>#REF!</v>
      </c>
      <c r="F117" t="e">
        <f t="shared" si="5"/>
        <v>#REF!</v>
      </c>
    </row>
    <row r="118" spans="1:6">
      <c r="B118" t="e">
        <f t="shared" si="3"/>
        <v>#REF!</v>
      </c>
      <c r="D118" t="e">
        <f t="shared" si="4"/>
        <v>#REF!</v>
      </c>
      <c r="F118" t="e">
        <f t="shared" si="5"/>
        <v>#REF!</v>
      </c>
    </row>
    <row r="119" spans="1:6">
      <c r="B119" t="e">
        <f t="shared" si="3"/>
        <v>#REF!</v>
      </c>
      <c r="D119" t="e">
        <f t="shared" si="4"/>
        <v>#REF!</v>
      </c>
      <c r="F119" t="e">
        <f t="shared" si="5"/>
        <v>#REF!</v>
      </c>
    </row>
    <row r="120" spans="1:6">
      <c r="B120" t="e">
        <f t="shared" si="3"/>
        <v>#REF!</v>
      </c>
      <c r="D120" t="e">
        <f t="shared" si="4"/>
        <v>#REF!</v>
      </c>
      <c r="F120" t="e">
        <f t="shared" si="5"/>
        <v>#REF!</v>
      </c>
    </row>
    <row r="121" spans="1:6">
      <c r="B121" t="e">
        <f t="shared" si="3"/>
        <v>#REF!</v>
      </c>
      <c r="D121" t="e">
        <f t="shared" si="4"/>
        <v>#REF!</v>
      </c>
      <c r="F121" t="e">
        <f t="shared" si="5"/>
        <v>#REF!</v>
      </c>
    </row>
    <row r="122" spans="1:6">
      <c r="A122">
        <v>2</v>
      </c>
      <c r="B122" t="e">
        <f>COUNTIF(#REF!,"&lt;=2.5") - COUNTIF(#REF!,"&lt;=2")</f>
        <v>#REF!</v>
      </c>
      <c r="C122">
        <v>2</v>
      </c>
      <c r="D122" t="e">
        <f>COUNTIF(#REF!,"&lt;=2.5") - COUNTIF(#REF!,"&lt;=2")</f>
        <v>#REF!</v>
      </c>
      <c r="F122" t="e">
        <f>COUNTIF(#REF!,"&lt;=2.5") - COUNTIF(#REF!,"&lt;=2")</f>
        <v>#REF!</v>
      </c>
    </row>
    <row r="123" spans="1:6">
      <c r="B123" t="e">
        <f t="shared" si="3"/>
        <v>#REF!</v>
      </c>
      <c r="D123" t="e">
        <f t="shared" si="4"/>
        <v>#REF!</v>
      </c>
      <c r="F123" t="e">
        <f t="shared" si="5"/>
        <v>#REF!</v>
      </c>
    </row>
    <row r="124" spans="1:6">
      <c r="B124" t="e">
        <f t="shared" si="3"/>
        <v>#REF!</v>
      </c>
      <c r="D124" t="e">
        <f t="shared" si="4"/>
        <v>#REF!</v>
      </c>
      <c r="F124" t="e">
        <f t="shared" si="5"/>
        <v>#REF!</v>
      </c>
    </row>
    <row r="125" spans="1:6">
      <c r="B125" t="e">
        <f t="shared" si="3"/>
        <v>#REF!</v>
      </c>
      <c r="D125" t="e">
        <f t="shared" si="4"/>
        <v>#REF!</v>
      </c>
      <c r="F125" t="e">
        <f t="shared" si="5"/>
        <v>#REF!</v>
      </c>
    </row>
    <row r="126" spans="1:6">
      <c r="B126" t="e">
        <f t="shared" si="3"/>
        <v>#REF!</v>
      </c>
      <c r="D126" t="e">
        <f t="shared" si="4"/>
        <v>#REF!</v>
      </c>
      <c r="F126" t="e">
        <f t="shared" si="5"/>
        <v>#REF!</v>
      </c>
    </row>
    <row r="127" spans="1:6">
      <c r="B127" t="e">
        <f t="shared" si="3"/>
        <v>#REF!</v>
      </c>
      <c r="D127" t="e">
        <f t="shared" si="4"/>
        <v>#REF!</v>
      </c>
      <c r="F127" t="e">
        <f t="shared" si="5"/>
        <v>#REF!</v>
      </c>
    </row>
    <row r="128" spans="1:6">
      <c r="B128" t="e">
        <f t="shared" si="3"/>
        <v>#REF!</v>
      </c>
      <c r="D128" t="e">
        <f t="shared" si="4"/>
        <v>#REF!</v>
      </c>
      <c r="F128" t="e">
        <f t="shared" si="5"/>
        <v>#REF!</v>
      </c>
    </row>
    <row r="129" spans="1:6">
      <c r="B129" t="e">
        <f t="shared" si="3"/>
        <v>#REF!</v>
      </c>
      <c r="D129" t="e">
        <f t="shared" si="4"/>
        <v>#REF!</v>
      </c>
      <c r="F129" t="e">
        <f t="shared" si="5"/>
        <v>#REF!</v>
      </c>
    </row>
    <row r="130" spans="1:6">
      <c r="B130" t="e">
        <f t="shared" si="3"/>
        <v>#REF!</v>
      </c>
      <c r="D130" t="e">
        <f t="shared" si="4"/>
        <v>#REF!</v>
      </c>
      <c r="F130" t="e">
        <f t="shared" si="5"/>
        <v>#REF!</v>
      </c>
    </row>
    <row r="131" spans="1:6">
      <c r="B131" t="e">
        <f t="shared" si="3"/>
        <v>#REF!</v>
      </c>
      <c r="D131" t="e">
        <f t="shared" si="4"/>
        <v>#REF!</v>
      </c>
      <c r="F131" t="e">
        <f t="shared" si="5"/>
        <v>#REF!</v>
      </c>
    </row>
    <row r="132" spans="1:6">
      <c r="A132">
        <v>2.5</v>
      </c>
      <c r="B132" t="e">
        <f>COUNTIF(#REF!,"&lt;=3") - COUNTIF(#REF!,"&lt;=2.5")</f>
        <v>#REF!</v>
      </c>
      <c r="C132">
        <v>2.5</v>
      </c>
      <c r="D132" t="e">
        <f>COUNTIF(#REF!,"&lt;=3") - COUNTIF(#REF!,"&lt;=2.5")</f>
        <v>#REF!</v>
      </c>
      <c r="F132" t="e">
        <f>COUNTIF(#REF!,"&lt;=3") - COUNTIF(#REF!,"&lt;=2.5")</f>
        <v>#REF!</v>
      </c>
    </row>
    <row r="133" spans="1:6">
      <c r="B133" t="e">
        <f t="shared" ref="B133:B161" si="6">B132</f>
        <v>#REF!</v>
      </c>
      <c r="D133" t="e">
        <f t="shared" ref="D133:D161" si="7">D132</f>
        <v>#REF!</v>
      </c>
      <c r="F133" t="e">
        <f t="shared" ref="F133:F161" si="8">F132</f>
        <v>#REF!</v>
      </c>
    </row>
    <row r="134" spans="1:6">
      <c r="B134" t="e">
        <f t="shared" si="6"/>
        <v>#REF!</v>
      </c>
      <c r="D134" t="e">
        <f t="shared" si="7"/>
        <v>#REF!</v>
      </c>
      <c r="F134" t="e">
        <f t="shared" si="8"/>
        <v>#REF!</v>
      </c>
    </row>
    <row r="135" spans="1:6">
      <c r="B135" t="e">
        <f t="shared" si="6"/>
        <v>#REF!</v>
      </c>
      <c r="D135" t="e">
        <f t="shared" si="7"/>
        <v>#REF!</v>
      </c>
      <c r="F135" t="e">
        <f t="shared" si="8"/>
        <v>#REF!</v>
      </c>
    </row>
    <row r="136" spans="1:6">
      <c r="B136" t="e">
        <f t="shared" si="6"/>
        <v>#REF!</v>
      </c>
      <c r="D136" t="e">
        <f t="shared" si="7"/>
        <v>#REF!</v>
      </c>
      <c r="F136" t="e">
        <f t="shared" si="8"/>
        <v>#REF!</v>
      </c>
    </row>
    <row r="137" spans="1:6">
      <c r="B137" t="e">
        <f t="shared" si="6"/>
        <v>#REF!</v>
      </c>
      <c r="D137" t="e">
        <f t="shared" si="7"/>
        <v>#REF!</v>
      </c>
      <c r="F137" t="e">
        <f t="shared" si="8"/>
        <v>#REF!</v>
      </c>
    </row>
    <row r="138" spans="1:6">
      <c r="B138" t="e">
        <f t="shared" si="6"/>
        <v>#REF!</v>
      </c>
      <c r="D138" t="e">
        <f t="shared" si="7"/>
        <v>#REF!</v>
      </c>
      <c r="F138" t="e">
        <f t="shared" si="8"/>
        <v>#REF!</v>
      </c>
    </row>
    <row r="139" spans="1:6">
      <c r="B139" t="e">
        <f t="shared" si="6"/>
        <v>#REF!</v>
      </c>
      <c r="D139" t="e">
        <f t="shared" si="7"/>
        <v>#REF!</v>
      </c>
      <c r="F139" t="e">
        <f t="shared" si="8"/>
        <v>#REF!</v>
      </c>
    </row>
    <row r="140" spans="1:6">
      <c r="B140" t="e">
        <f t="shared" si="6"/>
        <v>#REF!</v>
      </c>
      <c r="D140" t="e">
        <f t="shared" si="7"/>
        <v>#REF!</v>
      </c>
      <c r="F140" t="e">
        <f t="shared" si="8"/>
        <v>#REF!</v>
      </c>
    </row>
    <row r="141" spans="1:6">
      <c r="B141" t="e">
        <f t="shared" si="6"/>
        <v>#REF!</v>
      </c>
      <c r="D141" t="e">
        <f t="shared" si="7"/>
        <v>#REF!</v>
      </c>
      <c r="F141" t="e">
        <f t="shared" si="8"/>
        <v>#REF!</v>
      </c>
    </row>
    <row r="142" spans="1:6">
      <c r="A142">
        <v>3</v>
      </c>
      <c r="B142" t="e">
        <f>COUNTIF(#REF!,"&gt;3.5")</f>
        <v>#REF!</v>
      </c>
      <c r="C142">
        <v>3</v>
      </c>
      <c r="D142" t="e">
        <f>COUNTIF(#REF!,"&gt;3.5")</f>
        <v>#REF!</v>
      </c>
      <c r="F142" t="e">
        <f>COUNTIF(#REF!,"&gt;3.5")</f>
        <v>#REF!</v>
      </c>
    </row>
    <row r="143" spans="1:6">
      <c r="B143" t="e">
        <f t="shared" si="6"/>
        <v>#REF!</v>
      </c>
      <c r="D143" t="e">
        <f t="shared" si="7"/>
        <v>#REF!</v>
      </c>
      <c r="F143" t="e">
        <f t="shared" si="8"/>
        <v>#REF!</v>
      </c>
    </row>
    <row r="144" spans="1:6">
      <c r="B144" t="e">
        <f t="shared" si="6"/>
        <v>#REF!</v>
      </c>
      <c r="D144" t="e">
        <f t="shared" si="7"/>
        <v>#REF!</v>
      </c>
      <c r="F144" t="e">
        <f t="shared" si="8"/>
        <v>#REF!</v>
      </c>
    </row>
    <row r="145" spans="1:6">
      <c r="B145" t="e">
        <f t="shared" si="6"/>
        <v>#REF!</v>
      </c>
      <c r="D145" t="e">
        <f t="shared" si="7"/>
        <v>#REF!</v>
      </c>
      <c r="F145" t="e">
        <f t="shared" si="8"/>
        <v>#REF!</v>
      </c>
    </row>
    <row r="146" spans="1:6">
      <c r="B146" t="e">
        <f t="shared" si="6"/>
        <v>#REF!</v>
      </c>
      <c r="D146" t="e">
        <f t="shared" si="7"/>
        <v>#REF!</v>
      </c>
      <c r="F146" t="e">
        <f t="shared" si="8"/>
        <v>#REF!</v>
      </c>
    </row>
    <row r="147" spans="1:6">
      <c r="B147" t="e">
        <f t="shared" si="6"/>
        <v>#REF!</v>
      </c>
      <c r="D147" t="e">
        <f t="shared" si="7"/>
        <v>#REF!</v>
      </c>
      <c r="F147" t="e">
        <f t="shared" si="8"/>
        <v>#REF!</v>
      </c>
    </row>
    <row r="148" spans="1:6">
      <c r="B148" t="e">
        <f t="shared" si="6"/>
        <v>#REF!</v>
      </c>
      <c r="D148" t="e">
        <f t="shared" si="7"/>
        <v>#REF!</v>
      </c>
      <c r="F148" t="e">
        <f t="shared" si="8"/>
        <v>#REF!</v>
      </c>
    </row>
    <row r="149" spans="1:6">
      <c r="B149" t="e">
        <f t="shared" si="6"/>
        <v>#REF!</v>
      </c>
      <c r="D149" t="e">
        <f t="shared" si="7"/>
        <v>#REF!</v>
      </c>
      <c r="F149" t="e">
        <f t="shared" si="8"/>
        <v>#REF!</v>
      </c>
    </row>
    <row r="150" spans="1:6">
      <c r="B150" t="e">
        <f t="shared" si="6"/>
        <v>#REF!</v>
      </c>
      <c r="D150" t="e">
        <f t="shared" si="7"/>
        <v>#REF!</v>
      </c>
      <c r="F150" t="e">
        <f t="shared" si="8"/>
        <v>#REF!</v>
      </c>
    </row>
    <row r="151" spans="1:6">
      <c r="B151" t="e">
        <f t="shared" si="6"/>
        <v>#REF!</v>
      </c>
      <c r="D151" t="e">
        <f t="shared" si="7"/>
        <v>#REF!</v>
      </c>
      <c r="F151" t="e">
        <f t="shared" si="8"/>
        <v>#REF!</v>
      </c>
    </row>
    <row r="152" spans="1:6">
      <c r="A152">
        <v>3.5</v>
      </c>
      <c r="B152" t="e">
        <f t="shared" si="6"/>
        <v>#REF!</v>
      </c>
      <c r="C152">
        <v>3.5</v>
      </c>
      <c r="D152" t="e">
        <f t="shared" si="7"/>
        <v>#REF!</v>
      </c>
      <c r="F152" t="e">
        <f t="shared" si="8"/>
        <v>#REF!</v>
      </c>
    </row>
    <row r="153" spans="1:6">
      <c r="B153" t="e">
        <f t="shared" si="6"/>
        <v>#REF!</v>
      </c>
      <c r="D153" t="e">
        <f t="shared" si="7"/>
        <v>#REF!</v>
      </c>
      <c r="F153" t="e">
        <f t="shared" si="8"/>
        <v>#REF!</v>
      </c>
    </row>
    <row r="154" spans="1:6">
      <c r="B154" t="e">
        <f t="shared" si="6"/>
        <v>#REF!</v>
      </c>
      <c r="D154" t="e">
        <f t="shared" si="7"/>
        <v>#REF!</v>
      </c>
      <c r="F154" t="e">
        <f t="shared" si="8"/>
        <v>#REF!</v>
      </c>
    </row>
    <row r="155" spans="1:6">
      <c r="B155" t="e">
        <f t="shared" si="6"/>
        <v>#REF!</v>
      </c>
      <c r="D155" t="e">
        <f t="shared" si="7"/>
        <v>#REF!</v>
      </c>
      <c r="F155" t="e">
        <f t="shared" si="8"/>
        <v>#REF!</v>
      </c>
    </row>
    <row r="156" spans="1:6">
      <c r="B156" t="e">
        <f t="shared" si="6"/>
        <v>#REF!</v>
      </c>
      <c r="D156" t="e">
        <f t="shared" si="7"/>
        <v>#REF!</v>
      </c>
      <c r="F156" t="e">
        <f t="shared" si="8"/>
        <v>#REF!</v>
      </c>
    </row>
    <row r="157" spans="1:6">
      <c r="B157" t="e">
        <f t="shared" si="6"/>
        <v>#REF!</v>
      </c>
      <c r="D157" t="e">
        <f t="shared" si="7"/>
        <v>#REF!</v>
      </c>
      <c r="F157" t="e">
        <f t="shared" si="8"/>
        <v>#REF!</v>
      </c>
    </row>
    <row r="158" spans="1:6">
      <c r="B158" t="e">
        <f t="shared" si="6"/>
        <v>#REF!</v>
      </c>
      <c r="D158" t="e">
        <f t="shared" si="7"/>
        <v>#REF!</v>
      </c>
      <c r="F158" t="e">
        <f t="shared" si="8"/>
        <v>#REF!</v>
      </c>
    </row>
    <row r="159" spans="1:6">
      <c r="B159" t="e">
        <f t="shared" si="6"/>
        <v>#REF!</v>
      </c>
      <c r="D159" t="e">
        <f t="shared" si="7"/>
        <v>#REF!</v>
      </c>
      <c r="F159" t="e">
        <f t="shared" si="8"/>
        <v>#REF!</v>
      </c>
    </row>
    <row r="160" spans="1:6">
      <c r="B160" t="e">
        <f t="shared" si="6"/>
        <v>#REF!</v>
      </c>
      <c r="D160" t="e">
        <f t="shared" si="7"/>
        <v>#REF!</v>
      </c>
      <c r="F160" t="e">
        <f t="shared" si="8"/>
        <v>#REF!</v>
      </c>
    </row>
    <row r="161" spans="2:6">
      <c r="B161" t="e">
        <f t="shared" si="6"/>
        <v>#REF!</v>
      </c>
      <c r="D161" t="e">
        <f t="shared" si="7"/>
        <v>#REF!</v>
      </c>
      <c r="F161" t="e">
        <f t="shared" si="8"/>
        <v>#REF!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91"/>
  <sheetViews>
    <sheetView topLeftCell="A10" workbookViewId="0">
      <selection activeCell="A16" sqref="A16"/>
    </sheetView>
  </sheetViews>
  <sheetFormatPr defaultRowHeight="12.3"/>
  <cols>
    <col min="1" max="5" width="10.71875" style="5" customWidth="1"/>
    <col min="7" max="7" width="20.609375" customWidth="1"/>
    <col min="8" max="8" width="12" bestFit="1" customWidth="1"/>
    <col min="9" max="13" width="10.71875" customWidth="1"/>
    <col min="14" max="14" width="5.609375" style="29" customWidth="1"/>
    <col min="15" max="15" width="10.71875" customWidth="1"/>
    <col min="16" max="16" width="16.71875" customWidth="1"/>
    <col min="17" max="26" width="10.71875" customWidth="1"/>
    <col min="33" max="33" width="16.71875" customWidth="1"/>
  </cols>
  <sheetData>
    <row r="1" spans="1:47">
      <c r="A1" s="23" t="s">
        <v>44</v>
      </c>
      <c r="B1" s="23" t="s">
        <v>35</v>
      </c>
      <c r="C1" s="23" t="s">
        <v>45</v>
      </c>
      <c r="D1" s="23" t="s">
        <v>46</v>
      </c>
      <c r="E1" s="23" t="s">
        <v>47</v>
      </c>
      <c r="G1" s="21" t="s">
        <v>67</v>
      </c>
      <c r="O1" s="23" t="s">
        <v>48</v>
      </c>
      <c r="W1" s="26"/>
      <c r="X1" s="26"/>
      <c r="AG1" s="21" t="s">
        <v>49</v>
      </c>
      <c r="AP1" s="26" t="s">
        <v>59</v>
      </c>
      <c r="AU1" s="22" t="s">
        <v>60</v>
      </c>
    </row>
    <row r="2" spans="1:47" ht="12.6" thickBot="1">
      <c r="A2" s="5">
        <v>1</v>
      </c>
      <c r="B2" s="5">
        <v>304.5</v>
      </c>
      <c r="C2" s="14">
        <v>20</v>
      </c>
      <c r="D2" s="5">
        <v>4.0999999999999996</v>
      </c>
      <c r="E2" s="5">
        <v>5</v>
      </c>
      <c r="O2" s="38"/>
      <c r="P2" t="s">
        <v>5</v>
      </c>
      <c r="V2" s="29"/>
      <c r="W2" s="29"/>
      <c r="AG2" t="s">
        <v>19</v>
      </c>
      <c r="AO2" s="22" t="s">
        <v>52</v>
      </c>
      <c r="AP2" s="32">
        <f>R12</f>
        <v>0</v>
      </c>
      <c r="AT2" s="22" t="s">
        <v>61</v>
      </c>
      <c r="AU2" s="32">
        <f>AI14</f>
        <v>526.20866468620557</v>
      </c>
    </row>
    <row r="3" spans="1:47" ht="12.9" thickBot="1">
      <c r="A3" s="5">
        <v>2</v>
      </c>
      <c r="B3" s="5">
        <v>294.89999999999998</v>
      </c>
      <c r="C3" s="14">
        <v>14.8</v>
      </c>
      <c r="D3" s="5">
        <v>6.8</v>
      </c>
      <c r="E3" s="5">
        <v>10</v>
      </c>
      <c r="G3" s="6"/>
      <c r="H3" s="6" t="s">
        <v>35</v>
      </c>
      <c r="I3" s="6" t="s">
        <v>45</v>
      </c>
      <c r="J3" s="6" t="s">
        <v>46</v>
      </c>
      <c r="K3" s="6" t="s">
        <v>47</v>
      </c>
      <c r="O3" s="29"/>
      <c r="P3" s="6"/>
      <c r="Q3" s="6" t="s">
        <v>7</v>
      </c>
      <c r="R3" s="6" t="s">
        <v>8</v>
      </c>
      <c r="S3" s="6" t="s">
        <v>9</v>
      </c>
      <c r="T3" s="6" t="s">
        <v>10</v>
      </c>
      <c r="U3" s="6" t="s">
        <v>21</v>
      </c>
      <c r="V3" s="29"/>
      <c r="W3" s="29"/>
      <c r="AO3" s="22" t="s">
        <v>53</v>
      </c>
      <c r="AP3" s="32">
        <f>AI13</f>
        <v>5704.0273353137945</v>
      </c>
      <c r="AT3" s="22" t="s">
        <v>62</v>
      </c>
      <c r="AU3" s="32">
        <f>R13</f>
        <v>0</v>
      </c>
    </row>
    <row r="4" spans="1:47" ht="12.6">
      <c r="A4" s="5">
        <v>3</v>
      </c>
      <c r="B4" s="5">
        <v>298.10000000000002</v>
      </c>
      <c r="C4" s="14">
        <v>20.5</v>
      </c>
      <c r="D4" s="5">
        <v>6.3</v>
      </c>
      <c r="E4" s="5">
        <v>8</v>
      </c>
      <c r="G4" s="1" t="s">
        <v>35</v>
      </c>
      <c r="H4" s="1"/>
      <c r="I4" s="1"/>
      <c r="J4" s="1"/>
      <c r="K4" s="1"/>
      <c r="O4" s="29"/>
      <c r="P4" s="1" t="s">
        <v>12</v>
      </c>
      <c r="Q4" s="1"/>
      <c r="R4" s="17"/>
      <c r="S4" s="17"/>
      <c r="T4" s="3"/>
      <c r="U4" s="28"/>
      <c r="V4" s="29"/>
      <c r="W4" s="29"/>
      <c r="AG4" s="7" t="s">
        <v>20</v>
      </c>
      <c r="AH4" s="7"/>
      <c r="AO4" s="22" t="s">
        <v>54</v>
      </c>
      <c r="AP4" s="32">
        <f>S13</f>
        <v>0</v>
      </c>
      <c r="AT4" s="22" t="s">
        <v>54</v>
      </c>
      <c r="AU4" s="32">
        <f>S13</f>
        <v>0</v>
      </c>
    </row>
    <row r="5" spans="1:47">
      <c r="A5" s="5">
        <v>4</v>
      </c>
      <c r="B5" s="5">
        <v>271.89999999999998</v>
      </c>
      <c r="C5" s="14">
        <v>12.5</v>
      </c>
      <c r="D5" s="5">
        <v>5.0999999999999996</v>
      </c>
      <c r="E5" s="5">
        <v>7</v>
      </c>
      <c r="G5" s="1" t="s">
        <v>45</v>
      </c>
      <c r="H5" s="15"/>
      <c r="I5" s="1"/>
      <c r="J5" s="1"/>
      <c r="K5" s="1"/>
      <c r="O5" s="29"/>
      <c r="P5" s="1" t="s">
        <v>14</v>
      </c>
      <c r="Q5" s="1"/>
      <c r="R5" s="17"/>
      <c r="S5" s="17"/>
      <c r="T5" s="1"/>
      <c r="U5" s="1"/>
      <c r="V5" s="29"/>
      <c r="W5" s="29"/>
      <c r="AG5" s="1" t="s">
        <v>15</v>
      </c>
      <c r="AH5" s="15">
        <v>0.95683829844523216</v>
      </c>
      <c r="AO5" s="22" t="s">
        <v>55</v>
      </c>
      <c r="AP5">
        <f>Q12-AH13</f>
        <v>-2</v>
      </c>
      <c r="AT5" s="22" t="s">
        <v>55</v>
      </c>
      <c r="AU5">
        <f>Q12-AH13</f>
        <v>-2</v>
      </c>
    </row>
    <row r="6" spans="1:47" ht="12.6" thickBot="1">
      <c r="A6" s="5">
        <v>5</v>
      </c>
      <c r="B6" s="5">
        <v>281.60000000000002</v>
      </c>
      <c r="C6" s="14">
        <v>18</v>
      </c>
      <c r="D6" s="5">
        <v>4.2</v>
      </c>
      <c r="E6" s="5">
        <v>8</v>
      </c>
      <c r="G6" s="1" t="s">
        <v>46</v>
      </c>
      <c r="H6" s="15"/>
      <c r="I6" s="15"/>
      <c r="J6" s="1"/>
      <c r="K6" s="1"/>
      <c r="O6" s="29"/>
      <c r="P6" s="2" t="s">
        <v>16</v>
      </c>
      <c r="Q6" s="2"/>
      <c r="R6" s="18"/>
      <c r="S6" s="2"/>
      <c r="T6" s="2"/>
      <c r="U6" s="2"/>
      <c r="V6" s="29"/>
      <c r="W6" s="29"/>
      <c r="AG6" s="1" t="s">
        <v>6</v>
      </c>
      <c r="AH6" s="15">
        <v>0.91553952937156713</v>
      </c>
      <c r="AO6" s="22" t="s">
        <v>56</v>
      </c>
      <c r="AP6" s="34" t="e">
        <f>(AP2-AP3)/AP5/AP4</f>
        <v>#DIV/0!</v>
      </c>
      <c r="AQ6" s="26" t="s">
        <v>58</v>
      </c>
      <c r="AT6" s="22" t="s">
        <v>56</v>
      </c>
      <c r="AU6" s="34" t="e">
        <f>(AU2-AU3)/AU5/AU4</f>
        <v>#DIV/0!</v>
      </c>
    </row>
    <row r="7" spans="1:47" ht="12.6" thickBot="1">
      <c r="A7" s="5">
        <v>6</v>
      </c>
      <c r="B7" s="5">
        <v>297.5</v>
      </c>
      <c r="C7" s="14">
        <v>14.3</v>
      </c>
      <c r="D7" s="5">
        <v>8.6</v>
      </c>
      <c r="E7" s="5">
        <v>12</v>
      </c>
      <c r="G7" s="2" t="s">
        <v>47</v>
      </c>
      <c r="H7" s="16"/>
      <c r="I7" s="36"/>
      <c r="J7" s="16"/>
      <c r="K7" s="2"/>
      <c r="O7" s="29"/>
      <c r="P7" s="29"/>
      <c r="Q7" s="15"/>
      <c r="R7" s="29"/>
      <c r="S7" s="29"/>
      <c r="T7" s="29"/>
      <c r="U7" s="29"/>
      <c r="V7" s="29"/>
      <c r="W7" s="29"/>
      <c r="AG7" s="1" t="s">
        <v>13</v>
      </c>
      <c r="AH7" s="15">
        <v>0.90146278426682835</v>
      </c>
      <c r="AO7" s="22" t="s">
        <v>57</v>
      </c>
      <c r="AP7" s="13">
        <f>_xlfn.F.INV(0.95,1,11)</f>
        <v>4.8443356749436166</v>
      </c>
      <c r="AT7" s="22" t="s">
        <v>57</v>
      </c>
      <c r="AU7" s="13">
        <f>_xlfn.F.INV(0.95,1,11)</f>
        <v>4.8443356749436166</v>
      </c>
    </row>
    <row r="8" spans="1:47">
      <c r="A8" s="5">
        <v>7</v>
      </c>
      <c r="B8" s="5">
        <v>341.3</v>
      </c>
      <c r="C8" s="14">
        <v>27.5</v>
      </c>
      <c r="D8" s="5">
        <v>4.9000000000000004</v>
      </c>
      <c r="E8" s="5">
        <v>1</v>
      </c>
      <c r="O8" s="42" t="s">
        <v>49</v>
      </c>
      <c r="P8" s="29"/>
      <c r="Q8" s="15"/>
      <c r="R8" s="29"/>
      <c r="S8" s="29"/>
      <c r="T8" s="29"/>
      <c r="U8" s="29"/>
      <c r="V8" s="29"/>
      <c r="W8" s="29"/>
      <c r="AG8" s="1" t="s">
        <v>11</v>
      </c>
      <c r="AH8" s="15">
        <v>6.6219877723523313</v>
      </c>
    </row>
    <row r="9" spans="1:47" ht="12.6" thickBot="1">
      <c r="A9" s="5">
        <v>8</v>
      </c>
      <c r="B9" s="5">
        <v>294.3</v>
      </c>
      <c r="C9" s="14">
        <v>16.5</v>
      </c>
      <c r="D9" s="5">
        <v>6.2</v>
      </c>
      <c r="E9" s="5">
        <v>10</v>
      </c>
      <c r="G9" s="26" t="s">
        <v>96</v>
      </c>
      <c r="O9" s="29"/>
      <c r="P9" t="s">
        <v>5</v>
      </c>
      <c r="V9" s="29"/>
      <c r="W9" s="29"/>
      <c r="AG9" s="2" t="s">
        <v>4</v>
      </c>
      <c r="AH9" s="2">
        <v>15</v>
      </c>
    </row>
    <row r="10" spans="1:47" ht="12.6">
      <c r="A10" s="5">
        <v>9</v>
      </c>
      <c r="B10" s="5">
        <v>334.9</v>
      </c>
      <c r="C10" s="14">
        <v>24.3</v>
      </c>
      <c r="D10" s="5">
        <v>7.5</v>
      </c>
      <c r="E10" s="5">
        <v>2</v>
      </c>
      <c r="O10" s="29"/>
      <c r="P10" s="6"/>
      <c r="Q10" s="6" t="s">
        <v>7</v>
      </c>
      <c r="R10" s="6" t="s">
        <v>8</v>
      </c>
      <c r="S10" s="6" t="s">
        <v>9</v>
      </c>
      <c r="T10" s="6" t="s">
        <v>10</v>
      </c>
      <c r="U10" s="6" t="s">
        <v>21</v>
      </c>
      <c r="V10" s="29"/>
      <c r="W10" s="29"/>
    </row>
    <row r="11" spans="1:47" ht="12.6" thickBot="1">
      <c r="A11" s="5">
        <v>10</v>
      </c>
      <c r="B11" s="5">
        <v>302.60000000000002</v>
      </c>
      <c r="C11" s="14">
        <v>20.2</v>
      </c>
      <c r="D11" s="5">
        <v>5.0999999999999996</v>
      </c>
      <c r="E11" s="5">
        <v>8</v>
      </c>
      <c r="O11" s="29"/>
      <c r="P11" s="1" t="s">
        <v>12</v>
      </c>
      <c r="Q11" s="1"/>
      <c r="R11" s="17"/>
      <c r="S11" s="17"/>
      <c r="T11" s="3"/>
      <c r="U11" s="1"/>
      <c r="V11" s="29"/>
      <c r="W11" s="29"/>
      <c r="AG11" t="s">
        <v>5</v>
      </c>
    </row>
    <row r="12" spans="1:47" ht="12.6">
      <c r="A12" s="5">
        <v>11</v>
      </c>
      <c r="B12" s="5">
        <v>327.60000000000002</v>
      </c>
      <c r="C12" s="14">
        <v>22</v>
      </c>
      <c r="D12" s="5">
        <v>6.3</v>
      </c>
      <c r="E12" s="5">
        <v>7</v>
      </c>
      <c r="G12" s="27" t="s">
        <v>65</v>
      </c>
      <c r="O12" s="29"/>
      <c r="P12" s="1" t="s">
        <v>14</v>
      </c>
      <c r="Q12" s="1"/>
      <c r="R12" s="17"/>
      <c r="S12" s="17"/>
      <c r="T12" s="1"/>
      <c r="U12" s="1"/>
      <c r="V12" s="29"/>
      <c r="W12" s="29"/>
      <c r="AG12" s="6"/>
      <c r="AH12" s="6" t="s">
        <v>7</v>
      </c>
      <c r="AI12" s="6" t="s">
        <v>8</v>
      </c>
      <c r="AJ12" s="6" t="s">
        <v>9</v>
      </c>
      <c r="AK12" s="6" t="s">
        <v>10</v>
      </c>
      <c r="AL12" s="30" t="s">
        <v>21</v>
      </c>
    </row>
    <row r="13" spans="1:47" ht="12.6" thickBot="1">
      <c r="A13" s="5">
        <v>12</v>
      </c>
      <c r="B13" s="5">
        <v>335.8</v>
      </c>
      <c r="C13" s="14">
        <v>19</v>
      </c>
      <c r="D13" s="5">
        <v>12.9</v>
      </c>
      <c r="E13" s="5">
        <v>11</v>
      </c>
      <c r="O13" s="29"/>
      <c r="P13" s="2" t="s">
        <v>16</v>
      </c>
      <c r="Q13" s="2"/>
      <c r="R13" s="18"/>
      <c r="S13" s="2"/>
      <c r="T13" s="2"/>
      <c r="U13" s="2"/>
      <c r="V13" s="29"/>
      <c r="W13" s="29"/>
      <c r="AG13" s="1" t="s">
        <v>12</v>
      </c>
      <c r="AH13" s="8">
        <v>2</v>
      </c>
      <c r="AI13" s="31">
        <v>5704.0273353137945</v>
      </c>
      <c r="AJ13" s="17">
        <v>2852.0136676568973</v>
      </c>
      <c r="AK13" s="17">
        <v>65.039149502206868</v>
      </c>
      <c r="AL13" s="1">
        <v>3.6301200061217826E-7</v>
      </c>
    </row>
    <row r="14" spans="1:47">
      <c r="A14" s="5">
        <v>13</v>
      </c>
      <c r="B14" s="5">
        <v>293.5</v>
      </c>
      <c r="C14" s="14">
        <v>12.3</v>
      </c>
      <c r="D14" s="5">
        <v>9.6</v>
      </c>
      <c r="E14" s="5">
        <v>16</v>
      </c>
      <c r="G14" t="s">
        <v>19</v>
      </c>
      <c r="O14" s="29"/>
      <c r="P14" s="29"/>
      <c r="Q14" s="1"/>
      <c r="R14" s="17"/>
      <c r="S14" s="17"/>
      <c r="T14" s="1"/>
      <c r="U14" s="1"/>
      <c r="V14" s="29"/>
      <c r="W14" s="29"/>
      <c r="AG14" s="1" t="s">
        <v>14</v>
      </c>
      <c r="AH14" s="1">
        <v>12</v>
      </c>
      <c r="AI14" s="17">
        <v>526.20866468620557</v>
      </c>
      <c r="AJ14" s="17">
        <v>43.850722057183795</v>
      </c>
      <c r="AK14" s="3"/>
      <c r="AL14" s="1"/>
    </row>
    <row r="15" spans="1:47" ht="12.6" thickBot="1">
      <c r="A15" s="5">
        <v>14</v>
      </c>
      <c r="B15" s="5">
        <v>289.3</v>
      </c>
      <c r="C15" s="14">
        <v>14</v>
      </c>
      <c r="D15" s="5">
        <v>5.7</v>
      </c>
      <c r="E15" s="5">
        <v>12</v>
      </c>
      <c r="P15" s="29"/>
      <c r="Q15" s="1"/>
      <c r="R15" s="29"/>
      <c r="S15" s="29"/>
      <c r="T15" s="29"/>
      <c r="U15" s="29"/>
      <c r="V15" s="29"/>
      <c r="W15" s="29"/>
      <c r="AG15" s="2" t="s">
        <v>16</v>
      </c>
      <c r="AH15" s="2">
        <v>14</v>
      </c>
      <c r="AI15" s="18">
        <v>6230.2359999999999</v>
      </c>
      <c r="AJ15" s="18"/>
      <c r="AK15" s="4"/>
      <c r="AL15" s="2"/>
    </row>
    <row r="16" spans="1:47" ht="12.9" thickBot="1">
      <c r="A16" s="5">
        <v>15</v>
      </c>
      <c r="B16" s="5">
        <v>289.8</v>
      </c>
      <c r="C16" s="14">
        <v>16.7</v>
      </c>
      <c r="D16" s="5">
        <v>4.8</v>
      </c>
      <c r="E16" s="5">
        <v>13</v>
      </c>
      <c r="G16" s="7" t="s">
        <v>20</v>
      </c>
      <c r="H16" s="7"/>
      <c r="P16" s="41" t="s">
        <v>56</v>
      </c>
      <c r="Q16" s="33" t="e">
        <f>(R4-R11)/(Q4-Q11)/S5</f>
        <v>#DIV/0!</v>
      </c>
      <c r="R16" s="35"/>
      <c r="S16" s="35"/>
      <c r="T16" s="35"/>
      <c r="U16" s="35"/>
      <c r="V16" s="29"/>
      <c r="W16" s="29"/>
    </row>
    <row r="17" spans="1:39" ht="12.6">
      <c r="A17"/>
      <c r="B17"/>
      <c r="C17"/>
      <c r="D17"/>
      <c r="E17" s="22" t="s">
        <v>37</v>
      </c>
      <c r="G17" s="1" t="s">
        <v>15</v>
      </c>
      <c r="H17" s="15">
        <v>0.95712436226051467</v>
      </c>
      <c r="P17" s="29"/>
      <c r="Q17" s="29"/>
      <c r="R17" s="3"/>
      <c r="S17" s="3"/>
      <c r="T17" s="3"/>
      <c r="U17" s="3"/>
      <c r="V17" s="35"/>
      <c r="W17" s="35"/>
      <c r="X17" s="35"/>
      <c r="Y17" s="35"/>
      <c r="Z17" s="35"/>
      <c r="AG17" s="6"/>
      <c r="AH17" s="6" t="s">
        <v>17</v>
      </c>
      <c r="AI17" s="6" t="s">
        <v>11</v>
      </c>
      <c r="AJ17" s="6" t="s">
        <v>22</v>
      </c>
      <c r="AK17" s="6" t="s">
        <v>23</v>
      </c>
      <c r="AL17" s="6" t="s">
        <v>24</v>
      </c>
      <c r="AM17" s="6" t="s">
        <v>50</v>
      </c>
    </row>
    <row r="18" spans="1:39" ht="12.6">
      <c r="A18"/>
      <c r="B18"/>
      <c r="C18"/>
      <c r="D18"/>
      <c r="E18"/>
      <c r="G18" s="1" t="s">
        <v>6</v>
      </c>
      <c r="H18" s="15">
        <v>0.91608704483259695</v>
      </c>
      <c r="N18" s="35"/>
      <c r="O18" s="35"/>
      <c r="P18" s="41" t="s">
        <v>70</v>
      </c>
      <c r="Q18" s="44" t="e">
        <f>_xlfn.F.INV(0.95,(Q4-Q11),Q5)</f>
        <v>#NUM!</v>
      </c>
      <c r="R18" s="3"/>
      <c r="S18" s="3"/>
      <c r="T18" s="3"/>
      <c r="U18" s="3"/>
      <c r="V18" s="3"/>
      <c r="W18" s="3"/>
      <c r="X18" s="3"/>
      <c r="Y18" s="3"/>
      <c r="Z18" s="3"/>
      <c r="AG18" s="1" t="s">
        <v>3</v>
      </c>
      <c r="AH18" s="17">
        <v>194.62781748330019</v>
      </c>
      <c r="AI18" s="15">
        <v>9.8139127215624065</v>
      </c>
      <c r="AJ18" s="15">
        <v>19.8318268161972</v>
      </c>
      <c r="AK18" s="1">
        <v>1.5392718938738394E-10</v>
      </c>
      <c r="AL18" s="3">
        <v>173.24513856088157</v>
      </c>
      <c r="AM18" s="3">
        <v>216.01049640571881</v>
      </c>
    </row>
    <row r="19" spans="1:39">
      <c r="A19"/>
      <c r="B19"/>
      <c r="C19" s="22" t="s">
        <v>37</v>
      </c>
      <c r="D19"/>
      <c r="E19"/>
      <c r="G19" s="1" t="s">
        <v>13</v>
      </c>
      <c r="H19" s="15">
        <v>0.89320169342330513</v>
      </c>
      <c r="N19" s="1"/>
      <c r="O19" s="1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  <c r="AG19" s="1" t="s">
        <v>45</v>
      </c>
      <c r="AH19" s="15">
        <v>4.3117131908062492</v>
      </c>
      <c r="AI19" s="15">
        <v>0.41040770877472471</v>
      </c>
      <c r="AJ19" s="15">
        <v>10.505926420531674</v>
      </c>
      <c r="AK19" s="1">
        <v>2.0957848531664237E-7</v>
      </c>
      <c r="AL19" s="3">
        <v>3.4175116105604526</v>
      </c>
      <c r="AM19" s="3">
        <v>5.2059147710520453</v>
      </c>
    </row>
    <row r="20" spans="1:39" ht="12.6" thickBot="1">
      <c r="A20" s="70"/>
      <c r="B20"/>
      <c r="C20"/>
      <c r="D20"/>
      <c r="E20"/>
      <c r="G20" s="1" t="s">
        <v>11</v>
      </c>
      <c r="H20" s="15">
        <v>6.8939862736257318</v>
      </c>
      <c r="N20" s="1"/>
      <c r="O20" s="1"/>
      <c r="P20" s="43" t="s">
        <v>36</v>
      </c>
      <c r="Q20" s="15" t="e">
        <f>1-_xlfn.F.DIST(Q16,(Q4-Q11),Q5,1)</f>
        <v>#DIV/0!</v>
      </c>
      <c r="R20" s="3"/>
      <c r="S20" s="3"/>
      <c r="T20" s="39"/>
      <c r="U20" s="3"/>
      <c r="V20" s="3"/>
      <c r="W20" s="3"/>
      <c r="X20" s="3"/>
      <c r="Y20" s="3"/>
      <c r="Z20" s="3"/>
      <c r="AG20" s="2" t="s">
        <v>46</v>
      </c>
      <c r="AH20" s="16">
        <v>4.7177341685699705</v>
      </c>
      <c r="AI20" s="16">
        <v>0.76456417243862274</v>
      </c>
      <c r="AJ20" s="16">
        <v>6.170488153430572</v>
      </c>
      <c r="AK20" s="2">
        <v>4.795388524403434E-5</v>
      </c>
      <c r="AL20" s="4">
        <v>3.0518919424698532</v>
      </c>
      <c r="AM20" s="4">
        <v>6.3835763946700883</v>
      </c>
    </row>
    <row r="21" spans="1:39" ht="12.6" thickBot="1">
      <c r="A21"/>
      <c r="B21"/>
      <c r="C21"/>
      <c r="D21"/>
      <c r="E21"/>
      <c r="G21" s="2" t="s">
        <v>4</v>
      </c>
      <c r="H21" s="2">
        <v>15</v>
      </c>
      <c r="N21" s="1"/>
      <c r="O21" s="1"/>
      <c r="P21" s="1"/>
      <c r="Q21" s="3"/>
      <c r="R21" s="29"/>
      <c r="S21" s="29"/>
      <c r="T21" s="29"/>
      <c r="U21" s="29"/>
      <c r="V21" s="3"/>
      <c r="W21" s="3"/>
      <c r="X21" s="3"/>
      <c r="Y21" s="3"/>
      <c r="Z21" s="3"/>
    </row>
    <row r="22" spans="1:39">
      <c r="A22"/>
      <c r="B22"/>
      <c r="C22"/>
      <c r="D22"/>
      <c r="E22"/>
      <c r="N22" s="1"/>
      <c r="O22" s="1"/>
      <c r="P22" s="1"/>
      <c r="Q22" s="29"/>
      <c r="R22" s="29"/>
      <c r="S22" s="29"/>
      <c r="T22" s="29"/>
      <c r="U22" s="29"/>
      <c r="V22" s="29"/>
      <c r="W22" s="29"/>
    </row>
    <row r="23" spans="1:39" ht="12.6" thickBot="1">
      <c r="A23"/>
      <c r="B23"/>
      <c r="C23"/>
      <c r="D23"/>
      <c r="E23"/>
      <c r="G23" t="s">
        <v>5</v>
      </c>
      <c r="O23" s="29"/>
      <c r="P23" s="29"/>
      <c r="Q23" s="29"/>
      <c r="R23" s="29"/>
      <c r="S23" s="29"/>
      <c r="T23" s="29"/>
      <c r="U23" s="29"/>
      <c r="V23" s="29"/>
      <c r="W23" s="29"/>
    </row>
    <row r="24" spans="1:39" ht="12.6">
      <c r="A24"/>
      <c r="B24"/>
      <c r="C24"/>
      <c r="D24"/>
      <c r="E24"/>
      <c r="G24" s="6"/>
      <c r="H24" s="6" t="s">
        <v>7</v>
      </c>
      <c r="I24" s="6" t="s">
        <v>8</v>
      </c>
      <c r="J24" s="6" t="s">
        <v>9</v>
      </c>
      <c r="K24" s="6" t="s">
        <v>10</v>
      </c>
      <c r="L24" s="6" t="s">
        <v>21</v>
      </c>
      <c r="O24" s="29"/>
      <c r="P24" s="29"/>
      <c r="Q24" s="29"/>
      <c r="R24" s="35"/>
      <c r="S24" s="35"/>
      <c r="T24" s="35"/>
      <c r="U24" s="35"/>
      <c r="V24" s="29"/>
      <c r="W24" s="29"/>
    </row>
    <row r="25" spans="1:39" ht="12.6">
      <c r="A25"/>
      <c r="B25"/>
      <c r="C25"/>
      <c r="D25"/>
      <c r="E25"/>
      <c r="G25" s="1" t="s">
        <v>12</v>
      </c>
      <c r="H25" s="8"/>
      <c r="I25" s="31"/>
      <c r="J25" s="17"/>
      <c r="K25" s="3"/>
      <c r="L25" s="28"/>
      <c r="O25" s="29"/>
      <c r="P25" s="29"/>
      <c r="Q25" s="35"/>
      <c r="R25" s="1"/>
      <c r="S25" s="1"/>
      <c r="T25" s="1"/>
      <c r="U25" s="1"/>
      <c r="V25" s="29"/>
      <c r="W25" s="29"/>
    </row>
    <row r="26" spans="1:39">
      <c r="A26"/>
      <c r="B26"/>
      <c r="C26"/>
      <c r="D26"/>
      <c r="E26"/>
      <c r="G26" s="1" t="s">
        <v>14</v>
      </c>
      <c r="H26" s="1"/>
      <c r="I26" s="17"/>
      <c r="J26" s="31"/>
      <c r="K26" s="1"/>
      <c r="L26" s="1"/>
      <c r="O26" s="38"/>
      <c r="P26" s="1"/>
      <c r="Q26" s="1"/>
      <c r="R26" s="1"/>
      <c r="S26" s="1"/>
      <c r="T26" s="1"/>
      <c r="U26" s="1"/>
      <c r="V26" s="29"/>
      <c r="W26" s="29"/>
    </row>
    <row r="27" spans="1:39" ht="12.6" thickBot="1">
      <c r="A27"/>
      <c r="B27"/>
      <c r="C27"/>
      <c r="D27"/>
      <c r="E27"/>
      <c r="G27" s="2" t="s">
        <v>16</v>
      </c>
      <c r="H27" s="2"/>
      <c r="I27" s="18"/>
      <c r="J27" s="2"/>
      <c r="K27" s="2"/>
      <c r="L27" s="2"/>
      <c r="O27" s="38"/>
      <c r="P27" s="1"/>
      <c r="Q27" s="3"/>
      <c r="R27" s="3"/>
      <c r="S27" s="1"/>
      <c r="T27" s="1"/>
      <c r="U27" s="1"/>
      <c r="V27" s="29"/>
      <c r="W27" s="29"/>
    </row>
    <row r="28" spans="1:39" ht="12.6" thickBot="1">
      <c r="A28"/>
      <c r="B28"/>
      <c r="C28"/>
      <c r="D28"/>
      <c r="E28"/>
      <c r="O28" s="38"/>
      <c r="P28" s="1"/>
      <c r="Q28" s="3"/>
      <c r="R28" s="3"/>
      <c r="S28" s="3"/>
      <c r="T28" s="1"/>
      <c r="U28" s="1"/>
      <c r="V28" s="29"/>
      <c r="W28" s="29"/>
    </row>
    <row r="29" spans="1:39" ht="12.6">
      <c r="A29"/>
      <c r="B29"/>
      <c r="C29"/>
      <c r="D29"/>
      <c r="E29"/>
      <c r="G29" s="6"/>
      <c r="H29" s="6" t="s">
        <v>17</v>
      </c>
      <c r="I29" s="6" t="s">
        <v>11</v>
      </c>
      <c r="J29" s="6" t="s">
        <v>22</v>
      </c>
      <c r="K29" s="6" t="s">
        <v>23</v>
      </c>
      <c r="L29" s="6" t="s">
        <v>24</v>
      </c>
      <c r="M29" s="6" t="s">
        <v>25</v>
      </c>
      <c r="O29" s="38"/>
      <c r="P29" s="1"/>
      <c r="Q29" s="3"/>
      <c r="R29" s="3"/>
      <c r="S29" s="3"/>
      <c r="T29" s="3"/>
      <c r="U29" s="1"/>
      <c r="V29" s="29"/>
      <c r="W29" s="29"/>
    </row>
    <row r="30" spans="1:39">
      <c r="A30"/>
      <c r="B30"/>
      <c r="C30"/>
      <c r="D30"/>
      <c r="E30"/>
      <c r="G30" s="1" t="s">
        <v>3</v>
      </c>
      <c r="H30" s="3"/>
      <c r="I30" s="3"/>
      <c r="J30" s="3"/>
      <c r="K30" s="1"/>
      <c r="L30" s="3"/>
      <c r="M30" s="3"/>
      <c r="O30" s="38"/>
      <c r="P30" s="1"/>
      <c r="Q30" s="3"/>
      <c r="R30" s="29"/>
      <c r="S30" s="29"/>
      <c r="T30" s="29"/>
      <c r="U30" s="29"/>
      <c r="V30" s="29"/>
      <c r="W30" s="29"/>
    </row>
    <row r="31" spans="1:39">
      <c r="A31"/>
      <c r="B31"/>
      <c r="C31"/>
      <c r="D31"/>
      <c r="E31"/>
      <c r="G31" s="1" t="s">
        <v>45</v>
      </c>
      <c r="H31" s="15"/>
      <c r="I31" s="15"/>
      <c r="J31" s="15"/>
      <c r="K31" s="15"/>
      <c r="L31" s="15"/>
      <c r="M31" s="15"/>
      <c r="O31" s="53"/>
      <c r="P31" s="29"/>
      <c r="Q31" s="29"/>
      <c r="R31" s="29"/>
      <c r="S31" s="29"/>
      <c r="T31" s="29"/>
      <c r="U31" s="29"/>
      <c r="V31" s="29"/>
      <c r="W31" s="29"/>
    </row>
    <row r="32" spans="1:39">
      <c r="A32"/>
      <c r="B32"/>
      <c r="C32"/>
      <c r="D32"/>
      <c r="E32"/>
      <c r="G32" s="1" t="s">
        <v>46</v>
      </c>
      <c r="H32" s="15"/>
      <c r="I32" s="15"/>
      <c r="J32" s="15"/>
      <c r="K32" s="15"/>
      <c r="L32" s="15"/>
      <c r="M32" s="15"/>
      <c r="O32" s="38"/>
      <c r="P32" s="40"/>
      <c r="Q32" s="29"/>
      <c r="R32" s="29"/>
      <c r="S32" s="29"/>
      <c r="T32" s="29"/>
      <c r="U32" s="29"/>
      <c r="V32" s="29"/>
      <c r="W32" s="29"/>
    </row>
    <row r="33" spans="1:23" ht="12.6" thickBot="1">
      <c r="A33"/>
      <c r="B33"/>
      <c r="C33"/>
      <c r="D33"/>
      <c r="E33"/>
      <c r="G33" s="2" t="s">
        <v>47</v>
      </c>
      <c r="H33" s="16"/>
      <c r="I33" s="16"/>
      <c r="J33" s="16"/>
      <c r="K33" s="36"/>
      <c r="L33" s="16"/>
      <c r="M33" s="16"/>
      <c r="O33" s="38"/>
      <c r="P33" s="29"/>
      <c r="Q33" s="29"/>
      <c r="R33" s="29"/>
      <c r="S33" s="29"/>
      <c r="T33" s="29"/>
      <c r="U33" s="29"/>
      <c r="V33" s="29"/>
      <c r="W33" s="29"/>
    </row>
    <row r="34" spans="1:23">
      <c r="A34"/>
      <c r="B34"/>
      <c r="C34"/>
      <c r="D34"/>
      <c r="E34"/>
      <c r="O34" s="38"/>
      <c r="P34" s="29"/>
      <c r="Q34" s="29"/>
      <c r="R34" s="29"/>
      <c r="S34" s="29"/>
      <c r="T34" s="29"/>
      <c r="U34" s="29"/>
      <c r="V34" s="29"/>
      <c r="W34" s="29"/>
    </row>
    <row r="35" spans="1:23">
      <c r="A35"/>
      <c r="B35"/>
      <c r="C35"/>
      <c r="D35"/>
      <c r="E35"/>
      <c r="G35" s="26" t="s">
        <v>66</v>
      </c>
      <c r="O35" s="38"/>
      <c r="P35" s="29"/>
      <c r="Q35" s="29"/>
      <c r="R35" s="29"/>
      <c r="S35" s="29"/>
      <c r="T35" s="29"/>
      <c r="U35" s="29"/>
      <c r="V35" s="29"/>
      <c r="W35" s="29"/>
    </row>
    <row r="36" spans="1:23">
      <c r="A36"/>
      <c r="B36"/>
      <c r="C36"/>
      <c r="D36"/>
      <c r="E36"/>
      <c r="G36" s="29"/>
      <c r="H36" s="29"/>
      <c r="I36" s="29"/>
      <c r="J36" s="29"/>
      <c r="K36" s="29"/>
      <c r="L36" s="29"/>
      <c r="M36" s="29"/>
      <c r="O36" s="38"/>
      <c r="P36" s="29"/>
      <c r="Q36" s="29"/>
      <c r="R36" s="29"/>
      <c r="S36" s="29"/>
      <c r="T36" s="29"/>
      <c r="U36" s="29"/>
      <c r="V36" s="29"/>
      <c r="W36" s="29"/>
    </row>
    <row r="37" spans="1:23">
      <c r="A37"/>
      <c r="B37"/>
      <c r="C37"/>
      <c r="D37"/>
      <c r="E37"/>
      <c r="G37" t="s">
        <v>19</v>
      </c>
      <c r="O37" s="38"/>
      <c r="P37" s="29"/>
      <c r="Q37" s="29"/>
      <c r="R37" s="29"/>
      <c r="S37" s="29"/>
      <c r="T37" s="29"/>
      <c r="U37" s="29"/>
      <c r="V37" s="29"/>
      <c r="W37" s="29"/>
    </row>
    <row r="38" spans="1:23" ht="12.6" thickBot="1">
      <c r="A38"/>
      <c r="B38"/>
      <c r="C38"/>
      <c r="D38"/>
      <c r="E38"/>
      <c r="O38" s="38"/>
      <c r="P38" s="29"/>
      <c r="Q38" s="29"/>
      <c r="R38" s="29"/>
      <c r="S38" s="29"/>
      <c r="T38" s="29"/>
      <c r="U38" s="29"/>
      <c r="V38" s="29"/>
      <c r="W38" s="29"/>
    </row>
    <row r="39" spans="1:23" ht="12.6">
      <c r="A39"/>
      <c r="B39"/>
      <c r="C39"/>
      <c r="D39"/>
      <c r="E39"/>
      <c r="G39" s="7" t="s">
        <v>20</v>
      </c>
      <c r="H39" s="7"/>
      <c r="O39" s="38"/>
      <c r="P39" s="29"/>
      <c r="Q39" s="29"/>
      <c r="R39" s="29"/>
      <c r="S39" s="29"/>
      <c r="T39" s="29"/>
      <c r="U39" s="29"/>
      <c r="V39" s="29"/>
      <c r="W39" s="29"/>
    </row>
    <row r="40" spans="1:23">
      <c r="A40"/>
      <c r="B40"/>
      <c r="C40"/>
      <c r="D40"/>
      <c r="E40"/>
      <c r="G40" s="1" t="s">
        <v>15</v>
      </c>
      <c r="H40" s="15"/>
      <c r="O40" s="38"/>
      <c r="P40" s="29"/>
      <c r="Q40" s="29"/>
      <c r="R40" s="29"/>
      <c r="S40" s="29"/>
      <c r="T40" s="29"/>
      <c r="U40" s="29"/>
      <c r="V40" s="29"/>
      <c r="W40" s="29"/>
    </row>
    <row r="41" spans="1:23" ht="12.6">
      <c r="A41"/>
      <c r="B41"/>
      <c r="C41"/>
      <c r="D41"/>
      <c r="E41"/>
      <c r="G41" s="1" t="s">
        <v>6</v>
      </c>
      <c r="H41" s="15"/>
      <c r="N41" s="35"/>
      <c r="O41" s="38"/>
      <c r="P41" s="29"/>
      <c r="Q41" s="29"/>
      <c r="R41" s="29"/>
      <c r="S41" s="29"/>
      <c r="T41" s="29"/>
      <c r="U41" s="29"/>
      <c r="V41" s="29"/>
      <c r="W41" s="29"/>
    </row>
    <row r="42" spans="1:23">
      <c r="G42" s="1" t="s">
        <v>13</v>
      </c>
      <c r="H42" s="15"/>
      <c r="N42" s="1"/>
      <c r="O42" s="29"/>
      <c r="P42" s="29"/>
      <c r="Q42" s="29"/>
      <c r="R42" s="29"/>
      <c r="S42" s="29"/>
      <c r="T42" s="29"/>
      <c r="U42" s="29"/>
      <c r="V42" s="29"/>
      <c r="W42" s="29"/>
    </row>
    <row r="43" spans="1:23">
      <c r="G43" s="1" t="s">
        <v>11</v>
      </c>
      <c r="H43" s="15"/>
      <c r="N43" s="1"/>
      <c r="O43" s="29"/>
      <c r="P43" s="29"/>
      <c r="Q43" s="29"/>
      <c r="R43" s="29"/>
      <c r="S43" s="29"/>
      <c r="T43" s="29"/>
      <c r="U43" s="29"/>
      <c r="V43" s="29"/>
      <c r="W43" s="29"/>
    </row>
    <row r="44" spans="1:23" ht="12.6" thickBot="1">
      <c r="G44" s="2" t="s">
        <v>4</v>
      </c>
      <c r="H44" s="2"/>
      <c r="N44" s="1"/>
      <c r="O44" s="29"/>
      <c r="P44" s="29"/>
      <c r="Q44" s="29"/>
      <c r="R44" s="29"/>
      <c r="S44" s="29"/>
      <c r="T44" s="29"/>
      <c r="U44" s="29"/>
      <c r="V44" s="29"/>
      <c r="W44" s="29"/>
    </row>
    <row r="45" spans="1:23">
      <c r="O45" s="29"/>
      <c r="P45" s="29"/>
      <c r="Q45" s="29"/>
      <c r="R45" s="29"/>
      <c r="S45" s="29"/>
      <c r="T45" s="29"/>
      <c r="U45" s="29"/>
      <c r="V45" s="29"/>
      <c r="W45" s="29"/>
    </row>
    <row r="46" spans="1:23" ht="12.6" thickBot="1">
      <c r="G46" t="s">
        <v>5</v>
      </c>
      <c r="O46" s="29"/>
      <c r="P46" s="29"/>
      <c r="Q46" s="29"/>
      <c r="R46" s="29"/>
      <c r="S46" s="29"/>
      <c r="T46" s="29"/>
      <c r="U46" s="29"/>
      <c r="V46" s="29"/>
      <c r="W46" s="29"/>
    </row>
    <row r="47" spans="1:23" ht="12.6">
      <c r="G47" s="6"/>
      <c r="H47" s="6" t="s">
        <v>7</v>
      </c>
      <c r="I47" s="6" t="s">
        <v>8</v>
      </c>
      <c r="J47" s="6" t="s">
        <v>9</v>
      </c>
      <c r="K47" s="6" t="s">
        <v>10</v>
      </c>
      <c r="L47" s="6" t="s">
        <v>21</v>
      </c>
      <c r="O47" s="29"/>
      <c r="P47" s="29"/>
      <c r="Q47" s="29"/>
      <c r="R47" s="29"/>
      <c r="S47" s="29"/>
      <c r="T47" s="29"/>
      <c r="U47" s="29"/>
      <c r="V47" s="29"/>
      <c r="W47" s="29"/>
    </row>
    <row r="48" spans="1:23">
      <c r="G48" s="1" t="s">
        <v>12</v>
      </c>
      <c r="H48" s="8"/>
      <c r="I48" s="31"/>
      <c r="J48" s="17"/>
      <c r="K48" s="3"/>
      <c r="L48" s="1"/>
      <c r="O48" s="29"/>
      <c r="P48" s="29"/>
      <c r="Q48" s="29"/>
      <c r="R48" s="29"/>
      <c r="S48" s="29"/>
      <c r="T48" s="29"/>
      <c r="U48" s="29"/>
      <c r="V48" s="29"/>
      <c r="W48" s="29"/>
    </row>
    <row r="49" spans="7:23">
      <c r="G49" s="1" t="s">
        <v>14</v>
      </c>
      <c r="H49" s="1"/>
      <c r="I49" s="17"/>
      <c r="J49" s="17"/>
      <c r="K49" s="1"/>
      <c r="L49" s="1"/>
      <c r="O49" s="29"/>
      <c r="P49" s="29"/>
      <c r="Q49" s="29"/>
      <c r="R49" s="29"/>
      <c r="S49" s="29"/>
      <c r="T49" s="29"/>
      <c r="U49" s="29"/>
      <c r="V49" s="29"/>
      <c r="W49" s="29"/>
    </row>
    <row r="50" spans="7:23" ht="12.6" thickBot="1">
      <c r="G50" s="2" t="s">
        <v>16</v>
      </c>
      <c r="H50" s="2"/>
      <c r="I50" s="18"/>
      <c r="J50" s="2"/>
      <c r="K50" s="2"/>
      <c r="L50" s="2"/>
      <c r="O50" s="29"/>
      <c r="P50" s="29"/>
      <c r="Q50" s="29"/>
      <c r="R50" s="29"/>
      <c r="S50" s="29"/>
      <c r="T50" s="29"/>
      <c r="U50" s="29"/>
      <c r="V50" s="29"/>
      <c r="W50" s="29"/>
    </row>
    <row r="51" spans="7:23" ht="12.6" thickBot="1">
      <c r="O51" s="29"/>
      <c r="P51" s="29"/>
      <c r="Q51" s="29"/>
      <c r="R51" s="29"/>
      <c r="S51" s="29"/>
      <c r="T51" s="29"/>
      <c r="U51" s="29"/>
      <c r="V51" s="29"/>
      <c r="W51" s="29"/>
    </row>
    <row r="52" spans="7:23" ht="12.6">
      <c r="G52" s="6"/>
      <c r="H52" s="6" t="s">
        <v>17</v>
      </c>
      <c r="I52" s="6" t="s">
        <v>11</v>
      </c>
      <c r="J52" s="6" t="s">
        <v>22</v>
      </c>
      <c r="K52" s="6" t="s">
        <v>23</v>
      </c>
      <c r="L52" s="6" t="s">
        <v>24</v>
      </c>
      <c r="M52" s="6" t="s">
        <v>25</v>
      </c>
      <c r="O52" s="29"/>
      <c r="P52" s="29"/>
      <c r="Q52" s="29"/>
      <c r="R52" s="29"/>
      <c r="S52" s="29"/>
      <c r="T52" s="29"/>
      <c r="U52" s="29"/>
      <c r="V52" s="29"/>
      <c r="W52" s="29"/>
    </row>
    <row r="53" spans="7:23">
      <c r="G53" s="1" t="s">
        <v>3</v>
      </c>
      <c r="H53" s="3"/>
      <c r="I53" s="3"/>
      <c r="J53" s="3"/>
      <c r="K53" s="28"/>
      <c r="L53" s="3"/>
      <c r="M53" s="3"/>
      <c r="O53" s="29"/>
      <c r="P53" s="29"/>
      <c r="Q53" s="29"/>
      <c r="R53" s="29"/>
      <c r="S53" s="29"/>
      <c r="T53" s="29"/>
      <c r="U53" s="29"/>
      <c r="V53" s="29"/>
      <c r="W53" s="29"/>
    </row>
    <row r="54" spans="7:23">
      <c r="G54" s="1" t="s">
        <v>45</v>
      </c>
      <c r="H54" s="15"/>
      <c r="I54" s="15"/>
      <c r="J54" s="15"/>
      <c r="K54" s="28"/>
      <c r="L54" s="15"/>
      <c r="M54" s="15"/>
      <c r="O54" s="29"/>
      <c r="P54" s="29"/>
      <c r="Q54" s="29"/>
      <c r="R54" s="29"/>
      <c r="S54" s="29"/>
      <c r="T54" s="29"/>
      <c r="U54" s="29"/>
      <c r="V54" s="29"/>
      <c r="W54" s="29"/>
    </row>
    <row r="55" spans="7:23" ht="12.6" thickBot="1">
      <c r="G55" s="2" t="s">
        <v>46</v>
      </c>
      <c r="H55" s="16"/>
      <c r="I55" s="16"/>
      <c r="J55" s="16"/>
      <c r="K55" s="37"/>
      <c r="L55" s="16"/>
      <c r="M55" s="16"/>
      <c r="O55" s="29"/>
      <c r="P55" s="29"/>
      <c r="Q55" s="29"/>
      <c r="R55" s="29"/>
      <c r="S55" s="29"/>
      <c r="T55" s="29"/>
      <c r="U55" s="29"/>
      <c r="V55" s="29"/>
      <c r="W55" s="29"/>
    </row>
    <row r="56" spans="7:23">
      <c r="O56" s="29"/>
      <c r="P56" s="29"/>
      <c r="Q56" s="29"/>
      <c r="R56" s="29"/>
      <c r="S56" s="29"/>
      <c r="T56" s="29"/>
      <c r="U56" s="29"/>
      <c r="V56" s="29"/>
      <c r="W56" s="29"/>
    </row>
    <row r="57" spans="7:23">
      <c r="G57" s="26" t="s">
        <v>72</v>
      </c>
      <c r="O57" s="29"/>
      <c r="P57" s="29"/>
      <c r="Q57" s="29"/>
      <c r="R57" s="29"/>
      <c r="S57" s="29"/>
      <c r="T57" s="29"/>
      <c r="U57" s="29"/>
      <c r="V57" s="29"/>
      <c r="W57" s="29"/>
    </row>
    <row r="58" spans="7:23">
      <c r="O58" s="29"/>
      <c r="P58" s="29"/>
      <c r="Q58" s="29"/>
      <c r="R58" s="29"/>
      <c r="S58" s="29"/>
      <c r="T58" s="29"/>
      <c r="U58" s="29"/>
      <c r="V58" s="29"/>
      <c r="W58" s="29"/>
    </row>
    <row r="59" spans="7:23">
      <c r="G59" s="29"/>
      <c r="H59" s="29"/>
      <c r="I59" s="29"/>
      <c r="J59" s="29"/>
      <c r="K59" s="29"/>
      <c r="L59" s="29"/>
      <c r="M59" s="29"/>
      <c r="O59" s="29"/>
      <c r="P59" s="29"/>
      <c r="Q59" s="29"/>
      <c r="R59" s="29"/>
      <c r="S59" s="29"/>
      <c r="T59" s="29"/>
      <c r="U59" s="29"/>
      <c r="V59" s="29"/>
      <c r="W59" s="29"/>
    </row>
    <row r="60" spans="7:23">
      <c r="G60" s="29"/>
      <c r="H60" s="29"/>
      <c r="I60" s="29"/>
      <c r="J60" s="29"/>
      <c r="K60" s="29"/>
      <c r="L60" s="29"/>
      <c r="M60" s="29"/>
      <c r="O60" s="29"/>
      <c r="P60" s="29"/>
      <c r="Q60" s="29"/>
      <c r="R60" s="29"/>
      <c r="S60" s="29"/>
      <c r="T60" s="29"/>
      <c r="U60" s="29"/>
      <c r="V60" s="29"/>
      <c r="W60" s="29"/>
    </row>
    <row r="61" spans="7:23">
      <c r="G61" s="29"/>
      <c r="H61" s="29"/>
      <c r="I61" s="29"/>
      <c r="J61" s="29"/>
      <c r="K61" s="29"/>
      <c r="L61" s="29"/>
      <c r="M61" s="29"/>
      <c r="O61" s="29"/>
      <c r="P61" s="29"/>
      <c r="Q61" s="29"/>
      <c r="R61" s="29"/>
      <c r="S61" s="29"/>
      <c r="T61" s="29"/>
      <c r="U61" s="29"/>
      <c r="V61" s="29"/>
      <c r="W61" s="29"/>
    </row>
    <row r="62" spans="7:23">
      <c r="G62" s="29"/>
      <c r="H62" s="29"/>
      <c r="I62" s="29"/>
      <c r="J62" s="29"/>
      <c r="K62" s="29"/>
      <c r="L62" s="29"/>
      <c r="M62" s="29"/>
      <c r="O62" s="29"/>
      <c r="P62" s="29"/>
      <c r="Q62" s="29"/>
      <c r="R62" s="29"/>
      <c r="S62" s="29"/>
      <c r="T62" s="29"/>
      <c r="U62" s="29"/>
      <c r="V62" s="29"/>
      <c r="W62" s="29"/>
    </row>
    <row r="63" spans="7:23">
      <c r="G63" s="29"/>
      <c r="H63" s="29"/>
      <c r="I63" s="29"/>
      <c r="J63" s="29"/>
      <c r="K63" s="29"/>
      <c r="L63" s="29"/>
      <c r="M63" s="29"/>
      <c r="O63" s="29"/>
      <c r="P63" s="29"/>
      <c r="Q63" s="29"/>
      <c r="R63" s="29"/>
      <c r="S63" s="29"/>
      <c r="T63" s="29"/>
      <c r="U63" s="29"/>
      <c r="V63" s="29"/>
      <c r="W63" s="29"/>
    </row>
    <row r="64" spans="7:23">
      <c r="G64" s="29"/>
      <c r="H64" s="29"/>
      <c r="I64" s="29"/>
      <c r="J64" s="29"/>
      <c r="K64" s="29"/>
      <c r="L64" s="29"/>
      <c r="M64" s="29"/>
      <c r="O64" s="29"/>
      <c r="P64" s="29"/>
      <c r="Q64" s="29"/>
      <c r="R64" s="29"/>
      <c r="S64" s="29"/>
      <c r="T64" s="29"/>
      <c r="U64" s="29"/>
      <c r="V64" s="29"/>
      <c r="W64" s="29"/>
    </row>
    <row r="65" spans="7:23">
      <c r="G65" s="29"/>
      <c r="H65" s="29"/>
      <c r="I65" s="29"/>
      <c r="J65" s="29"/>
      <c r="K65" s="29"/>
      <c r="L65" s="29"/>
      <c r="M65" s="29"/>
      <c r="O65" s="29"/>
      <c r="P65" s="29"/>
      <c r="Q65" s="29"/>
      <c r="R65" s="29"/>
      <c r="S65" s="29"/>
      <c r="T65" s="29"/>
      <c r="U65" s="29"/>
      <c r="V65" s="29"/>
      <c r="W65" s="29"/>
    </row>
    <row r="66" spans="7:23">
      <c r="G66" s="29"/>
      <c r="H66" s="29"/>
      <c r="I66" s="29"/>
      <c r="J66" s="29"/>
      <c r="K66" s="29"/>
      <c r="L66" s="29"/>
      <c r="M66" s="29"/>
      <c r="O66" s="29"/>
      <c r="P66" s="29"/>
      <c r="Q66" s="29"/>
      <c r="R66" s="29"/>
      <c r="S66" s="29"/>
      <c r="T66" s="29"/>
      <c r="U66" s="29"/>
      <c r="V66" s="29"/>
      <c r="W66" s="29"/>
    </row>
    <row r="67" spans="7:23">
      <c r="G67" s="29"/>
      <c r="H67" s="29"/>
      <c r="I67" s="29"/>
      <c r="J67" s="29"/>
      <c r="K67" s="29"/>
      <c r="L67" s="29"/>
      <c r="M67" s="29"/>
      <c r="O67" s="29"/>
      <c r="P67" s="29"/>
      <c r="Q67" s="29"/>
      <c r="R67" s="29"/>
      <c r="S67" s="29"/>
      <c r="T67" s="29"/>
      <c r="U67" s="29"/>
      <c r="V67" s="29"/>
      <c r="W67" s="29"/>
    </row>
    <row r="68" spans="7:23">
      <c r="G68" s="29"/>
      <c r="H68" s="29"/>
      <c r="I68" s="29"/>
      <c r="J68" s="29"/>
      <c r="K68" s="29"/>
      <c r="L68" s="29"/>
      <c r="M68" s="29"/>
      <c r="O68" s="29"/>
      <c r="P68" s="29"/>
      <c r="Q68" s="29"/>
      <c r="R68" s="29"/>
      <c r="S68" s="29"/>
      <c r="T68" s="29"/>
      <c r="U68" s="29"/>
      <c r="V68" s="29"/>
      <c r="W68" s="29"/>
    </row>
    <row r="69" spans="7:23">
      <c r="G69" s="29"/>
      <c r="H69" s="29"/>
      <c r="I69" s="29"/>
      <c r="J69" s="29"/>
      <c r="K69" s="29"/>
      <c r="L69" s="29"/>
      <c r="M69" s="29"/>
      <c r="O69" s="29"/>
      <c r="P69" s="29"/>
      <c r="Q69" s="29"/>
      <c r="R69" s="29"/>
      <c r="S69" s="29"/>
      <c r="T69" s="29"/>
      <c r="U69" s="29"/>
      <c r="V69" s="29"/>
      <c r="W69" s="29"/>
    </row>
    <row r="70" spans="7:23">
      <c r="G70" s="29"/>
      <c r="H70" s="29"/>
      <c r="I70" s="29"/>
      <c r="J70" s="29"/>
      <c r="K70" s="29"/>
      <c r="L70" s="29"/>
      <c r="M70" s="29"/>
      <c r="O70" s="29"/>
      <c r="P70" s="29"/>
      <c r="Q70" s="29"/>
      <c r="R70" s="29"/>
      <c r="S70" s="29"/>
      <c r="T70" s="29"/>
      <c r="U70" s="29"/>
      <c r="V70" s="29"/>
      <c r="W70" s="29"/>
    </row>
    <row r="71" spans="7:23">
      <c r="G71" s="29"/>
      <c r="H71" s="29"/>
      <c r="I71" s="29"/>
      <c r="J71" s="29"/>
      <c r="K71" s="29"/>
      <c r="L71" s="29"/>
      <c r="M71" s="29"/>
      <c r="O71" s="29"/>
      <c r="P71" s="29"/>
      <c r="Q71" s="29"/>
      <c r="R71" s="29"/>
      <c r="S71" s="29"/>
      <c r="T71" s="29"/>
      <c r="U71" s="29"/>
      <c r="V71" s="29"/>
      <c r="W71" s="29"/>
    </row>
    <row r="72" spans="7:23">
      <c r="G72" s="29"/>
      <c r="H72" s="29"/>
      <c r="I72" s="29"/>
      <c r="J72" s="29"/>
      <c r="K72" s="29"/>
      <c r="L72" s="29"/>
      <c r="M72" s="29"/>
      <c r="O72" s="29"/>
      <c r="P72" s="29"/>
      <c r="Q72" s="29"/>
      <c r="V72" s="29"/>
      <c r="W72" s="29"/>
    </row>
    <row r="73" spans="7:23">
      <c r="G73" s="29"/>
      <c r="H73" s="29"/>
      <c r="I73" s="29"/>
      <c r="J73" s="29"/>
      <c r="K73" s="29"/>
      <c r="L73" s="29"/>
      <c r="M73" s="29"/>
    </row>
    <row r="74" spans="7:23">
      <c r="G74" s="29"/>
      <c r="H74" s="29"/>
      <c r="I74" s="29"/>
      <c r="J74" s="29"/>
      <c r="K74" s="29"/>
      <c r="L74" s="29"/>
      <c r="M74" s="29"/>
    </row>
    <row r="75" spans="7:23">
      <c r="G75" s="29"/>
      <c r="H75" s="29"/>
      <c r="I75" s="29"/>
      <c r="J75" s="29"/>
      <c r="K75" s="29"/>
      <c r="L75" s="29"/>
      <c r="M75" s="29"/>
    </row>
    <row r="76" spans="7:23">
      <c r="G76" s="29"/>
      <c r="H76" s="29"/>
      <c r="I76" s="29"/>
      <c r="J76" s="29"/>
      <c r="K76" s="29"/>
      <c r="L76" s="29"/>
      <c r="M76" s="29"/>
    </row>
    <row r="77" spans="7:23">
      <c r="G77" s="29"/>
      <c r="H77" s="29"/>
      <c r="I77" s="29"/>
      <c r="J77" s="29"/>
      <c r="K77" s="29"/>
      <c r="L77" s="29"/>
      <c r="M77" s="29"/>
    </row>
    <row r="78" spans="7:23">
      <c r="G78" s="29"/>
      <c r="H78" s="29"/>
      <c r="I78" s="29"/>
      <c r="J78" s="29"/>
      <c r="K78" s="29"/>
      <c r="L78" s="29"/>
      <c r="M78" s="29"/>
    </row>
    <row r="79" spans="7:23">
      <c r="G79" s="29"/>
      <c r="H79" s="29"/>
      <c r="I79" s="29"/>
      <c r="J79" s="29"/>
      <c r="K79" s="29"/>
      <c r="L79" s="29"/>
      <c r="M79" s="29"/>
    </row>
    <row r="80" spans="7:23">
      <c r="G80" s="29"/>
      <c r="H80" s="29"/>
      <c r="I80" s="29"/>
      <c r="J80" s="29"/>
      <c r="K80" s="29"/>
      <c r="L80" s="29"/>
      <c r="M80" s="29"/>
    </row>
    <row r="81" spans="7:13">
      <c r="G81" s="29"/>
      <c r="H81" s="29"/>
      <c r="I81" s="29"/>
      <c r="J81" s="29"/>
      <c r="K81" s="29"/>
      <c r="L81" s="29"/>
      <c r="M81" s="29"/>
    </row>
    <row r="82" spans="7:13">
      <c r="G82" s="29"/>
      <c r="H82" s="29"/>
      <c r="I82" s="29"/>
      <c r="J82" s="29"/>
      <c r="K82" s="29"/>
      <c r="L82" s="29"/>
      <c r="M82" s="29"/>
    </row>
    <row r="83" spans="7:13">
      <c r="G83" s="29"/>
      <c r="H83" s="29"/>
      <c r="I83" s="29"/>
      <c r="J83" s="29"/>
      <c r="K83" s="29"/>
      <c r="L83" s="29"/>
      <c r="M83" s="29"/>
    </row>
    <row r="84" spans="7:13">
      <c r="G84" s="29"/>
      <c r="H84" s="29"/>
      <c r="I84" s="29"/>
      <c r="J84" s="29"/>
      <c r="K84" s="29"/>
      <c r="L84" s="29"/>
      <c r="M84" s="29"/>
    </row>
    <row r="85" spans="7:13">
      <c r="G85" s="29"/>
      <c r="H85" s="29"/>
      <c r="I85" s="29"/>
      <c r="J85" s="29"/>
      <c r="K85" s="29"/>
      <c r="L85" s="29"/>
      <c r="M85" s="29"/>
    </row>
    <row r="86" spans="7:13">
      <c r="G86" s="29"/>
      <c r="H86" s="29"/>
      <c r="I86" s="29"/>
      <c r="J86" s="29"/>
      <c r="K86" s="29"/>
      <c r="L86" s="29"/>
      <c r="M86" s="29"/>
    </row>
    <row r="87" spans="7:13">
      <c r="G87" s="29"/>
      <c r="H87" s="29"/>
      <c r="I87" s="29"/>
      <c r="J87" s="29"/>
      <c r="K87" s="29"/>
      <c r="L87" s="29"/>
      <c r="M87" s="29"/>
    </row>
    <row r="88" spans="7:13">
      <c r="G88" s="29"/>
      <c r="H88" s="29"/>
      <c r="I88" s="29"/>
      <c r="J88" s="29"/>
      <c r="K88" s="29"/>
      <c r="L88" s="29"/>
      <c r="M88" s="29"/>
    </row>
    <row r="89" spans="7:13">
      <c r="G89" s="29"/>
      <c r="H89" s="29"/>
      <c r="I89" s="29"/>
      <c r="J89" s="29"/>
      <c r="K89" s="29"/>
      <c r="L89" s="29"/>
      <c r="M89" s="29"/>
    </row>
    <row r="90" spans="7:13">
      <c r="G90" s="29"/>
      <c r="H90" s="29"/>
      <c r="I90" s="29"/>
      <c r="J90" s="29"/>
      <c r="K90" s="29"/>
      <c r="L90" s="29"/>
      <c r="M90" s="29"/>
    </row>
    <row r="91" spans="7:13">
      <c r="G91" s="29"/>
      <c r="H91" s="29"/>
      <c r="I91" s="29"/>
      <c r="J91" s="29"/>
      <c r="K91" s="29"/>
      <c r="L91" s="29"/>
      <c r="M9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workbookViewId="0">
      <selection activeCell="G1" sqref="G1:G26"/>
    </sheetView>
  </sheetViews>
  <sheetFormatPr defaultRowHeight="12.3"/>
  <sheetData>
    <row r="1" spans="1:16">
      <c r="A1">
        <v>1128</v>
      </c>
      <c r="B1">
        <v>1</v>
      </c>
      <c r="C1">
        <v>23.5</v>
      </c>
      <c r="D1">
        <v>10.5</v>
      </c>
      <c r="E1">
        <v>552.25</v>
      </c>
      <c r="F1">
        <v>110.25</v>
      </c>
      <c r="G1">
        <v>246.75</v>
      </c>
      <c r="H1">
        <v>1181.0761124838091</v>
      </c>
      <c r="I1">
        <v>-53.076112483809084</v>
      </c>
      <c r="K1">
        <v>1</v>
      </c>
      <c r="L1">
        <v>246.75</v>
      </c>
      <c r="M1">
        <v>110.25</v>
      </c>
      <c r="N1">
        <v>552.25</v>
      </c>
      <c r="O1">
        <v>23.5</v>
      </c>
      <c r="P1">
        <v>10.5</v>
      </c>
    </row>
    <row r="2" spans="1:16">
      <c r="A2">
        <v>1005</v>
      </c>
      <c r="B2">
        <v>1</v>
      </c>
      <c r="C2">
        <v>17.600000000000001</v>
      </c>
      <c r="D2">
        <v>7.2</v>
      </c>
      <c r="E2">
        <v>309.76000000000005</v>
      </c>
      <c r="F2">
        <v>51.84</v>
      </c>
      <c r="G2">
        <v>126.72000000000001</v>
      </c>
      <c r="H2">
        <v>968.89807408259639</v>
      </c>
      <c r="I2">
        <v>36.101925917403605</v>
      </c>
      <c r="K2">
        <v>1</v>
      </c>
      <c r="L2">
        <v>126.72000000000001</v>
      </c>
      <c r="M2">
        <v>51.84</v>
      </c>
      <c r="N2">
        <v>309.76000000000005</v>
      </c>
      <c r="O2">
        <v>17.600000000000001</v>
      </c>
      <c r="P2">
        <v>7.2</v>
      </c>
    </row>
    <row r="3" spans="1:16">
      <c r="A3">
        <v>1212</v>
      </c>
      <c r="B3">
        <v>1</v>
      </c>
      <c r="C3">
        <v>26.3</v>
      </c>
      <c r="D3">
        <v>7.6</v>
      </c>
      <c r="E3">
        <v>691.69</v>
      </c>
      <c r="F3">
        <v>57.76</v>
      </c>
      <c r="G3">
        <v>199.88</v>
      </c>
      <c r="H3">
        <v>1191.7388891140909</v>
      </c>
      <c r="I3">
        <v>20.261110885909147</v>
      </c>
      <c r="K3">
        <v>1</v>
      </c>
      <c r="L3">
        <v>199.88</v>
      </c>
      <c r="M3">
        <v>57.76</v>
      </c>
      <c r="N3">
        <v>691.69</v>
      </c>
      <c r="O3">
        <v>26.3</v>
      </c>
      <c r="P3">
        <v>7.6</v>
      </c>
    </row>
    <row r="4" spans="1:16">
      <c r="A4">
        <v>893</v>
      </c>
      <c r="B4">
        <v>1</v>
      </c>
      <c r="C4">
        <v>16.5</v>
      </c>
      <c r="D4">
        <v>5.9</v>
      </c>
      <c r="E4">
        <v>272.25</v>
      </c>
      <c r="F4">
        <v>34.81</v>
      </c>
      <c r="G4">
        <v>97.350000000000009</v>
      </c>
      <c r="H4">
        <v>902.56409440415177</v>
      </c>
      <c r="I4">
        <v>-9.5640944041517741</v>
      </c>
      <c r="K4">
        <v>1</v>
      </c>
      <c r="L4">
        <v>97.350000000000009</v>
      </c>
      <c r="M4">
        <v>34.81</v>
      </c>
      <c r="N4">
        <v>272.25</v>
      </c>
      <c r="O4">
        <v>16.5</v>
      </c>
      <c r="P4">
        <v>5.9</v>
      </c>
    </row>
    <row r="5" spans="1:16">
      <c r="A5">
        <v>1073</v>
      </c>
      <c r="B5">
        <v>1</v>
      </c>
      <c r="C5">
        <v>22.3</v>
      </c>
      <c r="D5">
        <v>6.6</v>
      </c>
      <c r="E5">
        <v>497.29</v>
      </c>
      <c r="F5">
        <v>43.559999999999995</v>
      </c>
      <c r="G5">
        <v>147.18</v>
      </c>
      <c r="H5">
        <v>1150.9897117877026</v>
      </c>
      <c r="I5">
        <v>-77.989711787702618</v>
      </c>
      <c r="K5">
        <v>1</v>
      </c>
      <c r="L5">
        <v>147.18</v>
      </c>
      <c r="M5">
        <v>43.559999999999995</v>
      </c>
      <c r="N5">
        <v>497.29</v>
      </c>
      <c r="O5">
        <v>22.3</v>
      </c>
      <c r="P5">
        <v>6.6</v>
      </c>
    </row>
    <row r="6" spans="1:16">
      <c r="A6">
        <v>1179</v>
      </c>
      <c r="B6">
        <v>1</v>
      </c>
      <c r="C6">
        <v>26.1</v>
      </c>
      <c r="D6">
        <v>6.3</v>
      </c>
      <c r="E6">
        <v>681.21</v>
      </c>
      <c r="F6">
        <v>39.69</v>
      </c>
      <c r="G6">
        <v>164.43</v>
      </c>
      <c r="H6">
        <v>1167.8448610441474</v>
      </c>
      <c r="I6">
        <v>11.155138955852635</v>
      </c>
      <c r="K6">
        <v>1</v>
      </c>
      <c r="L6">
        <v>164.43</v>
      </c>
      <c r="M6">
        <v>39.69</v>
      </c>
      <c r="N6">
        <v>681.21</v>
      </c>
      <c r="O6">
        <v>26.1</v>
      </c>
      <c r="P6">
        <v>6.3</v>
      </c>
    </row>
    <row r="7" spans="1:16">
      <c r="A7">
        <v>1109</v>
      </c>
      <c r="B7">
        <v>1</v>
      </c>
      <c r="C7">
        <v>24.3</v>
      </c>
      <c r="D7">
        <v>12.1</v>
      </c>
      <c r="E7">
        <v>590.49</v>
      </c>
      <c r="F7">
        <v>146.41</v>
      </c>
      <c r="G7">
        <v>294.02999999999997</v>
      </c>
      <c r="H7">
        <v>1174.8442518409615</v>
      </c>
      <c r="I7">
        <v>-65.844251840961533</v>
      </c>
      <c r="K7">
        <v>1</v>
      </c>
      <c r="L7">
        <v>294.02999999999997</v>
      </c>
      <c r="M7">
        <v>146.41</v>
      </c>
      <c r="N7">
        <v>590.49</v>
      </c>
      <c r="O7">
        <v>24.3</v>
      </c>
      <c r="P7">
        <v>12.1</v>
      </c>
    </row>
    <row r="8" spans="1:16">
      <c r="A8">
        <v>1019</v>
      </c>
      <c r="B8">
        <v>1</v>
      </c>
      <c r="C8">
        <v>20.9</v>
      </c>
      <c r="D8">
        <v>14.9</v>
      </c>
      <c r="E8">
        <v>436.80999999999995</v>
      </c>
      <c r="F8">
        <v>222.01000000000002</v>
      </c>
      <c r="G8">
        <v>311.40999999999997</v>
      </c>
      <c r="H8">
        <v>967.36687011761433</v>
      </c>
      <c r="I8">
        <v>51.633129882385674</v>
      </c>
      <c r="K8">
        <v>1</v>
      </c>
      <c r="L8">
        <v>311.40999999999997</v>
      </c>
      <c r="M8">
        <v>222.01000000000002</v>
      </c>
      <c r="N8">
        <v>436.80999999999995</v>
      </c>
      <c r="O8">
        <v>20.9</v>
      </c>
      <c r="P8">
        <v>14.9</v>
      </c>
    </row>
    <row r="9" spans="1:16">
      <c r="A9">
        <v>1228</v>
      </c>
      <c r="B9">
        <v>1</v>
      </c>
      <c r="C9">
        <v>27.1</v>
      </c>
      <c r="D9">
        <v>8.9</v>
      </c>
      <c r="E9">
        <v>734.41000000000008</v>
      </c>
      <c r="F9">
        <v>79.210000000000008</v>
      </c>
      <c r="G9">
        <v>241.19000000000003</v>
      </c>
      <c r="H9">
        <v>1200.9903519597415</v>
      </c>
      <c r="I9">
        <v>27.009648040258526</v>
      </c>
      <c r="K9">
        <v>1</v>
      </c>
      <c r="L9">
        <v>241.19000000000003</v>
      </c>
      <c r="M9">
        <v>79.210000000000008</v>
      </c>
      <c r="N9">
        <v>734.41000000000008</v>
      </c>
      <c r="O9">
        <v>27.1</v>
      </c>
      <c r="P9">
        <v>8.9</v>
      </c>
    </row>
    <row r="10" spans="1:16">
      <c r="A10">
        <v>812</v>
      </c>
      <c r="B10">
        <v>1</v>
      </c>
      <c r="C10">
        <v>15.6</v>
      </c>
      <c r="D10">
        <v>3.4</v>
      </c>
      <c r="E10">
        <v>243.35999999999999</v>
      </c>
      <c r="F10">
        <v>11.559999999999999</v>
      </c>
      <c r="G10">
        <v>53.04</v>
      </c>
      <c r="H10">
        <v>821.60716026922364</v>
      </c>
      <c r="I10">
        <v>-9.6071602692236411</v>
      </c>
      <c r="K10">
        <v>1</v>
      </c>
      <c r="L10">
        <v>53.04</v>
      </c>
      <c r="M10">
        <v>11.559999999999999</v>
      </c>
      <c r="N10">
        <v>243.35999999999999</v>
      </c>
      <c r="O10">
        <v>15.6</v>
      </c>
      <c r="P10">
        <v>3.4</v>
      </c>
    </row>
    <row r="11" spans="1:16">
      <c r="A11">
        <v>1193</v>
      </c>
      <c r="B11">
        <v>1</v>
      </c>
      <c r="C11">
        <v>25.7</v>
      </c>
      <c r="D11">
        <v>10.5</v>
      </c>
      <c r="E11">
        <v>660.49</v>
      </c>
      <c r="F11">
        <v>110.25</v>
      </c>
      <c r="G11">
        <v>269.84999999999997</v>
      </c>
      <c r="H11">
        <v>1209.0855605625693</v>
      </c>
      <c r="I11">
        <v>-16.085560562569299</v>
      </c>
      <c r="K11">
        <v>1</v>
      </c>
      <c r="L11">
        <v>269.84999999999997</v>
      </c>
      <c r="M11">
        <v>110.25</v>
      </c>
      <c r="N11">
        <v>660.49</v>
      </c>
      <c r="O11">
        <v>25.7</v>
      </c>
      <c r="P11">
        <v>10.5</v>
      </c>
    </row>
    <row r="12" spans="1:16">
      <c r="A12">
        <v>983</v>
      </c>
      <c r="B12">
        <v>1</v>
      </c>
      <c r="C12">
        <v>30.5</v>
      </c>
      <c r="D12">
        <v>6</v>
      </c>
      <c r="E12">
        <v>930.25</v>
      </c>
      <c r="F12">
        <v>36</v>
      </c>
      <c r="G12">
        <v>183</v>
      </c>
      <c r="H12">
        <v>1043.9404676315507</v>
      </c>
      <c r="I12">
        <v>-60.940467631550746</v>
      </c>
      <c r="K12">
        <v>1</v>
      </c>
      <c r="L12">
        <v>183</v>
      </c>
      <c r="M12">
        <v>36</v>
      </c>
      <c r="N12">
        <v>930.25</v>
      </c>
      <c r="O12">
        <v>30.5</v>
      </c>
      <c r="P12">
        <v>6</v>
      </c>
    </row>
    <row r="13" spans="1:16">
      <c r="A13">
        <v>1281</v>
      </c>
      <c r="B13">
        <v>1</v>
      </c>
      <c r="C13">
        <v>26.5</v>
      </c>
      <c r="D13">
        <v>8.6</v>
      </c>
      <c r="E13">
        <v>702.25</v>
      </c>
      <c r="F13">
        <v>73.959999999999994</v>
      </c>
      <c r="G13">
        <v>227.89999999999998</v>
      </c>
      <c r="H13">
        <v>1203.1142163121253</v>
      </c>
      <c r="I13">
        <v>77.885783687874664</v>
      </c>
      <c r="K13">
        <v>1</v>
      </c>
      <c r="L13">
        <v>227.89999999999998</v>
      </c>
      <c r="M13">
        <v>73.959999999999994</v>
      </c>
      <c r="N13">
        <v>702.25</v>
      </c>
      <c r="O13">
        <v>26.5</v>
      </c>
      <c r="P13">
        <v>8.6</v>
      </c>
    </row>
    <row r="14" spans="1:16">
      <c r="A14">
        <v>1156</v>
      </c>
      <c r="B14">
        <v>1</v>
      </c>
      <c r="C14">
        <v>25.7</v>
      </c>
      <c r="D14">
        <v>11.6</v>
      </c>
      <c r="E14">
        <v>660.49</v>
      </c>
      <c r="F14">
        <v>134.56</v>
      </c>
      <c r="G14">
        <v>298.12</v>
      </c>
      <c r="H14">
        <v>1200.4044705217202</v>
      </c>
      <c r="I14">
        <v>-44.404470521720214</v>
      </c>
      <c r="K14">
        <v>1</v>
      </c>
      <c r="L14">
        <v>298.12</v>
      </c>
      <c r="M14">
        <v>134.56</v>
      </c>
      <c r="N14">
        <v>660.49</v>
      </c>
      <c r="O14">
        <v>25.7</v>
      </c>
      <c r="P14">
        <v>11.6</v>
      </c>
    </row>
    <row r="15" spans="1:16">
      <c r="A15">
        <v>1032</v>
      </c>
      <c r="B15">
        <v>1</v>
      </c>
      <c r="C15">
        <v>21.8</v>
      </c>
      <c r="D15">
        <v>13.7</v>
      </c>
      <c r="E15">
        <v>475.24</v>
      </c>
      <c r="F15">
        <v>187.68999999999997</v>
      </c>
      <c r="G15">
        <v>298.65999999999997</v>
      </c>
      <c r="H15">
        <v>1056.7771626505405</v>
      </c>
      <c r="I15">
        <v>-24.777162650540504</v>
      </c>
      <c r="K15">
        <v>1</v>
      </c>
      <c r="L15">
        <v>298.65999999999997</v>
      </c>
      <c r="M15">
        <v>187.68999999999997</v>
      </c>
      <c r="N15">
        <v>475.24</v>
      </c>
      <c r="O15">
        <v>21.8</v>
      </c>
      <c r="P15">
        <v>13.7</v>
      </c>
    </row>
    <row r="16" spans="1:16">
      <c r="A16">
        <v>856</v>
      </c>
      <c r="B16">
        <v>1</v>
      </c>
      <c r="C16">
        <v>33.6</v>
      </c>
      <c r="D16">
        <v>5.8</v>
      </c>
      <c r="E16">
        <v>1128.96</v>
      </c>
      <c r="F16">
        <v>33.64</v>
      </c>
      <c r="G16">
        <v>194.88</v>
      </c>
      <c r="H16">
        <v>864.35697833356335</v>
      </c>
      <c r="I16">
        <v>-8.3569783335633474</v>
      </c>
      <c r="K16">
        <v>1</v>
      </c>
      <c r="L16">
        <v>194.88</v>
      </c>
      <c r="M16">
        <v>33.64</v>
      </c>
      <c r="N16">
        <v>1128.96</v>
      </c>
      <c r="O16">
        <v>33.6</v>
      </c>
      <c r="P16">
        <v>5.8</v>
      </c>
    </row>
    <row r="17" spans="1:16">
      <c r="A17">
        <v>978</v>
      </c>
      <c r="B17">
        <v>1</v>
      </c>
      <c r="C17">
        <v>17.899999999999999</v>
      </c>
      <c r="D17">
        <v>10.3</v>
      </c>
      <c r="E17">
        <v>320.40999999999997</v>
      </c>
      <c r="F17">
        <v>106.09000000000002</v>
      </c>
      <c r="G17">
        <v>184.37</v>
      </c>
      <c r="H17">
        <v>947.95323818869474</v>
      </c>
      <c r="I17">
        <v>30.046761811305259</v>
      </c>
      <c r="K17">
        <v>1</v>
      </c>
      <c r="L17">
        <v>184.37</v>
      </c>
      <c r="M17">
        <v>106.09000000000002</v>
      </c>
      <c r="N17">
        <v>320.40999999999997</v>
      </c>
      <c r="O17">
        <v>17.899999999999999</v>
      </c>
      <c r="P17">
        <v>10.3</v>
      </c>
    </row>
    <row r="18" spans="1:16">
      <c r="A18">
        <v>1017</v>
      </c>
      <c r="B18">
        <v>1</v>
      </c>
      <c r="C18">
        <v>18.3</v>
      </c>
      <c r="D18">
        <v>5.3</v>
      </c>
      <c r="E18">
        <v>334.89000000000004</v>
      </c>
      <c r="F18">
        <v>28.09</v>
      </c>
      <c r="G18">
        <v>96.99</v>
      </c>
      <c r="H18">
        <v>998.56588471493433</v>
      </c>
      <c r="I18">
        <v>18.434115285065673</v>
      </c>
      <c r="K18">
        <v>1</v>
      </c>
      <c r="L18">
        <v>96.99</v>
      </c>
      <c r="M18">
        <v>28.09</v>
      </c>
      <c r="N18">
        <v>334.89000000000004</v>
      </c>
      <c r="O18">
        <v>18.3</v>
      </c>
      <c r="P18">
        <v>5.3</v>
      </c>
    </row>
    <row r="19" spans="1:16">
      <c r="A19">
        <v>1091</v>
      </c>
      <c r="B19">
        <v>1</v>
      </c>
      <c r="C19">
        <v>30.1</v>
      </c>
      <c r="D19">
        <v>6.3</v>
      </c>
      <c r="E19">
        <v>906.0100000000001</v>
      </c>
      <c r="F19">
        <v>39.69</v>
      </c>
      <c r="G19">
        <v>189.63</v>
      </c>
      <c r="H19">
        <v>1070.9288241007816</v>
      </c>
      <c r="I19">
        <v>20.07117589921836</v>
      </c>
      <c r="K19">
        <v>1</v>
      </c>
      <c r="L19">
        <v>189.63</v>
      </c>
      <c r="M19">
        <v>39.69</v>
      </c>
      <c r="N19">
        <v>906.0100000000001</v>
      </c>
      <c r="O19">
        <v>30.1</v>
      </c>
      <c r="P19">
        <v>6.3</v>
      </c>
    </row>
    <row r="20" spans="1:16">
      <c r="A20">
        <v>1048</v>
      </c>
      <c r="B20">
        <v>1</v>
      </c>
      <c r="C20">
        <v>29.8</v>
      </c>
      <c r="D20">
        <v>5.3</v>
      </c>
      <c r="E20">
        <v>888.04000000000008</v>
      </c>
      <c r="F20">
        <v>28.09</v>
      </c>
      <c r="G20">
        <v>157.94</v>
      </c>
      <c r="H20">
        <v>1046.5890862345914</v>
      </c>
      <c r="I20">
        <v>1.4109137654086226</v>
      </c>
      <c r="K20">
        <v>1</v>
      </c>
      <c r="L20">
        <v>157.94</v>
      </c>
      <c r="M20">
        <v>28.09</v>
      </c>
      <c r="N20">
        <v>888.04000000000008</v>
      </c>
      <c r="O20">
        <v>29.8</v>
      </c>
      <c r="P20">
        <v>5.3</v>
      </c>
    </row>
    <row r="21" spans="1:16">
      <c r="A21">
        <v>1192</v>
      </c>
      <c r="B21">
        <v>1</v>
      </c>
      <c r="C21">
        <v>28.5</v>
      </c>
      <c r="D21">
        <v>10.4</v>
      </c>
      <c r="E21">
        <v>812.25</v>
      </c>
      <c r="F21">
        <v>108.16000000000001</v>
      </c>
      <c r="G21">
        <v>296.40000000000003</v>
      </c>
      <c r="H21">
        <v>1191.1204042359195</v>
      </c>
      <c r="I21">
        <v>0.87959576408047724</v>
      </c>
      <c r="K21">
        <v>1</v>
      </c>
      <c r="L21">
        <v>296.40000000000003</v>
      </c>
      <c r="M21">
        <v>108.16000000000001</v>
      </c>
      <c r="N21">
        <v>812.25</v>
      </c>
      <c r="O21">
        <v>28.5</v>
      </c>
      <c r="P21">
        <v>10.4</v>
      </c>
    </row>
    <row r="22" spans="1:16">
      <c r="A22">
        <v>1256</v>
      </c>
      <c r="B22">
        <v>1</v>
      </c>
      <c r="C22">
        <v>27.5</v>
      </c>
      <c r="D22">
        <v>8.6999999999999993</v>
      </c>
      <c r="E22">
        <v>756.25</v>
      </c>
      <c r="F22">
        <v>75.689999999999984</v>
      </c>
      <c r="G22">
        <v>239.24999999999997</v>
      </c>
      <c r="H22">
        <v>1194.0951441668844</v>
      </c>
      <c r="I22">
        <v>61.904855833115562</v>
      </c>
      <c r="K22">
        <v>1</v>
      </c>
      <c r="L22">
        <v>239.24999999999997</v>
      </c>
      <c r="M22">
        <v>75.689999999999984</v>
      </c>
      <c r="N22">
        <v>756.25</v>
      </c>
      <c r="O22">
        <v>27.5</v>
      </c>
      <c r="P22">
        <v>8.6999999999999993</v>
      </c>
    </row>
    <row r="23" spans="1:16">
      <c r="A23">
        <v>1215</v>
      </c>
      <c r="B23">
        <v>1</v>
      </c>
      <c r="C23">
        <v>26.8</v>
      </c>
      <c r="D23">
        <v>9.5</v>
      </c>
      <c r="E23">
        <v>718.24</v>
      </c>
      <c r="F23">
        <v>90.25</v>
      </c>
      <c r="G23">
        <v>254.6</v>
      </c>
      <c r="H23">
        <v>1207.7220110790327</v>
      </c>
      <c r="I23">
        <v>7.2779889209673456</v>
      </c>
      <c r="K23">
        <v>1</v>
      </c>
      <c r="L23">
        <v>254.6</v>
      </c>
      <c r="M23">
        <v>90.25</v>
      </c>
      <c r="N23">
        <v>718.24</v>
      </c>
      <c r="O23">
        <v>26.8</v>
      </c>
      <c r="P23">
        <v>9.5</v>
      </c>
    </row>
    <row r="24" spans="1:16">
      <c r="A24">
        <v>1233</v>
      </c>
      <c r="B24">
        <v>1</v>
      </c>
      <c r="C24">
        <v>24.3</v>
      </c>
      <c r="D24">
        <v>8.3000000000000007</v>
      </c>
      <c r="E24">
        <v>590.49</v>
      </c>
      <c r="F24">
        <v>68.890000000000015</v>
      </c>
      <c r="G24">
        <v>201.69000000000003</v>
      </c>
      <c r="H24">
        <v>1197.152938255932</v>
      </c>
      <c r="I24">
        <v>35.847061744068014</v>
      </c>
      <c r="K24">
        <v>1</v>
      </c>
      <c r="L24">
        <v>201.69000000000003</v>
      </c>
      <c r="M24">
        <v>68.890000000000015</v>
      </c>
      <c r="N24">
        <v>590.49</v>
      </c>
      <c r="O24">
        <v>24.3</v>
      </c>
      <c r="P24">
        <v>8.3000000000000007</v>
      </c>
    </row>
    <row r="25" spans="1:16">
      <c r="A25">
        <v>950</v>
      </c>
      <c r="B25">
        <v>1</v>
      </c>
      <c r="C25">
        <v>17.8</v>
      </c>
      <c r="D25">
        <v>6.1</v>
      </c>
      <c r="E25">
        <v>316.84000000000003</v>
      </c>
      <c r="F25">
        <v>37.209999999999994</v>
      </c>
      <c r="G25">
        <v>108.58</v>
      </c>
      <c r="H25">
        <v>979.27323591019149</v>
      </c>
      <c r="I25">
        <v>-29.273235910191488</v>
      </c>
      <c r="K25">
        <v>1</v>
      </c>
      <c r="L25">
        <v>108.58</v>
      </c>
      <c r="M25">
        <v>37.209999999999994</v>
      </c>
      <c r="N25">
        <v>316.84000000000003</v>
      </c>
      <c r="O25">
        <v>17.8</v>
      </c>
      <c r="P25">
        <v>6.1</v>
      </c>
    </row>
    <row r="27" spans="1:16">
      <c r="A27">
        <v>29867109</v>
      </c>
      <c r="K27">
        <v>46.824942518314124</v>
      </c>
      <c r="L27">
        <v>6.4833644975403143E-2</v>
      </c>
      <c r="M27">
        <v>-5.7935546203141959E-2</v>
      </c>
      <c r="N27">
        <v>7.9447172162785434E-2</v>
      </c>
      <c r="O27">
        <v>-4.2882369204108057</v>
      </c>
    </row>
    <row r="28" spans="1:16">
      <c r="A28">
        <v>406096.16000000015</v>
      </c>
      <c r="K28">
        <v>6.483364497540102E-2</v>
      </c>
      <c r="L28">
        <v>2.265749288640935E-4</v>
      </c>
      <c r="M28">
        <v>-2.4466930553864802E-4</v>
      </c>
      <c r="N28">
        <v>9.5159563833448777E-5</v>
      </c>
      <c r="O28">
        <v>-6.1846796732227208E-3</v>
      </c>
    </row>
    <row r="29" spans="1:16">
      <c r="K29">
        <v>-5.7935546203139399E-2</v>
      </c>
      <c r="L29">
        <v>-2.4466930553864683E-4</v>
      </c>
      <c r="M29">
        <v>2.8590510266797463E-4</v>
      </c>
      <c r="N29">
        <v>-7.6893890276515293E-5</v>
      </c>
      <c r="O29">
        <v>5.4591811588644672E-3</v>
      </c>
    </row>
    <row r="30" spans="1:16">
      <c r="A30">
        <v>-1065.1688209967688</v>
      </c>
      <c r="K30">
        <v>7.9447172162785878E-2</v>
      </c>
      <c r="L30">
        <v>9.5159563833453018E-5</v>
      </c>
      <c r="M30">
        <v>-7.689389027652024E-5</v>
      </c>
      <c r="N30">
        <v>1.4063552474497795E-4</v>
      </c>
      <c r="O30">
        <v>-7.3698406432629237E-3</v>
      </c>
    </row>
    <row r="31" spans="1:16">
      <c r="A31">
        <v>2.4511480104829388</v>
      </c>
      <c r="K31">
        <v>-4.2882369204108093</v>
      </c>
      <c r="L31">
        <v>-6.1846796732229117E-3</v>
      </c>
      <c r="M31">
        <v>5.4591811588646996E-3</v>
      </c>
      <c r="N31">
        <v>-7.3698406432628864E-3</v>
      </c>
      <c r="O31">
        <v>0.39681491890019416</v>
      </c>
    </row>
    <row r="32" spans="1:16">
      <c r="A32">
        <v>-3.2075295885315427</v>
      </c>
    </row>
    <row r="33" spans="1:1">
      <c r="A33">
        <v>-3.8093935571914699</v>
      </c>
    </row>
    <row r="34" spans="1:1">
      <c r="A34">
        <v>174.4166762122768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workbookViewId="0">
      <selection activeCell="E1" sqref="E1:E16"/>
    </sheetView>
  </sheetViews>
  <sheetFormatPr defaultRowHeight="12.3"/>
  <sheetData>
    <row r="1" spans="1:12">
      <c r="A1">
        <v>304.5</v>
      </c>
      <c r="B1">
        <v>1</v>
      </c>
      <c r="C1">
        <v>20</v>
      </c>
      <c r="D1">
        <v>4.0999999999999996</v>
      </c>
      <c r="E1">
        <v>5</v>
      </c>
      <c r="F1">
        <v>300.20479139056158</v>
      </c>
      <c r="G1">
        <v>4.2952086094384185</v>
      </c>
      <c r="I1">
        <v>1</v>
      </c>
      <c r="J1">
        <v>20</v>
      </c>
      <c r="K1">
        <v>4.0999999999999996</v>
      </c>
      <c r="L1">
        <v>5</v>
      </c>
    </row>
    <row r="2" spans="1:12">
      <c r="A2">
        <v>294.89999999999998</v>
      </c>
      <c r="B2">
        <v>1</v>
      </c>
      <c r="C2">
        <v>14.8</v>
      </c>
      <c r="D2">
        <v>6.8</v>
      </c>
      <c r="E2">
        <v>10</v>
      </c>
      <c r="F2">
        <v>290.5217650535086</v>
      </c>
      <c r="G2">
        <v>4.378234946491375</v>
      </c>
      <c r="I2">
        <v>1</v>
      </c>
      <c r="J2">
        <v>14.8</v>
      </c>
      <c r="K2">
        <v>6.8</v>
      </c>
      <c r="L2">
        <v>10</v>
      </c>
    </row>
    <row r="3" spans="1:12">
      <c r="A3">
        <v>298.10000000000002</v>
      </c>
      <c r="B3">
        <v>1</v>
      </c>
      <c r="C3">
        <v>20.5</v>
      </c>
      <c r="D3">
        <v>6.3</v>
      </c>
      <c r="E3">
        <v>8</v>
      </c>
      <c r="F3">
        <v>312.73966315681844</v>
      </c>
      <c r="G3">
        <v>-14.639663156818415</v>
      </c>
      <c r="I3">
        <v>1</v>
      </c>
      <c r="J3">
        <v>20.5</v>
      </c>
      <c r="K3">
        <v>6.3</v>
      </c>
      <c r="L3">
        <v>8</v>
      </c>
    </row>
    <row r="4" spans="1:12">
      <c r="A4">
        <v>271.89999999999998</v>
      </c>
      <c r="B4">
        <v>1</v>
      </c>
      <c r="C4">
        <v>12.5</v>
      </c>
      <c r="D4">
        <v>5.0999999999999996</v>
      </c>
      <c r="E4">
        <v>7</v>
      </c>
      <c r="F4">
        <v>272.58467662808567</v>
      </c>
      <c r="G4">
        <v>-0.68467662808569685</v>
      </c>
      <c r="I4">
        <v>1</v>
      </c>
      <c r="J4">
        <v>12.5</v>
      </c>
      <c r="K4">
        <v>5.0999999999999996</v>
      </c>
      <c r="L4">
        <v>7</v>
      </c>
    </row>
    <row r="5" spans="1:12">
      <c r="A5">
        <v>281.60000000000002</v>
      </c>
      <c r="B5">
        <v>1</v>
      </c>
      <c r="C5">
        <v>18</v>
      </c>
      <c r="D5">
        <v>4.2</v>
      </c>
      <c r="E5">
        <v>8</v>
      </c>
      <c r="F5">
        <v>292.05313842580637</v>
      </c>
      <c r="G5">
        <v>-10.453138425806344</v>
      </c>
      <c r="I5">
        <v>1</v>
      </c>
      <c r="J5">
        <v>18</v>
      </c>
      <c r="K5">
        <v>4.2</v>
      </c>
      <c r="L5">
        <v>8</v>
      </c>
    </row>
    <row r="6" spans="1:12">
      <c r="A6">
        <v>297.5</v>
      </c>
      <c r="B6">
        <v>1</v>
      </c>
      <c r="C6">
        <v>14.3</v>
      </c>
      <c r="D6">
        <v>8.6</v>
      </c>
      <c r="E6">
        <v>12</v>
      </c>
      <c r="F6">
        <v>296.85782996153137</v>
      </c>
      <c r="G6">
        <v>0.64217003846863463</v>
      </c>
      <c r="I6">
        <v>1</v>
      </c>
      <c r="J6">
        <v>14.3</v>
      </c>
      <c r="K6">
        <v>8.6</v>
      </c>
      <c r="L6">
        <v>12</v>
      </c>
    </row>
    <row r="7" spans="1:12">
      <c r="A7">
        <v>341.3</v>
      </c>
      <c r="B7">
        <v>1</v>
      </c>
      <c r="C7">
        <v>27.5</v>
      </c>
      <c r="D7">
        <v>4.9000000000000004</v>
      </c>
      <c r="E7">
        <v>1</v>
      </c>
      <c r="F7">
        <v>336.31682765646337</v>
      </c>
      <c r="G7">
        <v>4.9831723435366371</v>
      </c>
      <c r="I7">
        <v>1</v>
      </c>
      <c r="J7">
        <v>27.5</v>
      </c>
      <c r="K7">
        <v>4.9000000000000004</v>
      </c>
      <c r="L7">
        <v>1</v>
      </c>
    </row>
    <row r="8" spans="1:12">
      <c r="A8">
        <v>294.3</v>
      </c>
      <c r="B8">
        <v>1</v>
      </c>
      <c r="C8">
        <v>16.5</v>
      </c>
      <c r="D8">
        <v>6.2</v>
      </c>
      <c r="E8">
        <v>10</v>
      </c>
      <c r="F8">
        <v>295.02103697673704</v>
      </c>
      <c r="G8">
        <v>-0.72103697673702527</v>
      </c>
      <c r="I8">
        <v>1</v>
      </c>
      <c r="J8">
        <v>16.5</v>
      </c>
      <c r="K8">
        <v>6.2</v>
      </c>
      <c r="L8">
        <v>10</v>
      </c>
    </row>
    <row r="9" spans="1:12">
      <c r="A9">
        <v>334.9</v>
      </c>
      <c r="B9">
        <v>1</v>
      </c>
      <c r="C9">
        <v>24.3</v>
      </c>
      <c r="D9">
        <v>7.5</v>
      </c>
      <c r="E9">
        <v>2</v>
      </c>
      <c r="F9">
        <v>334.78545428416555</v>
      </c>
      <c r="G9">
        <v>0.1145457158344243</v>
      </c>
      <c r="I9">
        <v>1</v>
      </c>
      <c r="J9">
        <v>24.3</v>
      </c>
      <c r="K9">
        <v>7.5</v>
      </c>
      <c r="L9">
        <v>2</v>
      </c>
    </row>
    <row r="10" spans="1:12">
      <c r="A10">
        <v>302.60000000000002</v>
      </c>
      <c r="B10">
        <v>1</v>
      </c>
      <c r="C10">
        <v>20.2</v>
      </c>
      <c r="D10">
        <v>5.0999999999999996</v>
      </c>
      <c r="E10">
        <v>8</v>
      </c>
      <c r="F10">
        <v>305.78486819729272</v>
      </c>
      <c r="G10">
        <v>-3.1848681972927011</v>
      </c>
      <c r="I10">
        <v>1</v>
      </c>
      <c r="J10">
        <v>20.2</v>
      </c>
      <c r="K10">
        <v>5.0999999999999996</v>
      </c>
      <c r="L10">
        <v>8</v>
      </c>
    </row>
    <row r="11" spans="1:12">
      <c r="A11">
        <v>327.60000000000002</v>
      </c>
      <c r="B11">
        <v>1</v>
      </c>
      <c r="C11">
        <v>22</v>
      </c>
      <c r="D11">
        <v>6.3</v>
      </c>
      <c r="E11">
        <v>7</v>
      </c>
      <c r="F11">
        <v>319.20723294302763</v>
      </c>
      <c r="G11">
        <v>8.3927670569723887</v>
      </c>
      <c r="I11">
        <v>1</v>
      </c>
      <c r="J11">
        <v>22</v>
      </c>
      <c r="K11">
        <v>6.3</v>
      </c>
      <c r="L11">
        <v>7</v>
      </c>
    </row>
    <row r="12" spans="1:12">
      <c r="A12">
        <v>335.8</v>
      </c>
      <c r="B12">
        <v>1</v>
      </c>
      <c r="C12">
        <v>19</v>
      </c>
      <c r="D12">
        <v>12.9</v>
      </c>
      <c r="E12">
        <v>11</v>
      </c>
      <c r="F12">
        <v>337.40913888317067</v>
      </c>
      <c r="G12">
        <v>-1.6091388831706581</v>
      </c>
      <c r="I12">
        <v>1</v>
      </c>
      <c r="J12">
        <v>19</v>
      </c>
      <c r="K12">
        <v>12.9</v>
      </c>
      <c r="L12">
        <v>11</v>
      </c>
    </row>
    <row r="13" spans="1:12">
      <c r="A13">
        <v>293.5</v>
      </c>
      <c r="B13">
        <v>1</v>
      </c>
      <c r="C13">
        <v>12.3</v>
      </c>
      <c r="D13">
        <v>9.6</v>
      </c>
      <c r="E13">
        <v>16</v>
      </c>
      <c r="F13">
        <v>292.95213774848901</v>
      </c>
      <c r="G13">
        <v>0.54786225151099188</v>
      </c>
      <c r="I13">
        <v>1</v>
      </c>
      <c r="J13">
        <v>12.3</v>
      </c>
      <c r="K13">
        <v>9.6</v>
      </c>
      <c r="L13">
        <v>16</v>
      </c>
    </row>
    <row r="14" spans="1:12">
      <c r="A14">
        <v>289.3</v>
      </c>
      <c r="B14">
        <v>1</v>
      </c>
      <c r="C14">
        <v>14</v>
      </c>
      <c r="D14">
        <v>5.7</v>
      </c>
      <c r="E14">
        <v>12</v>
      </c>
      <c r="F14">
        <v>281.88288691543681</v>
      </c>
      <c r="G14">
        <v>7.4171130845631978</v>
      </c>
      <c r="I14">
        <v>1</v>
      </c>
      <c r="J14">
        <v>14</v>
      </c>
      <c r="K14">
        <v>5.7</v>
      </c>
      <c r="L14">
        <v>12</v>
      </c>
    </row>
    <row r="15" spans="1:12">
      <c r="A15">
        <v>289.8</v>
      </c>
      <c r="B15">
        <v>1</v>
      </c>
      <c r="C15">
        <v>16.7</v>
      </c>
      <c r="D15">
        <v>4.8</v>
      </c>
      <c r="E15">
        <v>13</v>
      </c>
      <c r="F15">
        <v>289.27855177890035</v>
      </c>
      <c r="G15">
        <v>0.52144822109966071</v>
      </c>
      <c r="I15">
        <v>1</v>
      </c>
      <c r="J15">
        <v>16.7</v>
      </c>
      <c r="K15">
        <v>4.8</v>
      </c>
      <c r="L15">
        <v>13</v>
      </c>
    </row>
    <row r="17" spans="1:11">
      <c r="A17">
        <v>1391011.4200000002</v>
      </c>
      <c r="I17">
        <v>2.1963807752321092</v>
      </c>
      <c r="J17">
        <v>-7.7810091805194381E-2</v>
      </c>
      <c r="K17">
        <v>-0.10942589808751928</v>
      </c>
    </row>
    <row r="18" spans="1:11">
      <c r="A18">
        <v>6230.2359999998007</v>
      </c>
      <c r="I18">
        <v>-7.7810091805194367E-2</v>
      </c>
      <c r="J18">
        <v>3.8410881171368665E-3</v>
      </c>
      <c r="K18">
        <v>1.2239628577615225E-3</v>
      </c>
    </row>
    <row r="19" spans="1:11">
      <c r="I19">
        <v>-0.10942589808751937</v>
      </c>
      <c r="J19">
        <v>1.2239628577615275E-3</v>
      </c>
      <c r="K19">
        <v>1.3330644202721693E-2</v>
      </c>
    </row>
    <row r="20" spans="1:11">
      <c r="A20">
        <v>194.62781748330281</v>
      </c>
    </row>
    <row r="21" spans="1:11">
      <c r="A21">
        <v>4.3117131908061097</v>
      </c>
    </row>
    <row r="22" spans="1:11">
      <c r="A22">
        <v>4.7177341685699048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workbookViewId="0">
      <selection activeCell="E1" sqref="E1:E16"/>
    </sheetView>
  </sheetViews>
  <sheetFormatPr defaultRowHeight="12.3"/>
  <sheetData>
    <row r="1" spans="1:12">
      <c r="A1">
        <v>304.5</v>
      </c>
      <c r="B1">
        <v>1</v>
      </c>
      <c r="C1">
        <v>20</v>
      </c>
      <c r="D1">
        <v>4.0999999999999996</v>
      </c>
      <c r="E1">
        <v>5</v>
      </c>
      <c r="F1">
        <v>300.20479139056158</v>
      </c>
      <c r="G1">
        <v>4.2952086094384185</v>
      </c>
      <c r="I1">
        <v>1</v>
      </c>
      <c r="J1">
        <v>20</v>
      </c>
      <c r="K1">
        <v>4.0999999999999996</v>
      </c>
      <c r="L1">
        <v>5</v>
      </c>
    </row>
    <row r="2" spans="1:12">
      <c r="A2">
        <v>294.89999999999998</v>
      </c>
      <c r="B2">
        <v>1</v>
      </c>
      <c r="C2">
        <v>14.8</v>
      </c>
      <c r="D2">
        <v>6.8</v>
      </c>
      <c r="E2">
        <v>10</v>
      </c>
      <c r="F2">
        <v>290.5217650535086</v>
      </c>
      <c r="G2">
        <v>4.378234946491375</v>
      </c>
      <c r="I2">
        <v>1</v>
      </c>
      <c r="J2">
        <v>14.8</v>
      </c>
      <c r="K2">
        <v>6.8</v>
      </c>
      <c r="L2">
        <v>10</v>
      </c>
    </row>
    <row r="3" spans="1:12">
      <c r="A3">
        <v>298.10000000000002</v>
      </c>
      <c r="B3">
        <v>1</v>
      </c>
      <c r="C3">
        <v>20.5</v>
      </c>
      <c r="D3">
        <v>6.3</v>
      </c>
      <c r="E3">
        <v>8</v>
      </c>
      <c r="F3">
        <v>312.73966315681844</v>
      </c>
      <c r="G3">
        <v>-14.639663156818415</v>
      </c>
      <c r="I3">
        <v>1</v>
      </c>
      <c r="J3">
        <v>20.5</v>
      </c>
      <c r="K3">
        <v>6.3</v>
      </c>
      <c r="L3">
        <v>8</v>
      </c>
    </row>
    <row r="4" spans="1:12">
      <c r="A4">
        <v>271.89999999999998</v>
      </c>
      <c r="B4">
        <v>1</v>
      </c>
      <c r="C4">
        <v>12.5</v>
      </c>
      <c r="D4">
        <v>5.0999999999999996</v>
      </c>
      <c r="E4">
        <v>7</v>
      </c>
      <c r="F4">
        <v>272.58467662808567</v>
      </c>
      <c r="G4">
        <v>-0.68467662808569685</v>
      </c>
      <c r="I4">
        <v>1</v>
      </c>
      <c r="J4">
        <v>12.5</v>
      </c>
      <c r="K4">
        <v>5.0999999999999996</v>
      </c>
      <c r="L4">
        <v>7</v>
      </c>
    </row>
    <row r="5" spans="1:12">
      <c r="A5">
        <v>281.60000000000002</v>
      </c>
      <c r="B5">
        <v>1</v>
      </c>
      <c r="C5">
        <v>18</v>
      </c>
      <c r="D5">
        <v>4.2</v>
      </c>
      <c r="E5">
        <v>8</v>
      </c>
      <c r="F5">
        <v>292.05313842580637</v>
      </c>
      <c r="G5">
        <v>-10.453138425806344</v>
      </c>
      <c r="I5">
        <v>1</v>
      </c>
      <c r="J5">
        <v>18</v>
      </c>
      <c r="K5">
        <v>4.2</v>
      </c>
      <c r="L5">
        <v>8</v>
      </c>
    </row>
    <row r="6" spans="1:12">
      <c r="A6">
        <v>297.5</v>
      </c>
      <c r="B6">
        <v>1</v>
      </c>
      <c r="C6">
        <v>14.3</v>
      </c>
      <c r="D6">
        <v>8.6</v>
      </c>
      <c r="E6">
        <v>12</v>
      </c>
      <c r="F6">
        <v>296.85782996153137</v>
      </c>
      <c r="G6">
        <v>0.64217003846863463</v>
      </c>
      <c r="I6">
        <v>1</v>
      </c>
      <c r="J6">
        <v>14.3</v>
      </c>
      <c r="K6">
        <v>8.6</v>
      </c>
      <c r="L6">
        <v>12</v>
      </c>
    </row>
    <row r="7" spans="1:12">
      <c r="A7">
        <v>341.3</v>
      </c>
      <c r="B7">
        <v>1</v>
      </c>
      <c r="C7">
        <v>27.5</v>
      </c>
      <c r="D7">
        <v>4.9000000000000004</v>
      </c>
      <c r="E7">
        <v>1</v>
      </c>
      <c r="F7">
        <v>336.31682765646337</v>
      </c>
      <c r="G7">
        <v>4.9831723435366371</v>
      </c>
      <c r="I7">
        <v>1</v>
      </c>
      <c r="J7">
        <v>27.5</v>
      </c>
      <c r="K7">
        <v>4.9000000000000004</v>
      </c>
      <c r="L7">
        <v>1</v>
      </c>
    </row>
    <row r="8" spans="1:12">
      <c r="A8">
        <v>294.3</v>
      </c>
      <c r="B8">
        <v>1</v>
      </c>
      <c r="C8">
        <v>16.5</v>
      </c>
      <c r="D8">
        <v>6.2</v>
      </c>
      <c r="E8">
        <v>10</v>
      </c>
      <c r="F8">
        <v>295.02103697673704</v>
      </c>
      <c r="G8">
        <v>-0.72103697673702527</v>
      </c>
      <c r="I8">
        <v>1</v>
      </c>
      <c r="J8">
        <v>16.5</v>
      </c>
      <c r="K8">
        <v>6.2</v>
      </c>
      <c r="L8">
        <v>10</v>
      </c>
    </row>
    <row r="9" spans="1:12">
      <c r="A9">
        <v>334.9</v>
      </c>
      <c r="B9">
        <v>1</v>
      </c>
      <c r="C9">
        <v>24.3</v>
      </c>
      <c r="D9">
        <v>7.5</v>
      </c>
      <c r="E9">
        <v>2</v>
      </c>
      <c r="F9">
        <v>334.78545428416555</v>
      </c>
      <c r="G9">
        <v>0.1145457158344243</v>
      </c>
      <c r="I9">
        <v>1</v>
      </c>
      <c r="J9">
        <v>24.3</v>
      </c>
      <c r="K9">
        <v>7.5</v>
      </c>
      <c r="L9">
        <v>2</v>
      </c>
    </row>
    <row r="10" spans="1:12">
      <c r="A10">
        <v>302.60000000000002</v>
      </c>
      <c r="B10">
        <v>1</v>
      </c>
      <c r="C10">
        <v>20.2</v>
      </c>
      <c r="D10">
        <v>5.0999999999999996</v>
      </c>
      <c r="E10">
        <v>8</v>
      </c>
      <c r="F10">
        <v>305.78486819729272</v>
      </c>
      <c r="G10">
        <v>-3.1848681972927011</v>
      </c>
      <c r="I10">
        <v>1</v>
      </c>
      <c r="J10">
        <v>20.2</v>
      </c>
      <c r="K10">
        <v>5.0999999999999996</v>
      </c>
      <c r="L10">
        <v>8</v>
      </c>
    </row>
    <row r="11" spans="1:12">
      <c r="A11">
        <v>327.60000000000002</v>
      </c>
      <c r="B11">
        <v>1</v>
      </c>
      <c r="C11">
        <v>22</v>
      </c>
      <c r="D11">
        <v>6.3</v>
      </c>
      <c r="E11">
        <v>7</v>
      </c>
      <c r="F11">
        <v>319.20723294302763</v>
      </c>
      <c r="G11">
        <v>8.3927670569723887</v>
      </c>
      <c r="I11">
        <v>1</v>
      </c>
      <c r="J11">
        <v>22</v>
      </c>
      <c r="K11">
        <v>6.3</v>
      </c>
      <c r="L11">
        <v>7</v>
      </c>
    </row>
    <row r="12" spans="1:12">
      <c r="A12">
        <v>335.8</v>
      </c>
      <c r="B12">
        <v>1</v>
      </c>
      <c r="C12">
        <v>19</v>
      </c>
      <c r="D12">
        <v>12.9</v>
      </c>
      <c r="E12">
        <v>11</v>
      </c>
      <c r="F12">
        <v>337.40913888317067</v>
      </c>
      <c r="G12">
        <v>-1.6091388831706581</v>
      </c>
      <c r="I12">
        <v>1</v>
      </c>
      <c r="J12">
        <v>19</v>
      </c>
      <c r="K12">
        <v>12.9</v>
      </c>
      <c r="L12">
        <v>11</v>
      </c>
    </row>
    <row r="13" spans="1:12">
      <c r="A13">
        <v>293.5</v>
      </c>
      <c r="B13">
        <v>1</v>
      </c>
      <c r="C13">
        <v>12.3</v>
      </c>
      <c r="D13">
        <v>9.6</v>
      </c>
      <c r="E13">
        <v>16</v>
      </c>
      <c r="F13">
        <v>292.95213774848901</v>
      </c>
      <c r="G13">
        <v>0.54786225151099188</v>
      </c>
      <c r="I13">
        <v>1</v>
      </c>
      <c r="J13">
        <v>12.3</v>
      </c>
      <c r="K13">
        <v>9.6</v>
      </c>
      <c r="L13">
        <v>16</v>
      </c>
    </row>
    <row r="14" spans="1:12">
      <c r="A14">
        <v>289.3</v>
      </c>
      <c r="B14">
        <v>1</v>
      </c>
      <c r="C14">
        <v>14</v>
      </c>
      <c r="D14">
        <v>5.7</v>
      </c>
      <c r="E14">
        <v>12</v>
      </c>
      <c r="F14">
        <v>281.88288691543681</v>
      </c>
      <c r="G14">
        <v>7.4171130845631978</v>
      </c>
      <c r="I14">
        <v>1</v>
      </c>
      <c r="J14">
        <v>14</v>
      </c>
      <c r="K14">
        <v>5.7</v>
      </c>
      <c r="L14">
        <v>12</v>
      </c>
    </row>
    <row r="15" spans="1:12">
      <c r="A15">
        <v>289.8</v>
      </c>
      <c r="B15">
        <v>1</v>
      </c>
      <c r="C15">
        <v>16.7</v>
      </c>
      <c r="D15">
        <v>4.8</v>
      </c>
      <c r="E15">
        <v>13</v>
      </c>
      <c r="F15">
        <v>289.27855177890035</v>
      </c>
      <c r="G15">
        <v>0.52144822109966071</v>
      </c>
      <c r="I15">
        <v>1</v>
      </c>
      <c r="J15">
        <v>16.7</v>
      </c>
      <c r="K15">
        <v>4.8</v>
      </c>
      <c r="L15">
        <v>13</v>
      </c>
    </row>
    <row r="17" spans="1:11">
      <c r="A17">
        <v>1391011.4200000002</v>
      </c>
      <c r="I17">
        <v>2.1963807752321092</v>
      </c>
      <c r="J17">
        <v>-7.7810091805194381E-2</v>
      </c>
      <c r="K17">
        <v>-0.10942589808751928</v>
      </c>
    </row>
    <row r="18" spans="1:11">
      <c r="A18">
        <v>6230.2359999998007</v>
      </c>
      <c r="I18">
        <v>-7.7810091805194367E-2</v>
      </c>
      <c r="J18">
        <v>3.8410881171368665E-3</v>
      </c>
      <c r="K18">
        <v>1.2239628577615225E-3</v>
      </c>
    </row>
    <row r="19" spans="1:11">
      <c r="I19">
        <v>-0.10942589808751937</v>
      </c>
      <c r="J19">
        <v>1.2239628577615275E-3</v>
      </c>
      <c r="K19">
        <v>1.3330644202721693E-2</v>
      </c>
    </row>
    <row r="20" spans="1:11">
      <c r="A20">
        <v>194.62781748330281</v>
      </c>
    </row>
    <row r="21" spans="1:11">
      <c r="A21">
        <v>4.3117131908061097</v>
      </c>
    </row>
    <row r="22" spans="1:11">
      <c r="A22">
        <v>4.7177341685699048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132"/>
  <sheetViews>
    <sheetView topLeftCell="BM1" zoomScale="90" zoomScaleNormal="90" workbookViewId="0">
      <selection activeCell="CA5" sqref="CA5"/>
    </sheetView>
  </sheetViews>
  <sheetFormatPr defaultRowHeight="12.3"/>
  <cols>
    <col min="1" max="7" width="14.71875" style="5" customWidth="1"/>
    <col min="9" max="9" width="20.609375" customWidth="1"/>
    <col min="16" max="16" width="8.88671875" style="29"/>
    <col min="18" max="24" width="10.609375" customWidth="1"/>
    <col min="25" max="29" width="10.6640625" customWidth="1"/>
    <col min="31" max="31" width="20.609375" customWidth="1"/>
    <col min="45" max="45" width="20.609375" customWidth="1"/>
    <col min="59" max="59" width="20.609375" customWidth="1"/>
    <col min="68" max="68" width="26.27734375" customWidth="1"/>
    <col min="69" max="69" width="10.609375" customWidth="1"/>
    <col min="70" max="70" width="13.83203125" bestFit="1" customWidth="1"/>
    <col min="71" max="72" width="10.609375" customWidth="1"/>
    <col min="75" max="75" width="5.6640625" customWidth="1"/>
    <col min="76" max="76" width="37.5546875" customWidth="1"/>
    <col min="77" max="77" width="11.1640625" customWidth="1"/>
    <col min="78" max="78" width="20.21875" bestFit="1" customWidth="1"/>
    <col min="79" max="79" width="11.1640625" customWidth="1"/>
  </cols>
  <sheetData>
    <row r="1" spans="1:79" ht="14.7">
      <c r="A1" s="25" t="s">
        <v>28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  <c r="I1" s="21" t="s">
        <v>67</v>
      </c>
      <c r="R1" s="21" t="s">
        <v>63</v>
      </c>
      <c r="Y1" s="56" t="s">
        <v>75</v>
      </c>
      <c r="Z1" s="52"/>
      <c r="AA1" s="52"/>
      <c r="AB1" s="52"/>
      <c r="AC1" s="52"/>
      <c r="AD1" s="52"/>
      <c r="BP1" s="26" t="s">
        <v>98</v>
      </c>
      <c r="BX1" s="26" t="s">
        <v>99</v>
      </c>
    </row>
    <row r="2" spans="1:79" ht="12.6" thickBot="1">
      <c r="A2" s="10">
        <v>55.5</v>
      </c>
      <c r="B2" s="9">
        <v>3203</v>
      </c>
      <c r="C2" s="10">
        <v>4.2</v>
      </c>
      <c r="D2" s="5">
        <v>54.9</v>
      </c>
      <c r="E2" s="10">
        <v>8</v>
      </c>
      <c r="F2" s="11">
        <v>40</v>
      </c>
      <c r="G2" s="10">
        <v>4.32</v>
      </c>
    </row>
    <row r="3" spans="1:79" ht="15" thickBot="1">
      <c r="A3" s="10">
        <v>33.799999999999997</v>
      </c>
      <c r="B3" s="9">
        <v>2810</v>
      </c>
      <c r="C3" s="10">
        <v>2.8</v>
      </c>
      <c r="D3" s="5">
        <v>49.6</v>
      </c>
      <c r="E3" s="10">
        <v>17.5</v>
      </c>
      <c r="F3" s="12">
        <v>38</v>
      </c>
      <c r="G3" s="10">
        <v>23.04</v>
      </c>
      <c r="I3" s="6"/>
      <c r="J3" s="6" t="s">
        <v>28</v>
      </c>
      <c r="K3" s="6" t="s">
        <v>29</v>
      </c>
      <c r="L3" s="6" t="s">
        <v>30</v>
      </c>
      <c r="M3" s="6" t="s">
        <v>31</v>
      </c>
      <c r="N3" s="6" t="s">
        <v>32</v>
      </c>
      <c r="O3" s="6" t="s">
        <v>33</v>
      </c>
      <c r="P3" s="35"/>
      <c r="R3" t="s">
        <v>5</v>
      </c>
      <c r="Y3" s="25" t="s">
        <v>28</v>
      </c>
      <c r="Z3" s="25" t="s">
        <v>38</v>
      </c>
      <c r="AA3" s="25" t="s">
        <v>39</v>
      </c>
      <c r="AB3" s="25" t="s">
        <v>40</v>
      </c>
      <c r="AC3" s="25" t="s">
        <v>42</v>
      </c>
      <c r="AM3" s="25" t="s">
        <v>28</v>
      </c>
      <c r="AN3" s="25" t="s">
        <v>38</v>
      </c>
      <c r="AO3" s="25" t="s">
        <v>39</v>
      </c>
      <c r="AP3" s="25" t="s">
        <v>40</v>
      </c>
      <c r="AQ3" s="25" t="s">
        <v>42</v>
      </c>
      <c r="BA3" s="25" t="s">
        <v>28</v>
      </c>
      <c r="BB3" s="25" t="s">
        <v>38</v>
      </c>
      <c r="BC3" s="25" t="s">
        <v>39</v>
      </c>
      <c r="BD3" s="25" t="s">
        <v>40</v>
      </c>
      <c r="BE3" s="25" t="s">
        <v>42</v>
      </c>
      <c r="BP3" s="94" t="s">
        <v>100</v>
      </c>
      <c r="BQ3" s="95"/>
      <c r="BR3" s="95"/>
      <c r="BS3" s="96"/>
      <c r="BT3" s="71"/>
      <c r="BU3" s="71"/>
      <c r="BX3" s="94" t="s">
        <v>82</v>
      </c>
      <c r="BY3" s="97"/>
      <c r="BZ3" s="97"/>
      <c r="CA3" s="98"/>
    </row>
    <row r="4" spans="1:79" ht="12.9" thickBot="1">
      <c r="A4" s="10">
        <v>49</v>
      </c>
      <c r="B4" s="9">
        <v>2890</v>
      </c>
      <c r="C4" s="10">
        <v>2.4</v>
      </c>
      <c r="D4" s="5">
        <v>25.4</v>
      </c>
      <c r="E4" s="10">
        <v>20</v>
      </c>
      <c r="F4" s="12">
        <v>38</v>
      </c>
      <c r="G4" s="10">
        <v>4.16</v>
      </c>
      <c r="I4" s="1" t="s">
        <v>28</v>
      </c>
      <c r="J4" s="1">
        <v>1</v>
      </c>
      <c r="K4" s="1"/>
      <c r="L4" s="1"/>
      <c r="M4" s="1"/>
      <c r="N4" s="1"/>
      <c r="O4" s="1"/>
      <c r="P4" s="1"/>
      <c r="R4" s="6"/>
      <c r="S4" s="6" t="s">
        <v>7</v>
      </c>
      <c r="T4" s="6" t="s">
        <v>8</v>
      </c>
      <c r="U4" s="6" t="s">
        <v>9</v>
      </c>
      <c r="V4" s="6" t="s">
        <v>10</v>
      </c>
      <c r="W4" s="6" t="s">
        <v>21</v>
      </c>
      <c r="Y4" s="10">
        <v>55.5</v>
      </c>
      <c r="Z4" s="9">
        <v>3203</v>
      </c>
      <c r="AA4" s="10">
        <v>4.2</v>
      </c>
      <c r="AB4" s="5">
        <v>54.9</v>
      </c>
      <c r="AC4" s="11">
        <v>40</v>
      </c>
      <c r="AE4" t="s">
        <v>19</v>
      </c>
      <c r="AM4" s="10">
        <v>55.5</v>
      </c>
      <c r="AN4" s="9">
        <v>3203</v>
      </c>
      <c r="AO4" s="10">
        <v>4.2</v>
      </c>
      <c r="AP4" s="5">
        <v>54.9</v>
      </c>
      <c r="AQ4" s="11">
        <v>40</v>
      </c>
      <c r="AS4" t="s">
        <v>19</v>
      </c>
      <c r="BA4" s="10">
        <v>55.5</v>
      </c>
      <c r="BB4" s="9">
        <v>3203</v>
      </c>
      <c r="BC4" s="10">
        <v>4.2</v>
      </c>
      <c r="BD4" s="5">
        <v>54.9</v>
      </c>
      <c r="BE4" s="11">
        <v>40</v>
      </c>
      <c r="BG4" t="s">
        <v>19</v>
      </c>
      <c r="BU4" s="66" t="s">
        <v>1</v>
      </c>
      <c r="BV4">
        <v>3178</v>
      </c>
    </row>
    <row r="5" spans="1:79" ht="15" thickBot="1">
      <c r="A5" s="10">
        <v>31.9</v>
      </c>
      <c r="B5" s="9">
        <v>3422</v>
      </c>
      <c r="C5" s="10">
        <v>3.3</v>
      </c>
      <c r="D5" s="5">
        <v>43.4</v>
      </c>
      <c r="E5" s="10">
        <v>15.5</v>
      </c>
      <c r="F5" s="12">
        <v>41</v>
      </c>
      <c r="G5" s="10">
        <v>19.36</v>
      </c>
      <c r="I5" s="1" t="s">
        <v>29</v>
      </c>
      <c r="J5" s="15">
        <v>-0.47032939592576251</v>
      </c>
      <c r="K5" s="1"/>
      <c r="L5" s="1"/>
      <c r="M5" s="1"/>
      <c r="N5" s="1"/>
      <c r="O5" s="1"/>
      <c r="P5" s="1"/>
      <c r="R5" s="1" t="s">
        <v>12</v>
      </c>
      <c r="S5" s="1">
        <v>6</v>
      </c>
      <c r="T5" s="17">
        <v>3110.7989112953983</v>
      </c>
      <c r="U5" s="17">
        <v>518.46648521589975</v>
      </c>
      <c r="V5" s="3">
        <v>16.985972361224793</v>
      </c>
      <c r="W5" s="1">
        <v>3.7276613458637032E-13</v>
      </c>
      <c r="Y5" s="10">
        <v>33.799999999999997</v>
      </c>
      <c r="Z5" s="9">
        <v>2810</v>
      </c>
      <c r="AA5" s="10">
        <v>2.8</v>
      </c>
      <c r="AB5" s="5">
        <v>49.6</v>
      </c>
      <c r="AC5" s="12">
        <v>38</v>
      </c>
      <c r="AM5" s="10">
        <v>33.799999999999997</v>
      </c>
      <c r="AN5" s="9">
        <v>2810</v>
      </c>
      <c r="AO5" s="10">
        <v>2.8</v>
      </c>
      <c r="AP5" s="5">
        <v>49.6</v>
      </c>
      <c r="AQ5" s="12">
        <v>38</v>
      </c>
      <c r="BA5" s="10">
        <v>49</v>
      </c>
      <c r="BB5" s="9">
        <v>2890</v>
      </c>
      <c r="BC5" s="10">
        <v>2.4</v>
      </c>
      <c r="BD5" s="5">
        <v>25.4</v>
      </c>
      <c r="BE5" s="12">
        <v>38</v>
      </c>
      <c r="BP5" s="57" t="s">
        <v>101</v>
      </c>
      <c r="BQ5" s="72"/>
      <c r="BR5" s="73" t="s">
        <v>102</v>
      </c>
      <c r="BS5" s="74">
        <f>BQ7*(BQ5^2+BQ6^2/4)/6</f>
        <v>0</v>
      </c>
      <c r="BU5" s="66" t="s">
        <v>2</v>
      </c>
      <c r="BV5" s="22">
        <v>3.3</v>
      </c>
      <c r="BX5" s="60" t="s">
        <v>83</v>
      </c>
      <c r="BY5" s="69"/>
      <c r="BZ5" s="75" t="s">
        <v>91</v>
      </c>
      <c r="CA5" s="76"/>
    </row>
    <row r="6" spans="1:79" ht="16.8">
      <c r="A6" s="10">
        <v>57.4</v>
      </c>
      <c r="B6" s="9">
        <v>2687</v>
      </c>
      <c r="C6" s="10">
        <v>0.9</v>
      </c>
      <c r="D6" s="5">
        <v>67.8</v>
      </c>
      <c r="E6" s="10">
        <v>15.5</v>
      </c>
      <c r="F6" s="12">
        <v>46</v>
      </c>
      <c r="G6" s="10">
        <v>11.04</v>
      </c>
      <c r="I6" s="1" t="s">
        <v>30</v>
      </c>
      <c r="J6" s="15">
        <v>0.1602515327385016</v>
      </c>
      <c r="K6" s="15"/>
      <c r="L6" s="1"/>
      <c r="M6" s="1"/>
      <c r="N6" s="1"/>
      <c r="O6" s="1"/>
      <c r="P6" s="1"/>
      <c r="R6" s="1" t="s">
        <v>14</v>
      </c>
      <c r="S6" s="1">
        <v>93</v>
      </c>
      <c r="T6" s="17">
        <v>2838.6589887046011</v>
      </c>
      <c r="U6" s="17">
        <v>30.523214932307539</v>
      </c>
      <c r="V6" s="1"/>
      <c r="W6" s="1"/>
      <c r="Y6" s="10">
        <v>49</v>
      </c>
      <c r="Z6" s="9">
        <v>2890</v>
      </c>
      <c r="AA6" s="10">
        <v>2.4</v>
      </c>
      <c r="AB6" s="5">
        <v>25.4</v>
      </c>
      <c r="AC6" s="12">
        <v>38</v>
      </c>
      <c r="AE6" s="7" t="s">
        <v>20</v>
      </c>
      <c r="AF6" s="7"/>
      <c r="AM6" s="10">
        <v>49</v>
      </c>
      <c r="AN6" s="9">
        <v>2890</v>
      </c>
      <c r="AO6" s="10">
        <v>2.4</v>
      </c>
      <c r="AP6" s="5">
        <v>25.4</v>
      </c>
      <c r="AQ6" s="12">
        <v>38</v>
      </c>
      <c r="AS6" s="7" t="s">
        <v>20</v>
      </c>
      <c r="AT6" s="7"/>
      <c r="BA6" s="10">
        <v>31.9</v>
      </c>
      <c r="BB6" s="9">
        <v>3422</v>
      </c>
      <c r="BC6" s="10">
        <v>3.3</v>
      </c>
      <c r="BD6" s="5">
        <v>43.4</v>
      </c>
      <c r="BE6" s="12">
        <v>41</v>
      </c>
      <c r="BG6" s="7" t="s">
        <v>20</v>
      </c>
      <c r="BH6" s="7"/>
      <c r="BP6" s="57" t="s">
        <v>103</v>
      </c>
      <c r="BQ6" s="72"/>
      <c r="BR6" s="57" t="s">
        <v>104</v>
      </c>
      <c r="BS6" s="77">
        <f>1-_xlfn.CHISQ.DIST(BS5,2,1)</f>
        <v>1</v>
      </c>
      <c r="BU6" s="66" t="s">
        <v>92</v>
      </c>
      <c r="BV6" s="22">
        <v>48.5</v>
      </c>
      <c r="BX6" s="61" t="s">
        <v>85</v>
      </c>
      <c r="BY6" s="62"/>
      <c r="BZ6" s="78" t="s">
        <v>84</v>
      </c>
      <c r="CA6" s="79" t="e">
        <f>_xlfn.T.INV(1-CA5/2,BY7)</f>
        <v>#NUM!</v>
      </c>
    </row>
    <row r="7" spans="1:79" ht="15.3" thickBot="1">
      <c r="A7" s="10">
        <v>49</v>
      </c>
      <c r="B7" s="9">
        <v>3759</v>
      </c>
      <c r="C7" s="10">
        <v>2.9</v>
      </c>
      <c r="D7" s="5">
        <v>63.5</v>
      </c>
      <c r="E7" s="10">
        <v>19</v>
      </c>
      <c r="F7" s="12">
        <v>36</v>
      </c>
      <c r="G7" s="10">
        <v>17.28</v>
      </c>
      <c r="I7" s="1" t="s">
        <v>31</v>
      </c>
      <c r="J7" s="15">
        <v>0.50143077074580023</v>
      </c>
      <c r="K7" s="15"/>
      <c r="L7" s="15"/>
      <c r="M7" s="1"/>
      <c r="N7" s="1"/>
      <c r="O7" s="1"/>
      <c r="P7" s="1"/>
      <c r="R7" s="2" t="s">
        <v>16</v>
      </c>
      <c r="S7" s="2">
        <v>99</v>
      </c>
      <c r="T7" s="18">
        <v>5949.4578999999994</v>
      </c>
      <c r="U7" s="18"/>
      <c r="V7" s="2"/>
      <c r="W7" s="2"/>
      <c r="Y7" s="10">
        <v>31.9</v>
      </c>
      <c r="Z7" s="9">
        <v>3422</v>
      </c>
      <c r="AA7" s="10">
        <v>3.3</v>
      </c>
      <c r="AB7" s="5">
        <v>43.4</v>
      </c>
      <c r="AC7" s="12">
        <v>41</v>
      </c>
      <c r="AE7" s="1" t="s">
        <v>15</v>
      </c>
      <c r="AF7" s="15">
        <v>0.70943599547310254</v>
      </c>
      <c r="AM7" s="10">
        <v>31.9</v>
      </c>
      <c r="AN7" s="9">
        <v>3422</v>
      </c>
      <c r="AO7" s="10">
        <v>3.3</v>
      </c>
      <c r="AP7" s="5">
        <v>43.4</v>
      </c>
      <c r="AQ7" s="12">
        <v>41</v>
      </c>
      <c r="AS7" s="1" t="s">
        <v>15</v>
      </c>
      <c r="AT7" s="15">
        <v>0.72298083669611124</v>
      </c>
      <c r="BA7" s="10">
        <v>57.4</v>
      </c>
      <c r="BB7" s="9">
        <v>2687</v>
      </c>
      <c r="BC7" s="10">
        <v>0.9</v>
      </c>
      <c r="BD7" s="5">
        <v>67.8</v>
      </c>
      <c r="BE7" s="12">
        <v>46</v>
      </c>
      <c r="BG7" s="1" t="s">
        <v>15</v>
      </c>
      <c r="BH7" s="15">
        <v>0.73792328366382975</v>
      </c>
      <c r="BP7" s="57" t="s">
        <v>105</v>
      </c>
      <c r="BQ7" s="59">
        <v>98</v>
      </c>
      <c r="BR7" s="80" t="s">
        <v>106</v>
      </c>
      <c r="BS7" s="74">
        <f>_xlfn.CHISQ.INV(1-BQ8,2)</f>
        <v>5.9914645471079799</v>
      </c>
      <c r="BU7" s="66" t="s">
        <v>93</v>
      </c>
      <c r="BV7">
        <v>20.8</v>
      </c>
      <c r="BX7" s="61" t="s">
        <v>86</v>
      </c>
      <c r="BY7" s="62"/>
      <c r="BZ7" s="63" t="s">
        <v>81</v>
      </c>
      <c r="CA7" s="68"/>
    </row>
    <row r="8" spans="1:79" ht="14.7">
      <c r="A8" s="10">
        <v>46</v>
      </c>
      <c r="B8" s="9">
        <v>2341</v>
      </c>
      <c r="C8" s="10">
        <v>2.2999999999999998</v>
      </c>
      <c r="D8" s="5">
        <v>58</v>
      </c>
      <c r="E8" s="10">
        <v>23</v>
      </c>
      <c r="F8" s="12">
        <v>31</v>
      </c>
      <c r="G8" s="10">
        <v>11.84</v>
      </c>
      <c r="I8" s="1" t="s">
        <v>32</v>
      </c>
      <c r="J8" s="15">
        <v>0.12301245581384811</v>
      </c>
      <c r="K8" s="15"/>
      <c r="L8" s="15"/>
      <c r="M8" s="15"/>
      <c r="N8" s="1"/>
      <c r="O8" s="1"/>
      <c r="P8" s="1"/>
      <c r="Y8" s="10">
        <v>57.4</v>
      </c>
      <c r="Z8" s="9">
        <v>2687</v>
      </c>
      <c r="AA8" s="10">
        <v>0.9</v>
      </c>
      <c r="AB8" s="5">
        <v>67.8</v>
      </c>
      <c r="AC8" s="12">
        <v>46</v>
      </c>
      <c r="AE8" s="1" t="s">
        <v>6</v>
      </c>
      <c r="AF8" s="15">
        <v>0.50329943167291191</v>
      </c>
      <c r="AM8" s="10">
        <v>57.4</v>
      </c>
      <c r="AN8" s="9">
        <v>2687</v>
      </c>
      <c r="AO8" s="10">
        <v>0.9</v>
      </c>
      <c r="AP8" s="5">
        <v>67.8</v>
      </c>
      <c r="AQ8" s="12">
        <v>46</v>
      </c>
      <c r="AS8" s="1" t="s">
        <v>6</v>
      </c>
      <c r="AT8" s="15">
        <v>0.52270129022980905</v>
      </c>
      <c r="BA8" s="10">
        <v>49</v>
      </c>
      <c r="BB8" s="9">
        <v>3759</v>
      </c>
      <c r="BC8" s="10">
        <v>2.9</v>
      </c>
      <c r="BD8" s="5">
        <v>63.5</v>
      </c>
      <c r="BE8" s="12">
        <v>36</v>
      </c>
      <c r="BG8" s="1" t="s">
        <v>6</v>
      </c>
      <c r="BH8" s="15">
        <v>0.54453077257320892</v>
      </c>
      <c r="BP8" s="57" t="s">
        <v>107</v>
      </c>
      <c r="BQ8" s="59">
        <v>0.05</v>
      </c>
      <c r="BR8" s="57"/>
      <c r="BS8" s="81"/>
      <c r="BU8" s="66" t="s">
        <v>94</v>
      </c>
      <c r="BV8">
        <v>44</v>
      </c>
      <c r="BX8" s="61" t="s">
        <v>87</v>
      </c>
      <c r="BY8" s="67"/>
      <c r="BZ8" s="58" t="s">
        <v>90</v>
      </c>
      <c r="CA8" s="82" t="e">
        <f>BY5-CA6*BY9</f>
        <v>#NUM!</v>
      </c>
    </row>
    <row r="9" spans="1:79" ht="12.6" thickBot="1">
      <c r="A9" s="10">
        <v>50.2</v>
      </c>
      <c r="B9" s="9">
        <v>3021</v>
      </c>
      <c r="C9" s="10">
        <v>1.7</v>
      </c>
      <c r="D9" s="5">
        <v>57.2</v>
      </c>
      <c r="E9" s="10">
        <v>8.5</v>
      </c>
      <c r="F9" s="12">
        <v>45</v>
      </c>
      <c r="G9" s="10">
        <v>8.8000000000000007</v>
      </c>
      <c r="I9" s="1" t="s">
        <v>33</v>
      </c>
      <c r="J9" s="15">
        <v>0.23868542511711086</v>
      </c>
      <c r="K9" s="15"/>
      <c r="L9" s="15"/>
      <c r="M9" s="45"/>
      <c r="N9" s="15"/>
      <c r="O9" s="1"/>
      <c r="P9" s="1"/>
      <c r="Y9" s="10">
        <v>49</v>
      </c>
      <c r="Z9" s="9">
        <v>3759</v>
      </c>
      <c r="AA9" s="10">
        <v>2.9</v>
      </c>
      <c r="AB9" s="5">
        <v>63.5</v>
      </c>
      <c r="AC9" s="12">
        <v>36</v>
      </c>
      <c r="AE9" s="1" t="s">
        <v>13</v>
      </c>
      <c r="AF9" s="15">
        <v>0.48238572353282394</v>
      </c>
      <c r="AM9" s="10">
        <v>49</v>
      </c>
      <c r="AN9" s="9">
        <v>3759</v>
      </c>
      <c r="AO9" s="10">
        <v>2.9</v>
      </c>
      <c r="AP9" s="5">
        <v>63.5</v>
      </c>
      <c r="AQ9" s="12">
        <v>36</v>
      </c>
      <c r="AS9" s="1" t="s">
        <v>13</v>
      </c>
      <c r="AT9" s="15">
        <v>0.50239070683533282</v>
      </c>
      <c r="BA9" s="10">
        <v>46</v>
      </c>
      <c r="BB9" s="9">
        <v>2341</v>
      </c>
      <c r="BC9" s="10">
        <v>2.2999999999999998</v>
      </c>
      <c r="BD9" s="5">
        <v>58</v>
      </c>
      <c r="BE9" s="12">
        <v>31</v>
      </c>
      <c r="BG9" s="1" t="s">
        <v>13</v>
      </c>
      <c r="BH9" s="15">
        <v>0.52494069827528245</v>
      </c>
      <c r="BU9" s="66" t="s">
        <v>95</v>
      </c>
      <c r="BV9">
        <v>13.3</v>
      </c>
      <c r="BX9" s="64" t="s">
        <v>89</v>
      </c>
      <c r="BY9" s="83" t="e">
        <f>SQRT(BY8*(1+1/BY6))</f>
        <v>#DIV/0!</v>
      </c>
      <c r="BZ9" s="65" t="s">
        <v>88</v>
      </c>
      <c r="CA9" s="84" t="e">
        <f>BY5+CA6*BY9</f>
        <v>#NUM!</v>
      </c>
    </row>
    <row r="10" spans="1:79" ht="12.6" thickBot="1">
      <c r="A10" s="10">
        <v>46</v>
      </c>
      <c r="B10" s="9">
        <v>2655</v>
      </c>
      <c r="C10" s="10">
        <v>1.1000000000000001</v>
      </c>
      <c r="D10" s="5">
        <v>66.599999999999994</v>
      </c>
      <c r="E10" s="10">
        <v>22</v>
      </c>
      <c r="F10" s="12">
        <v>37</v>
      </c>
      <c r="G10" s="10">
        <v>12.96</v>
      </c>
      <c r="I10" s="2" t="s">
        <v>34</v>
      </c>
      <c r="J10" s="16">
        <v>-9.2271910122004044E-2</v>
      </c>
      <c r="K10" s="16"/>
      <c r="L10" s="16"/>
      <c r="M10" s="16"/>
      <c r="N10" s="16"/>
      <c r="O10" s="16"/>
      <c r="P10" s="1"/>
      <c r="R10" s="21" t="s">
        <v>64</v>
      </c>
      <c r="Y10" s="10">
        <v>46</v>
      </c>
      <c r="Z10" s="9">
        <v>2341</v>
      </c>
      <c r="AA10" s="10">
        <v>2.2999999999999998</v>
      </c>
      <c r="AB10" s="5">
        <v>58</v>
      </c>
      <c r="AC10" s="12">
        <v>31</v>
      </c>
      <c r="AE10" s="1" t="s">
        <v>11</v>
      </c>
      <c r="AF10" s="15">
        <v>5.5773028004659295</v>
      </c>
      <c r="AM10" s="10">
        <v>46</v>
      </c>
      <c r="AN10" s="9">
        <v>2341</v>
      </c>
      <c r="AO10" s="10">
        <v>2.2999999999999998</v>
      </c>
      <c r="AP10" s="5">
        <v>58</v>
      </c>
      <c r="AQ10" s="12">
        <v>31</v>
      </c>
      <c r="AS10" s="1" t="s">
        <v>11</v>
      </c>
      <c r="AT10" s="15">
        <v>5.3936732643727172</v>
      </c>
      <c r="BA10" s="10">
        <v>50.2</v>
      </c>
      <c r="BB10" s="9">
        <v>3021</v>
      </c>
      <c r="BC10" s="10">
        <v>1.7</v>
      </c>
      <c r="BD10" s="5">
        <v>57.2</v>
      </c>
      <c r="BE10" s="12">
        <v>45</v>
      </c>
      <c r="BG10" s="1" t="s">
        <v>11</v>
      </c>
      <c r="BH10" s="15">
        <v>5.2318242934329788</v>
      </c>
      <c r="BP10" s="26" t="s">
        <v>108</v>
      </c>
    </row>
    <row r="11" spans="1:79" ht="12.6" thickBot="1">
      <c r="A11" s="10">
        <v>45.5</v>
      </c>
      <c r="B11" s="9">
        <v>2691</v>
      </c>
      <c r="C11" s="10">
        <v>3.2</v>
      </c>
      <c r="D11" s="5">
        <v>51.9</v>
      </c>
      <c r="E11" s="10">
        <v>13.5</v>
      </c>
      <c r="F11" s="12">
        <v>50</v>
      </c>
      <c r="G11" s="10">
        <v>9.1199999999999992</v>
      </c>
      <c r="L11" s="20"/>
      <c r="Q11" s="19"/>
      <c r="Y11" s="10">
        <v>50.2</v>
      </c>
      <c r="Z11" s="9">
        <v>3021</v>
      </c>
      <c r="AA11" s="10">
        <v>1.7</v>
      </c>
      <c r="AB11" s="5">
        <v>57.2</v>
      </c>
      <c r="AC11" s="12">
        <v>45</v>
      </c>
      <c r="AE11" s="2" t="s">
        <v>4</v>
      </c>
      <c r="AF11" s="2">
        <v>100</v>
      </c>
      <c r="AM11" s="10">
        <v>50.2</v>
      </c>
      <c r="AN11" s="9">
        <v>3021</v>
      </c>
      <c r="AO11" s="10">
        <v>1.7</v>
      </c>
      <c r="AP11" s="5">
        <v>57.2</v>
      </c>
      <c r="AQ11" s="12">
        <v>45</v>
      </c>
      <c r="AS11" s="2" t="s">
        <v>4</v>
      </c>
      <c r="AT11" s="2">
        <v>99</v>
      </c>
      <c r="BA11" s="10">
        <v>46</v>
      </c>
      <c r="BB11" s="9">
        <v>2655</v>
      </c>
      <c r="BC11" s="10">
        <v>1.1000000000000001</v>
      </c>
      <c r="BD11" s="5">
        <v>66.599999999999994</v>
      </c>
      <c r="BE11" s="12">
        <v>37</v>
      </c>
      <c r="BG11" s="2" t="s">
        <v>4</v>
      </c>
      <c r="BH11" s="2">
        <v>98</v>
      </c>
    </row>
    <row r="12" spans="1:79" ht="12.6" thickBot="1">
      <c r="A12" s="10">
        <v>44.2</v>
      </c>
      <c r="B12" s="9">
        <v>3471</v>
      </c>
      <c r="C12" s="10">
        <v>2.2000000000000002</v>
      </c>
      <c r="D12" s="5">
        <v>52.3</v>
      </c>
      <c r="E12" s="10">
        <v>12</v>
      </c>
      <c r="F12" s="12">
        <v>42</v>
      </c>
      <c r="G12" s="10">
        <v>8.64</v>
      </c>
      <c r="I12" s="26" t="s">
        <v>97</v>
      </c>
      <c r="R12" t="s">
        <v>5</v>
      </c>
      <c r="Y12" s="10">
        <v>46</v>
      </c>
      <c r="Z12" s="9">
        <v>2655</v>
      </c>
      <c r="AA12" s="10">
        <v>1.1000000000000001</v>
      </c>
      <c r="AB12" s="5">
        <v>66.599999999999994</v>
      </c>
      <c r="AC12" s="12">
        <v>37</v>
      </c>
      <c r="AM12" s="10">
        <v>46</v>
      </c>
      <c r="AN12" s="9">
        <v>2655</v>
      </c>
      <c r="AO12" s="10">
        <v>1.1000000000000001</v>
      </c>
      <c r="AP12" s="5">
        <v>66.599999999999994</v>
      </c>
      <c r="AQ12" s="12">
        <v>37</v>
      </c>
      <c r="BA12" s="10">
        <v>45.5</v>
      </c>
      <c r="BB12" s="9">
        <v>2691</v>
      </c>
      <c r="BC12" s="10">
        <v>3.2</v>
      </c>
      <c r="BD12" s="5">
        <v>51.9</v>
      </c>
      <c r="BE12" s="12">
        <v>50</v>
      </c>
    </row>
    <row r="13" spans="1:79" ht="12.9" thickBot="1">
      <c r="A13" s="10">
        <v>29.8</v>
      </c>
      <c r="B13" s="9">
        <v>3567</v>
      </c>
      <c r="C13" s="10">
        <v>2.5</v>
      </c>
      <c r="D13" s="5">
        <v>14</v>
      </c>
      <c r="E13" s="10">
        <v>13.5</v>
      </c>
      <c r="F13" s="12">
        <v>35</v>
      </c>
      <c r="G13" s="10">
        <v>14.56</v>
      </c>
      <c r="R13" s="6"/>
      <c r="S13" s="6" t="s">
        <v>7</v>
      </c>
      <c r="T13" s="6" t="s">
        <v>8</v>
      </c>
      <c r="U13" s="6" t="s">
        <v>9</v>
      </c>
      <c r="V13" s="6" t="s">
        <v>10</v>
      </c>
      <c r="W13" s="6" t="s">
        <v>21</v>
      </c>
      <c r="Y13" s="10">
        <v>45.5</v>
      </c>
      <c r="Z13" s="9">
        <v>2691</v>
      </c>
      <c r="AA13" s="10">
        <v>3.2</v>
      </c>
      <c r="AB13" s="5">
        <v>51.9</v>
      </c>
      <c r="AC13" s="12">
        <v>50</v>
      </c>
      <c r="AE13" t="s">
        <v>5</v>
      </c>
      <c r="AM13" s="10">
        <v>45.5</v>
      </c>
      <c r="AN13" s="9">
        <v>2691</v>
      </c>
      <c r="AO13" s="10">
        <v>3.2</v>
      </c>
      <c r="AP13" s="5">
        <v>51.9</v>
      </c>
      <c r="AQ13" s="12">
        <v>50</v>
      </c>
      <c r="AS13" t="s">
        <v>5</v>
      </c>
      <c r="BA13" s="10">
        <v>44.2</v>
      </c>
      <c r="BB13" s="9">
        <v>3471</v>
      </c>
      <c r="BC13" s="10">
        <v>2.2000000000000002</v>
      </c>
      <c r="BD13" s="5">
        <v>52.3</v>
      </c>
      <c r="BE13" s="12">
        <v>42</v>
      </c>
      <c r="BG13" t="s">
        <v>5</v>
      </c>
    </row>
    <row r="14" spans="1:79" ht="12.6">
      <c r="A14" s="10">
        <v>38.4</v>
      </c>
      <c r="B14" s="9">
        <v>3264</v>
      </c>
      <c r="C14" s="10">
        <v>2.7</v>
      </c>
      <c r="D14" s="5">
        <v>40.4</v>
      </c>
      <c r="E14" s="10">
        <v>22.5</v>
      </c>
      <c r="F14" s="12">
        <v>31</v>
      </c>
      <c r="G14" s="10">
        <v>16.64</v>
      </c>
      <c r="R14" s="1" t="s">
        <v>12</v>
      </c>
      <c r="S14" s="1">
        <v>4</v>
      </c>
      <c r="T14" s="17">
        <v>2994.3587798319154</v>
      </c>
      <c r="U14" s="17">
        <v>748.58969495797885</v>
      </c>
      <c r="V14" s="17">
        <v>24.065528135977704</v>
      </c>
      <c r="W14" s="1">
        <v>9.1371929168892084E-14</v>
      </c>
      <c r="Y14" s="10">
        <v>44.2</v>
      </c>
      <c r="Z14" s="9">
        <v>3471</v>
      </c>
      <c r="AA14" s="10">
        <v>2.2000000000000002</v>
      </c>
      <c r="AB14" s="5">
        <v>52.3</v>
      </c>
      <c r="AC14" s="12">
        <v>42</v>
      </c>
      <c r="AE14" s="6"/>
      <c r="AF14" s="6" t="s">
        <v>7</v>
      </c>
      <c r="AG14" s="6" t="s">
        <v>8</v>
      </c>
      <c r="AH14" s="6" t="s">
        <v>9</v>
      </c>
      <c r="AI14" s="6" t="s">
        <v>10</v>
      </c>
      <c r="AJ14" s="6" t="s">
        <v>21</v>
      </c>
      <c r="AM14" s="10">
        <v>44.2</v>
      </c>
      <c r="AN14" s="9">
        <v>3471</v>
      </c>
      <c r="AO14" s="10">
        <v>2.2000000000000002</v>
      </c>
      <c r="AP14" s="5">
        <v>52.3</v>
      </c>
      <c r="AQ14" s="12">
        <v>42</v>
      </c>
      <c r="AS14" s="6"/>
      <c r="AT14" s="6" t="s">
        <v>7</v>
      </c>
      <c r="AU14" s="6" t="s">
        <v>8</v>
      </c>
      <c r="AV14" s="6" t="s">
        <v>9</v>
      </c>
      <c r="AW14" s="6" t="s">
        <v>10</v>
      </c>
      <c r="AX14" s="6" t="s">
        <v>21</v>
      </c>
      <c r="BA14" s="10">
        <v>29.8</v>
      </c>
      <c r="BB14" s="9">
        <v>3567</v>
      </c>
      <c r="BC14" s="10">
        <v>2.5</v>
      </c>
      <c r="BD14" s="5">
        <v>14</v>
      </c>
      <c r="BE14" s="12">
        <v>35</v>
      </c>
      <c r="BG14" s="6"/>
      <c r="BH14" s="6" t="s">
        <v>7</v>
      </c>
      <c r="BI14" s="6" t="s">
        <v>8</v>
      </c>
      <c r="BJ14" s="6" t="s">
        <v>9</v>
      </c>
      <c r="BK14" s="6" t="s">
        <v>10</v>
      </c>
      <c r="BL14" s="6" t="s">
        <v>21</v>
      </c>
    </row>
    <row r="15" spans="1:79">
      <c r="A15" s="10">
        <v>54.4</v>
      </c>
      <c r="B15" s="9">
        <v>3234</v>
      </c>
      <c r="C15" s="10">
        <v>3.2</v>
      </c>
      <c r="D15" s="5">
        <v>64.900000000000006</v>
      </c>
      <c r="E15" s="10">
        <v>19.5</v>
      </c>
      <c r="F15" s="12">
        <v>42</v>
      </c>
      <c r="G15" s="10">
        <v>13.28</v>
      </c>
      <c r="I15" s="27" t="s">
        <v>65</v>
      </c>
      <c r="R15" s="1" t="s">
        <v>14</v>
      </c>
      <c r="S15" s="1">
        <v>95</v>
      </c>
      <c r="T15" s="17">
        <v>2955.099120168084</v>
      </c>
      <c r="U15" s="17">
        <v>31.106306528085096</v>
      </c>
      <c r="V15" s="17"/>
      <c r="W15" s="1"/>
      <c r="Y15" s="10">
        <v>29.8</v>
      </c>
      <c r="Z15" s="9">
        <v>3567</v>
      </c>
      <c r="AA15" s="10">
        <v>2.5</v>
      </c>
      <c r="AB15" s="5">
        <v>14</v>
      </c>
      <c r="AC15" s="12">
        <v>35</v>
      </c>
      <c r="AE15" s="1" t="s">
        <v>12</v>
      </c>
      <c r="AF15" s="1">
        <v>4</v>
      </c>
      <c r="AG15" s="17">
        <v>2994.3587798319154</v>
      </c>
      <c r="AH15" s="17">
        <v>748.58969495797885</v>
      </c>
      <c r="AI15" s="3">
        <v>24.065528135977704</v>
      </c>
      <c r="AJ15" s="1">
        <v>9.1371929168892084E-14</v>
      </c>
      <c r="AM15" s="10">
        <v>29.8</v>
      </c>
      <c r="AN15" s="9">
        <v>3567</v>
      </c>
      <c r="AO15" s="10">
        <v>2.5</v>
      </c>
      <c r="AP15" s="5">
        <v>14</v>
      </c>
      <c r="AQ15" s="12">
        <v>35</v>
      </c>
      <c r="AS15" s="1" t="s">
        <v>12</v>
      </c>
      <c r="AT15" s="1">
        <v>4</v>
      </c>
      <c r="AU15" s="17">
        <v>2994.7490384058528</v>
      </c>
      <c r="AV15" s="17">
        <v>748.68725960146321</v>
      </c>
      <c r="AW15" s="17">
        <v>25.735414885815935</v>
      </c>
      <c r="AX15" s="1">
        <v>2.0456029486641288E-14</v>
      </c>
      <c r="BA15" s="10">
        <v>38.4</v>
      </c>
      <c r="BB15" s="9">
        <v>3264</v>
      </c>
      <c r="BC15" s="10">
        <v>2.7</v>
      </c>
      <c r="BD15" s="5">
        <v>40.4</v>
      </c>
      <c r="BE15" s="12">
        <v>31</v>
      </c>
      <c r="BG15" s="1" t="s">
        <v>12</v>
      </c>
      <c r="BH15" s="1">
        <v>4</v>
      </c>
      <c r="BI15" s="17">
        <v>3043.3551502443065</v>
      </c>
      <c r="BJ15" s="17">
        <v>760.83878756107663</v>
      </c>
      <c r="BK15" s="17">
        <v>27.796258671200881</v>
      </c>
      <c r="BL15" s="1">
        <v>3.4565472374343453E-15</v>
      </c>
    </row>
    <row r="16" spans="1:79" ht="12.6" thickBot="1">
      <c r="A16" s="10">
        <v>34.5</v>
      </c>
      <c r="B16" s="9">
        <v>2730</v>
      </c>
      <c r="C16" s="10">
        <v>0.3</v>
      </c>
      <c r="D16" s="5">
        <v>17.100000000000001</v>
      </c>
      <c r="E16" s="10">
        <v>17</v>
      </c>
      <c r="F16" s="12">
        <v>36</v>
      </c>
      <c r="G16" s="10">
        <v>6.88</v>
      </c>
      <c r="R16" s="2" t="s">
        <v>16</v>
      </c>
      <c r="S16" s="2">
        <v>99</v>
      </c>
      <c r="T16" s="18">
        <v>5949.4578999999994</v>
      </c>
      <c r="U16" s="18"/>
      <c r="V16" s="18"/>
      <c r="W16" s="2"/>
      <c r="Y16" s="10">
        <v>38.4</v>
      </c>
      <c r="Z16" s="9">
        <v>3264</v>
      </c>
      <c r="AA16" s="10">
        <v>2.7</v>
      </c>
      <c r="AB16" s="5">
        <v>40.4</v>
      </c>
      <c r="AC16" s="12">
        <v>31</v>
      </c>
      <c r="AE16" s="1" t="s">
        <v>14</v>
      </c>
      <c r="AF16" s="1">
        <v>95</v>
      </c>
      <c r="AG16" s="17">
        <v>2955.099120168084</v>
      </c>
      <c r="AH16" s="17">
        <v>31.106306528085096</v>
      </c>
      <c r="AI16" s="1"/>
      <c r="AJ16" s="1"/>
      <c r="AM16" s="10">
        <v>38.4</v>
      </c>
      <c r="AN16" s="9">
        <v>3264</v>
      </c>
      <c r="AO16" s="10">
        <v>2.7</v>
      </c>
      <c r="AP16" s="5">
        <v>40.4</v>
      </c>
      <c r="AQ16" s="12">
        <v>31</v>
      </c>
      <c r="AS16" s="1" t="s">
        <v>14</v>
      </c>
      <c r="AT16" s="1">
        <v>94</v>
      </c>
      <c r="AU16" s="17">
        <v>2734.6208605840502</v>
      </c>
      <c r="AV16" s="17">
        <v>29.091711282809044</v>
      </c>
      <c r="AW16" s="17"/>
      <c r="AX16" s="1"/>
      <c r="BA16" s="10">
        <v>54.4</v>
      </c>
      <c r="BB16" s="9">
        <v>3234</v>
      </c>
      <c r="BC16" s="10">
        <v>3.2</v>
      </c>
      <c r="BD16" s="5">
        <v>64.900000000000006</v>
      </c>
      <c r="BE16" s="12">
        <v>42</v>
      </c>
      <c r="BG16" s="1" t="s">
        <v>14</v>
      </c>
      <c r="BH16" s="1">
        <v>93</v>
      </c>
      <c r="BI16" s="17">
        <v>2545.5946456740598</v>
      </c>
      <c r="BJ16" s="17">
        <v>27.371985437355484</v>
      </c>
      <c r="BK16" s="17"/>
      <c r="BL16" s="1"/>
    </row>
    <row r="17" spans="1:65" ht="12.6" thickBot="1">
      <c r="A17" s="10">
        <v>44.9</v>
      </c>
      <c r="B17" s="9">
        <v>3003</v>
      </c>
      <c r="C17" s="10">
        <v>0.9</v>
      </c>
      <c r="D17" s="5">
        <v>40.200000000000003</v>
      </c>
      <c r="E17" s="10">
        <v>15.5</v>
      </c>
      <c r="F17" s="12">
        <v>40</v>
      </c>
      <c r="G17" s="10">
        <v>16.32</v>
      </c>
      <c r="I17" t="s">
        <v>19</v>
      </c>
      <c r="R17" s="46"/>
      <c r="S17" s="47"/>
      <c r="Y17" s="10">
        <v>54.4</v>
      </c>
      <c r="Z17" s="9">
        <v>3234</v>
      </c>
      <c r="AA17" s="10">
        <v>3.2</v>
      </c>
      <c r="AB17" s="5">
        <v>64.900000000000006</v>
      </c>
      <c r="AC17" s="12">
        <v>42</v>
      </c>
      <c r="AE17" s="2" t="s">
        <v>16</v>
      </c>
      <c r="AF17" s="2">
        <v>99</v>
      </c>
      <c r="AG17" s="18">
        <v>5949.4578999999994</v>
      </c>
      <c r="AH17" s="18"/>
      <c r="AI17" s="2"/>
      <c r="AJ17" s="2"/>
      <c r="AM17" s="10">
        <v>54.4</v>
      </c>
      <c r="AN17" s="9">
        <v>3234</v>
      </c>
      <c r="AO17" s="10">
        <v>3.2</v>
      </c>
      <c r="AP17" s="5">
        <v>64.900000000000006</v>
      </c>
      <c r="AQ17" s="12">
        <v>42</v>
      </c>
      <c r="AS17" s="2" t="s">
        <v>16</v>
      </c>
      <c r="AT17" s="2">
        <v>98</v>
      </c>
      <c r="AU17" s="18">
        <v>5729.369898989903</v>
      </c>
      <c r="AV17" s="18"/>
      <c r="AW17" s="18"/>
      <c r="AX17" s="2"/>
      <c r="BA17" s="10">
        <v>34.5</v>
      </c>
      <c r="BB17" s="9">
        <v>2730</v>
      </c>
      <c r="BC17" s="10">
        <v>0.3</v>
      </c>
      <c r="BD17" s="5">
        <v>17.100000000000001</v>
      </c>
      <c r="BE17" s="12">
        <v>36</v>
      </c>
      <c r="BG17" s="2" t="s">
        <v>16</v>
      </c>
      <c r="BH17" s="2">
        <v>97</v>
      </c>
      <c r="BI17" s="18">
        <v>5588.9497959183664</v>
      </c>
      <c r="BJ17" s="18"/>
      <c r="BK17" s="18"/>
      <c r="BL17" s="2"/>
    </row>
    <row r="18" spans="1:65" ht="12.6" thickBot="1">
      <c r="A18" s="10">
        <v>56.5</v>
      </c>
      <c r="B18" s="9">
        <v>2045</v>
      </c>
      <c r="C18" s="10">
        <v>1.5</v>
      </c>
      <c r="D18" s="5">
        <v>56.2</v>
      </c>
      <c r="E18" s="10">
        <v>15</v>
      </c>
      <c r="F18" s="12">
        <v>41</v>
      </c>
      <c r="G18" s="10">
        <v>6.88</v>
      </c>
      <c r="R18" s="48"/>
      <c r="S18" s="49"/>
      <c r="Y18" s="10">
        <v>34.5</v>
      </c>
      <c r="Z18" s="9">
        <v>2730</v>
      </c>
      <c r="AA18" s="10">
        <v>0.3</v>
      </c>
      <c r="AB18" s="5">
        <v>17.100000000000001</v>
      </c>
      <c r="AC18" s="12">
        <v>36</v>
      </c>
      <c r="AM18" s="10">
        <v>34.5</v>
      </c>
      <c r="AN18" s="9">
        <v>2730</v>
      </c>
      <c r="AO18" s="10">
        <v>0.3</v>
      </c>
      <c r="AP18" s="5">
        <v>17.100000000000001</v>
      </c>
      <c r="AQ18" s="12">
        <v>36</v>
      </c>
      <c r="BA18" s="10">
        <v>44.9</v>
      </c>
      <c r="BB18" s="9">
        <v>3003</v>
      </c>
      <c r="BC18" s="10">
        <v>0.9</v>
      </c>
      <c r="BD18" s="5">
        <v>40.200000000000003</v>
      </c>
      <c r="BE18" s="12">
        <v>40</v>
      </c>
    </row>
    <row r="19" spans="1:65" ht="12.6">
      <c r="A19" s="10">
        <v>39.299999999999997</v>
      </c>
      <c r="B19" s="9">
        <v>3591</v>
      </c>
      <c r="C19" s="10">
        <v>2</v>
      </c>
      <c r="D19" s="5">
        <v>51</v>
      </c>
      <c r="E19" s="10">
        <v>18.5</v>
      </c>
      <c r="F19" s="12">
        <v>31</v>
      </c>
      <c r="G19" s="10">
        <v>12.16</v>
      </c>
      <c r="I19" s="7" t="s">
        <v>20</v>
      </c>
      <c r="J19" s="7"/>
      <c r="R19" s="41" t="s">
        <v>56</v>
      </c>
      <c r="S19" s="33">
        <f>(T5-T14)/(S5-S14)/U6</f>
        <v>1.9074028034352946</v>
      </c>
      <c r="Y19" s="10">
        <v>44.9</v>
      </c>
      <c r="Z19" s="9">
        <v>3003</v>
      </c>
      <c r="AA19" s="10">
        <v>0.9</v>
      </c>
      <c r="AB19" s="5">
        <v>40.200000000000003</v>
      </c>
      <c r="AC19" s="12">
        <v>40</v>
      </c>
      <c r="AE19" s="6"/>
      <c r="AF19" s="6" t="s">
        <v>17</v>
      </c>
      <c r="AG19" s="6" t="s">
        <v>11</v>
      </c>
      <c r="AH19" s="6" t="s">
        <v>22</v>
      </c>
      <c r="AI19" s="6" t="s">
        <v>23</v>
      </c>
      <c r="AJ19" s="6" t="s">
        <v>24</v>
      </c>
      <c r="AK19" s="6" t="s">
        <v>25</v>
      </c>
      <c r="AM19" s="10">
        <v>44.9</v>
      </c>
      <c r="AN19" s="9">
        <v>3003</v>
      </c>
      <c r="AO19" s="10">
        <v>0.9</v>
      </c>
      <c r="AP19" s="5">
        <v>40.200000000000003</v>
      </c>
      <c r="AQ19" s="12">
        <v>40</v>
      </c>
      <c r="AS19" s="6"/>
      <c r="AT19" s="6" t="s">
        <v>17</v>
      </c>
      <c r="AU19" s="6" t="s">
        <v>11</v>
      </c>
      <c r="AV19" s="6" t="s">
        <v>22</v>
      </c>
      <c r="AW19" s="6" t="s">
        <v>23</v>
      </c>
      <c r="AX19" s="6" t="s">
        <v>24</v>
      </c>
      <c r="AY19" s="6" t="s">
        <v>25</v>
      </c>
      <c r="BA19" s="10">
        <v>56.5</v>
      </c>
      <c r="BB19" s="9">
        <v>2045</v>
      </c>
      <c r="BC19" s="10">
        <v>1.5</v>
      </c>
      <c r="BD19" s="5">
        <v>56.2</v>
      </c>
      <c r="BE19" s="12">
        <v>41</v>
      </c>
      <c r="BG19" s="6"/>
      <c r="BH19" s="6" t="s">
        <v>17</v>
      </c>
      <c r="BI19" s="6" t="s">
        <v>11</v>
      </c>
      <c r="BJ19" s="6" t="s">
        <v>22</v>
      </c>
      <c r="BK19" s="6" t="s">
        <v>23</v>
      </c>
      <c r="BL19" s="6" t="s">
        <v>24</v>
      </c>
      <c r="BM19" s="6" t="s">
        <v>25</v>
      </c>
    </row>
    <row r="20" spans="1:65">
      <c r="A20" s="10">
        <v>62.8</v>
      </c>
      <c r="B20" s="9">
        <v>1613</v>
      </c>
      <c r="C20" s="10">
        <v>1.7</v>
      </c>
      <c r="D20" s="5">
        <v>68.599999999999994</v>
      </c>
      <c r="E20" s="10">
        <v>21.5</v>
      </c>
      <c r="F20" s="12">
        <v>31</v>
      </c>
      <c r="G20" s="10">
        <v>6.56</v>
      </c>
      <c r="I20" s="1" t="s">
        <v>15</v>
      </c>
      <c r="J20" s="15"/>
      <c r="R20" s="29"/>
      <c r="S20" s="29"/>
      <c r="Y20" s="10">
        <v>56.5</v>
      </c>
      <c r="Z20" s="9">
        <v>2045</v>
      </c>
      <c r="AA20" s="10">
        <v>1.5</v>
      </c>
      <c r="AB20" s="5">
        <v>56.2</v>
      </c>
      <c r="AC20" s="12">
        <v>41</v>
      </c>
      <c r="AE20" s="1" t="s">
        <v>3</v>
      </c>
      <c r="AF20" s="3">
        <v>41.863106554663077</v>
      </c>
      <c r="AG20" s="24">
        <v>6.3806094244889637</v>
      </c>
      <c r="AH20" s="24">
        <v>6.5609887347110236</v>
      </c>
      <c r="AI20" s="1">
        <v>2.7941448084985569E-9</v>
      </c>
      <c r="AJ20" s="3">
        <v>29.195995291719726</v>
      </c>
      <c r="AK20" s="3">
        <v>54.530217817606427</v>
      </c>
      <c r="AM20" s="10">
        <v>56.5</v>
      </c>
      <c r="AN20" s="9">
        <v>2045</v>
      </c>
      <c r="AO20" s="10">
        <v>1.5</v>
      </c>
      <c r="AP20" s="5">
        <v>56.2</v>
      </c>
      <c r="AQ20" s="12">
        <v>41</v>
      </c>
      <c r="AS20" s="1" t="s">
        <v>3</v>
      </c>
      <c r="AT20" s="15">
        <v>42.084578759399534</v>
      </c>
      <c r="AU20" s="15">
        <v>6.1710558827012107</v>
      </c>
      <c r="AV20" s="15">
        <v>6.8196722828862413</v>
      </c>
      <c r="AW20" s="1">
        <v>8.7229385213786399E-10</v>
      </c>
      <c r="AX20" s="15">
        <v>29.831802643227462</v>
      </c>
      <c r="AY20" s="15">
        <v>54.337354875571606</v>
      </c>
      <c r="BA20" s="10">
        <v>39.299999999999997</v>
      </c>
      <c r="BB20" s="9">
        <v>3591</v>
      </c>
      <c r="BC20" s="10">
        <v>2</v>
      </c>
      <c r="BD20" s="5">
        <v>51</v>
      </c>
      <c r="BE20" s="12">
        <v>31</v>
      </c>
      <c r="BG20" s="1" t="s">
        <v>3</v>
      </c>
      <c r="BH20" s="15">
        <v>42.731852112642883</v>
      </c>
      <c r="BI20" s="15">
        <v>5.9909452946477826</v>
      </c>
      <c r="BJ20" s="15">
        <v>7.1327394945199813</v>
      </c>
      <c r="BK20" s="1">
        <v>2.100270202014811E-10</v>
      </c>
      <c r="BL20" s="24">
        <v>30.835022076884755</v>
      </c>
      <c r="BM20" s="24">
        <v>54.628682148401012</v>
      </c>
    </row>
    <row r="21" spans="1:65">
      <c r="A21" s="10">
        <v>40.299999999999997</v>
      </c>
      <c r="B21" s="9">
        <v>2848</v>
      </c>
      <c r="C21" s="10">
        <v>2.5</v>
      </c>
      <c r="D21" s="5">
        <v>74.400000000000006</v>
      </c>
      <c r="E21" s="10">
        <v>19</v>
      </c>
      <c r="F21" s="12">
        <v>33</v>
      </c>
      <c r="G21" s="10">
        <v>13.44</v>
      </c>
      <c r="I21" s="1" t="s">
        <v>6</v>
      </c>
      <c r="J21" s="15"/>
      <c r="R21" s="41" t="s">
        <v>70</v>
      </c>
      <c r="S21" s="44">
        <f>_xlfn.F.INV(0.95,(S5-S14),S6)</f>
        <v>3.0943374332911389</v>
      </c>
      <c r="Y21" s="10">
        <v>39.299999999999997</v>
      </c>
      <c r="Z21" s="9">
        <v>3591</v>
      </c>
      <c r="AA21" s="10">
        <v>2</v>
      </c>
      <c r="AB21" s="5">
        <v>51</v>
      </c>
      <c r="AC21" s="12">
        <v>31</v>
      </c>
      <c r="AE21" s="1" t="s">
        <v>29</v>
      </c>
      <c r="AF21" s="24">
        <v>-7.8693081419650146E-3</v>
      </c>
      <c r="AG21" s="24">
        <v>1.2637886851219163E-3</v>
      </c>
      <c r="AH21" s="24">
        <v>-6.2267594532276345</v>
      </c>
      <c r="AI21" s="1">
        <v>1.2880550449459394E-8</v>
      </c>
      <c r="AJ21" s="15">
        <v>-1.0378245897322192E-2</v>
      </c>
      <c r="AK21" s="15">
        <v>-5.3603703866078375E-3</v>
      </c>
      <c r="AM21" s="10">
        <v>39.299999999999997</v>
      </c>
      <c r="AN21" s="9">
        <v>3591</v>
      </c>
      <c r="AO21" s="10">
        <v>2</v>
      </c>
      <c r="AP21" s="5">
        <v>51</v>
      </c>
      <c r="AQ21" s="12">
        <v>31</v>
      </c>
      <c r="AS21" s="1" t="s">
        <v>29</v>
      </c>
      <c r="AT21" s="15">
        <v>-7.8285940243776383E-3</v>
      </c>
      <c r="AU21" s="15">
        <v>1.2222686356718987E-3</v>
      </c>
      <c r="AV21" s="15">
        <v>-6.4049700662360101</v>
      </c>
      <c r="AW21" s="1">
        <v>5.8997734677952147E-9</v>
      </c>
      <c r="AX21" s="15">
        <v>-1.0255437052762507E-2</v>
      </c>
      <c r="AY21" s="15">
        <v>-5.4017509959927695E-3</v>
      </c>
      <c r="BA21" s="10">
        <v>62.8</v>
      </c>
      <c r="BB21" s="9">
        <v>1613</v>
      </c>
      <c r="BC21" s="10">
        <v>1.7</v>
      </c>
      <c r="BD21" s="5">
        <v>68.599999999999994</v>
      </c>
      <c r="BE21" s="12">
        <v>31</v>
      </c>
      <c r="BG21" s="1" t="s">
        <v>29</v>
      </c>
      <c r="BH21" s="15">
        <v>-7.9625061649747156E-3</v>
      </c>
      <c r="BI21" s="15">
        <v>1.1866863980220621E-3</v>
      </c>
      <c r="BJ21" s="15">
        <v>-6.7098655367133331</v>
      </c>
      <c r="BK21" s="1">
        <v>1.5052950884152318E-9</v>
      </c>
      <c r="BL21" s="24">
        <v>-1.0319030167226434E-2</v>
      </c>
      <c r="BM21" s="24">
        <v>-5.6059821627229972E-3</v>
      </c>
    </row>
    <row r="22" spans="1:65">
      <c r="A22" s="10">
        <v>41.1</v>
      </c>
      <c r="B22" s="9">
        <v>3098</v>
      </c>
      <c r="C22" s="10">
        <v>2.2999999999999998</v>
      </c>
      <c r="D22" s="5">
        <v>44.9</v>
      </c>
      <c r="E22" s="10">
        <v>11.5</v>
      </c>
      <c r="F22" s="12">
        <v>37</v>
      </c>
      <c r="G22" s="10">
        <v>12.32</v>
      </c>
      <c r="I22" s="1" t="s">
        <v>13</v>
      </c>
      <c r="J22" s="15"/>
      <c r="R22" s="48"/>
      <c r="S22" s="50"/>
      <c r="Y22" s="10">
        <v>62.8</v>
      </c>
      <c r="Z22" s="9">
        <v>1613</v>
      </c>
      <c r="AA22" s="10">
        <v>1.7</v>
      </c>
      <c r="AB22" s="5">
        <v>68.599999999999994</v>
      </c>
      <c r="AC22" s="12">
        <v>31</v>
      </c>
      <c r="AE22" s="1" t="s">
        <v>30</v>
      </c>
      <c r="AF22" s="24">
        <v>1.6625312681597759</v>
      </c>
      <c r="AG22" s="24">
        <v>0.63717906281168102</v>
      </c>
      <c r="AH22" s="24">
        <v>2.6092057400999988</v>
      </c>
      <c r="AI22" s="15">
        <v>1.0543008672311097E-2</v>
      </c>
      <c r="AJ22" s="15">
        <v>0.39757089430019388</v>
      </c>
      <c r="AK22" s="15">
        <v>2.927491642019358</v>
      </c>
      <c r="AM22" s="10">
        <v>62.8</v>
      </c>
      <c r="AN22" s="9">
        <v>1613</v>
      </c>
      <c r="AO22" s="10">
        <v>1.7</v>
      </c>
      <c r="AP22" s="5">
        <v>68.599999999999994</v>
      </c>
      <c r="AQ22" s="12">
        <v>31</v>
      </c>
      <c r="AS22" s="1" t="s">
        <v>30</v>
      </c>
      <c r="AT22" s="15">
        <v>1.7523081680271391</v>
      </c>
      <c r="AU22" s="15">
        <v>0.61706264003042899</v>
      </c>
      <c r="AV22" s="15">
        <v>2.8397573509566683</v>
      </c>
      <c r="AW22" s="15">
        <v>5.5339057186153543E-3</v>
      </c>
      <c r="AX22" s="15">
        <v>0.5271158311466273</v>
      </c>
      <c r="AY22" s="15">
        <v>2.9775005049076508</v>
      </c>
      <c r="BA22" s="10">
        <v>40.299999999999997</v>
      </c>
      <c r="BB22" s="9">
        <v>2848</v>
      </c>
      <c r="BC22" s="10">
        <v>2.5</v>
      </c>
      <c r="BD22" s="5">
        <v>74.400000000000006</v>
      </c>
      <c r="BE22" s="12">
        <v>33</v>
      </c>
      <c r="BG22" s="1" t="s">
        <v>30</v>
      </c>
      <c r="BH22" s="15">
        <v>1.8427023224125048</v>
      </c>
      <c r="BI22" s="15">
        <v>0.59953392038303166</v>
      </c>
      <c r="BJ22" s="15">
        <v>3.073558075304955</v>
      </c>
      <c r="BK22" s="15">
        <v>2.7757329211363386E-3</v>
      </c>
      <c r="BL22" s="24">
        <v>0.65214677555401712</v>
      </c>
      <c r="BM22" s="24">
        <v>3.0332578692709924</v>
      </c>
    </row>
    <row r="23" spans="1:65">
      <c r="A23" s="10">
        <v>35.700000000000003</v>
      </c>
      <c r="B23" s="9">
        <v>3591</v>
      </c>
      <c r="C23" s="10">
        <v>1.4</v>
      </c>
      <c r="D23" s="5">
        <v>27</v>
      </c>
      <c r="E23" s="10">
        <v>9.5</v>
      </c>
      <c r="F23" s="12">
        <v>47</v>
      </c>
      <c r="G23" s="10">
        <v>8</v>
      </c>
      <c r="I23" s="1" t="s">
        <v>11</v>
      </c>
      <c r="J23" s="15"/>
      <c r="R23" s="48" t="s">
        <v>71</v>
      </c>
      <c r="S23" s="51">
        <f>1-_xlfn.F.DIST(S19,(S5-S14),S6,1)</f>
        <v>0.15422843119145668</v>
      </c>
      <c r="Y23" s="10">
        <v>40.299999999999997</v>
      </c>
      <c r="Z23" s="9">
        <v>2848</v>
      </c>
      <c r="AA23" s="10">
        <v>2.5</v>
      </c>
      <c r="AB23" s="5">
        <v>74.400000000000006</v>
      </c>
      <c r="AC23" s="12">
        <v>33</v>
      </c>
      <c r="AE23" s="1" t="s">
        <v>31</v>
      </c>
      <c r="AF23" s="24">
        <v>0.19650978980766617</v>
      </c>
      <c r="AG23" s="24">
        <v>3.4475618392126449E-2</v>
      </c>
      <c r="AH23" s="24">
        <v>5.6999641767860245</v>
      </c>
      <c r="AI23" s="1">
        <v>1.3439361491404149E-7</v>
      </c>
      <c r="AJ23" s="15">
        <v>0.12806703379822457</v>
      </c>
      <c r="AK23" s="15">
        <v>0.26495254581710781</v>
      </c>
      <c r="AM23" s="10">
        <v>40.299999999999997</v>
      </c>
      <c r="AN23" s="9">
        <v>2848</v>
      </c>
      <c r="AO23" s="10">
        <v>2.5</v>
      </c>
      <c r="AP23" s="5">
        <v>74.400000000000006</v>
      </c>
      <c r="AQ23" s="12">
        <v>33</v>
      </c>
      <c r="AS23" s="1" t="s">
        <v>31</v>
      </c>
      <c r="AT23" s="15">
        <v>0.19852196452706911</v>
      </c>
      <c r="AU23" s="15">
        <v>3.3348539061330541E-2</v>
      </c>
      <c r="AV23" s="15">
        <v>5.9529433706817523</v>
      </c>
      <c r="AW23" s="1">
        <v>4.5124971558263887E-8</v>
      </c>
      <c r="AX23" s="15">
        <v>0.13230765846879314</v>
      </c>
      <c r="AY23" s="15">
        <v>0.2647362705853451</v>
      </c>
      <c r="BA23" s="10">
        <v>41.1</v>
      </c>
      <c r="BB23" s="9">
        <v>3098</v>
      </c>
      <c r="BC23" s="10">
        <v>2.2999999999999998</v>
      </c>
      <c r="BD23" s="5">
        <v>44.9</v>
      </c>
      <c r="BE23" s="12">
        <v>37</v>
      </c>
      <c r="BG23" s="1" t="s">
        <v>31</v>
      </c>
      <c r="BH23" s="15">
        <v>0.19849142906157996</v>
      </c>
      <c r="BI23" s="15">
        <v>3.2347845246858888E-2</v>
      </c>
      <c r="BJ23" s="15">
        <v>6.1361561348774636</v>
      </c>
      <c r="BK23" s="1">
        <v>2.0466291820405285E-8</v>
      </c>
      <c r="BL23" s="24">
        <v>0.13425501928018974</v>
      </c>
      <c r="BM23" s="24">
        <v>0.26272783884297018</v>
      </c>
    </row>
    <row r="24" spans="1:65" ht="12.6" thickBot="1">
      <c r="A24" s="10">
        <v>58.5</v>
      </c>
      <c r="B24" s="9">
        <v>2210</v>
      </c>
      <c r="C24" s="10">
        <v>2.7</v>
      </c>
      <c r="D24" s="5">
        <v>61.1</v>
      </c>
      <c r="E24" s="10">
        <v>17.5</v>
      </c>
      <c r="F24" s="12">
        <v>38</v>
      </c>
      <c r="G24" s="10">
        <v>4.32</v>
      </c>
      <c r="I24" s="2" t="s">
        <v>4</v>
      </c>
      <c r="J24" s="2"/>
      <c r="Y24" s="10">
        <v>41.1</v>
      </c>
      <c r="Z24" s="9">
        <v>3098</v>
      </c>
      <c r="AA24" s="10">
        <v>2.2999999999999998</v>
      </c>
      <c r="AB24" s="5">
        <v>44.9</v>
      </c>
      <c r="AC24" s="12">
        <v>37</v>
      </c>
      <c r="AE24" s="2" t="s">
        <v>33</v>
      </c>
      <c r="AF24" s="54">
        <v>0.35189693143663869</v>
      </c>
      <c r="AG24" s="54">
        <v>0.1273617278769579</v>
      </c>
      <c r="AH24" s="54">
        <v>2.762972341083505</v>
      </c>
      <c r="AI24" s="16">
        <v>6.8782325737390682E-3</v>
      </c>
      <c r="AJ24" s="16">
        <v>9.905193336071394E-2</v>
      </c>
      <c r="AK24" s="16">
        <v>0.60474192951256345</v>
      </c>
      <c r="AM24" s="10">
        <v>41.1</v>
      </c>
      <c r="AN24" s="9">
        <v>3098</v>
      </c>
      <c r="AO24" s="10">
        <v>2.2999999999999998</v>
      </c>
      <c r="AP24" s="5">
        <v>44.9</v>
      </c>
      <c r="AQ24" s="12">
        <v>37</v>
      </c>
      <c r="AS24" s="2" t="s">
        <v>33</v>
      </c>
      <c r="AT24" s="16">
        <v>0.33159690986498414</v>
      </c>
      <c r="AU24" s="16">
        <v>0.12338895061870135</v>
      </c>
      <c r="AV24" s="16">
        <v>2.6874117026060995</v>
      </c>
      <c r="AW24" s="16">
        <v>8.5165960262591784E-3</v>
      </c>
      <c r="AX24" s="16">
        <v>8.6605255944231546E-2</v>
      </c>
      <c r="AY24" s="16">
        <v>0.57658856378573675</v>
      </c>
      <c r="BA24" s="10">
        <v>35.700000000000003</v>
      </c>
      <c r="BB24" s="9">
        <v>3591</v>
      </c>
      <c r="BC24" s="10">
        <v>1.4</v>
      </c>
      <c r="BD24" s="5">
        <v>27</v>
      </c>
      <c r="BE24" s="12">
        <v>47</v>
      </c>
      <c r="BG24" s="2" t="s">
        <v>33</v>
      </c>
      <c r="BH24" s="16">
        <v>0.32358448049690597</v>
      </c>
      <c r="BI24" s="16">
        <v>0.11972522511184089</v>
      </c>
      <c r="BJ24" s="16">
        <v>2.7027260144604504</v>
      </c>
      <c r="BK24" s="16">
        <v>8.1757156302901309E-3</v>
      </c>
      <c r="BL24" s="54">
        <v>8.5833911246850414E-2</v>
      </c>
      <c r="BM24" s="54">
        <v>0.56133504974696158</v>
      </c>
    </row>
    <row r="25" spans="1:65">
      <c r="A25" s="10">
        <v>53.5</v>
      </c>
      <c r="B25" s="9">
        <v>3285</v>
      </c>
      <c r="C25" s="10">
        <v>2</v>
      </c>
      <c r="D25" s="5">
        <v>54.8</v>
      </c>
      <c r="E25" s="10">
        <v>23.5</v>
      </c>
      <c r="F25" s="12">
        <v>46</v>
      </c>
      <c r="G25" s="10">
        <v>4.6399999999999997</v>
      </c>
      <c r="Y25" s="10">
        <v>35.700000000000003</v>
      </c>
      <c r="Z25" s="9">
        <v>3591</v>
      </c>
      <c r="AA25" s="10">
        <v>1.4</v>
      </c>
      <c r="AB25" s="5">
        <v>27</v>
      </c>
      <c r="AC25" s="12">
        <v>47</v>
      </c>
      <c r="AM25" s="10">
        <v>35.700000000000003</v>
      </c>
      <c r="AN25" s="9">
        <v>3591</v>
      </c>
      <c r="AO25" s="10">
        <v>1.4</v>
      </c>
      <c r="AP25" s="5">
        <v>27</v>
      </c>
      <c r="AQ25" s="12">
        <v>47</v>
      </c>
      <c r="BA25" s="10">
        <v>58.5</v>
      </c>
      <c r="BB25" s="9">
        <v>2210</v>
      </c>
      <c r="BC25" s="10">
        <v>2.7</v>
      </c>
      <c r="BD25" s="5">
        <v>61.1</v>
      </c>
      <c r="BE25" s="12">
        <v>38</v>
      </c>
    </row>
    <row r="26" spans="1:65" ht="12.6" thickBot="1">
      <c r="A26" s="10">
        <v>54.2</v>
      </c>
      <c r="B26" s="9">
        <v>3018</v>
      </c>
      <c r="C26" s="10">
        <v>3.1</v>
      </c>
      <c r="D26" s="5">
        <v>52.9</v>
      </c>
      <c r="E26" s="10">
        <v>20</v>
      </c>
      <c r="F26" s="12">
        <v>42</v>
      </c>
      <c r="G26" s="10">
        <v>13.12</v>
      </c>
      <c r="I26" t="s">
        <v>5</v>
      </c>
      <c r="Y26" s="10">
        <v>58.5</v>
      </c>
      <c r="Z26" s="9">
        <v>2210</v>
      </c>
      <c r="AA26" s="10">
        <v>2.7</v>
      </c>
      <c r="AB26" s="5">
        <v>61.1</v>
      </c>
      <c r="AC26" s="12">
        <v>38</v>
      </c>
      <c r="AM26" s="10">
        <v>58.5</v>
      </c>
      <c r="AN26" s="9">
        <v>2210</v>
      </c>
      <c r="AO26" s="10">
        <v>2.7</v>
      </c>
      <c r="AP26" s="5">
        <v>61.1</v>
      </c>
      <c r="AQ26" s="12">
        <v>38</v>
      </c>
      <c r="BA26" s="10">
        <v>53.5</v>
      </c>
      <c r="BB26" s="9">
        <v>3285</v>
      </c>
      <c r="BC26" s="10">
        <v>2</v>
      </c>
      <c r="BD26" s="5">
        <v>54.8</v>
      </c>
      <c r="BE26" s="12">
        <v>46</v>
      </c>
    </row>
    <row r="27" spans="1:65" ht="12.6">
      <c r="A27" s="10">
        <v>43.3</v>
      </c>
      <c r="B27" s="9">
        <v>3383</v>
      </c>
      <c r="C27" s="10">
        <v>2.2000000000000002</v>
      </c>
      <c r="D27" s="5">
        <v>79</v>
      </c>
      <c r="E27" s="10">
        <v>11.5</v>
      </c>
      <c r="F27" s="12">
        <v>36</v>
      </c>
      <c r="G27" s="10">
        <v>15.2</v>
      </c>
      <c r="I27" s="6"/>
      <c r="J27" s="6" t="s">
        <v>7</v>
      </c>
      <c r="K27" s="6" t="s">
        <v>8</v>
      </c>
      <c r="L27" s="6" t="s">
        <v>9</v>
      </c>
      <c r="M27" s="6" t="s">
        <v>10</v>
      </c>
      <c r="N27" s="6" t="s">
        <v>21</v>
      </c>
      <c r="Y27" s="10">
        <v>53.5</v>
      </c>
      <c r="Z27" s="9">
        <v>3285</v>
      </c>
      <c r="AA27" s="10">
        <v>2</v>
      </c>
      <c r="AB27" s="5">
        <v>54.8</v>
      </c>
      <c r="AC27" s="12">
        <v>46</v>
      </c>
      <c r="AM27" s="10">
        <v>53.5</v>
      </c>
      <c r="AN27" s="9">
        <v>3285</v>
      </c>
      <c r="AO27" s="10">
        <v>2</v>
      </c>
      <c r="AP27" s="5">
        <v>54.8</v>
      </c>
      <c r="AQ27" s="12">
        <v>46</v>
      </c>
      <c r="BA27" s="10">
        <v>54.2</v>
      </c>
      <c r="BB27" s="9">
        <v>3018</v>
      </c>
      <c r="BC27" s="10">
        <v>3.1</v>
      </c>
      <c r="BD27" s="5">
        <v>52.9</v>
      </c>
      <c r="BE27" s="12">
        <v>42</v>
      </c>
    </row>
    <row r="28" spans="1:65">
      <c r="A28" s="10">
        <v>58</v>
      </c>
      <c r="B28" s="9">
        <v>2382</v>
      </c>
      <c r="C28" s="10">
        <v>3.2</v>
      </c>
      <c r="D28" s="5">
        <v>48.4</v>
      </c>
      <c r="E28" s="10">
        <v>12</v>
      </c>
      <c r="F28" s="12">
        <v>42</v>
      </c>
      <c r="G28" s="10">
        <v>2.08</v>
      </c>
      <c r="I28" s="1" t="s">
        <v>12</v>
      </c>
      <c r="J28" s="8"/>
      <c r="K28" s="31"/>
      <c r="L28" s="17"/>
      <c r="M28" s="3"/>
      <c r="N28" s="1"/>
      <c r="Y28" s="10">
        <v>54.2</v>
      </c>
      <c r="Z28" s="9">
        <v>3018</v>
      </c>
      <c r="AA28" s="10">
        <v>3.1</v>
      </c>
      <c r="AB28" s="5">
        <v>52.9</v>
      </c>
      <c r="AC28" s="12">
        <v>42</v>
      </c>
      <c r="AE28" t="s">
        <v>26</v>
      </c>
      <c r="AM28" s="10">
        <v>54.2</v>
      </c>
      <c r="AN28" s="9">
        <v>3018</v>
      </c>
      <c r="AO28" s="10">
        <v>3.1</v>
      </c>
      <c r="AP28" s="5">
        <v>52.9</v>
      </c>
      <c r="AQ28" s="12">
        <v>42</v>
      </c>
      <c r="AS28" t="s">
        <v>26</v>
      </c>
      <c r="BA28" s="10">
        <v>43.3</v>
      </c>
      <c r="BB28" s="9">
        <v>3383</v>
      </c>
      <c r="BC28" s="10">
        <v>2.2000000000000002</v>
      </c>
      <c r="BD28" s="5">
        <v>79</v>
      </c>
      <c r="BE28" s="12">
        <v>36</v>
      </c>
      <c r="BG28" t="s">
        <v>26</v>
      </c>
    </row>
    <row r="29" spans="1:65" ht="12.6" thickBot="1">
      <c r="A29" s="10">
        <v>38.1</v>
      </c>
      <c r="B29" s="9">
        <v>3568</v>
      </c>
      <c r="C29" s="10">
        <v>2.2999999999999998</v>
      </c>
      <c r="D29" s="5">
        <v>36.5</v>
      </c>
      <c r="E29" s="10">
        <v>16.5</v>
      </c>
      <c r="F29" s="12">
        <v>40</v>
      </c>
      <c r="G29" s="10">
        <v>5.92</v>
      </c>
      <c r="I29" s="1" t="s">
        <v>14</v>
      </c>
      <c r="J29" s="1"/>
      <c r="K29" s="17"/>
      <c r="L29" s="31"/>
      <c r="M29" s="1"/>
      <c r="N29" s="1"/>
      <c r="Y29" s="10">
        <v>43.3</v>
      </c>
      <c r="Z29" s="9">
        <v>3383</v>
      </c>
      <c r="AA29" s="10">
        <v>2.2000000000000002</v>
      </c>
      <c r="AB29" s="5">
        <v>79</v>
      </c>
      <c r="AC29" s="12">
        <v>36</v>
      </c>
      <c r="AM29" s="10">
        <v>43.3</v>
      </c>
      <c r="AN29" s="9">
        <v>3383</v>
      </c>
      <c r="AO29" s="10">
        <v>2.2000000000000002</v>
      </c>
      <c r="AP29" s="5">
        <v>79</v>
      </c>
      <c r="AQ29" s="12">
        <v>36</v>
      </c>
      <c r="BA29" s="10">
        <v>58</v>
      </c>
      <c r="BB29" s="9">
        <v>2382</v>
      </c>
      <c r="BC29" s="10">
        <v>3.2</v>
      </c>
      <c r="BD29" s="5">
        <v>48.4</v>
      </c>
      <c r="BE29" s="12">
        <v>42</v>
      </c>
    </row>
    <row r="30" spans="1:65" ht="12.9" thickBot="1">
      <c r="A30" s="10">
        <v>45.1</v>
      </c>
      <c r="B30" s="9">
        <v>2172</v>
      </c>
      <c r="C30" s="10">
        <v>1.4</v>
      </c>
      <c r="D30" s="5">
        <v>19.8</v>
      </c>
      <c r="E30" s="10">
        <v>7</v>
      </c>
      <c r="F30" s="12">
        <v>38</v>
      </c>
      <c r="G30" s="10">
        <v>14.72</v>
      </c>
      <c r="I30" s="2" t="s">
        <v>16</v>
      </c>
      <c r="J30" s="2"/>
      <c r="K30" s="18"/>
      <c r="L30" s="18"/>
      <c r="M30" s="2"/>
      <c r="N30" s="2"/>
      <c r="Y30" s="10">
        <v>58</v>
      </c>
      <c r="Z30" s="9">
        <v>2382</v>
      </c>
      <c r="AA30" s="10">
        <v>3.2</v>
      </c>
      <c r="AB30" s="5">
        <v>48.4</v>
      </c>
      <c r="AC30" s="12">
        <v>42</v>
      </c>
      <c r="AE30" s="6" t="s">
        <v>27</v>
      </c>
      <c r="AF30" s="6" t="s">
        <v>73</v>
      </c>
      <c r="AG30" s="6" t="s">
        <v>18</v>
      </c>
      <c r="AH30" s="6" t="s">
        <v>51</v>
      </c>
      <c r="AM30" s="10">
        <v>58</v>
      </c>
      <c r="AN30" s="9">
        <v>2382</v>
      </c>
      <c r="AO30" s="10">
        <v>3.2</v>
      </c>
      <c r="AP30" s="5">
        <v>48.4</v>
      </c>
      <c r="AQ30" s="12">
        <v>42</v>
      </c>
      <c r="AS30" s="6" t="s">
        <v>27</v>
      </c>
      <c r="AT30" s="6" t="s">
        <v>73</v>
      </c>
      <c r="AU30" s="6" t="s">
        <v>18</v>
      </c>
      <c r="AV30" s="6" t="s">
        <v>51</v>
      </c>
      <c r="BA30" s="10">
        <v>38.1</v>
      </c>
      <c r="BB30" s="9">
        <v>3568</v>
      </c>
      <c r="BC30" s="10">
        <v>2.2999999999999998</v>
      </c>
      <c r="BD30" s="5">
        <v>36.5</v>
      </c>
      <c r="BE30" s="12">
        <v>40</v>
      </c>
      <c r="BG30" s="6" t="s">
        <v>27</v>
      </c>
      <c r="BH30" s="6" t="s">
        <v>73</v>
      </c>
      <c r="BI30" s="6" t="s">
        <v>18</v>
      </c>
      <c r="BJ30" s="6" t="s">
        <v>51</v>
      </c>
    </row>
    <row r="31" spans="1:65" ht="12.6" thickBot="1">
      <c r="A31" s="10">
        <v>42.8</v>
      </c>
      <c r="B31" s="9">
        <v>3003</v>
      </c>
      <c r="C31" s="10">
        <v>2.2000000000000002</v>
      </c>
      <c r="D31" s="5">
        <v>45.7</v>
      </c>
      <c r="E31" s="10">
        <v>19.5</v>
      </c>
      <c r="F31" s="12">
        <v>42</v>
      </c>
      <c r="G31" s="10">
        <v>19.2</v>
      </c>
      <c r="Y31" s="10">
        <v>38.1</v>
      </c>
      <c r="Z31" s="9">
        <v>3568</v>
      </c>
      <c r="AA31" s="10">
        <v>2.2999999999999998</v>
      </c>
      <c r="AB31" s="5">
        <v>36.5</v>
      </c>
      <c r="AC31" s="12">
        <v>40</v>
      </c>
      <c r="AE31" s="1">
        <v>1</v>
      </c>
      <c r="AF31" s="3">
        <v>48.504608620126618</v>
      </c>
      <c r="AG31" s="15">
        <v>6.9953913798733822</v>
      </c>
      <c r="AH31" s="15">
        <v>1.2803938766819694</v>
      </c>
      <c r="AM31" s="10">
        <v>38.1</v>
      </c>
      <c r="AN31" s="9">
        <v>3568</v>
      </c>
      <c r="AO31" s="10">
        <v>2.2999999999999998</v>
      </c>
      <c r="AP31" s="5">
        <v>36.5</v>
      </c>
      <c r="AQ31" s="12">
        <v>40</v>
      </c>
      <c r="AS31" s="1">
        <v>1</v>
      </c>
      <c r="AT31" s="3">
        <v>48.532018652167402</v>
      </c>
      <c r="AU31" s="15">
        <v>6.9679813478325983</v>
      </c>
      <c r="AV31" s="15">
        <v>1.319080973519271</v>
      </c>
      <c r="BA31" s="10">
        <v>45.1</v>
      </c>
      <c r="BB31" s="9">
        <v>2172</v>
      </c>
      <c r="BC31" s="10">
        <v>1.4</v>
      </c>
      <c r="BD31" s="5">
        <v>19.8</v>
      </c>
      <c r="BE31" s="12">
        <v>38</v>
      </c>
      <c r="BG31" s="1">
        <v>1</v>
      </c>
      <c r="BH31" s="3">
        <v>48.807853295718374</v>
      </c>
      <c r="BI31" s="15">
        <v>6.6921467042816261</v>
      </c>
      <c r="BJ31" s="15">
        <v>1.3063414154020407</v>
      </c>
    </row>
    <row r="32" spans="1:65" ht="12.6">
      <c r="A32" s="10">
        <v>51.4</v>
      </c>
      <c r="B32" s="9">
        <v>2640</v>
      </c>
      <c r="C32" s="10">
        <v>3.8</v>
      </c>
      <c r="D32" s="5">
        <v>43.1</v>
      </c>
      <c r="E32" s="10">
        <v>19.5</v>
      </c>
      <c r="F32" s="12">
        <v>40</v>
      </c>
      <c r="G32" s="10">
        <v>12.16</v>
      </c>
      <c r="I32" s="6"/>
      <c r="J32" s="6" t="s">
        <v>17</v>
      </c>
      <c r="K32" s="6" t="s">
        <v>11</v>
      </c>
      <c r="L32" s="6" t="s">
        <v>22</v>
      </c>
      <c r="M32" s="6" t="s">
        <v>23</v>
      </c>
      <c r="N32" s="6" t="s">
        <v>24</v>
      </c>
      <c r="O32" s="6" t="s">
        <v>25</v>
      </c>
      <c r="P32" s="35"/>
      <c r="Y32" s="10">
        <v>45.1</v>
      </c>
      <c r="Z32" s="9">
        <v>2172</v>
      </c>
      <c r="AA32" s="10">
        <v>1.4</v>
      </c>
      <c r="AB32" s="5">
        <v>19.8</v>
      </c>
      <c r="AC32" s="12">
        <v>38</v>
      </c>
      <c r="AE32" s="1">
        <v>2</v>
      </c>
      <c r="AF32" s="3">
        <v>47.524407195641274</v>
      </c>
      <c r="AG32" s="15">
        <v>-13.724407195641277</v>
      </c>
      <c r="AH32" s="55">
        <v>-2.5120319907972211</v>
      </c>
      <c r="AM32" s="10">
        <v>45.1</v>
      </c>
      <c r="AN32" s="9">
        <v>2172</v>
      </c>
      <c r="AO32" s="10">
        <v>1.4</v>
      </c>
      <c r="AP32" s="5">
        <v>19.8</v>
      </c>
      <c r="AQ32" s="12">
        <v>38</v>
      </c>
      <c r="AS32" s="1">
        <v>2</v>
      </c>
      <c r="AT32" s="3">
        <v>47.440064436786379</v>
      </c>
      <c r="AU32" s="15">
        <v>-13.640064436786382</v>
      </c>
      <c r="AV32" s="55">
        <v>-2.5821466186528066</v>
      </c>
      <c r="AW32" s="22" t="s">
        <v>76</v>
      </c>
      <c r="BA32" s="10">
        <v>42.8</v>
      </c>
      <c r="BB32" s="9">
        <v>3003</v>
      </c>
      <c r="BC32" s="10">
        <v>2.2000000000000002</v>
      </c>
      <c r="BD32" s="5">
        <v>45.7</v>
      </c>
      <c r="BE32" s="12">
        <v>42</v>
      </c>
      <c r="BG32" s="1">
        <v>2</v>
      </c>
      <c r="BH32" s="3">
        <v>41.480587426702527</v>
      </c>
      <c r="BI32" s="15">
        <v>7.5194125732974726</v>
      </c>
      <c r="BJ32" s="15">
        <v>1.4678279628431683</v>
      </c>
    </row>
    <row r="33" spans="1:62">
      <c r="A33" s="10">
        <v>45.4</v>
      </c>
      <c r="B33" s="9">
        <v>2443</v>
      </c>
      <c r="C33" s="10">
        <v>0.1</v>
      </c>
      <c r="D33" s="5">
        <v>51.5</v>
      </c>
      <c r="E33" s="10">
        <v>10.5</v>
      </c>
      <c r="F33" s="12">
        <v>39</v>
      </c>
      <c r="G33" s="10">
        <v>12</v>
      </c>
      <c r="I33" s="1" t="s">
        <v>3</v>
      </c>
      <c r="J33" s="3"/>
      <c r="K33" s="15"/>
      <c r="L33" s="15"/>
      <c r="M33" s="1"/>
      <c r="N33" s="3"/>
      <c r="O33" s="3"/>
      <c r="P33" s="1"/>
      <c r="Y33" s="10">
        <v>42.8</v>
      </c>
      <c r="Z33" s="9">
        <v>3003</v>
      </c>
      <c r="AA33" s="10">
        <v>2.2000000000000002</v>
      </c>
      <c r="AB33" s="5">
        <v>45.7</v>
      </c>
      <c r="AC33" s="12">
        <v>42</v>
      </c>
      <c r="AE33" s="1">
        <v>3</v>
      </c>
      <c r="AF33" s="3">
        <v>41.474313123674634</v>
      </c>
      <c r="AG33" s="15">
        <v>7.5256868763253664</v>
      </c>
      <c r="AH33" s="15">
        <v>1.3774559379188398</v>
      </c>
      <c r="AM33" s="10">
        <v>42.8</v>
      </c>
      <c r="AN33" s="9">
        <v>3003</v>
      </c>
      <c r="AO33" s="10">
        <v>2.2000000000000002</v>
      </c>
      <c r="AP33" s="5">
        <v>45.7</v>
      </c>
      <c r="AQ33" s="12">
        <v>42</v>
      </c>
      <c r="AS33" s="1">
        <v>3</v>
      </c>
      <c r="AT33" s="3">
        <v>41.308622106070246</v>
      </c>
      <c r="AU33" s="15">
        <v>7.6913778939297544</v>
      </c>
      <c r="AV33" s="15">
        <v>1.4560243108551447</v>
      </c>
      <c r="BA33" s="10">
        <v>51.4</v>
      </c>
      <c r="BB33" s="9">
        <v>2640</v>
      </c>
      <c r="BC33" s="10">
        <v>3.8</v>
      </c>
      <c r="BD33" s="5">
        <v>43.1</v>
      </c>
      <c r="BE33" s="12">
        <v>40</v>
      </c>
      <c r="BG33" s="1">
        <v>3</v>
      </c>
      <c r="BH33" s="3">
        <v>43.446565401706387</v>
      </c>
      <c r="BI33" s="15">
        <v>-11.546565401706388</v>
      </c>
      <c r="BJ33" s="15">
        <v>-2.2539488831359287</v>
      </c>
    </row>
    <row r="34" spans="1:62">
      <c r="A34" s="10">
        <v>48.2</v>
      </c>
      <c r="B34" s="9">
        <v>2429</v>
      </c>
      <c r="C34" s="10">
        <v>2.2999999999999998</v>
      </c>
      <c r="D34" s="5">
        <v>49.8</v>
      </c>
      <c r="E34" s="10">
        <v>20</v>
      </c>
      <c r="F34" s="12">
        <v>36</v>
      </c>
      <c r="G34" s="10">
        <v>12.16</v>
      </c>
      <c r="I34" s="1" t="s">
        <v>29</v>
      </c>
      <c r="J34" s="15"/>
      <c r="K34" s="15"/>
      <c r="L34" s="15"/>
      <c r="M34" s="1"/>
      <c r="N34" s="15"/>
      <c r="O34" s="15"/>
      <c r="P34" s="1"/>
      <c r="Y34" s="10">
        <v>51.4</v>
      </c>
      <c r="Z34" s="9">
        <v>2640</v>
      </c>
      <c r="AA34" s="10">
        <v>3.8</v>
      </c>
      <c r="AB34" s="5">
        <v>43.1</v>
      </c>
      <c r="AC34" s="12">
        <v>40</v>
      </c>
      <c r="AE34" s="1">
        <v>4</v>
      </c>
      <c r="AF34" s="3">
        <v>43.376986344340956</v>
      </c>
      <c r="AG34" s="15">
        <v>-11.476986344340958</v>
      </c>
      <c r="AH34" s="15">
        <v>-2.1006777519748616</v>
      </c>
      <c r="AM34" s="10">
        <v>51.4</v>
      </c>
      <c r="AN34" s="9">
        <v>2640</v>
      </c>
      <c r="AO34" s="10">
        <v>3.8</v>
      </c>
      <c r="AP34" s="5">
        <v>43.1</v>
      </c>
      <c r="AQ34" s="12">
        <v>40</v>
      </c>
      <c r="AS34" s="1">
        <v>4</v>
      </c>
      <c r="AT34" s="3">
        <v>43.289073527407965</v>
      </c>
      <c r="AU34" s="15">
        <v>-11.389073527407966</v>
      </c>
      <c r="AV34" s="15">
        <v>-2.1560204377827188</v>
      </c>
      <c r="BA34" s="10">
        <v>45.4</v>
      </c>
      <c r="BB34" s="9">
        <v>2443</v>
      </c>
      <c r="BC34" s="10">
        <v>0.1</v>
      </c>
      <c r="BD34" s="5">
        <v>51.5</v>
      </c>
      <c r="BE34" s="12">
        <v>39</v>
      </c>
      <c r="BG34" s="1">
        <v>4</v>
      </c>
      <c r="BH34" s="3">
        <v>51.337635130759864</v>
      </c>
      <c r="BI34" s="15">
        <v>6.0623648692401346</v>
      </c>
      <c r="BJ34" s="15">
        <v>1.1834047659026765</v>
      </c>
    </row>
    <row r="35" spans="1:62">
      <c r="A35" s="10">
        <v>40.200000000000003</v>
      </c>
      <c r="B35" s="9">
        <v>3670</v>
      </c>
      <c r="C35" s="10">
        <v>2.8</v>
      </c>
      <c r="D35" s="5">
        <v>24</v>
      </c>
      <c r="E35" s="10">
        <v>17.5</v>
      </c>
      <c r="F35" s="12">
        <v>40</v>
      </c>
      <c r="G35" s="10">
        <v>15.84</v>
      </c>
      <c r="I35" s="1" t="s">
        <v>30</v>
      </c>
      <c r="J35" s="15"/>
      <c r="K35" s="15"/>
      <c r="L35" s="15"/>
      <c r="M35" s="15"/>
      <c r="N35" s="15"/>
      <c r="O35" s="15"/>
      <c r="P35" s="1"/>
      <c r="Y35" s="10">
        <v>45.4</v>
      </c>
      <c r="Z35" s="9">
        <v>2443</v>
      </c>
      <c r="AA35" s="10">
        <v>0.1</v>
      </c>
      <c r="AB35" s="5">
        <v>51.5</v>
      </c>
      <c r="AC35" s="12">
        <v>39</v>
      </c>
      <c r="AE35" s="1">
        <v>5</v>
      </c>
      <c r="AF35" s="3">
        <v>51.72517631359203</v>
      </c>
      <c r="AG35" s="15">
        <v>5.6748236864079686</v>
      </c>
      <c r="AH35" s="15">
        <v>1.0386852006925278</v>
      </c>
      <c r="AM35" s="10">
        <v>45.4</v>
      </c>
      <c r="AN35" s="9">
        <v>2443</v>
      </c>
      <c r="AO35" s="10">
        <v>0.1</v>
      </c>
      <c r="AP35" s="5">
        <v>51.5</v>
      </c>
      <c r="AQ35" s="12">
        <v>39</v>
      </c>
      <c r="AS35" s="1">
        <v>5</v>
      </c>
      <c r="AT35" s="3">
        <v>51.339471015845803</v>
      </c>
      <c r="AU35" s="15">
        <v>6.0605289841541961</v>
      </c>
      <c r="AV35" s="15">
        <v>1.1472947577488171</v>
      </c>
      <c r="BA35" s="10">
        <v>48.2</v>
      </c>
      <c r="BB35" s="9">
        <v>2429</v>
      </c>
      <c r="BC35" s="10">
        <v>2.2999999999999998</v>
      </c>
      <c r="BD35" s="5">
        <v>49.8</v>
      </c>
      <c r="BE35" s="12">
        <v>36</v>
      </c>
      <c r="BG35" s="1">
        <v>5</v>
      </c>
      <c r="BH35" s="3">
        <v>42.397875216798134</v>
      </c>
      <c r="BI35" s="15">
        <v>6.6021247832018659</v>
      </c>
      <c r="BJ35" s="15">
        <v>1.2887686739489426</v>
      </c>
    </row>
    <row r="36" spans="1:62">
      <c r="A36" s="10">
        <v>36.799999999999997</v>
      </c>
      <c r="B36" s="9">
        <v>3006</v>
      </c>
      <c r="C36" s="10">
        <v>2.5</v>
      </c>
      <c r="D36" s="5">
        <v>45.6</v>
      </c>
      <c r="E36" s="10">
        <v>15.5</v>
      </c>
      <c r="F36" s="12">
        <v>40</v>
      </c>
      <c r="G36" s="10">
        <v>6.72</v>
      </c>
      <c r="I36" s="1" t="s">
        <v>31</v>
      </c>
      <c r="J36" s="15"/>
      <c r="K36" s="15"/>
      <c r="L36" s="15"/>
      <c r="M36" s="1"/>
      <c r="N36" s="15"/>
      <c r="O36" s="15"/>
      <c r="P36" s="1"/>
      <c r="Y36" s="10">
        <v>48.2</v>
      </c>
      <c r="Z36" s="9">
        <v>2429</v>
      </c>
      <c r="AA36" s="10">
        <v>2.2999999999999998</v>
      </c>
      <c r="AB36" s="5">
        <v>49.8</v>
      </c>
      <c r="AC36" s="12">
        <v>36</v>
      </c>
      <c r="AE36" s="1">
        <v>6</v>
      </c>
      <c r="AF36" s="3">
        <v>42.250379111185737</v>
      </c>
      <c r="AG36" s="15">
        <v>6.7496208888142633</v>
      </c>
      <c r="AH36" s="15">
        <v>1.2354095413198909</v>
      </c>
      <c r="AM36" s="10">
        <v>48.2</v>
      </c>
      <c r="AN36" s="9">
        <v>2429</v>
      </c>
      <c r="AO36" s="10">
        <v>2.2999999999999998</v>
      </c>
      <c r="AP36" s="5">
        <v>49.8</v>
      </c>
      <c r="AQ36" s="12">
        <v>36</v>
      </c>
      <c r="AS36" s="1">
        <v>6</v>
      </c>
      <c r="AT36" s="3">
        <v>42.282221011651011</v>
      </c>
      <c r="AU36" s="15">
        <v>6.7177789883489893</v>
      </c>
      <c r="AV36" s="15">
        <v>1.2717161550087972</v>
      </c>
      <c r="BA36" s="10">
        <v>40.200000000000003</v>
      </c>
      <c r="BB36" s="9">
        <v>3670</v>
      </c>
      <c r="BC36" s="10">
        <v>2.8</v>
      </c>
      <c r="BD36" s="5">
        <v>24</v>
      </c>
      <c r="BE36" s="12">
        <v>40</v>
      </c>
      <c r="BG36" s="1">
        <v>6</v>
      </c>
      <c r="BH36" s="3">
        <v>49.873462302961556</v>
      </c>
      <c r="BI36" s="15">
        <v>-3.8734623029615562</v>
      </c>
      <c r="BJ36" s="15">
        <v>-0.75611974019036765</v>
      </c>
    </row>
    <row r="37" spans="1:62">
      <c r="A37" s="10">
        <v>54.2</v>
      </c>
      <c r="B37" s="9">
        <v>2484</v>
      </c>
      <c r="C37" s="10">
        <v>2.8</v>
      </c>
      <c r="D37" s="5">
        <v>44.3</v>
      </c>
      <c r="E37" s="10">
        <v>16</v>
      </c>
      <c r="F37" s="12">
        <v>36</v>
      </c>
      <c r="G37" s="10">
        <v>0.96</v>
      </c>
      <c r="I37" s="1" t="s">
        <v>32</v>
      </c>
      <c r="J37" s="15"/>
      <c r="K37" s="15"/>
      <c r="L37" s="15"/>
      <c r="M37" s="15"/>
      <c r="N37" s="15"/>
      <c r="O37" s="15"/>
      <c r="P37" s="1"/>
      <c r="Y37" s="10">
        <v>40.200000000000003</v>
      </c>
      <c r="Z37" s="9">
        <v>3670</v>
      </c>
      <c r="AA37" s="10">
        <v>2.8</v>
      </c>
      <c r="AB37" s="5">
        <v>24</v>
      </c>
      <c r="AC37" s="12">
        <v>40</v>
      </c>
      <c r="AE37" s="1">
        <v>7</v>
      </c>
      <c r="AF37" s="3">
        <v>49.571250794470899</v>
      </c>
      <c r="AG37" s="15">
        <v>-3.5712507944708989</v>
      </c>
      <c r="AH37" s="15">
        <v>-0.6536600171495941</v>
      </c>
      <c r="AM37" s="10">
        <v>40.200000000000003</v>
      </c>
      <c r="AN37" s="9">
        <v>3670</v>
      </c>
      <c r="AO37" s="10">
        <v>2.8</v>
      </c>
      <c r="AP37" s="5">
        <v>24</v>
      </c>
      <c r="AQ37" s="12">
        <v>40</v>
      </c>
      <c r="AS37" s="1">
        <v>7</v>
      </c>
      <c r="AT37" s="3">
        <v>49.581927083178414</v>
      </c>
      <c r="AU37" s="15">
        <v>-3.5819270831784138</v>
      </c>
      <c r="AV37" s="15">
        <v>-0.67808044081858765</v>
      </c>
      <c r="BA37" s="10">
        <v>36.799999999999997</v>
      </c>
      <c r="BB37" s="9">
        <v>3006</v>
      </c>
      <c r="BC37" s="10">
        <v>2.5</v>
      </c>
      <c r="BD37" s="5">
        <v>45.6</v>
      </c>
      <c r="BE37" s="12">
        <v>40</v>
      </c>
      <c r="BG37" s="1">
        <v>7</v>
      </c>
      <c r="BH37" s="3">
        <v>47.724726301038672</v>
      </c>
      <c r="BI37" s="15">
        <v>2.4752736989613311</v>
      </c>
      <c r="BJ37" s="15">
        <v>0.48318614195049969</v>
      </c>
    </row>
    <row r="38" spans="1:62">
      <c r="A38" s="10">
        <v>36.9</v>
      </c>
      <c r="B38" s="9">
        <v>2923</v>
      </c>
      <c r="C38" s="10">
        <v>1.2</v>
      </c>
      <c r="D38" s="5">
        <v>44.9</v>
      </c>
      <c r="E38" s="10">
        <v>14</v>
      </c>
      <c r="F38" s="12">
        <v>44</v>
      </c>
      <c r="G38" s="10">
        <v>12.16</v>
      </c>
      <c r="I38" s="1" t="s">
        <v>33</v>
      </c>
      <c r="J38" s="15"/>
      <c r="K38" s="15"/>
      <c r="L38" s="15"/>
      <c r="M38" s="15"/>
      <c r="N38" s="15"/>
      <c r="O38" s="15"/>
      <c r="P38" s="1"/>
      <c r="Y38" s="10">
        <v>36.799999999999997</v>
      </c>
      <c r="Z38" s="9">
        <v>3006</v>
      </c>
      <c r="AA38" s="10">
        <v>2.5</v>
      </c>
      <c r="AB38" s="5">
        <v>45.6</v>
      </c>
      <c r="AC38" s="12">
        <v>40</v>
      </c>
      <c r="AE38" s="1">
        <v>8</v>
      </c>
      <c r="AF38" s="3">
        <v>47.991951705305631</v>
      </c>
      <c r="AG38" s="15">
        <v>2.2080482946943718</v>
      </c>
      <c r="AH38" s="15">
        <v>0.40414772561244611</v>
      </c>
      <c r="AM38" s="10">
        <v>36.799999999999997</v>
      </c>
      <c r="AN38" s="9">
        <v>3006</v>
      </c>
      <c r="AO38" s="10">
        <v>2.5</v>
      </c>
      <c r="AP38" s="5">
        <v>45.6</v>
      </c>
      <c r="AQ38" s="12">
        <v>40</v>
      </c>
      <c r="AS38" s="1">
        <v>8</v>
      </c>
      <c r="AT38" s="3">
        <v>47.69063741227346</v>
      </c>
      <c r="AU38" s="15">
        <v>2.5093625877265424</v>
      </c>
      <c r="AV38" s="15">
        <v>0.47503750080513085</v>
      </c>
      <c r="BA38" s="10">
        <v>54.2</v>
      </c>
      <c r="BB38" s="9">
        <v>2484</v>
      </c>
      <c r="BC38" s="10">
        <v>2.8</v>
      </c>
      <c r="BD38" s="5">
        <v>44.3</v>
      </c>
      <c r="BE38" s="12">
        <v>36</v>
      </c>
      <c r="BG38" s="1">
        <v>8</v>
      </c>
      <c r="BH38" s="3">
        <v>48.810525753175511</v>
      </c>
      <c r="BI38" s="15">
        <v>-2.8105257531755115</v>
      </c>
      <c r="BJ38" s="15">
        <v>-0.54862906518145516</v>
      </c>
    </row>
    <row r="39" spans="1:62" ht="12.6" thickBot="1">
      <c r="A39" s="10">
        <v>53</v>
      </c>
      <c r="B39" s="9">
        <v>2844</v>
      </c>
      <c r="C39" s="10">
        <v>3.5</v>
      </c>
      <c r="D39" s="5">
        <v>40.6</v>
      </c>
      <c r="E39" s="10">
        <v>13.5</v>
      </c>
      <c r="F39" s="12">
        <v>33</v>
      </c>
      <c r="G39" s="10">
        <v>17.28</v>
      </c>
      <c r="I39" s="2" t="s">
        <v>34</v>
      </c>
      <c r="J39" s="16"/>
      <c r="K39" s="16"/>
      <c r="L39" s="16"/>
      <c r="M39" s="36"/>
      <c r="N39" s="16"/>
      <c r="O39" s="16"/>
      <c r="P39" s="1"/>
      <c r="Y39" s="10">
        <v>54.2</v>
      </c>
      <c r="Z39" s="9">
        <v>2484</v>
      </c>
      <c r="AA39" s="10">
        <v>2.8</v>
      </c>
      <c r="AB39" s="5">
        <v>44.3</v>
      </c>
      <c r="AC39" s="12">
        <v>36</v>
      </c>
      <c r="AE39" s="1">
        <v>9</v>
      </c>
      <c r="AF39" s="3">
        <v>48.906616297067913</v>
      </c>
      <c r="AG39" s="15">
        <v>-2.906616297067913</v>
      </c>
      <c r="AH39" s="15">
        <v>-0.532009362526495</v>
      </c>
      <c r="AM39" s="10">
        <v>54.2</v>
      </c>
      <c r="AN39" s="9">
        <v>2484</v>
      </c>
      <c r="AO39" s="10">
        <v>2.8</v>
      </c>
      <c r="AP39" s="5">
        <v>44.3</v>
      </c>
      <c r="AQ39" s="12">
        <v>36</v>
      </c>
      <c r="AS39" s="1">
        <v>9</v>
      </c>
      <c r="AT39" s="3">
        <v>48.717849112013965</v>
      </c>
      <c r="AU39" s="15">
        <v>-2.7178491120139654</v>
      </c>
      <c r="AV39" s="15">
        <v>-0.51450525964295346</v>
      </c>
      <c r="BA39" s="10">
        <v>36.9</v>
      </c>
      <c r="BB39" s="9">
        <v>2923</v>
      </c>
      <c r="BC39" s="10">
        <v>1.2</v>
      </c>
      <c r="BD39" s="5">
        <v>44.9</v>
      </c>
      <c r="BE39" s="12">
        <v>44</v>
      </c>
      <c r="BG39" s="1">
        <v>9</v>
      </c>
      <c r="BH39" s="3">
        <v>53.682324647557238</v>
      </c>
      <c r="BI39" s="15">
        <v>-8.1823246475572375</v>
      </c>
      <c r="BJ39" s="15">
        <v>-1.5972318052337642</v>
      </c>
    </row>
    <row r="40" spans="1:62">
      <c r="A40" s="10">
        <v>39.299999999999997</v>
      </c>
      <c r="B40" s="9">
        <v>3159</v>
      </c>
      <c r="C40" s="10">
        <v>2.7</v>
      </c>
      <c r="D40" s="5">
        <v>39.200000000000003</v>
      </c>
      <c r="E40" s="10">
        <v>11</v>
      </c>
      <c r="F40" s="12">
        <v>37</v>
      </c>
      <c r="G40" s="10">
        <v>0.32</v>
      </c>
      <c r="Y40" s="10">
        <v>36.9</v>
      </c>
      <c r="Z40" s="9">
        <v>2923</v>
      </c>
      <c r="AA40" s="10">
        <v>1.2</v>
      </c>
      <c r="AB40" s="5">
        <v>44.9</v>
      </c>
      <c r="AC40" s="12">
        <v>44</v>
      </c>
      <c r="AE40" s="1">
        <v>10</v>
      </c>
      <c r="AF40" s="3">
        <v>53.800603065596306</v>
      </c>
      <c r="AG40" s="15">
        <v>-8.3006030655963059</v>
      </c>
      <c r="AH40" s="15">
        <v>-1.5192918824435329</v>
      </c>
      <c r="AM40" s="10">
        <v>36.9</v>
      </c>
      <c r="AN40" s="9">
        <v>2923</v>
      </c>
      <c r="AO40" s="10">
        <v>1.2</v>
      </c>
      <c r="AP40" s="5">
        <v>44.9</v>
      </c>
      <c r="AQ40" s="12">
        <v>44</v>
      </c>
      <c r="AS40" s="1">
        <v>10</v>
      </c>
      <c r="AT40" s="3">
        <v>53.50835382969025</v>
      </c>
      <c r="AU40" s="15">
        <v>-8.0083538296902503</v>
      </c>
      <c r="AV40" s="15">
        <v>-1.5160297708374957</v>
      </c>
      <c r="BA40" s="10">
        <v>53</v>
      </c>
      <c r="BB40" s="9">
        <v>2844</v>
      </c>
      <c r="BC40" s="10">
        <v>3.5</v>
      </c>
      <c r="BD40" s="5">
        <v>40.6</v>
      </c>
      <c r="BE40" s="12">
        <v>33</v>
      </c>
      <c r="BG40" s="1">
        <v>10</v>
      </c>
      <c r="BH40" s="3">
        <v>43.119588244113842</v>
      </c>
      <c r="BI40" s="15">
        <v>1.0804117558861606</v>
      </c>
      <c r="BJ40" s="15">
        <v>0.2109019250128405</v>
      </c>
    </row>
    <row r="41" spans="1:62">
      <c r="A41" s="10">
        <v>54.4</v>
      </c>
      <c r="B41" s="9">
        <v>3241</v>
      </c>
      <c r="C41" s="10">
        <v>2.2000000000000002</v>
      </c>
      <c r="D41" s="5">
        <v>57.8</v>
      </c>
      <c r="E41" s="10">
        <v>21.5</v>
      </c>
      <c r="F41" s="12">
        <v>48</v>
      </c>
      <c r="G41" s="10">
        <v>8.16</v>
      </c>
      <c r="I41" s="26" t="s">
        <v>68</v>
      </c>
      <c r="Y41" s="10">
        <v>53</v>
      </c>
      <c r="Z41" s="9">
        <v>2844</v>
      </c>
      <c r="AA41" s="10">
        <v>3.5</v>
      </c>
      <c r="AB41" s="5">
        <v>40.6</v>
      </c>
      <c r="AC41" s="12">
        <v>33</v>
      </c>
      <c r="AE41" s="1">
        <v>11</v>
      </c>
      <c r="AF41" s="3">
        <v>43.263439911133787</v>
      </c>
      <c r="AG41" s="15">
        <v>0.93656008886621578</v>
      </c>
      <c r="AH41" s="15">
        <v>0.17142226042979869</v>
      </c>
      <c r="AM41" s="10">
        <v>53</v>
      </c>
      <c r="AN41" s="9">
        <v>2844</v>
      </c>
      <c r="AO41" s="10">
        <v>3.5</v>
      </c>
      <c r="AP41" s="5">
        <v>40.6</v>
      </c>
      <c r="AQ41" s="12">
        <v>33</v>
      </c>
      <c r="AS41" s="1">
        <v>11</v>
      </c>
      <c r="AT41" s="3">
        <v>43.076375829539508</v>
      </c>
      <c r="AU41" s="15">
        <v>1.123624170460495</v>
      </c>
      <c r="AV41" s="15">
        <v>0.21270884502322021</v>
      </c>
      <c r="BA41" s="10">
        <v>39.299999999999997</v>
      </c>
      <c r="BB41" s="9">
        <v>3159</v>
      </c>
      <c r="BC41" s="10">
        <v>2.7</v>
      </c>
      <c r="BD41" s="5">
        <v>39.200000000000003</v>
      </c>
      <c r="BE41" s="12">
        <v>37</v>
      </c>
      <c r="BG41" s="1">
        <v>11</v>
      </c>
      <c r="BH41" s="3">
        <v>33.040685252463163</v>
      </c>
      <c r="BI41" s="15">
        <v>-3.2406852524631624</v>
      </c>
      <c r="BJ41" s="15">
        <v>-0.63259840924687105</v>
      </c>
    </row>
    <row r="42" spans="1:62">
      <c r="A42" s="10">
        <v>43.7</v>
      </c>
      <c r="B42" s="9">
        <v>2915</v>
      </c>
      <c r="C42" s="10">
        <v>1.6</v>
      </c>
      <c r="D42" s="5">
        <v>62</v>
      </c>
      <c r="E42" s="10">
        <v>13.5</v>
      </c>
      <c r="F42" s="12">
        <v>39</v>
      </c>
      <c r="G42" s="10">
        <v>8.48</v>
      </c>
      <c r="Y42" s="10">
        <v>39.299999999999997</v>
      </c>
      <c r="Z42" s="9">
        <v>3159</v>
      </c>
      <c r="AA42" s="10">
        <v>2.7</v>
      </c>
      <c r="AB42" s="5">
        <v>39.200000000000003</v>
      </c>
      <c r="AC42" s="12">
        <v>37</v>
      </c>
      <c r="AE42" s="1">
        <v>12</v>
      </c>
      <c r="AF42" s="3">
        <v>33.017142240262991</v>
      </c>
      <c r="AG42" s="15">
        <v>-3.2171422402629908</v>
      </c>
      <c r="AH42" s="15">
        <v>-0.58884614186121564</v>
      </c>
      <c r="AM42" s="10">
        <v>39.299999999999997</v>
      </c>
      <c r="AN42" s="9">
        <v>3159</v>
      </c>
      <c r="AO42" s="10">
        <v>2.7</v>
      </c>
      <c r="AP42" s="5">
        <v>39.200000000000003</v>
      </c>
      <c r="AQ42" s="12">
        <v>37</v>
      </c>
      <c r="AS42" s="1">
        <v>12</v>
      </c>
      <c r="AT42" s="3">
        <v>32.925953643165755</v>
      </c>
      <c r="AU42" s="15">
        <v>-3.1259536431657544</v>
      </c>
      <c r="AV42" s="15">
        <v>-0.5917619133819555</v>
      </c>
      <c r="BA42" s="10">
        <v>54.4</v>
      </c>
      <c r="BB42" s="9">
        <v>3241</v>
      </c>
      <c r="BC42" s="10">
        <v>2.2000000000000002</v>
      </c>
      <c r="BD42" s="5">
        <v>57.8</v>
      </c>
      <c r="BE42" s="12">
        <v>48</v>
      </c>
      <c r="BG42" s="1">
        <v>12</v>
      </c>
      <c r="BH42" s="3">
        <v>39.767700890171085</v>
      </c>
      <c r="BI42" s="15">
        <v>-1.3677008901710863</v>
      </c>
      <c r="BJ42" s="15">
        <v>-0.26698223987971004</v>
      </c>
    </row>
    <row r="43" spans="1:62">
      <c r="A43" s="10">
        <v>51.5</v>
      </c>
      <c r="B43" s="9">
        <v>3069</v>
      </c>
      <c r="C43" s="10">
        <v>3.3</v>
      </c>
      <c r="D43" s="5">
        <v>51.2</v>
      </c>
      <c r="E43" s="10">
        <v>20.5</v>
      </c>
      <c r="F43" s="12">
        <v>40</v>
      </c>
      <c r="G43" s="10">
        <v>12.32</v>
      </c>
      <c r="I43" t="s">
        <v>19</v>
      </c>
      <c r="Y43" s="10">
        <v>54.4</v>
      </c>
      <c r="Z43" s="9">
        <v>3241</v>
      </c>
      <c r="AA43" s="10">
        <v>2.2000000000000002</v>
      </c>
      <c r="AB43" s="5">
        <v>57.8</v>
      </c>
      <c r="AC43" s="12">
        <v>48</v>
      </c>
      <c r="AE43" s="1">
        <v>13</v>
      </c>
      <c r="AF43" s="3">
        <v>39.514319586086174</v>
      </c>
      <c r="AG43" s="15">
        <v>-1.1143195860861752</v>
      </c>
      <c r="AH43" s="15">
        <v>-0.2039582772733082</v>
      </c>
      <c r="AM43" s="10">
        <v>54.4</v>
      </c>
      <c r="AN43" s="9">
        <v>3241</v>
      </c>
      <c r="AO43" s="10">
        <v>2.2000000000000002</v>
      </c>
      <c r="AP43" s="5">
        <v>57.8</v>
      </c>
      <c r="AQ43" s="12">
        <v>48</v>
      </c>
      <c r="AS43" s="1">
        <v>13</v>
      </c>
      <c r="AT43" s="3">
        <v>39.563071490212295</v>
      </c>
      <c r="AU43" s="15">
        <v>-1.1630714902122961</v>
      </c>
      <c r="AV43" s="15">
        <v>-0.2201764610146317</v>
      </c>
      <c r="BA43" s="10">
        <v>43.7</v>
      </c>
      <c r="BB43" s="9">
        <v>2915</v>
      </c>
      <c r="BC43" s="10">
        <v>1.6</v>
      </c>
      <c r="BD43" s="5">
        <v>62</v>
      </c>
      <c r="BE43" s="12">
        <v>39</v>
      </c>
      <c r="BG43" s="1">
        <v>13</v>
      </c>
      <c r="BH43" s="3">
        <v>49.350396533801266</v>
      </c>
      <c r="BI43" s="15">
        <v>5.0496034661987323</v>
      </c>
      <c r="BJ43" s="15">
        <v>0.98570853729680918</v>
      </c>
    </row>
    <row r="44" spans="1:62" ht="12.6" thickBot="1">
      <c r="A44" s="10">
        <v>43.5</v>
      </c>
      <c r="B44" s="9">
        <v>2910</v>
      </c>
      <c r="C44" s="10">
        <v>1.4</v>
      </c>
      <c r="D44" s="5">
        <v>41.8</v>
      </c>
      <c r="E44" s="10">
        <v>12.5</v>
      </c>
      <c r="F44" s="12">
        <v>38</v>
      </c>
      <c r="G44" s="10">
        <v>2.88</v>
      </c>
      <c r="Y44" s="10">
        <v>43.7</v>
      </c>
      <c r="Z44" s="9">
        <v>2915</v>
      </c>
      <c r="AA44" s="10">
        <v>1.6</v>
      </c>
      <c r="AB44" s="5">
        <v>62</v>
      </c>
      <c r="AC44" s="12">
        <v>39</v>
      </c>
      <c r="AE44" s="1">
        <v>14</v>
      </c>
      <c r="AF44" s="3">
        <v>49.26702056051586</v>
      </c>
      <c r="AG44" s="15">
        <v>5.1329794394841386</v>
      </c>
      <c r="AH44" s="15">
        <v>0.93950932643441276</v>
      </c>
      <c r="AM44" s="10">
        <v>43.7</v>
      </c>
      <c r="AN44" s="9">
        <v>2915</v>
      </c>
      <c r="AO44" s="10">
        <v>1.6</v>
      </c>
      <c r="AP44" s="5">
        <v>62</v>
      </c>
      <c r="AQ44" s="12">
        <v>39</v>
      </c>
      <c r="AS44" s="1">
        <v>14</v>
      </c>
      <c r="AT44" s="3">
        <v>49.185437534385215</v>
      </c>
      <c r="AU44" s="15">
        <v>5.2145624656147831</v>
      </c>
      <c r="AV44" s="15">
        <v>0.98714818399445703</v>
      </c>
      <c r="BA44" s="10">
        <v>51.5</v>
      </c>
      <c r="BB44" s="9">
        <v>3069</v>
      </c>
      <c r="BC44" s="10">
        <v>3.3</v>
      </c>
      <c r="BD44" s="5">
        <v>51.2</v>
      </c>
      <c r="BE44" s="12">
        <v>40</v>
      </c>
      <c r="BG44" s="1">
        <v>14</v>
      </c>
      <c r="BH44" s="3">
        <v>36.590265713827293</v>
      </c>
      <c r="BI44" s="15">
        <v>-2.0902657138272929</v>
      </c>
      <c r="BJ44" s="15">
        <v>-0.40803060539908198</v>
      </c>
    </row>
    <row r="45" spans="1:62" ht="12.6">
      <c r="A45" s="10">
        <v>48.8</v>
      </c>
      <c r="B45" s="9">
        <v>2935</v>
      </c>
      <c r="C45" s="10">
        <v>3.9</v>
      </c>
      <c r="D45" s="5">
        <v>55.1</v>
      </c>
      <c r="E45" s="10">
        <v>20</v>
      </c>
      <c r="F45" s="12">
        <v>38</v>
      </c>
      <c r="G45" s="10">
        <v>9.76</v>
      </c>
      <c r="I45" s="7" t="s">
        <v>20</v>
      </c>
      <c r="J45" s="7"/>
      <c r="Y45" s="10">
        <v>51.5</v>
      </c>
      <c r="Z45" s="9">
        <v>3069</v>
      </c>
      <c r="AA45" s="10">
        <v>3.3</v>
      </c>
      <c r="AB45" s="5">
        <v>51.2</v>
      </c>
      <c r="AC45" s="12">
        <v>40</v>
      </c>
      <c r="AE45" s="1">
        <v>15</v>
      </c>
      <c r="AF45" s="3">
        <v>36.907261644976607</v>
      </c>
      <c r="AG45" s="15">
        <v>-2.4072616449766073</v>
      </c>
      <c r="AH45" s="15">
        <v>-0.44061052519054367</v>
      </c>
      <c r="AM45" s="10">
        <v>51.5</v>
      </c>
      <c r="AN45" s="9">
        <v>3069</v>
      </c>
      <c r="AO45" s="10">
        <v>3.3</v>
      </c>
      <c r="AP45" s="5">
        <v>51.2</v>
      </c>
      <c r="AQ45" s="12">
        <v>40</v>
      </c>
      <c r="AS45" s="1">
        <v>15</v>
      </c>
      <c r="AT45" s="3">
        <v>36.570423871809034</v>
      </c>
      <c r="AU45" s="15">
        <v>-2.0704238718090338</v>
      </c>
      <c r="AV45" s="15">
        <v>-0.39194374957287997</v>
      </c>
      <c r="BA45" s="10">
        <v>43.5</v>
      </c>
      <c r="BB45" s="9">
        <v>2910</v>
      </c>
      <c r="BC45" s="10">
        <v>1.4</v>
      </c>
      <c r="BD45" s="5">
        <v>41.8</v>
      </c>
      <c r="BE45" s="12">
        <v>38</v>
      </c>
      <c r="BG45" s="1">
        <v>15</v>
      </c>
      <c r="BH45" s="3">
        <v>41.401612857546823</v>
      </c>
      <c r="BI45" s="15">
        <v>3.4983871424531756</v>
      </c>
      <c r="BJ45" s="15">
        <v>0.68290314203253299</v>
      </c>
    </row>
    <row r="46" spans="1:62">
      <c r="A46" s="10">
        <v>36.1</v>
      </c>
      <c r="B46" s="9">
        <v>2962</v>
      </c>
      <c r="C46" s="10">
        <v>0.9</v>
      </c>
      <c r="D46" s="5">
        <v>16.399999999999999</v>
      </c>
      <c r="E46" s="10">
        <v>12.5</v>
      </c>
      <c r="F46" s="12">
        <v>45</v>
      </c>
      <c r="G46" s="10">
        <v>13.76</v>
      </c>
      <c r="I46" s="1" t="s">
        <v>15</v>
      </c>
      <c r="J46" s="15"/>
      <c r="Y46" s="10">
        <v>43.5</v>
      </c>
      <c r="Z46" s="9">
        <v>2910</v>
      </c>
      <c r="AA46" s="10">
        <v>1.4</v>
      </c>
      <c r="AB46" s="5">
        <v>41.8</v>
      </c>
      <c r="AC46" s="12">
        <v>38</v>
      </c>
      <c r="AE46" s="1">
        <v>16</v>
      </c>
      <c r="AF46" s="3">
        <v>41.703423153419664</v>
      </c>
      <c r="AG46" s="15">
        <v>3.196576846580335</v>
      </c>
      <c r="AH46" s="15">
        <v>0.58508197732589218</v>
      </c>
      <c r="AM46" s="10">
        <v>43.5</v>
      </c>
      <c r="AN46" s="9">
        <v>2910</v>
      </c>
      <c r="AO46" s="10">
        <v>1.4</v>
      </c>
      <c r="AP46" s="5">
        <v>41.8</v>
      </c>
      <c r="AQ46" s="12">
        <v>38</v>
      </c>
      <c r="AS46" s="1">
        <v>16</v>
      </c>
      <c r="AT46" s="3">
        <v>41.396847624005453</v>
      </c>
      <c r="AU46" s="15">
        <v>3.5031523759945458</v>
      </c>
      <c r="AV46" s="15">
        <v>0.66316791274858744</v>
      </c>
      <c r="BA46" s="10">
        <v>48.8</v>
      </c>
      <c r="BB46" s="9">
        <v>2935</v>
      </c>
      <c r="BC46" s="10">
        <v>3.9</v>
      </c>
      <c r="BD46" s="5">
        <v>55.1</v>
      </c>
      <c r="BE46" s="12">
        <v>38</v>
      </c>
      <c r="BG46" s="1">
        <v>16</v>
      </c>
      <c r="BH46" s="3">
        <v>53.634762502522285</v>
      </c>
      <c r="BI46" s="15">
        <v>2.8652374974777146</v>
      </c>
      <c r="BJ46" s="15">
        <v>0.55930907873302993</v>
      </c>
    </row>
    <row r="47" spans="1:62">
      <c r="A47" s="10">
        <v>33.200000000000003</v>
      </c>
      <c r="B47" s="9">
        <v>2629</v>
      </c>
      <c r="C47" s="10">
        <v>1.4</v>
      </c>
      <c r="D47" s="5">
        <v>35.9</v>
      </c>
      <c r="E47" s="10">
        <v>20</v>
      </c>
      <c r="F47" s="12">
        <v>38</v>
      </c>
      <c r="G47" s="10">
        <v>11.52</v>
      </c>
      <c r="I47" s="1" t="s">
        <v>6</v>
      </c>
      <c r="J47" s="15"/>
      <c r="Y47" s="10">
        <v>48.8</v>
      </c>
      <c r="Z47" s="9">
        <v>2935</v>
      </c>
      <c r="AA47" s="10">
        <v>3.9</v>
      </c>
      <c r="AB47" s="5">
        <v>55.1</v>
      </c>
      <c r="AC47" s="12">
        <v>38</v>
      </c>
      <c r="AE47" s="1">
        <v>17</v>
      </c>
      <c r="AF47" s="3">
        <v>53.735792682677314</v>
      </c>
      <c r="AG47" s="15">
        <v>2.7642073173226862</v>
      </c>
      <c r="AH47" s="15">
        <v>0.50594368932128608</v>
      </c>
      <c r="AM47" s="10">
        <v>48.8</v>
      </c>
      <c r="AN47" s="9">
        <v>2935</v>
      </c>
      <c r="AO47" s="10">
        <v>3.9</v>
      </c>
      <c r="AP47" s="5">
        <v>55.1</v>
      </c>
      <c r="AQ47" s="12">
        <v>38</v>
      </c>
      <c r="AS47" s="1">
        <v>17</v>
      </c>
      <c r="AT47" s="3">
        <v>53.455973942473605</v>
      </c>
      <c r="AU47" s="15">
        <v>3.0440260575263949</v>
      </c>
      <c r="AV47" s="15">
        <v>0.57625252636890545</v>
      </c>
      <c r="BA47" s="10">
        <v>36.1</v>
      </c>
      <c r="BB47" s="9">
        <v>2962</v>
      </c>
      <c r="BC47" s="10">
        <v>0.9</v>
      </c>
      <c r="BD47" s="5">
        <v>16.399999999999999</v>
      </c>
      <c r="BE47" s="12">
        <v>45</v>
      </c>
      <c r="BG47" s="1">
        <v>17</v>
      </c>
      <c r="BH47" s="3">
        <v>37.97807889658835</v>
      </c>
      <c r="BI47" s="15">
        <v>1.3219211034116469</v>
      </c>
      <c r="BJ47" s="15">
        <v>0.2580457903255084</v>
      </c>
    </row>
    <row r="48" spans="1:62">
      <c r="A48" s="10">
        <v>41.9</v>
      </c>
      <c r="B48" s="9">
        <v>3517</v>
      </c>
      <c r="C48" s="10">
        <v>2.9</v>
      </c>
      <c r="D48" s="5">
        <v>51.6</v>
      </c>
      <c r="E48" s="10">
        <v>6</v>
      </c>
      <c r="F48" s="12">
        <v>41</v>
      </c>
      <c r="G48" s="10">
        <v>14.56</v>
      </c>
      <c r="I48" s="1" t="s">
        <v>13</v>
      </c>
      <c r="J48" s="15"/>
      <c r="Y48" s="10">
        <v>36.1</v>
      </c>
      <c r="Z48" s="9">
        <v>2962</v>
      </c>
      <c r="AA48" s="10">
        <v>0.9</v>
      </c>
      <c r="AB48" s="5">
        <v>16.399999999999999</v>
      </c>
      <c r="AC48" s="12">
        <v>45</v>
      </c>
      <c r="AE48" s="1">
        <v>18</v>
      </c>
      <c r="AF48" s="3">
        <v>37.860287707913038</v>
      </c>
      <c r="AG48" s="15">
        <v>1.4397122920869592</v>
      </c>
      <c r="AH48" s="15">
        <v>0.26351617841935121</v>
      </c>
      <c r="AM48" s="10">
        <v>36.1</v>
      </c>
      <c r="AN48" s="9">
        <v>2962</v>
      </c>
      <c r="AO48" s="10">
        <v>0.9</v>
      </c>
      <c r="AP48" s="5">
        <v>16.399999999999999</v>
      </c>
      <c r="AQ48" s="12">
        <v>45</v>
      </c>
      <c r="AS48" s="1">
        <v>18</v>
      </c>
      <c r="AT48" s="3">
        <v>37.880838350608748</v>
      </c>
      <c r="AU48" s="15">
        <v>1.4191616493912491</v>
      </c>
      <c r="AV48" s="15">
        <v>0.26865587558475723</v>
      </c>
      <c r="BA48" s="10">
        <v>33.200000000000003</v>
      </c>
      <c r="BB48" s="9">
        <v>2629</v>
      </c>
      <c r="BC48" s="10">
        <v>1.4</v>
      </c>
      <c r="BD48" s="5">
        <v>35.9</v>
      </c>
      <c r="BE48" s="12">
        <v>38</v>
      </c>
      <c r="BG48" s="1">
        <v>18</v>
      </c>
      <c r="BH48" s="3">
        <v>56.668554545668393</v>
      </c>
      <c r="BI48" s="15">
        <v>6.1314454543316046</v>
      </c>
      <c r="BJ48" s="15">
        <v>1.1968896509915605</v>
      </c>
    </row>
    <row r="49" spans="1:64">
      <c r="A49" s="10">
        <v>49.8</v>
      </c>
      <c r="B49" s="9">
        <v>2859</v>
      </c>
      <c r="C49" s="10">
        <v>1.7</v>
      </c>
      <c r="D49" s="5">
        <v>54.4</v>
      </c>
      <c r="E49" s="10">
        <v>14.5</v>
      </c>
      <c r="F49" s="12">
        <v>42</v>
      </c>
      <c r="G49" s="10">
        <v>4.8</v>
      </c>
      <c r="I49" s="1" t="s">
        <v>11</v>
      </c>
      <c r="J49" s="15"/>
      <c r="Y49" s="10">
        <v>33.200000000000003</v>
      </c>
      <c r="Z49" s="9">
        <v>2629</v>
      </c>
      <c r="AA49" s="10">
        <v>1.4</v>
      </c>
      <c r="AB49" s="5">
        <v>35.9</v>
      </c>
      <c r="AC49" s="12">
        <v>38</v>
      </c>
      <c r="AE49" s="1">
        <v>19</v>
      </c>
      <c r="AF49" s="3">
        <v>56.385592132886828</v>
      </c>
      <c r="AG49" s="15">
        <v>6.4144078671131695</v>
      </c>
      <c r="AH49" s="15">
        <v>1.1740541893370104</v>
      </c>
      <c r="AM49" s="10">
        <v>33.200000000000003</v>
      </c>
      <c r="AN49" s="9">
        <v>2629</v>
      </c>
      <c r="AO49" s="10">
        <v>1.4</v>
      </c>
      <c r="AP49" s="5">
        <v>35.9</v>
      </c>
      <c r="AQ49" s="12">
        <v>38</v>
      </c>
      <c r="AS49" s="1">
        <v>19</v>
      </c>
      <c r="AT49" s="3">
        <v>56.33409145609599</v>
      </c>
      <c r="AU49" s="15">
        <v>6.4659085439040069</v>
      </c>
      <c r="AV49" s="15">
        <v>1.224035557935649</v>
      </c>
      <c r="BA49" s="10">
        <v>41.9</v>
      </c>
      <c r="BB49" s="9">
        <v>3517</v>
      </c>
      <c r="BC49" s="10">
        <v>2.9</v>
      </c>
      <c r="BD49" s="5">
        <v>51.6</v>
      </c>
      <c r="BE49" s="12">
        <v>41</v>
      </c>
      <c r="BG49" s="1">
        <v>19</v>
      </c>
      <c r="BH49" s="3">
        <v>50.107440539405601</v>
      </c>
      <c r="BI49" s="15">
        <v>-9.8074405394056043</v>
      </c>
      <c r="BJ49" s="15">
        <v>-1.9144627758266952</v>
      </c>
    </row>
    <row r="50" spans="1:64" ht="12.6" thickBot="1">
      <c r="A50" s="10">
        <v>45</v>
      </c>
      <c r="B50" s="9">
        <v>3697</v>
      </c>
      <c r="C50" s="10">
        <v>2.1</v>
      </c>
      <c r="D50" s="5">
        <v>23.6</v>
      </c>
      <c r="E50" s="10">
        <v>20.5</v>
      </c>
      <c r="F50" s="12">
        <v>44</v>
      </c>
      <c r="G50" s="10">
        <v>14.4</v>
      </c>
      <c r="I50" s="2" t="s">
        <v>4</v>
      </c>
      <c r="J50" s="2"/>
      <c r="Y50" s="10">
        <v>41.9</v>
      </c>
      <c r="Z50" s="9">
        <v>3517</v>
      </c>
      <c r="AA50" s="10">
        <v>2.9</v>
      </c>
      <c r="AB50" s="5">
        <v>51.6</v>
      </c>
      <c r="AC50" s="12">
        <v>41</v>
      </c>
      <c r="AE50" s="1">
        <v>20</v>
      </c>
      <c r="AF50" s="3">
        <v>49.840572235845599</v>
      </c>
      <c r="AG50" s="15">
        <v>-9.5405722358456018</v>
      </c>
      <c r="AH50" s="15">
        <v>-1.7462482951225269</v>
      </c>
      <c r="AM50" s="10">
        <v>41.9</v>
      </c>
      <c r="AN50" s="9">
        <v>3517</v>
      </c>
      <c r="AO50" s="10">
        <v>2.9</v>
      </c>
      <c r="AP50" s="5">
        <v>51.6</v>
      </c>
      <c r="AQ50" s="12">
        <v>41</v>
      </c>
      <c r="AS50" s="1">
        <v>20</v>
      </c>
      <c r="AT50" s="3">
        <v>49.882245584398291</v>
      </c>
      <c r="AU50" s="15">
        <v>-9.5822455843982937</v>
      </c>
      <c r="AV50" s="15">
        <v>-1.8139769903230947</v>
      </c>
      <c r="BA50" s="10">
        <v>49.8</v>
      </c>
      <c r="BB50" s="9">
        <v>2859</v>
      </c>
      <c r="BC50" s="10">
        <v>1.7</v>
      </c>
      <c r="BD50" s="5">
        <v>54.4</v>
      </c>
      <c r="BE50" s="12">
        <v>42</v>
      </c>
      <c r="BG50" s="1">
        <v>20</v>
      </c>
      <c r="BH50" s="3">
        <v>43.18711429835043</v>
      </c>
      <c r="BI50" s="15">
        <v>-2.0871142983504285</v>
      </c>
      <c r="BJ50" s="15">
        <v>-0.40741543290862642</v>
      </c>
    </row>
    <row r="51" spans="1:64">
      <c r="A51" s="10">
        <v>43.2</v>
      </c>
      <c r="B51" s="9">
        <v>2724</v>
      </c>
      <c r="C51" s="10">
        <v>1.2</v>
      </c>
      <c r="D51" s="5">
        <v>59.7</v>
      </c>
      <c r="E51" s="10">
        <v>14.5</v>
      </c>
      <c r="F51" s="12">
        <v>46</v>
      </c>
      <c r="G51" s="10">
        <v>0.48</v>
      </c>
      <c r="Y51" s="10">
        <v>49.8</v>
      </c>
      <c r="Z51" s="9">
        <v>2859</v>
      </c>
      <c r="AA51" s="10">
        <v>1.7</v>
      </c>
      <c r="AB51" s="5">
        <v>54.4</v>
      </c>
      <c r="AC51" s="12">
        <v>42</v>
      </c>
      <c r="AE51" s="1">
        <v>21</v>
      </c>
      <c r="AF51" s="3">
        <v>43.151287873142792</v>
      </c>
      <c r="AG51" s="15">
        <v>-2.0512878731427904</v>
      </c>
      <c r="AH51" s="15">
        <v>-0.37545525181631062</v>
      </c>
      <c r="AM51" s="10">
        <v>49.8</v>
      </c>
      <c r="AN51" s="9">
        <v>2859</v>
      </c>
      <c r="AO51" s="10">
        <v>1.7</v>
      </c>
      <c r="AP51" s="5">
        <v>54.4</v>
      </c>
      <c r="AQ51" s="12">
        <v>42</v>
      </c>
      <c r="AS51" s="1">
        <v>21</v>
      </c>
      <c r="AT51" s="3">
        <v>43.044625130609845</v>
      </c>
      <c r="AU51" s="15">
        <v>-1.9446251306098432</v>
      </c>
      <c r="AV51" s="15">
        <v>-0.36812928771871006</v>
      </c>
      <c r="BA51" s="10">
        <v>45</v>
      </c>
      <c r="BB51" s="9">
        <v>3697</v>
      </c>
      <c r="BC51" s="10">
        <v>2.1</v>
      </c>
      <c r="BD51" s="5">
        <v>23.6</v>
      </c>
      <c r="BE51" s="12">
        <v>44</v>
      </c>
      <c r="BG51" s="1">
        <v>21</v>
      </c>
      <c r="BH51" s="3">
        <v>37.286014893613427</v>
      </c>
      <c r="BI51" s="15">
        <v>-1.5860148936134237</v>
      </c>
      <c r="BJ51" s="15">
        <v>-0.30959825486881409</v>
      </c>
    </row>
    <row r="52" spans="1:64" ht="12.6" thickBot="1">
      <c r="A52" s="10">
        <v>38.799999999999997</v>
      </c>
      <c r="B52" s="9">
        <v>3330</v>
      </c>
      <c r="C52" s="10">
        <v>2.7</v>
      </c>
      <c r="D52" s="5">
        <v>41</v>
      </c>
      <c r="E52" s="10">
        <v>13.5</v>
      </c>
      <c r="F52" s="12">
        <v>45</v>
      </c>
      <c r="G52" s="10">
        <v>6.4</v>
      </c>
      <c r="I52" t="s">
        <v>5</v>
      </c>
      <c r="Y52" s="10">
        <v>45</v>
      </c>
      <c r="Z52" s="9">
        <v>3697</v>
      </c>
      <c r="AA52" s="10">
        <v>2.1</v>
      </c>
      <c r="AB52" s="5">
        <v>23.6</v>
      </c>
      <c r="AC52" s="12">
        <v>44</v>
      </c>
      <c r="AE52" s="1">
        <v>22</v>
      </c>
      <c r="AF52" s="3">
        <v>37.7768848946194</v>
      </c>
      <c r="AG52" s="15">
        <v>-2.076884894619397</v>
      </c>
      <c r="AH52" s="15">
        <v>-0.38014037488951558</v>
      </c>
      <c r="AM52" s="10">
        <v>45</v>
      </c>
      <c r="AN52" s="9">
        <v>3697</v>
      </c>
      <c r="AO52" s="10">
        <v>2.1</v>
      </c>
      <c r="AP52" s="5">
        <v>23.6</v>
      </c>
      <c r="AQ52" s="12">
        <v>44</v>
      </c>
      <c r="AS52" s="1">
        <v>22</v>
      </c>
      <c r="AT52" s="3">
        <v>37.370476858982549</v>
      </c>
      <c r="AU52" s="15">
        <v>-1.6704768589825463</v>
      </c>
      <c r="AV52" s="15">
        <v>-0.31623136334506863</v>
      </c>
      <c r="BA52" s="10">
        <v>43.2</v>
      </c>
      <c r="BB52" s="9">
        <v>2724</v>
      </c>
      <c r="BC52" s="10">
        <v>1.2</v>
      </c>
      <c r="BD52" s="5">
        <v>59.7</v>
      </c>
      <c r="BE52" s="12">
        <v>46</v>
      </c>
      <c r="BG52" s="1">
        <v>22</v>
      </c>
      <c r="BH52" s="3">
        <v>54.534046333107483</v>
      </c>
      <c r="BI52" s="15">
        <v>3.965953666892517</v>
      </c>
      <c r="BJ52" s="15">
        <v>0.77417452957397948</v>
      </c>
    </row>
    <row r="53" spans="1:64" ht="12.6">
      <c r="A53" s="10">
        <v>37.799999999999997</v>
      </c>
      <c r="B53" s="9">
        <v>2980</v>
      </c>
      <c r="C53" s="10">
        <v>3.2</v>
      </c>
      <c r="D53" s="5">
        <v>42.7</v>
      </c>
      <c r="E53" s="10">
        <v>12</v>
      </c>
      <c r="F53" s="12">
        <v>35</v>
      </c>
      <c r="G53" s="10">
        <v>10.56</v>
      </c>
      <c r="I53" s="6"/>
      <c r="J53" s="6" t="s">
        <v>7</v>
      </c>
      <c r="K53" s="6" t="s">
        <v>8</v>
      </c>
      <c r="L53" s="6" t="s">
        <v>9</v>
      </c>
      <c r="M53" s="6" t="s">
        <v>10</v>
      </c>
      <c r="N53" s="6" t="s">
        <v>21</v>
      </c>
      <c r="Y53" s="10">
        <v>43.2</v>
      </c>
      <c r="Z53" s="9">
        <v>2724</v>
      </c>
      <c r="AA53" s="10">
        <v>1.2</v>
      </c>
      <c r="AB53" s="5">
        <v>59.7</v>
      </c>
      <c r="AC53" s="12">
        <v>46</v>
      </c>
      <c r="AE53" s="1">
        <v>23</v>
      </c>
      <c r="AF53" s="3">
        <v>54.339601536792458</v>
      </c>
      <c r="AG53" s="15">
        <v>4.1603984632075424</v>
      </c>
      <c r="AH53" s="15">
        <v>0.76149402193196969</v>
      </c>
      <c r="AM53" s="10">
        <v>43.2</v>
      </c>
      <c r="AN53" s="9">
        <v>2724</v>
      </c>
      <c r="AO53" s="10">
        <v>1.2</v>
      </c>
      <c r="AP53" s="5">
        <v>59.7</v>
      </c>
      <c r="AQ53" s="12">
        <v>46</v>
      </c>
      <c r="AS53" s="1">
        <v>23</v>
      </c>
      <c r="AT53" s="3">
        <v>54.244992626671547</v>
      </c>
      <c r="AU53" s="15">
        <v>4.2550073733284535</v>
      </c>
      <c r="AV53" s="15">
        <v>0.80549860686518804</v>
      </c>
      <c r="BA53" s="10">
        <v>38.799999999999997</v>
      </c>
      <c r="BB53" s="9">
        <v>3330</v>
      </c>
      <c r="BC53" s="10">
        <v>2.7</v>
      </c>
      <c r="BD53" s="5">
        <v>41</v>
      </c>
      <c r="BE53" s="12">
        <v>45</v>
      </c>
      <c r="BG53" s="1">
        <v>23</v>
      </c>
      <c r="BH53" s="3">
        <v>46.022640420958211</v>
      </c>
      <c r="BI53" s="15">
        <v>7.4773595790417886</v>
      </c>
      <c r="BJ53" s="15">
        <v>1.4596190023308837</v>
      </c>
    </row>
    <row r="54" spans="1:64">
      <c r="A54" s="10">
        <v>41</v>
      </c>
      <c r="B54" s="9">
        <v>2846</v>
      </c>
      <c r="C54" s="10">
        <v>3.1</v>
      </c>
      <c r="D54" s="5">
        <v>23.1</v>
      </c>
      <c r="E54" s="10">
        <v>20.5</v>
      </c>
      <c r="F54" s="12">
        <v>34</v>
      </c>
      <c r="G54" s="10">
        <v>14.08</v>
      </c>
      <c r="I54" s="1" t="s">
        <v>12</v>
      </c>
      <c r="J54" s="1"/>
      <c r="K54" s="17"/>
      <c r="L54" s="17"/>
      <c r="M54" s="3"/>
      <c r="N54" s="1"/>
      <c r="Y54" s="10">
        <v>38.799999999999997</v>
      </c>
      <c r="Z54" s="9">
        <v>3330</v>
      </c>
      <c r="AA54" s="10">
        <v>2.7</v>
      </c>
      <c r="AB54" s="5">
        <v>41</v>
      </c>
      <c r="AC54" s="12">
        <v>45</v>
      </c>
      <c r="AE54" s="1">
        <v>24</v>
      </c>
      <c r="AF54" s="3">
        <v>46.293487172173045</v>
      </c>
      <c r="AG54" s="15">
        <v>7.2065128278269555</v>
      </c>
      <c r="AH54" s="15">
        <v>1.3190362620063598</v>
      </c>
      <c r="AM54" s="10">
        <v>38.799999999999997</v>
      </c>
      <c r="AN54" s="9">
        <v>3330</v>
      </c>
      <c r="AO54" s="10">
        <v>2.7</v>
      </c>
      <c r="AP54" s="5">
        <v>41</v>
      </c>
      <c r="AQ54" s="12">
        <v>45</v>
      </c>
      <c r="AS54" s="1">
        <v>24</v>
      </c>
      <c r="AT54" s="3">
        <v>46.004725235245928</v>
      </c>
      <c r="AU54" s="15">
        <v>7.4952747647540718</v>
      </c>
      <c r="AV54" s="15">
        <v>1.4189008035392567</v>
      </c>
      <c r="BA54" s="10">
        <v>37.799999999999997</v>
      </c>
      <c r="BB54" s="9">
        <v>2980</v>
      </c>
      <c r="BC54" s="10">
        <v>3.2</v>
      </c>
      <c r="BD54" s="5">
        <v>42.7</v>
      </c>
      <c r="BE54" s="12">
        <v>35</v>
      </c>
      <c r="BG54" s="1">
        <v>24</v>
      </c>
      <c r="BH54" s="3">
        <v>48.504130484455587</v>
      </c>
      <c r="BI54" s="15">
        <v>5.6958695155444161</v>
      </c>
      <c r="BJ54" s="15">
        <v>1.1118629901106394</v>
      </c>
    </row>
    <row r="55" spans="1:64">
      <c r="A55" s="10">
        <v>48.8</v>
      </c>
      <c r="B55" s="9">
        <v>2825</v>
      </c>
      <c r="C55" s="10">
        <v>1.1000000000000001</v>
      </c>
      <c r="D55" s="5">
        <v>77.400000000000006</v>
      </c>
      <c r="E55" s="10">
        <v>13</v>
      </c>
      <c r="F55" s="12">
        <v>44</v>
      </c>
      <c r="G55" s="10">
        <v>14.4</v>
      </c>
      <c r="I55" s="1" t="s">
        <v>14</v>
      </c>
      <c r="J55" s="1"/>
      <c r="K55" s="17"/>
      <c r="L55" s="17"/>
      <c r="M55" s="1"/>
      <c r="N55" s="1"/>
      <c r="Y55" s="10">
        <v>37.799999999999997</v>
      </c>
      <c r="Z55" s="9">
        <v>2980</v>
      </c>
      <c r="AA55" s="10">
        <v>3.2</v>
      </c>
      <c r="AB55" s="5">
        <v>42.7</v>
      </c>
      <c r="AC55" s="12">
        <v>35</v>
      </c>
      <c r="AE55" s="1">
        <v>25</v>
      </c>
      <c r="AF55" s="3">
        <v>48.442420514672335</v>
      </c>
      <c r="AG55" s="15">
        <v>5.7575794853276676</v>
      </c>
      <c r="AH55" s="15">
        <v>1.0538323186224221</v>
      </c>
      <c r="AM55" s="10">
        <v>37.799999999999997</v>
      </c>
      <c r="AN55" s="9">
        <v>2980</v>
      </c>
      <c r="AO55" s="10">
        <v>3.2</v>
      </c>
      <c r="AP55" s="5">
        <v>42.7</v>
      </c>
      <c r="AQ55" s="12">
        <v>35</v>
      </c>
      <c r="AS55" s="1">
        <v>25</v>
      </c>
      <c r="AT55" s="3">
        <v>48.318919452523247</v>
      </c>
      <c r="AU55" s="15">
        <v>5.8810805474767562</v>
      </c>
      <c r="AV55" s="15">
        <v>1.1133240843596557</v>
      </c>
      <c r="BA55" s="10">
        <v>41</v>
      </c>
      <c r="BB55" s="9">
        <v>2846</v>
      </c>
      <c r="BC55" s="10">
        <v>3.1</v>
      </c>
      <c r="BD55" s="5">
        <v>23.1</v>
      </c>
      <c r="BE55" s="12">
        <v>34</v>
      </c>
      <c r="BG55" s="1">
        <v>25</v>
      </c>
      <c r="BH55" s="3">
        <v>47.178503059594362</v>
      </c>
      <c r="BI55" s="15">
        <v>-3.8785030595943653</v>
      </c>
      <c r="BJ55" s="15">
        <v>-0.75710372178033902</v>
      </c>
      <c r="BL55" s="26" t="s">
        <v>80</v>
      </c>
    </row>
    <row r="56" spans="1:64" ht="12.6" thickBot="1">
      <c r="A56" s="10">
        <v>34.299999999999997</v>
      </c>
      <c r="B56" s="9">
        <v>3548</v>
      </c>
      <c r="C56" s="10">
        <v>2.5</v>
      </c>
      <c r="D56" s="5">
        <v>44.9</v>
      </c>
      <c r="E56" s="10">
        <v>13.5</v>
      </c>
      <c r="F56" s="12">
        <v>34</v>
      </c>
      <c r="G56" s="10">
        <v>13.28</v>
      </c>
      <c r="I56" s="2" t="s">
        <v>16</v>
      </c>
      <c r="J56" s="2"/>
      <c r="K56" s="18"/>
      <c r="L56" s="18"/>
      <c r="M56" s="2"/>
      <c r="N56" s="2"/>
      <c r="Y56" s="10">
        <v>41</v>
      </c>
      <c r="Z56" s="9">
        <v>2846</v>
      </c>
      <c r="AA56" s="10">
        <v>3.1</v>
      </c>
      <c r="AB56" s="5">
        <v>23.1</v>
      </c>
      <c r="AC56" s="12">
        <v>34</v>
      </c>
      <c r="AE56" s="1">
        <v>26</v>
      </c>
      <c r="AF56" s="3">
        <v>47.091368826871559</v>
      </c>
      <c r="AG56" s="15">
        <v>-3.7913688268715617</v>
      </c>
      <c r="AH56" s="15">
        <v>-0.69394908255399368</v>
      </c>
      <c r="AM56" s="10">
        <v>41</v>
      </c>
      <c r="AN56" s="9">
        <v>2846</v>
      </c>
      <c r="AO56" s="10">
        <v>3.1</v>
      </c>
      <c r="AP56" s="5">
        <v>23.1</v>
      </c>
      <c r="AQ56" s="12">
        <v>34</v>
      </c>
      <c r="AS56" s="1">
        <v>26</v>
      </c>
      <c r="AT56" s="3">
        <v>47.076247097367578</v>
      </c>
      <c r="AU56" s="15">
        <v>-3.7762470973675804</v>
      </c>
      <c r="AV56" s="15">
        <v>-0.71486639369296712</v>
      </c>
      <c r="BA56" s="10">
        <v>48.8</v>
      </c>
      <c r="BB56" s="9">
        <v>2825</v>
      </c>
      <c r="BC56" s="10">
        <v>1.1000000000000001</v>
      </c>
      <c r="BD56" s="5">
        <v>77.400000000000006</v>
      </c>
      <c r="BE56" s="12">
        <v>44</v>
      </c>
      <c r="BG56" s="1">
        <v>26</v>
      </c>
      <c r="BH56" s="3">
        <v>52.859343206843647</v>
      </c>
      <c r="BI56" s="15">
        <v>5.1406567931563529</v>
      </c>
      <c r="BJ56" s="15">
        <v>1.0034826144757778</v>
      </c>
    </row>
    <row r="57" spans="1:64" ht="12.6" thickBot="1">
      <c r="A57" s="10">
        <v>49.6</v>
      </c>
      <c r="B57" s="9">
        <v>2922</v>
      </c>
      <c r="C57" s="10">
        <v>1.9</v>
      </c>
      <c r="D57" s="5">
        <v>45.9</v>
      </c>
      <c r="E57" s="10">
        <v>19.5</v>
      </c>
      <c r="F57" s="12">
        <v>35</v>
      </c>
      <c r="G57" s="10">
        <v>7.04</v>
      </c>
      <c r="Y57" s="10">
        <v>48.8</v>
      </c>
      <c r="Z57" s="9">
        <v>2825</v>
      </c>
      <c r="AA57" s="10">
        <v>1.1000000000000001</v>
      </c>
      <c r="AB57" s="5">
        <v>77.400000000000006</v>
      </c>
      <c r="AC57" s="12">
        <v>44</v>
      </c>
      <c r="AE57" s="1">
        <v>27</v>
      </c>
      <c r="AF57" s="3">
        <v>52.729259565643567</v>
      </c>
      <c r="AG57" s="15">
        <v>5.2707404343564335</v>
      </c>
      <c r="AH57" s="15">
        <v>0.96472426076783602</v>
      </c>
      <c r="AM57" s="10">
        <v>48.8</v>
      </c>
      <c r="AN57" s="9">
        <v>2825</v>
      </c>
      <c r="AO57" s="10">
        <v>1.1000000000000001</v>
      </c>
      <c r="AP57" s="5">
        <v>77.400000000000006</v>
      </c>
      <c r="AQ57" s="12">
        <v>44</v>
      </c>
      <c r="AS57" s="1">
        <v>27</v>
      </c>
      <c r="AT57" s="3">
        <v>52.579787228458322</v>
      </c>
      <c r="AU57" s="15">
        <v>5.4202127715416779</v>
      </c>
      <c r="AV57" s="15">
        <v>1.0260790295586408</v>
      </c>
      <c r="BA57" s="10">
        <v>34.299999999999997</v>
      </c>
      <c r="BB57" s="9">
        <v>3548</v>
      </c>
      <c r="BC57" s="10">
        <v>2.5</v>
      </c>
      <c r="BD57" s="5">
        <v>44.9</v>
      </c>
      <c r="BE57" s="12">
        <v>34</v>
      </c>
      <c r="BG57" s="1">
        <v>27</v>
      </c>
      <c r="BH57" s="3">
        <v>38.748161838185766</v>
      </c>
      <c r="BI57" s="15">
        <v>-0.64816183818576434</v>
      </c>
      <c r="BJ57" s="15">
        <v>-0.12652452053441227</v>
      </c>
    </row>
    <row r="58" spans="1:64" ht="12.6">
      <c r="A58" s="10">
        <v>49.9</v>
      </c>
      <c r="B58" s="9">
        <v>3255</v>
      </c>
      <c r="C58" s="10">
        <v>2.2000000000000002</v>
      </c>
      <c r="D58" s="5">
        <v>55.1</v>
      </c>
      <c r="E58" s="10">
        <v>22.5</v>
      </c>
      <c r="F58" s="12">
        <v>39</v>
      </c>
      <c r="G58" s="10">
        <v>13.92</v>
      </c>
      <c r="I58" s="6"/>
      <c r="J58" s="6" t="s">
        <v>17</v>
      </c>
      <c r="K58" s="6" t="s">
        <v>11</v>
      </c>
      <c r="L58" s="6" t="s">
        <v>22</v>
      </c>
      <c r="M58" s="6" t="s">
        <v>23</v>
      </c>
      <c r="N58" s="6" t="s">
        <v>24</v>
      </c>
      <c r="O58" s="6" t="s">
        <v>25</v>
      </c>
      <c r="P58" s="35"/>
      <c r="Y58" s="10">
        <v>34.299999999999997</v>
      </c>
      <c r="Z58" s="9">
        <v>3548</v>
      </c>
      <c r="AA58" s="10">
        <v>2.5</v>
      </c>
      <c r="AB58" s="5">
        <v>44.9</v>
      </c>
      <c r="AC58" s="12">
        <v>34</v>
      </c>
      <c r="AE58" s="1">
        <v>28</v>
      </c>
      <c r="AF58" s="3">
        <v>38.857721606344754</v>
      </c>
      <c r="AG58" s="15">
        <v>-0.75772160634475227</v>
      </c>
      <c r="AH58" s="15">
        <v>-0.13868875268148428</v>
      </c>
      <c r="AM58" s="10">
        <v>34.299999999999997</v>
      </c>
      <c r="AN58" s="9">
        <v>3548</v>
      </c>
      <c r="AO58" s="10">
        <v>2.5</v>
      </c>
      <c r="AP58" s="5">
        <v>44.9</v>
      </c>
      <c r="AQ58" s="12">
        <v>34</v>
      </c>
      <c r="AS58" s="1">
        <v>28</v>
      </c>
      <c r="AT58" s="3">
        <v>38.692392166719927</v>
      </c>
      <c r="AU58" s="15">
        <v>-0.59239216671992523</v>
      </c>
      <c r="AV58" s="15">
        <v>-0.11214341671927253</v>
      </c>
      <c r="BA58" s="10">
        <v>49.6</v>
      </c>
      <c r="BB58" s="9">
        <v>2922</v>
      </c>
      <c r="BC58" s="10">
        <v>1.9</v>
      </c>
      <c r="BD58" s="5">
        <v>45.9</v>
      </c>
      <c r="BE58" s="12">
        <v>35</v>
      </c>
      <c r="BG58" s="1">
        <v>28</v>
      </c>
      <c r="BH58" s="3">
        <v>44.243412527997016</v>
      </c>
      <c r="BI58" s="15">
        <v>0.85658747200298535</v>
      </c>
      <c r="BJ58" s="15">
        <v>0.16721027497441202</v>
      </c>
    </row>
    <row r="59" spans="1:64">
      <c r="A59" s="10">
        <v>39.200000000000003</v>
      </c>
      <c r="B59" s="9">
        <v>2996</v>
      </c>
      <c r="C59" s="10">
        <v>1.3</v>
      </c>
      <c r="D59" s="5">
        <v>35.9</v>
      </c>
      <c r="E59" s="10">
        <v>15.5</v>
      </c>
      <c r="F59" s="12">
        <v>41</v>
      </c>
      <c r="G59" s="10">
        <v>13.6</v>
      </c>
      <c r="I59" s="1" t="s">
        <v>3</v>
      </c>
      <c r="J59" s="3"/>
      <c r="K59" s="3"/>
      <c r="L59" s="15"/>
      <c r="M59" s="1"/>
      <c r="N59" s="3"/>
      <c r="O59" s="3"/>
      <c r="P59" s="3"/>
      <c r="Y59" s="10">
        <v>49.6</v>
      </c>
      <c r="Z59" s="9">
        <v>2922</v>
      </c>
      <c r="AA59" s="10">
        <v>1.9</v>
      </c>
      <c r="AB59" s="5">
        <v>45.9</v>
      </c>
      <c r="AC59" s="12">
        <v>35</v>
      </c>
      <c r="AE59" s="1">
        <v>29</v>
      </c>
      <c r="AF59" s="3">
        <v>44.361490278522808</v>
      </c>
      <c r="AG59" s="15">
        <v>0.73850972147719318</v>
      </c>
      <c r="AH59" s="15">
        <v>0.13517232616463271</v>
      </c>
      <c r="AM59" s="10">
        <v>49.6</v>
      </c>
      <c r="AN59" s="9">
        <v>2922</v>
      </c>
      <c r="AO59" s="10">
        <v>1.9</v>
      </c>
      <c r="AP59" s="5">
        <v>45.9</v>
      </c>
      <c r="AQ59" s="12">
        <v>35</v>
      </c>
      <c r="AS59" s="1">
        <v>29</v>
      </c>
      <c r="AT59" s="3">
        <v>44.065521446194666</v>
      </c>
      <c r="AU59" s="15">
        <v>1.0344785538053358</v>
      </c>
      <c r="AV59" s="15">
        <v>0.19583304112356714</v>
      </c>
      <c r="BA59" s="10">
        <v>49.9</v>
      </c>
      <c r="BB59" s="9">
        <v>3255</v>
      </c>
      <c r="BC59" s="10">
        <v>2.2000000000000002</v>
      </c>
      <c r="BD59" s="5">
        <v>55.1</v>
      </c>
      <c r="BE59" s="12">
        <v>39</v>
      </c>
      <c r="BG59" s="1">
        <v>29</v>
      </c>
      <c r="BH59" s="3">
        <v>45.535997697515576</v>
      </c>
      <c r="BI59" s="15">
        <v>-2.7359976975155789</v>
      </c>
      <c r="BJ59" s="15">
        <v>-0.53408080585299955</v>
      </c>
    </row>
    <row r="60" spans="1:64">
      <c r="A60" s="10">
        <v>42.5</v>
      </c>
      <c r="B60" s="9">
        <v>2403</v>
      </c>
      <c r="C60" s="10">
        <v>1</v>
      </c>
      <c r="D60" s="5">
        <v>34.5</v>
      </c>
      <c r="E60" s="10">
        <v>19</v>
      </c>
      <c r="F60" s="12">
        <v>35</v>
      </c>
      <c r="G60" s="10">
        <v>13.12</v>
      </c>
      <c r="I60" s="1" t="s">
        <v>29</v>
      </c>
      <c r="J60" s="15"/>
      <c r="K60" s="15"/>
      <c r="L60" s="15"/>
      <c r="M60" s="1"/>
      <c r="N60" s="15"/>
      <c r="O60" s="15"/>
      <c r="P60" s="15"/>
      <c r="Y60" s="10">
        <v>49.9</v>
      </c>
      <c r="Z60" s="9">
        <v>3255</v>
      </c>
      <c r="AA60" s="10">
        <v>2.2000000000000002</v>
      </c>
      <c r="AB60" s="5">
        <v>55.1</v>
      </c>
      <c r="AC60" s="12">
        <v>39</v>
      </c>
      <c r="AE60" s="1">
        <v>30</v>
      </c>
      <c r="AF60" s="3">
        <v>45.649311508842814</v>
      </c>
      <c r="AG60" s="15">
        <v>-2.8493115088428169</v>
      </c>
      <c r="AH60" s="15">
        <v>-0.52152064274462939</v>
      </c>
      <c r="AM60" s="10">
        <v>49.9</v>
      </c>
      <c r="AN60" s="9">
        <v>3255</v>
      </c>
      <c r="AO60" s="10">
        <v>2.2000000000000002</v>
      </c>
      <c r="AP60" s="5">
        <v>55.1</v>
      </c>
      <c r="AQ60" s="12">
        <v>39</v>
      </c>
      <c r="AS60" s="1">
        <v>30</v>
      </c>
      <c r="AT60" s="3">
        <v>45.429912867069589</v>
      </c>
      <c r="AU60" s="15">
        <v>-2.6299128670695922</v>
      </c>
      <c r="AV60" s="15">
        <v>-0.49785839711584101</v>
      </c>
      <c r="BA60" s="10">
        <v>39.200000000000003</v>
      </c>
      <c r="BB60" s="9">
        <v>2996</v>
      </c>
      <c r="BC60" s="10">
        <v>1.3</v>
      </c>
      <c r="BD60" s="5">
        <v>35.9</v>
      </c>
      <c r="BE60" s="12">
        <v>41</v>
      </c>
      <c r="BG60" s="1">
        <v>30</v>
      </c>
      <c r="BH60" s="3">
        <v>50.211464474707483</v>
      </c>
      <c r="BI60" s="15">
        <v>1.1885355252925152</v>
      </c>
      <c r="BJ60" s="15">
        <v>0.23200824025164599</v>
      </c>
    </row>
    <row r="61" spans="1:64">
      <c r="A61" s="10">
        <v>52.6</v>
      </c>
      <c r="B61" s="9">
        <v>3013</v>
      </c>
      <c r="C61" s="10">
        <v>3.7</v>
      </c>
      <c r="D61" s="5">
        <v>83</v>
      </c>
      <c r="E61" s="10">
        <v>20</v>
      </c>
      <c r="F61" s="12">
        <v>45</v>
      </c>
      <c r="G61" s="10">
        <v>22.56</v>
      </c>
      <c r="I61" s="1" t="s">
        <v>30</v>
      </c>
      <c r="J61" s="15"/>
      <c r="K61" s="15"/>
      <c r="L61" s="15"/>
      <c r="M61" s="15"/>
      <c r="N61" s="15"/>
      <c r="O61" s="15"/>
      <c r="P61" s="15"/>
      <c r="Y61" s="10">
        <v>39.200000000000003</v>
      </c>
      <c r="Z61" s="9">
        <v>2996</v>
      </c>
      <c r="AA61" s="10">
        <v>1.3</v>
      </c>
      <c r="AB61" s="5">
        <v>35.9</v>
      </c>
      <c r="AC61" s="12">
        <v>41</v>
      </c>
      <c r="AE61" s="1">
        <v>31</v>
      </c>
      <c r="AF61" s="3">
        <v>49.951201077058549</v>
      </c>
      <c r="AG61" s="15">
        <v>1.4487989229414495</v>
      </c>
      <c r="AH61" s="15">
        <v>0.26517934004590904</v>
      </c>
      <c r="AM61" s="10">
        <v>39.200000000000003</v>
      </c>
      <c r="AN61" s="9">
        <v>2996</v>
      </c>
      <c r="AO61" s="10">
        <v>1.3</v>
      </c>
      <c r="AP61" s="5">
        <v>35.9</v>
      </c>
      <c r="AQ61" s="12">
        <v>41</v>
      </c>
      <c r="AS61" s="1">
        <v>31</v>
      </c>
      <c r="AT61" s="3">
        <v>49.896034639261742</v>
      </c>
      <c r="AU61" s="15">
        <v>1.5039653607382562</v>
      </c>
      <c r="AV61" s="15">
        <v>0.28470973057339782</v>
      </c>
      <c r="BA61" s="10">
        <v>42.5</v>
      </c>
      <c r="BB61" s="9">
        <v>2403</v>
      </c>
      <c r="BC61" s="10">
        <v>1</v>
      </c>
      <c r="BD61" s="5">
        <v>34.5</v>
      </c>
      <c r="BE61" s="12">
        <v>35</v>
      </c>
      <c r="BG61" s="1">
        <v>31</v>
      </c>
      <c r="BH61" s="3">
        <v>46.305823119901603</v>
      </c>
      <c r="BI61" s="15">
        <v>-0.90582311990160491</v>
      </c>
      <c r="BJ61" s="15">
        <v>-0.17682132637634382</v>
      </c>
    </row>
    <row r="62" spans="1:64">
      <c r="A62" s="10">
        <v>47.3</v>
      </c>
      <c r="B62" s="9">
        <v>2642</v>
      </c>
      <c r="C62" s="10">
        <v>1.8</v>
      </c>
      <c r="D62" s="5">
        <v>45</v>
      </c>
      <c r="E62" s="10">
        <v>9</v>
      </c>
      <c r="F62" s="12">
        <v>33</v>
      </c>
      <c r="G62" s="10">
        <v>7.68</v>
      </c>
      <c r="I62" s="1" t="s">
        <v>31</v>
      </c>
      <c r="J62" s="15"/>
      <c r="K62" s="15"/>
      <c r="L62" s="15"/>
      <c r="M62" s="1"/>
      <c r="N62" s="15"/>
      <c r="O62" s="15"/>
      <c r="P62" s="15"/>
      <c r="Y62" s="10">
        <v>42.5</v>
      </c>
      <c r="Z62" s="9">
        <v>2403</v>
      </c>
      <c r="AA62" s="10">
        <v>1</v>
      </c>
      <c r="AB62" s="5">
        <v>34.5</v>
      </c>
      <c r="AC62" s="12">
        <v>35</v>
      </c>
      <c r="AE62" s="1">
        <v>32</v>
      </c>
      <c r="AF62" s="3">
        <v>46.648874391782243</v>
      </c>
      <c r="AG62" s="15">
        <v>-1.2488743917822447</v>
      </c>
      <c r="AH62" s="15">
        <v>-0.22858637024707087</v>
      </c>
      <c r="AM62" s="10">
        <v>42.5</v>
      </c>
      <c r="AN62" s="9">
        <v>2403</v>
      </c>
      <c r="AO62" s="10">
        <v>1</v>
      </c>
      <c r="AP62" s="5">
        <v>34.5</v>
      </c>
      <c r="AQ62" s="12">
        <v>35</v>
      </c>
      <c r="AS62" s="1">
        <v>32</v>
      </c>
      <c r="AT62" s="3">
        <v>46.290715032526116</v>
      </c>
      <c r="AU62" s="15">
        <v>-0.89071503252611706</v>
      </c>
      <c r="AV62" s="15">
        <v>-0.16861773784716891</v>
      </c>
      <c r="BA62" s="10">
        <v>52.6</v>
      </c>
      <c r="BB62" s="9">
        <v>3013</v>
      </c>
      <c r="BC62" s="10">
        <v>3.7</v>
      </c>
      <c r="BD62" s="5">
        <v>83</v>
      </c>
      <c r="BE62" s="12">
        <v>45</v>
      </c>
      <c r="BG62" s="1">
        <v>32</v>
      </c>
      <c r="BH62" s="3">
        <v>49.163054444623356</v>
      </c>
      <c r="BI62" s="15">
        <v>-0.96305444462335288</v>
      </c>
      <c r="BJ62" s="15">
        <v>-0.18799317496933843</v>
      </c>
    </row>
    <row r="63" spans="1:64">
      <c r="A63" s="10">
        <v>41</v>
      </c>
      <c r="B63" s="9">
        <v>3480</v>
      </c>
      <c r="C63" s="10">
        <v>1.9</v>
      </c>
      <c r="D63" s="5">
        <v>26.5</v>
      </c>
      <c r="E63" s="10">
        <v>18</v>
      </c>
      <c r="F63" s="12">
        <v>34</v>
      </c>
      <c r="G63" s="10">
        <v>17.600000000000001</v>
      </c>
      <c r="I63" s="1" t="s">
        <v>32</v>
      </c>
      <c r="J63" s="15"/>
      <c r="K63" s="15"/>
      <c r="L63" s="15"/>
      <c r="M63" s="45"/>
      <c r="N63" s="15"/>
      <c r="O63" s="15"/>
      <c r="P63" s="15"/>
      <c r="Y63" s="10">
        <v>52.6</v>
      </c>
      <c r="Z63" s="9">
        <v>3013</v>
      </c>
      <c r="AA63" s="10">
        <v>3.7</v>
      </c>
      <c r="AB63" s="5">
        <v>83</v>
      </c>
      <c r="AC63" s="12">
        <v>45</v>
      </c>
      <c r="AE63" s="1">
        <v>33</v>
      </c>
      <c r="AF63" s="3">
        <v>49.026856058738318</v>
      </c>
      <c r="AG63" s="15">
        <v>-0.82685605873831491</v>
      </c>
      <c r="AH63" s="15">
        <v>-0.15134270221848373</v>
      </c>
      <c r="AM63" s="10">
        <v>52.6</v>
      </c>
      <c r="AN63" s="9">
        <v>3013</v>
      </c>
      <c r="AO63" s="10">
        <v>3.7</v>
      </c>
      <c r="AP63" s="5">
        <v>83</v>
      </c>
      <c r="AQ63" s="12">
        <v>45</v>
      </c>
      <c r="AS63" s="1">
        <v>33</v>
      </c>
      <c r="AT63" s="3">
        <v>48.92311524923614</v>
      </c>
      <c r="AU63" s="15">
        <v>-0.72311524923613746</v>
      </c>
      <c r="AV63" s="15">
        <v>-0.13689008614033249</v>
      </c>
      <c r="BA63" s="10">
        <v>47.3</v>
      </c>
      <c r="BB63" s="9">
        <v>2642</v>
      </c>
      <c r="BC63" s="10">
        <v>1.8</v>
      </c>
      <c r="BD63" s="5">
        <v>45</v>
      </c>
      <c r="BE63" s="12">
        <v>33</v>
      </c>
      <c r="BG63" s="1">
        <v>33</v>
      </c>
      <c r="BH63" s="3">
        <v>36.376194507294848</v>
      </c>
      <c r="BI63" s="15">
        <v>3.823805492705155</v>
      </c>
      <c r="BJ63" s="15">
        <v>0.74642647573261223</v>
      </c>
    </row>
    <row r="64" spans="1:64" ht="12.6" thickBot="1">
      <c r="A64" s="10">
        <v>51.1</v>
      </c>
      <c r="B64" s="9">
        <v>3227</v>
      </c>
      <c r="C64" s="10">
        <v>1.9</v>
      </c>
      <c r="D64" s="5">
        <v>71.099999999999994</v>
      </c>
      <c r="E64" s="10">
        <v>11</v>
      </c>
      <c r="F64" s="12">
        <v>40</v>
      </c>
      <c r="G64" s="10">
        <v>9.6</v>
      </c>
      <c r="I64" s="2" t="s">
        <v>33</v>
      </c>
      <c r="J64" s="16"/>
      <c r="K64" s="16"/>
      <c r="L64" s="16"/>
      <c r="M64" s="16"/>
      <c r="N64" s="16"/>
      <c r="O64" s="16"/>
      <c r="P64" s="15"/>
      <c r="Y64" s="10">
        <v>47.3</v>
      </c>
      <c r="Z64" s="9">
        <v>2642</v>
      </c>
      <c r="AA64" s="10">
        <v>1.8</v>
      </c>
      <c r="AB64" s="5">
        <v>45</v>
      </c>
      <c r="AC64" s="12">
        <v>33</v>
      </c>
      <c r="AE64" s="1">
        <v>34</v>
      </c>
      <c r="AF64" s="3">
        <v>36.42994543734838</v>
      </c>
      <c r="AG64" s="15">
        <v>3.7700545626516231</v>
      </c>
      <c r="AH64" s="15">
        <v>0.69004784931181806</v>
      </c>
      <c r="AM64" s="10">
        <v>47.3</v>
      </c>
      <c r="AN64" s="9">
        <v>2642</v>
      </c>
      <c r="AO64" s="10">
        <v>1.8</v>
      </c>
      <c r="AP64" s="5">
        <v>45</v>
      </c>
      <c r="AQ64" s="12">
        <v>33</v>
      </c>
      <c r="AS64" s="1">
        <v>34</v>
      </c>
      <c r="AT64" s="3">
        <v>36.288505103658608</v>
      </c>
      <c r="AU64" s="15">
        <v>3.9114948963413951</v>
      </c>
      <c r="AV64" s="15">
        <v>0.74046961928027588</v>
      </c>
      <c r="BA64" s="10">
        <v>41</v>
      </c>
      <c r="BB64" s="9">
        <v>3480</v>
      </c>
      <c r="BC64" s="10">
        <v>1.9</v>
      </c>
      <c r="BD64" s="5">
        <v>26.5</v>
      </c>
      <c r="BE64" s="12">
        <v>34</v>
      </c>
      <c r="BG64" s="1">
        <v>34</v>
      </c>
      <c r="BH64" s="3">
        <v>45.397902771844429</v>
      </c>
      <c r="BI64" s="15">
        <v>-8.5979027718444314</v>
      </c>
      <c r="BJ64" s="15">
        <v>-1.678354789992021</v>
      </c>
    </row>
    <row r="65" spans="1:62">
      <c r="A65" s="10">
        <v>52.1</v>
      </c>
      <c r="B65" s="9">
        <v>3140</v>
      </c>
      <c r="C65" s="10">
        <v>2.2000000000000002</v>
      </c>
      <c r="D65" s="5">
        <v>43.3</v>
      </c>
      <c r="E65" s="10">
        <v>23.5</v>
      </c>
      <c r="F65" s="12">
        <v>37</v>
      </c>
      <c r="G65" s="10">
        <v>5.92</v>
      </c>
      <c r="Y65" s="10">
        <v>41</v>
      </c>
      <c r="Z65" s="9">
        <v>3480</v>
      </c>
      <c r="AA65" s="10">
        <v>1.9</v>
      </c>
      <c r="AB65" s="5">
        <v>26.5</v>
      </c>
      <c r="AC65" s="12">
        <v>34</v>
      </c>
      <c r="AE65" s="1">
        <v>35</v>
      </c>
      <c r="AF65" s="3">
        <v>45.401018123010807</v>
      </c>
      <c r="AG65" s="15">
        <v>-8.6010181230108103</v>
      </c>
      <c r="AH65" s="15">
        <v>-1.5742780267618164</v>
      </c>
      <c r="AM65" s="10">
        <v>41</v>
      </c>
      <c r="AN65" s="9">
        <v>3480</v>
      </c>
      <c r="AO65" s="10">
        <v>1.9</v>
      </c>
      <c r="AP65" s="5">
        <v>26.5</v>
      </c>
      <c r="AQ65" s="12">
        <v>34</v>
      </c>
      <c r="AS65" s="1">
        <v>35</v>
      </c>
      <c r="AT65" s="3">
        <v>45.249073519221916</v>
      </c>
      <c r="AU65" s="15">
        <v>-8.4490735192219191</v>
      </c>
      <c r="AV65" s="15">
        <v>-1.5994606711365289</v>
      </c>
      <c r="BA65" s="10">
        <v>51.1</v>
      </c>
      <c r="BB65" s="9">
        <v>3227</v>
      </c>
      <c r="BC65" s="10">
        <v>1.9</v>
      </c>
      <c r="BD65" s="5">
        <v>71.099999999999994</v>
      </c>
      <c r="BE65" s="12">
        <v>40</v>
      </c>
      <c r="BG65" s="1">
        <v>35</v>
      </c>
      <c r="BH65" s="3">
        <v>48.554764906917313</v>
      </c>
      <c r="BI65" s="15">
        <v>5.6452350930826896</v>
      </c>
      <c r="BJ65" s="15">
        <v>1.10197889072824</v>
      </c>
    </row>
    <row r="66" spans="1:62">
      <c r="A66" s="10">
        <v>47.6</v>
      </c>
      <c r="B66" s="9">
        <v>2751</v>
      </c>
      <c r="C66" s="10">
        <v>3</v>
      </c>
      <c r="D66" s="5">
        <v>42.6</v>
      </c>
      <c r="E66" s="10">
        <v>10.5</v>
      </c>
      <c r="F66" s="12">
        <v>39</v>
      </c>
      <c r="G66" s="10">
        <v>14.56</v>
      </c>
      <c r="I66" s="26" t="s">
        <v>69</v>
      </c>
      <c r="Y66" s="10">
        <v>51.1</v>
      </c>
      <c r="Z66" s="9">
        <v>3227</v>
      </c>
      <c r="AA66" s="10">
        <v>1.9</v>
      </c>
      <c r="AB66" s="5">
        <v>71.099999999999994</v>
      </c>
      <c r="AC66" s="12">
        <v>40</v>
      </c>
      <c r="AE66" s="1">
        <v>36</v>
      </c>
      <c r="AF66" s="3">
        <v>48.344505901067961</v>
      </c>
      <c r="AG66" s="15">
        <v>5.8554940989320414</v>
      </c>
      <c r="AH66" s="15">
        <v>1.0717540137626573</v>
      </c>
      <c r="AM66" s="10">
        <v>51.1</v>
      </c>
      <c r="AN66" s="9">
        <v>3227</v>
      </c>
      <c r="AO66" s="10">
        <v>1.9</v>
      </c>
      <c r="AP66" s="5">
        <v>71.099999999999994</v>
      </c>
      <c r="AQ66" s="12">
        <v>40</v>
      </c>
      <c r="AS66" s="1">
        <v>36</v>
      </c>
      <c r="AT66" s="3">
        <v>48.276825857010053</v>
      </c>
      <c r="AU66" s="15">
        <v>5.92317414298995</v>
      </c>
      <c r="AV66" s="15">
        <v>1.1212926563429519</v>
      </c>
      <c r="BA66" s="10">
        <v>52.1</v>
      </c>
      <c r="BB66" s="9">
        <v>3140</v>
      </c>
      <c r="BC66" s="10">
        <v>2.2000000000000002</v>
      </c>
      <c r="BD66" s="5">
        <v>43.3</v>
      </c>
      <c r="BE66" s="12">
        <v>37</v>
      </c>
      <c r="BG66" s="1">
        <v>36</v>
      </c>
      <c r="BH66" s="3">
        <v>44.818671686045597</v>
      </c>
      <c r="BI66" s="15">
        <v>-7.9186716860455988</v>
      </c>
      <c r="BJ66" s="15">
        <v>-1.5457653927153874</v>
      </c>
    </row>
    <row r="67" spans="1:62">
      <c r="A67" s="10">
        <v>40.799999999999997</v>
      </c>
      <c r="B67" s="9">
        <v>2676</v>
      </c>
      <c r="C67" s="10">
        <v>3.3</v>
      </c>
      <c r="D67" s="5">
        <v>30</v>
      </c>
      <c r="E67" s="10">
        <v>25</v>
      </c>
      <c r="F67" s="12">
        <v>45</v>
      </c>
      <c r="G67" s="10">
        <v>8.16</v>
      </c>
      <c r="Y67" s="10">
        <v>52.1</v>
      </c>
      <c r="Z67" s="9">
        <v>3140</v>
      </c>
      <c r="AA67" s="10">
        <v>2.2000000000000002</v>
      </c>
      <c r="AB67" s="5">
        <v>43.3</v>
      </c>
      <c r="AC67" s="12">
        <v>37</v>
      </c>
      <c r="AE67" s="1">
        <v>37</v>
      </c>
      <c r="AF67" s="3">
        <v>45.162910923067379</v>
      </c>
      <c r="AG67" s="15">
        <v>-8.2629109230673805</v>
      </c>
      <c r="AH67" s="15">
        <v>-1.5123929420022715</v>
      </c>
      <c r="AM67" s="10">
        <v>52.1</v>
      </c>
      <c r="AN67" s="9">
        <v>3140</v>
      </c>
      <c r="AO67" s="10">
        <v>2.2000000000000002</v>
      </c>
      <c r="AP67" s="5">
        <v>43.3</v>
      </c>
      <c r="AQ67" s="12">
        <v>37</v>
      </c>
      <c r="AS67" s="1">
        <v>37</v>
      </c>
      <c r="AT67" s="3">
        <v>44.808268469100973</v>
      </c>
      <c r="AU67" s="15">
        <v>-7.9082684691009746</v>
      </c>
      <c r="AV67" s="15">
        <v>-1.4970830073071664</v>
      </c>
      <c r="BA67" s="10">
        <v>47.6</v>
      </c>
      <c r="BB67" s="9">
        <v>2751</v>
      </c>
      <c r="BC67" s="10">
        <v>3</v>
      </c>
      <c r="BD67" s="5">
        <v>42.6</v>
      </c>
      <c r="BE67" s="12">
        <v>39</v>
      </c>
      <c r="BG67" s="1">
        <v>37</v>
      </c>
      <c r="BH67" s="3">
        <v>45.272982584196612</v>
      </c>
      <c r="BI67" s="15">
        <v>7.7270174158033882</v>
      </c>
      <c r="BJ67" s="15">
        <v>1.5083534946026531</v>
      </c>
    </row>
    <row r="68" spans="1:62">
      <c r="A68" s="10">
        <v>52.2</v>
      </c>
      <c r="B68" s="9">
        <v>2879</v>
      </c>
      <c r="C68" s="10">
        <v>2.1</v>
      </c>
      <c r="D68" s="5">
        <v>74.7</v>
      </c>
      <c r="E68" s="10">
        <v>19.5</v>
      </c>
      <c r="F68" s="12">
        <v>39</v>
      </c>
      <c r="G68" s="10">
        <v>4.6399999999999997</v>
      </c>
      <c r="I68" t="s">
        <v>19</v>
      </c>
      <c r="Y68" s="10">
        <v>47.6</v>
      </c>
      <c r="Z68" s="9">
        <v>2751</v>
      </c>
      <c r="AA68" s="10">
        <v>3</v>
      </c>
      <c r="AB68" s="5">
        <v>42.6</v>
      </c>
      <c r="AC68" s="12">
        <v>39</v>
      </c>
      <c r="AE68" s="1">
        <v>38</v>
      </c>
      <c r="AF68" s="3">
        <v>44.892549841074114</v>
      </c>
      <c r="AG68" s="15">
        <v>8.1074501589258858</v>
      </c>
      <c r="AH68" s="15">
        <v>1.4839383495910785</v>
      </c>
      <c r="AM68" s="10">
        <v>47.6</v>
      </c>
      <c r="AN68" s="9">
        <v>2751</v>
      </c>
      <c r="AO68" s="10">
        <v>3</v>
      </c>
      <c r="AP68" s="5">
        <v>42.6</v>
      </c>
      <c r="AQ68" s="12">
        <v>39</v>
      </c>
      <c r="AS68" s="1">
        <v>38</v>
      </c>
      <c r="AT68" s="3">
        <v>44.955825727508</v>
      </c>
      <c r="AU68" s="15">
        <v>8.0441742724920005</v>
      </c>
      <c r="AV68" s="15">
        <v>1.5228107971066778</v>
      </c>
      <c r="BA68" s="10">
        <v>40.799999999999997</v>
      </c>
      <c r="BB68" s="9">
        <v>2676</v>
      </c>
      <c r="BC68" s="10">
        <v>3.3</v>
      </c>
      <c r="BD68" s="5">
        <v>30</v>
      </c>
      <c r="BE68" s="12">
        <v>45</v>
      </c>
      <c r="BG68" s="1">
        <v>38</v>
      </c>
      <c r="BH68" s="3">
        <v>42.307081205600973</v>
      </c>
      <c r="BI68" s="15">
        <v>-3.0070812056009757</v>
      </c>
      <c r="BJ68" s="15">
        <v>-0.58699769923458933</v>
      </c>
    </row>
    <row r="69" spans="1:62" ht="12.6" thickBot="1">
      <c r="A69" s="10">
        <v>60.1</v>
      </c>
      <c r="B69" s="9">
        <v>2619</v>
      </c>
      <c r="C69" s="10">
        <v>2.9</v>
      </c>
      <c r="D69" s="5">
        <v>68.3</v>
      </c>
      <c r="E69" s="10">
        <v>12</v>
      </c>
      <c r="F69" s="12">
        <v>34</v>
      </c>
      <c r="G69" s="10">
        <v>10.88</v>
      </c>
      <c r="Y69" s="10">
        <v>40.799999999999997</v>
      </c>
      <c r="Z69" s="9">
        <v>2676</v>
      </c>
      <c r="AA69" s="10">
        <v>3.3</v>
      </c>
      <c r="AB69" s="5">
        <v>30</v>
      </c>
      <c r="AC69" s="12">
        <v>45</v>
      </c>
      <c r="AE69" s="1">
        <v>39</v>
      </c>
      <c r="AF69" s="3">
        <v>42.216166781843143</v>
      </c>
      <c r="AG69" s="15">
        <v>-2.9161667818431454</v>
      </c>
      <c r="AH69" s="15">
        <v>-0.53375742515251678</v>
      </c>
      <c r="AM69" s="10">
        <v>40.799999999999997</v>
      </c>
      <c r="AN69" s="9">
        <v>2676</v>
      </c>
      <c r="AO69" s="10">
        <v>3.3</v>
      </c>
      <c r="AP69" s="5">
        <v>30</v>
      </c>
      <c r="AQ69" s="12">
        <v>45</v>
      </c>
      <c r="AS69" s="1">
        <v>39</v>
      </c>
      <c r="AT69" s="3">
        <v>42.136428964529372</v>
      </c>
      <c r="AU69" s="15">
        <v>-2.8364289645293752</v>
      </c>
      <c r="AV69" s="15">
        <v>-0.53695314224878909</v>
      </c>
      <c r="BA69" s="10">
        <v>52.2</v>
      </c>
      <c r="BB69" s="9">
        <v>2879</v>
      </c>
      <c r="BC69" s="10">
        <v>2.1</v>
      </c>
      <c r="BD69" s="5">
        <v>74.7</v>
      </c>
      <c r="BE69" s="12">
        <v>39</v>
      </c>
      <c r="BG69" s="1">
        <v>39</v>
      </c>
      <c r="BH69" s="3">
        <v>47.984174404878154</v>
      </c>
      <c r="BI69" s="15">
        <v>6.415825595121845</v>
      </c>
      <c r="BJ69" s="15">
        <v>1.2524021153842599</v>
      </c>
    </row>
    <row r="70" spans="1:62" ht="12.6">
      <c r="A70" s="10">
        <v>52</v>
      </c>
      <c r="B70" s="9">
        <v>3354</v>
      </c>
      <c r="C70" s="10">
        <v>2</v>
      </c>
      <c r="D70" s="5">
        <v>61.4</v>
      </c>
      <c r="E70" s="10">
        <v>26.5</v>
      </c>
      <c r="F70" s="12">
        <v>40</v>
      </c>
      <c r="G70" s="10">
        <v>11.52</v>
      </c>
      <c r="I70" s="7" t="s">
        <v>20</v>
      </c>
      <c r="J70" s="7"/>
      <c r="Y70" s="10">
        <v>52.2</v>
      </c>
      <c r="Z70" s="9">
        <v>2879</v>
      </c>
      <c r="AA70" s="10">
        <v>2.1</v>
      </c>
      <c r="AB70" s="5">
        <v>74.7</v>
      </c>
      <c r="AC70" s="12">
        <v>39</v>
      </c>
      <c r="AE70" s="1">
        <v>40</v>
      </c>
      <c r="AF70" s="3">
        <v>48.265566216347736</v>
      </c>
      <c r="AG70" s="15">
        <v>6.1344337836522627</v>
      </c>
      <c r="AH70" s="15">
        <v>1.1228094365238404</v>
      </c>
      <c r="AM70" s="10">
        <v>52.2</v>
      </c>
      <c r="AN70" s="9">
        <v>2879</v>
      </c>
      <c r="AO70" s="10">
        <v>2.1</v>
      </c>
      <c r="AP70" s="5">
        <v>74.7</v>
      </c>
      <c r="AQ70" s="12">
        <v>39</v>
      </c>
      <c r="AS70" s="1">
        <v>40</v>
      </c>
      <c r="AT70" s="3">
        <v>47.958404719235148</v>
      </c>
      <c r="AU70" s="15">
        <v>6.4415952807648509</v>
      </c>
      <c r="AV70" s="15">
        <v>1.2194329103093025</v>
      </c>
      <c r="BA70" s="10">
        <v>60.1</v>
      </c>
      <c r="BB70" s="9">
        <v>2619</v>
      </c>
      <c r="BC70" s="10">
        <v>2.9</v>
      </c>
      <c r="BD70" s="5">
        <v>68.3</v>
      </c>
      <c r="BE70" s="12">
        <v>34</v>
      </c>
      <c r="BG70" s="1">
        <v>40</v>
      </c>
      <c r="BH70" s="3">
        <v>47.395733698798878</v>
      </c>
      <c r="BI70" s="15">
        <v>-3.6957336987988754</v>
      </c>
      <c r="BJ70" s="15">
        <v>-0.72142620363493604</v>
      </c>
    </row>
    <row r="71" spans="1:62">
      <c r="A71" s="10">
        <v>51.2</v>
      </c>
      <c r="B71" s="9">
        <v>3082</v>
      </c>
      <c r="C71" s="10">
        <v>1.5</v>
      </c>
      <c r="D71" s="5">
        <v>63.7</v>
      </c>
      <c r="E71" s="10">
        <v>22</v>
      </c>
      <c r="F71" s="12">
        <v>44</v>
      </c>
      <c r="G71" s="10">
        <v>17.920000000000002</v>
      </c>
      <c r="I71" s="1" t="s">
        <v>15</v>
      </c>
      <c r="J71" s="15"/>
      <c r="Y71" s="10">
        <v>60.1</v>
      </c>
      <c r="Z71" s="9">
        <v>2619</v>
      </c>
      <c r="AA71" s="10">
        <v>2.9</v>
      </c>
      <c r="AB71" s="5">
        <v>68.3</v>
      </c>
      <c r="AC71" s="12">
        <v>34</v>
      </c>
      <c r="AE71" s="1">
        <v>41</v>
      </c>
      <c r="AF71" s="3">
        <v>47.491710643994914</v>
      </c>
      <c r="AG71" s="15">
        <v>-3.7917106439949109</v>
      </c>
      <c r="AH71" s="15">
        <v>-0.69401164668056137</v>
      </c>
      <c r="AM71" s="10">
        <v>60.1</v>
      </c>
      <c r="AN71" s="9">
        <v>2619</v>
      </c>
      <c r="AO71" s="10">
        <v>2.9</v>
      </c>
      <c r="AP71" s="5">
        <v>68.3</v>
      </c>
      <c r="AQ71" s="12">
        <v>34</v>
      </c>
      <c r="AS71" s="1">
        <v>41</v>
      </c>
      <c r="AT71" s="3">
        <v>47.308561532594808</v>
      </c>
      <c r="AU71" s="15">
        <v>-3.6085615325948055</v>
      </c>
      <c r="AV71" s="15">
        <v>-0.68312250303309863</v>
      </c>
      <c r="BA71" s="10">
        <v>52</v>
      </c>
      <c r="BB71" s="9">
        <v>3354</v>
      </c>
      <c r="BC71" s="10">
        <v>2</v>
      </c>
      <c r="BD71" s="5">
        <v>61.4</v>
      </c>
      <c r="BE71" s="12">
        <v>40</v>
      </c>
      <c r="BG71" s="1">
        <v>41</v>
      </c>
      <c r="BH71" s="3">
        <v>47.481978744125882</v>
      </c>
      <c r="BI71" s="15">
        <v>4.0180212558741175</v>
      </c>
      <c r="BJ71" s="15">
        <v>0.78433839042348497</v>
      </c>
    </row>
    <row r="72" spans="1:62">
      <c r="A72" s="10">
        <v>51.2</v>
      </c>
      <c r="B72" s="9">
        <v>2775</v>
      </c>
      <c r="C72" s="10">
        <v>2.5</v>
      </c>
      <c r="D72" s="5">
        <v>49.7</v>
      </c>
      <c r="E72" s="10">
        <v>15</v>
      </c>
      <c r="F72" s="12">
        <v>42</v>
      </c>
      <c r="G72" s="10">
        <v>8.9600000000000009</v>
      </c>
      <c r="I72" s="1" t="s">
        <v>6</v>
      </c>
      <c r="J72" s="15"/>
      <c r="Y72" s="10">
        <v>52</v>
      </c>
      <c r="Z72" s="9">
        <v>3354</v>
      </c>
      <c r="AA72" s="10">
        <v>2</v>
      </c>
      <c r="AB72" s="5">
        <v>61.4</v>
      </c>
      <c r="AC72" s="12">
        <v>40</v>
      </c>
      <c r="AE72" s="1">
        <v>42</v>
      </c>
      <c r="AF72" s="3">
        <v>47.335731547517767</v>
      </c>
      <c r="AG72" s="15">
        <v>4.1642684524822329</v>
      </c>
      <c r="AH72" s="15">
        <v>0.76220236122294849</v>
      </c>
      <c r="AM72" s="10">
        <v>52</v>
      </c>
      <c r="AN72" s="9">
        <v>3354</v>
      </c>
      <c r="AO72" s="10">
        <v>2</v>
      </c>
      <c r="AP72" s="5">
        <v>61.4</v>
      </c>
      <c r="AQ72" s="12">
        <v>40</v>
      </c>
      <c r="AS72" s="1">
        <v>42</v>
      </c>
      <c r="AT72" s="3">
        <v>47.269441631459422</v>
      </c>
      <c r="AU72" s="15">
        <v>4.2305583685405779</v>
      </c>
      <c r="AV72" s="15">
        <v>0.80087026252451321</v>
      </c>
      <c r="BA72" s="10">
        <v>51.2</v>
      </c>
      <c r="BB72" s="9">
        <v>3082</v>
      </c>
      <c r="BC72" s="10">
        <v>1.5</v>
      </c>
      <c r="BD72" s="5">
        <v>63.7</v>
      </c>
      <c r="BE72" s="12">
        <v>44</v>
      </c>
      <c r="BG72" s="1">
        <v>42</v>
      </c>
      <c r="BH72" s="3">
        <v>42.733894417600432</v>
      </c>
      <c r="BI72" s="15">
        <v>0.76610558239956816</v>
      </c>
      <c r="BJ72" s="15">
        <v>0.14954774530255727</v>
      </c>
    </row>
    <row r="73" spans="1:62">
      <c r="A73" s="10">
        <v>44</v>
      </c>
      <c r="B73" s="9">
        <v>2813</v>
      </c>
      <c r="C73" s="10">
        <v>3.8</v>
      </c>
      <c r="D73" s="5">
        <v>23.3</v>
      </c>
      <c r="E73" s="10">
        <v>15</v>
      </c>
      <c r="F73" s="12">
        <v>36</v>
      </c>
      <c r="G73" s="10">
        <v>18.88</v>
      </c>
      <c r="I73" s="1" t="s">
        <v>13</v>
      </c>
      <c r="J73" s="15"/>
      <c r="Y73" s="10">
        <v>51.2</v>
      </c>
      <c r="Z73" s="9">
        <v>3082</v>
      </c>
      <c r="AA73" s="10">
        <v>1.5</v>
      </c>
      <c r="AB73" s="5">
        <v>63.7</v>
      </c>
      <c r="AC73" s="12">
        <v>44</v>
      </c>
      <c r="AE73" s="1">
        <v>43</v>
      </c>
      <c r="AF73" s="3">
        <v>42.877156245521292</v>
      </c>
      <c r="AG73" s="15">
        <v>0.62284375447870843</v>
      </c>
      <c r="AH73" s="15">
        <v>0.114001531302253</v>
      </c>
      <c r="AM73" s="10">
        <v>51.2</v>
      </c>
      <c r="AN73" s="9">
        <v>3082</v>
      </c>
      <c r="AO73" s="10">
        <v>1.5</v>
      </c>
      <c r="AP73" s="5">
        <v>63.7</v>
      </c>
      <c r="AQ73" s="12">
        <v>44</v>
      </c>
      <c r="AS73" s="1">
        <v>43</v>
      </c>
      <c r="AT73" s="3">
        <v>42.655502275799485</v>
      </c>
      <c r="AU73" s="15">
        <v>0.84449772420051517</v>
      </c>
      <c r="AV73" s="15">
        <v>0.15986852211074357</v>
      </c>
      <c r="BA73" s="10">
        <v>51.2</v>
      </c>
      <c r="BB73" s="9">
        <v>2775</v>
      </c>
      <c r="BC73" s="10">
        <v>2.5</v>
      </c>
      <c r="BD73" s="5">
        <v>49.7</v>
      </c>
      <c r="BE73" s="12">
        <v>42</v>
      </c>
      <c r="BG73" s="1">
        <v>43</v>
      </c>
      <c r="BH73" s="3">
        <v>49.781523576026345</v>
      </c>
      <c r="BI73" s="15">
        <v>-0.98152357602634765</v>
      </c>
      <c r="BJ73" s="15">
        <v>-0.19159844429835626</v>
      </c>
    </row>
    <row r="74" spans="1:62">
      <c r="A74" s="10">
        <v>49.6</v>
      </c>
      <c r="B74" s="9">
        <v>3359</v>
      </c>
      <c r="C74" s="10">
        <v>1.6</v>
      </c>
      <c r="D74" s="5">
        <v>47.3</v>
      </c>
      <c r="E74" s="10">
        <v>10.5</v>
      </c>
      <c r="F74" s="12">
        <v>48</v>
      </c>
      <c r="G74" s="10">
        <v>4.16</v>
      </c>
      <c r="I74" s="1" t="s">
        <v>11</v>
      </c>
      <c r="J74" s="15"/>
      <c r="Y74" s="10">
        <v>51.2</v>
      </c>
      <c r="Z74" s="9">
        <v>2775</v>
      </c>
      <c r="AA74" s="10">
        <v>2.5</v>
      </c>
      <c r="AB74" s="5">
        <v>49.7</v>
      </c>
      <c r="AC74" s="12">
        <v>42</v>
      </c>
      <c r="AE74" s="1">
        <v>44</v>
      </c>
      <c r="AF74" s="3">
        <v>49.450331916813553</v>
      </c>
      <c r="AG74" s="15">
        <v>-0.65033191681355618</v>
      </c>
      <c r="AH74" s="15">
        <v>-0.11903279729203613</v>
      </c>
      <c r="AM74" s="10">
        <v>51.2</v>
      </c>
      <c r="AN74" s="9">
        <v>2775</v>
      </c>
      <c r="AO74" s="10">
        <v>2.5</v>
      </c>
      <c r="AP74" s="5">
        <v>49.7</v>
      </c>
      <c r="AQ74" s="12">
        <v>42</v>
      </c>
      <c r="AS74" s="1">
        <v>44</v>
      </c>
      <c r="AT74" s="3">
        <v>49.480899973467913</v>
      </c>
      <c r="AU74" s="15">
        <v>-0.6808999734679162</v>
      </c>
      <c r="AV74" s="15">
        <v>-0.12889847934950049</v>
      </c>
      <c r="BA74" s="10">
        <v>44</v>
      </c>
      <c r="BB74" s="9">
        <v>2813</v>
      </c>
      <c r="BC74" s="10">
        <v>3.8</v>
      </c>
      <c r="BD74" s="5">
        <v>23.3</v>
      </c>
      <c r="BE74" s="12">
        <v>36</v>
      </c>
      <c r="BG74" s="1">
        <v>44</v>
      </c>
      <c r="BH74" s="3">
        <v>38.621902001129712</v>
      </c>
      <c r="BI74" s="15">
        <v>-2.5219020011297104</v>
      </c>
      <c r="BJ74" s="15">
        <v>-0.49228822607149825</v>
      </c>
    </row>
    <row r="75" spans="1:62" ht="12.6" thickBot="1">
      <c r="A75" s="10">
        <v>47.5</v>
      </c>
      <c r="B75" s="9">
        <v>3080</v>
      </c>
      <c r="C75" s="10">
        <v>1.9</v>
      </c>
      <c r="D75" s="5">
        <v>48.8</v>
      </c>
      <c r="E75" s="10">
        <v>13.5</v>
      </c>
      <c r="F75" s="12">
        <v>47</v>
      </c>
      <c r="G75" s="10">
        <v>12.96</v>
      </c>
      <c r="I75" s="2" t="s">
        <v>4</v>
      </c>
      <c r="J75" s="2"/>
      <c r="Y75" s="10">
        <v>44</v>
      </c>
      <c r="Z75" s="9">
        <v>2813</v>
      </c>
      <c r="AA75" s="10">
        <v>3.8</v>
      </c>
      <c r="AB75" s="5">
        <v>23.3</v>
      </c>
      <c r="AC75" s="12">
        <v>36</v>
      </c>
      <c r="AE75" s="1">
        <v>45</v>
      </c>
      <c r="AF75" s="3">
        <v>39.108616447000969</v>
      </c>
      <c r="AG75" s="15">
        <v>-3.0086164470009678</v>
      </c>
      <c r="AH75" s="15">
        <v>-0.55067884937903611</v>
      </c>
      <c r="AM75" s="10">
        <v>44</v>
      </c>
      <c r="AN75" s="9">
        <v>2813</v>
      </c>
      <c r="AO75" s="10">
        <v>3.8</v>
      </c>
      <c r="AP75" s="5">
        <v>23.3</v>
      </c>
      <c r="AQ75" s="12">
        <v>36</v>
      </c>
      <c r="AS75" s="1">
        <v>45</v>
      </c>
      <c r="AT75" s="3">
        <v>38.65098177258561</v>
      </c>
      <c r="AU75" s="15">
        <v>-2.5509817725856081</v>
      </c>
      <c r="AV75" s="15">
        <v>-0.48291626398495069</v>
      </c>
      <c r="BA75" s="10">
        <v>49.6</v>
      </c>
      <c r="BB75" s="9">
        <v>3359</v>
      </c>
      <c r="BC75" s="10">
        <v>1.6</v>
      </c>
      <c r="BD75" s="5">
        <v>47.3</v>
      </c>
      <c r="BE75" s="12">
        <v>48</v>
      </c>
      <c r="BG75" s="1">
        <v>45</v>
      </c>
      <c r="BH75" s="3">
        <v>43.800259218495007</v>
      </c>
      <c r="BI75" s="15">
        <v>-10.600259218495005</v>
      </c>
      <c r="BJ75" s="15">
        <v>-2.0692250548329505</v>
      </c>
    </row>
    <row r="76" spans="1:62">
      <c r="A76" s="10">
        <v>54.4</v>
      </c>
      <c r="B76" s="9">
        <v>2756</v>
      </c>
      <c r="C76" s="10">
        <v>3.2</v>
      </c>
      <c r="D76" s="5">
        <v>83.2</v>
      </c>
      <c r="E76" s="10">
        <v>14.5</v>
      </c>
      <c r="F76" s="12">
        <v>42</v>
      </c>
      <c r="G76" s="10">
        <v>12.64</v>
      </c>
      <c r="Y76" s="10">
        <v>49.6</v>
      </c>
      <c r="Z76" s="9">
        <v>3359</v>
      </c>
      <c r="AA76" s="10">
        <v>1.6</v>
      </c>
      <c r="AB76" s="5">
        <v>47.3</v>
      </c>
      <c r="AC76" s="12">
        <v>48</v>
      </c>
      <c r="AE76" s="1">
        <v>46</v>
      </c>
      <c r="AF76" s="3">
        <v>43.92902407354822</v>
      </c>
      <c r="AG76" s="15">
        <v>-10.729024073548217</v>
      </c>
      <c r="AH76" s="15">
        <v>-1.9637752886948874</v>
      </c>
      <c r="AM76" s="10">
        <v>49.6</v>
      </c>
      <c r="AN76" s="9">
        <v>3359</v>
      </c>
      <c r="AO76" s="10">
        <v>1.6</v>
      </c>
      <c r="AP76" s="5">
        <v>47.3</v>
      </c>
      <c r="AQ76" s="12">
        <v>48</v>
      </c>
      <c r="AS76" s="1">
        <v>46</v>
      </c>
      <c r="AT76" s="3">
        <v>43.684057605939898</v>
      </c>
      <c r="AU76" s="15">
        <v>-10.484057605939896</v>
      </c>
      <c r="AV76" s="15">
        <v>-1.984695455245004</v>
      </c>
      <c r="BA76" s="10">
        <v>47.5</v>
      </c>
      <c r="BB76" s="9">
        <v>3080</v>
      </c>
      <c r="BC76" s="10">
        <v>1.9</v>
      </c>
      <c r="BD76" s="5">
        <v>48.8</v>
      </c>
      <c r="BE76" s="12">
        <v>47</v>
      </c>
      <c r="BG76" s="1">
        <v>46</v>
      </c>
      <c r="BH76" s="3">
        <v>43.580676105373747</v>
      </c>
      <c r="BI76" s="15">
        <v>-1.6806761053737489</v>
      </c>
      <c r="BJ76" s="15">
        <v>-0.32807660969560504</v>
      </c>
    </row>
    <row r="77" spans="1:62" ht="12.6" thickBot="1">
      <c r="A77" s="10">
        <v>46.2</v>
      </c>
      <c r="B77" s="9">
        <v>2244</v>
      </c>
      <c r="C77" s="10">
        <v>3.6</v>
      </c>
      <c r="D77" s="5">
        <v>49.6</v>
      </c>
      <c r="E77" s="10">
        <v>15.5</v>
      </c>
      <c r="F77" s="12">
        <v>39</v>
      </c>
      <c r="G77" s="10">
        <v>9.44</v>
      </c>
      <c r="I77" t="s">
        <v>5</v>
      </c>
      <c r="Y77" s="10">
        <v>47.5</v>
      </c>
      <c r="Z77" s="9">
        <v>3080</v>
      </c>
      <c r="AA77" s="10">
        <v>1.9</v>
      </c>
      <c r="AB77" s="5">
        <v>48.8</v>
      </c>
      <c r="AC77" s="12">
        <v>47</v>
      </c>
      <c r="AE77" s="1">
        <v>47</v>
      </c>
      <c r="AF77" s="3">
        <v>43.57576984001323</v>
      </c>
      <c r="AG77" s="15">
        <v>-1.6757698400132313</v>
      </c>
      <c r="AH77" s="15">
        <v>-0.30672271576606219</v>
      </c>
      <c r="AM77" s="10">
        <v>47.5</v>
      </c>
      <c r="AN77" s="9">
        <v>3080</v>
      </c>
      <c r="AO77" s="10">
        <v>1.9</v>
      </c>
      <c r="AP77" s="5">
        <v>48.8</v>
      </c>
      <c r="AQ77" s="12">
        <v>47</v>
      </c>
      <c r="AS77" s="1">
        <v>47</v>
      </c>
      <c r="AT77" s="3">
        <v>43.4723139370032</v>
      </c>
      <c r="AU77" s="15">
        <v>-1.5723139370032015</v>
      </c>
      <c r="AV77" s="15">
        <v>-0.29764852906003042</v>
      </c>
      <c r="BA77" s="10">
        <v>54.4</v>
      </c>
      <c r="BB77" s="9">
        <v>2756</v>
      </c>
      <c r="BC77" s="10">
        <v>3.2</v>
      </c>
      <c r="BD77" s="5">
        <v>83.2</v>
      </c>
      <c r="BE77" s="12">
        <v>42</v>
      </c>
      <c r="BG77" s="1">
        <v>47</v>
      </c>
      <c r="BH77" s="3">
        <v>47.488122856901434</v>
      </c>
      <c r="BI77" s="15">
        <v>2.3118771430985632</v>
      </c>
      <c r="BJ77" s="15">
        <v>0.45129029484944605</v>
      </c>
    </row>
    <row r="78" spans="1:62" ht="12.6">
      <c r="A78" s="10">
        <v>54.1</v>
      </c>
      <c r="B78" s="9">
        <v>2862</v>
      </c>
      <c r="C78" s="10">
        <v>2.9</v>
      </c>
      <c r="D78" s="5">
        <v>80.900000000000006</v>
      </c>
      <c r="E78" s="10">
        <v>16.5</v>
      </c>
      <c r="F78" s="12">
        <v>45</v>
      </c>
      <c r="G78" s="10">
        <v>18.88</v>
      </c>
      <c r="I78" s="6"/>
      <c r="J78" s="6" t="s">
        <v>7</v>
      </c>
      <c r="K78" s="6" t="s">
        <v>8</v>
      </c>
      <c r="L78" s="6" t="s">
        <v>9</v>
      </c>
      <c r="M78" s="6" t="s">
        <v>10</v>
      </c>
      <c r="N78" s="6" t="s">
        <v>21</v>
      </c>
      <c r="Y78" s="10">
        <v>54.4</v>
      </c>
      <c r="Z78" s="9">
        <v>2756</v>
      </c>
      <c r="AA78" s="10">
        <v>3.2</v>
      </c>
      <c r="AB78" s="5">
        <v>83.2</v>
      </c>
      <c r="AC78" s="12">
        <v>42</v>
      </c>
      <c r="AE78" s="1">
        <v>48</v>
      </c>
      <c r="AF78" s="3">
        <v>47.660861418532583</v>
      </c>
      <c r="AG78" s="15">
        <v>2.1391385814674138</v>
      </c>
      <c r="AH78" s="15">
        <v>0.39153491096513976</v>
      </c>
      <c r="AM78" s="10">
        <v>54.4</v>
      </c>
      <c r="AN78" s="9">
        <v>2756</v>
      </c>
      <c r="AO78" s="10">
        <v>3.2</v>
      </c>
      <c r="AP78" s="5">
        <v>83.2</v>
      </c>
      <c r="AQ78" s="12">
        <v>42</v>
      </c>
      <c r="AS78" s="1">
        <v>48</v>
      </c>
      <c r="AT78" s="3">
        <v>47.408217413951895</v>
      </c>
      <c r="AU78" s="15">
        <v>2.3917825860481017</v>
      </c>
      <c r="AV78" s="15">
        <v>0.45277889600438204</v>
      </c>
      <c r="BA78" s="10">
        <v>46.2</v>
      </c>
      <c r="BB78" s="9">
        <v>2244</v>
      </c>
      <c r="BC78" s="10">
        <v>3.6</v>
      </c>
      <c r="BD78" s="5">
        <v>49.6</v>
      </c>
      <c r="BE78" s="12">
        <v>39</v>
      </c>
      <c r="BG78" s="1">
        <v>48</v>
      </c>
      <c r="BH78" s="3">
        <v>36.086256565514766</v>
      </c>
      <c r="BI78" s="15">
        <v>8.9137434344852338</v>
      </c>
      <c r="BJ78" s="15">
        <v>1.7400085098681448</v>
      </c>
    </row>
    <row r="79" spans="1:62">
      <c r="A79" s="10">
        <v>43.5</v>
      </c>
      <c r="B79" s="9">
        <v>3198</v>
      </c>
      <c r="C79" s="10">
        <v>1.8</v>
      </c>
      <c r="D79" s="5">
        <v>54.8</v>
      </c>
      <c r="E79" s="10">
        <v>17</v>
      </c>
      <c r="F79" s="12">
        <v>39</v>
      </c>
      <c r="G79" s="10">
        <v>7.36</v>
      </c>
      <c r="I79" s="1" t="s">
        <v>12</v>
      </c>
      <c r="J79" s="8"/>
      <c r="K79" s="31"/>
      <c r="L79" s="17"/>
      <c r="M79" s="17"/>
      <c r="N79" s="1"/>
      <c r="Y79" s="10">
        <v>46.2</v>
      </c>
      <c r="Z79" s="9">
        <v>2244</v>
      </c>
      <c r="AA79" s="10">
        <v>3.6</v>
      </c>
      <c r="AB79" s="5">
        <v>49.6</v>
      </c>
      <c r="AC79" s="12">
        <v>39</v>
      </c>
      <c r="AE79" s="1">
        <v>49</v>
      </c>
      <c r="AF79" s="3">
        <v>36.382686039626975</v>
      </c>
      <c r="AG79" s="15">
        <v>8.6173139603730249</v>
      </c>
      <c r="AH79" s="15">
        <v>1.5772607176851599</v>
      </c>
      <c r="AM79" s="10">
        <v>46.2</v>
      </c>
      <c r="AN79" s="9">
        <v>2244</v>
      </c>
      <c r="AO79" s="10">
        <v>3.6</v>
      </c>
      <c r="AP79" s="5">
        <v>49.6</v>
      </c>
      <c r="AQ79" s="12">
        <v>39</v>
      </c>
      <c r="AS79" s="1">
        <v>49</v>
      </c>
      <c r="AT79" s="3">
        <v>36.097496201030538</v>
      </c>
      <c r="AU79" s="15">
        <v>8.9025037989694624</v>
      </c>
      <c r="AV79" s="15">
        <v>1.6852977629678021</v>
      </c>
      <c r="BA79" s="10">
        <v>54.1</v>
      </c>
      <c r="BB79" s="9">
        <v>2862</v>
      </c>
      <c r="BC79" s="10">
        <v>2.9</v>
      </c>
      <c r="BD79" s="5">
        <v>80.900000000000006</v>
      </c>
      <c r="BE79" s="12">
        <v>45</v>
      </c>
      <c r="BG79" s="1">
        <v>49</v>
      </c>
      <c r="BH79" s="3">
        <v>49.98805252398077</v>
      </c>
      <c r="BI79" s="15">
        <v>-6.7880525239807668</v>
      </c>
      <c r="BJ79" s="15">
        <v>-1.325062724092257</v>
      </c>
    </row>
    <row r="80" spans="1:62">
      <c r="A80" s="10">
        <v>52.7</v>
      </c>
      <c r="B80" s="9">
        <v>3378</v>
      </c>
      <c r="C80" s="10">
        <v>3.3</v>
      </c>
      <c r="D80" s="5">
        <v>81.5</v>
      </c>
      <c r="E80" s="10">
        <v>10</v>
      </c>
      <c r="F80" s="12">
        <v>37</v>
      </c>
      <c r="G80" s="10">
        <v>12.16</v>
      </c>
      <c r="I80" s="1" t="s">
        <v>14</v>
      </c>
      <c r="J80" s="1"/>
      <c r="K80" s="17"/>
      <c r="L80" s="17"/>
      <c r="M80" s="17"/>
      <c r="N80" s="1"/>
      <c r="Y80" s="10">
        <v>54.1</v>
      </c>
      <c r="Z80" s="9">
        <v>2862</v>
      </c>
      <c r="AA80" s="10">
        <v>2.9</v>
      </c>
      <c r="AB80" s="5">
        <v>80.900000000000006</v>
      </c>
      <c r="AC80" s="12">
        <v>45</v>
      </c>
      <c r="AE80" s="1">
        <v>50</v>
      </c>
      <c r="AF80" s="3">
        <v>50.341041995345165</v>
      </c>
      <c r="AG80" s="15">
        <v>-7.1410419953451623</v>
      </c>
      <c r="AH80" s="15">
        <v>-1.3070528791677465</v>
      </c>
      <c r="AM80" s="10">
        <v>54.1</v>
      </c>
      <c r="AN80" s="9">
        <v>2862</v>
      </c>
      <c r="AO80" s="10">
        <v>2.9</v>
      </c>
      <c r="AP80" s="5">
        <v>80.900000000000006</v>
      </c>
      <c r="AQ80" s="12">
        <v>45</v>
      </c>
      <c r="AS80" s="1">
        <v>50</v>
      </c>
      <c r="AT80" s="3">
        <v>49.967477574682711</v>
      </c>
      <c r="AU80" s="15">
        <v>-6.7674775746827081</v>
      </c>
      <c r="AV80" s="15">
        <v>-1.2811243977079549</v>
      </c>
      <c r="BA80" s="10">
        <v>43.5</v>
      </c>
      <c r="BB80" s="9">
        <v>3198</v>
      </c>
      <c r="BC80" s="10">
        <v>1.8</v>
      </c>
      <c r="BD80" s="5">
        <v>54.8</v>
      </c>
      <c r="BE80" s="12">
        <v>39</v>
      </c>
      <c r="BG80" s="1">
        <v>50</v>
      </c>
      <c r="BH80" s="3">
        <v>43.891453067676395</v>
      </c>
      <c r="BI80" s="15">
        <v>-5.0914530676763974</v>
      </c>
      <c r="BJ80" s="15">
        <v>-0.9938777944939603</v>
      </c>
    </row>
    <row r="81" spans="1:62" ht="12.6" thickBot="1">
      <c r="A81" s="10">
        <v>49.5</v>
      </c>
      <c r="B81" s="9">
        <v>2726</v>
      </c>
      <c r="C81" s="10">
        <v>1.2</v>
      </c>
      <c r="D81" s="5">
        <v>46.4</v>
      </c>
      <c r="E81" s="10">
        <v>19</v>
      </c>
      <c r="F81" s="12">
        <v>39</v>
      </c>
      <c r="G81" s="10">
        <v>14.88</v>
      </c>
      <c r="I81" s="2" t="s">
        <v>16</v>
      </c>
      <c r="J81" s="2"/>
      <c r="K81" s="18"/>
      <c r="L81" s="18"/>
      <c r="M81" s="18"/>
      <c r="N81" s="2"/>
      <c r="Y81" s="10">
        <v>43.5</v>
      </c>
      <c r="Z81" s="9">
        <v>3198</v>
      </c>
      <c r="AA81" s="10">
        <v>1.8</v>
      </c>
      <c r="AB81" s="5">
        <v>54.8</v>
      </c>
      <c r="AC81" s="12">
        <v>39</v>
      </c>
      <c r="AE81" s="1">
        <v>51</v>
      </c>
      <c r="AF81" s="3">
        <v>44.039408162714032</v>
      </c>
      <c r="AG81" s="15">
        <v>-5.2394081627140352</v>
      </c>
      <c r="AH81" s="15">
        <v>-0.9589893923988001</v>
      </c>
      <c r="AM81" s="10">
        <v>43.5</v>
      </c>
      <c r="AN81" s="9">
        <v>3198</v>
      </c>
      <c r="AO81" s="10">
        <v>1.8</v>
      </c>
      <c r="AP81" s="5">
        <v>54.8</v>
      </c>
      <c r="AQ81" s="12">
        <v>39</v>
      </c>
      <c r="AS81" s="1">
        <v>51</v>
      </c>
      <c r="AT81" s="3">
        <v>43.807854201429393</v>
      </c>
      <c r="AU81" s="15">
        <v>-5.0078542014293959</v>
      </c>
      <c r="AV81" s="15">
        <v>-0.94801706053917512</v>
      </c>
      <c r="BA81" s="10">
        <v>52.7</v>
      </c>
      <c r="BB81" s="9">
        <v>3378</v>
      </c>
      <c r="BC81" s="10">
        <v>3.3</v>
      </c>
      <c r="BD81" s="5">
        <v>81.5</v>
      </c>
      <c r="BE81" s="12">
        <v>37</v>
      </c>
      <c r="BG81" s="1">
        <v>51</v>
      </c>
      <c r="BH81" s="3">
        <v>44.701272011059423</v>
      </c>
      <c r="BI81" s="15">
        <v>-6.9012720110594259</v>
      </c>
      <c r="BJ81" s="15">
        <v>-1.3471637495982878</v>
      </c>
    </row>
    <row r="82" spans="1:62" ht="12.6" thickBot="1">
      <c r="A82" s="10">
        <v>43.4</v>
      </c>
      <c r="B82" s="9">
        <v>3597</v>
      </c>
      <c r="C82" s="10">
        <v>3.9</v>
      </c>
      <c r="D82" s="5">
        <v>61.6</v>
      </c>
      <c r="E82" s="10">
        <v>15.5</v>
      </c>
      <c r="F82" s="12">
        <v>38</v>
      </c>
      <c r="G82" s="10">
        <v>21.12</v>
      </c>
      <c r="Y82" s="10">
        <v>52.7</v>
      </c>
      <c r="Z82" s="9">
        <v>3378</v>
      </c>
      <c r="AA82" s="10">
        <v>3.3</v>
      </c>
      <c r="AB82" s="5">
        <v>81.5</v>
      </c>
      <c r="AC82" s="12">
        <v>37</v>
      </c>
      <c r="AE82" s="1">
        <v>52</v>
      </c>
      <c r="AF82" s="3">
        <v>44.440028974788319</v>
      </c>
      <c r="AG82" s="15">
        <v>-6.6400289747883221</v>
      </c>
      <c r="AH82" s="15">
        <v>-1.2153505041577399</v>
      </c>
      <c r="AM82" s="10">
        <v>52.7</v>
      </c>
      <c r="AN82" s="9">
        <v>3378</v>
      </c>
      <c r="AO82" s="10">
        <v>3.3</v>
      </c>
      <c r="AP82" s="5">
        <v>81.5</v>
      </c>
      <c r="AQ82" s="12">
        <v>37</v>
      </c>
      <c r="AS82" s="1">
        <v>52</v>
      </c>
      <c r="AT82" s="3">
        <v>44.445534435021308</v>
      </c>
      <c r="AU82" s="15">
        <v>-6.645534435021311</v>
      </c>
      <c r="AV82" s="15">
        <v>-1.2580398245225539</v>
      </c>
      <c r="BA82" s="10">
        <v>49.5</v>
      </c>
      <c r="BB82" s="9">
        <v>2726</v>
      </c>
      <c r="BC82" s="10">
        <v>1.2</v>
      </c>
      <c r="BD82" s="5">
        <v>46.4</v>
      </c>
      <c r="BE82" s="12">
        <v>39</v>
      </c>
      <c r="BG82" s="1">
        <v>52</v>
      </c>
      <c r="BH82" s="3">
        <v>41.36996111482091</v>
      </c>
      <c r="BI82" s="15">
        <v>-0.3699611148209101</v>
      </c>
      <c r="BJ82" s="15">
        <v>-7.2218310167894678E-2</v>
      </c>
    </row>
    <row r="83" spans="1:62" ht="12.6">
      <c r="A83" s="10">
        <v>33.5</v>
      </c>
      <c r="B83" s="9">
        <v>3657</v>
      </c>
      <c r="C83" s="10">
        <v>1.5</v>
      </c>
      <c r="D83" s="5">
        <v>37.200000000000003</v>
      </c>
      <c r="E83" s="10">
        <v>18</v>
      </c>
      <c r="F83" s="12">
        <v>30</v>
      </c>
      <c r="G83" s="10">
        <v>5.6</v>
      </c>
      <c r="I83" s="6"/>
      <c r="J83" s="6" t="s">
        <v>17</v>
      </c>
      <c r="K83" s="6" t="s">
        <v>11</v>
      </c>
      <c r="L83" s="6" t="s">
        <v>22</v>
      </c>
      <c r="M83" s="6" t="s">
        <v>23</v>
      </c>
      <c r="N83" s="6" t="s">
        <v>24</v>
      </c>
      <c r="O83" s="6" t="s">
        <v>25</v>
      </c>
      <c r="P83" s="35"/>
      <c r="Y83" s="10">
        <v>49.5</v>
      </c>
      <c r="Z83" s="9">
        <v>2726</v>
      </c>
      <c r="AA83" s="10">
        <v>1.2</v>
      </c>
      <c r="AB83" s="5">
        <v>46.4</v>
      </c>
      <c r="AC83" s="12">
        <v>39</v>
      </c>
      <c r="AE83" s="1">
        <v>53</v>
      </c>
      <c r="AF83" s="3">
        <v>41.124774327328758</v>
      </c>
      <c r="AG83" s="15">
        <v>-0.12477432732875826</v>
      </c>
      <c r="AH83" s="15">
        <v>-2.2837933719978006E-2</v>
      </c>
      <c r="AM83" s="10">
        <v>49.5</v>
      </c>
      <c r="AN83" s="9">
        <v>2726</v>
      </c>
      <c r="AO83" s="10">
        <v>1.2</v>
      </c>
      <c r="AP83" s="5">
        <v>46.4</v>
      </c>
      <c r="AQ83" s="12">
        <v>39</v>
      </c>
      <c r="AS83" s="1">
        <v>53</v>
      </c>
      <c r="AT83" s="3">
        <v>41.096707802889668</v>
      </c>
      <c r="AU83" s="15">
        <v>-9.670780288966796E-2</v>
      </c>
      <c r="AV83" s="15">
        <v>-1.8307371448732769E-2</v>
      </c>
      <c r="BA83" s="10">
        <v>43.4</v>
      </c>
      <c r="BB83" s="9">
        <v>3597</v>
      </c>
      <c r="BC83" s="10">
        <v>3.9</v>
      </c>
      <c r="BD83" s="5">
        <v>61.6</v>
      </c>
      <c r="BE83" s="12">
        <v>38</v>
      </c>
      <c r="BG83" s="1">
        <v>53</v>
      </c>
      <c r="BH83" s="3">
        <v>51.865698502473215</v>
      </c>
      <c r="BI83" s="15">
        <v>-3.065698502473218</v>
      </c>
      <c r="BJ83" s="15">
        <v>-0.59844009671134135</v>
      </c>
    </row>
    <row r="84" spans="1:62">
      <c r="A84" s="10">
        <v>46.3</v>
      </c>
      <c r="B84" s="9">
        <v>2554</v>
      </c>
      <c r="C84" s="10">
        <v>2.1</v>
      </c>
      <c r="D84" s="5">
        <v>58.5</v>
      </c>
      <c r="E84" s="10">
        <v>10</v>
      </c>
      <c r="F84" s="12">
        <v>35</v>
      </c>
      <c r="G84" s="10">
        <v>15.84</v>
      </c>
      <c r="I84" s="1" t="s">
        <v>3</v>
      </c>
      <c r="J84" s="3"/>
      <c r="K84" s="15"/>
      <c r="L84" s="15"/>
      <c r="M84" s="1"/>
      <c r="N84" s="3"/>
      <c r="O84" s="3"/>
      <c r="P84" s="1"/>
      <c r="Y84" s="10">
        <v>43.4</v>
      </c>
      <c r="Z84" s="9">
        <v>3597</v>
      </c>
      <c r="AA84" s="10">
        <v>3.9</v>
      </c>
      <c r="AB84" s="5">
        <v>61.6</v>
      </c>
      <c r="AC84" s="12">
        <v>38</v>
      </c>
      <c r="AE84" s="1">
        <v>54</v>
      </c>
      <c r="AF84" s="3">
        <v>52.154418162913132</v>
      </c>
      <c r="AG84" s="15">
        <v>-3.3544181629131344</v>
      </c>
      <c r="AH84" s="15">
        <v>-0.61397229152638177</v>
      </c>
      <c r="AM84" s="10">
        <v>43.4</v>
      </c>
      <c r="AN84" s="9">
        <v>3597</v>
      </c>
      <c r="AO84" s="10">
        <v>3.9</v>
      </c>
      <c r="AP84" s="5">
        <v>61.6</v>
      </c>
      <c r="AQ84" s="12">
        <v>38</v>
      </c>
      <c r="AS84" s="1">
        <v>54</v>
      </c>
      <c r="AT84" s="3">
        <v>51.852203713817012</v>
      </c>
      <c r="AU84" s="15">
        <v>-3.0522037138170148</v>
      </c>
      <c r="AV84" s="15">
        <v>-0.5778006061186155</v>
      </c>
      <c r="BA84" s="10">
        <v>33.5</v>
      </c>
      <c r="BB84" s="9">
        <v>3657</v>
      </c>
      <c r="BC84" s="10">
        <v>1.5</v>
      </c>
      <c r="BD84" s="5">
        <v>37.200000000000003</v>
      </c>
      <c r="BE84" s="12">
        <v>30</v>
      </c>
      <c r="BG84" s="1">
        <v>54</v>
      </c>
      <c r="BH84" s="3">
        <v>39.001773547103596</v>
      </c>
      <c r="BI84" s="15">
        <v>-4.7017735471035991</v>
      </c>
      <c r="BJ84" s="15">
        <v>-0.91781035022640334</v>
      </c>
    </row>
    <row r="85" spans="1:62">
      <c r="A85" s="10">
        <v>42.9</v>
      </c>
      <c r="B85" s="9">
        <v>3838</v>
      </c>
      <c r="C85" s="10">
        <v>2.4</v>
      </c>
      <c r="D85" s="5">
        <v>87.5</v>
      </c>
      <c r="E85" s="10">
        <v>10</v>
      </c>
      <c r="F85" s="12">
        <v>44</v>
      </c>
      <c r="G85" s="10">
        <v>4.6399999999999997</v>
      </c>
      <c r="I85" s="1" t="s">
        <v>29</v>
      </c>
      <c r="J85" s="15"/>
      <c r="K85" s="15"/>
      <c r="L85" s="15"/>
      <c r="M85" s="1"/>
      <c r="N85" s="15"/>
      <c r="O85" s="15"/>
      <c r="P85" s="15"/>
      <c r="Y85" s="10">
        <v>33.5</v>
      </c>
      <c r="Z85" s="9">
        <v>3657</v>
      </c>
      <c r="AA85" s="10">
        <v>1.5</v>
      </c>
      <c r="AB85" s="5">
        <v>37.200000000000003</v>
      </c>
      <c r="AC85" s="12">
        <v>30</v>
      </c>
      <c r="AE85" s="1">
        <v>55</v>
      </c>
      <c r="AF85" s="3">
        <v>38.886914668580573</v>
      </c>
      <c r="AG85" s="15">
        <v>-4.5869146685805759</v>
      </c>
      <c r="AH85" s="15">
        <v>-0.83956095314563772</v>
      </c>
      <c r="AM85" s="10">
        <v>33.5</v>
      </c>
      <c r="AN85" s="9">
        <v>3657</v>
      </c>
      <c r="AO85" s="10">
        <v>1.5</v>
      </c>
      <c r="AP85" s="5">
        <v>37.200000000000003</v>
      </c>
      <c r="AQ85" s="12">
        <v>30</v>
      </c>
      <c r="AS85" s="1">
        <v>55</v>
      </c>
      <c r="AT85" s="3">
        <v>38.877428723650382</v>
      </c>
      <c r="AU85" s="15">
        <v>-4.5774287236503852</v>
      </c>
      <c r="AV85" s="15">
        <v>-0.86653491672820759</v>
      </c>
      <c r="BA85" s="10">
        <v>46.3</v>
      </c>
      <c r="BB85" s="9">
        <v>2554</v>
      </c>
      <c r="BC85" s="10">
        <v>2.1</v>
      </c>
      <c r="BD85" s="5">
        <v>58.5</v>
      </c>
      <c r="BE85" s="12">
        <v>35</v>
      </c>
      <c r="BG85" s="1">
        <v>55</v>
      </c>
      <c r="BH85" s="3">
        <v>43.402756922488756</v>
      </c>
      <c r="BI85" s="15">
        <v>6.1972430775112457</v>
      </c>
      <c r="BJ85" s="15">
        <v>1.209733685050107</v>
      </c>
    </row>
    <row r="86" spans="1:62">
      <c r="A86" s="10">
        <v>27.3</v>
      </c>
      <c r="B86" s="9">
        <v>4214</v>
      </c>
      <c r="C86" s="10">
        <v>2.4</v>
      </c>
      <c r="D86" s="5">
        <v>35.799999999999997</v>
      </c>
      <c r="E86" s="10">
        <v>16</v>
      </c>
      <c r="F86" s="12">
        <v>37</v>
      </c>
      <c r="G86" s="10">
        <v>8.9600000000000009</v>
      </c>
      <c r="I86" s="1" t="s">
        <v>30</v>
      </c>
      <c r="J86" s="15"/>
      <c r="K86" s="15"/>
      <c r="L86" s="15"/>
      <c r="M86" s="15"/>
      <c r="N86" s="15"/>
      <c r="O86" s="15"/>
      <c r="P86" s="15"/>
      <c r="Y86" s="10">
        <v>46.3</v>
      </c>
      <c r="Z86" s="9">
        <v>2554</v>
      </c>
      <c r="AA86" s="10">
        <v>2.1</v>
      </c>
      <c r="AB86" s="5">
        <v>58.5</v>
      </c>
      <c r="AC86" s="12">
        <v>35</v>
      </c>
      <c r="AE86" s="1">
        <v>56</v>
      </c>
      <c r="AF86" s="3">
        <v>43.363989525799106</v>
      </c>
      <c r="AG86" s="15">
        <v>6.2360104742008957</v>
      </c>
      <c r="AH86" s="15">
        <v>1.1414014159470764</v>
      </c>
      <c r="AM86" s="10">
        <v>46.3</v>
      </c>
      <c r="AN86" s="9">
        <v>2554</v>
      </c>
      <c r="AO86" s="10">
        <v>2.1</v>
      </c>
      <c r="AP86" s="5">
        <v>58.5</v>
      </c>
      <c r="AQ86" s="12">
        <v>35</v>
      </c>
      <c r="AS86" s="1">
        <v>56</v>
      </c>
      <c r="AT86" s="3">
        <v>43.256862556486553</v>
      </c>
      <c r="AU86" s="15">
        <v>6.3431374435134487</v>
      </c>
      <c r="AV86" s="15">
        <v>1.2007942467812236</v>
      </c>
      <c r="BA86" s="10">
        <v>42.9</v>
      </c>
      <c r="BB86" s="9">
        <v>3838</v>
      </c>
      <c r="BC86" s="10">
        <v>2.4</v>
      </c>
      <c r="BD86" s="5">
        <v>87.5</v>
      </c>
      <c r="BE86" s="12">
        <v>44</v>
      </c>
      <c r="BG86" s="1">
        <v>56</v>
      </c>
      <c r="BH86" s="3">
        <v>44.424512135630088</v>
      </c>
      <c r="BI86" s="15">
        <v>5.4754878643699101</v>
      </c>
      <c r="BJ86" s="15">
        <v>1.0688433596623486</v>
      </c>
    </row>
    <row r="87" spans="1:62">
      <c r="A87" s="10">
        <v>41.6</v>
      </c>
      <c r="B87" s="9">
        <v>2776</v>
      </c>
      <c r="C87" s="10">
        <v>2.1</v>
      </c>
      <c r="D87" s="5">
        <v>36</v>
      </c>
      <c r="E87" s="10">
        <v>16</v>
      </c>
      <c r="F87" s="12">
        <v>34</v>
      </c>
      <c r="G87" s="10">
        <v>11.68</v>
      </c>
      <c r="I87" s="1" t="s">
        <v>31</v>
      </c>
      <c r="J87" s="15"/>
      <c r="K87" s="15"/>
      <c r="L87" s="15"/>
      <c r="M87" s="1"/>
      <c r="N87" s="15"/>
      <c r="O87" s="15"/>
      <c r="P87" s="15"/>
      <c r="Y87" s="10">
        <v>42.9</v>
      </c>
      <c r="Z87" s="9">
        <v>3838</v>
      </c>
      <c r="AA87" s="10">
        <v>2.4</v>
      </c>
      <c r="AB87" s="5">
        <v>87.5</v>
      </c>
      <c r="AC87" s="12">
        <v>44</v>
      </c>
      <c r="AE87" s="1">
        <v>57</v>
      </c>
      <c r="AF87" s="3">
        <v>44.45774708694978</v>
      </c>
      <c r="AG87" s="15">
        <v>5.4422529130502184</v>
      </c>
      <c r="AH87" s="15">
        <v>0.99611686134854061</v>
      </c>
      <c r="AM87" s="10">
        <v>42.9</v>
      </c>
      <c r="AN87" s="9">
        <v>3838</v>
      </c>
      <c r="AO87" s="10">
        <v>2.4</v>
      </c>
      <c r="AP87" s="5">
        <v>87.5</v>
      </c>
      <c r="AQ87" s="12">
        <v>44</v>
      </c>
      <c r="AS87" s="1">
        <v>57</v>
      </c>
      <c r="AT87" s="3">
        <v>44.328422909885916</v>
      </c>
      <c r="AU87" s="15">
        <v>5.5715770901140829</v>
      </c>
      <c r="AV87" s="15">
        <v>1.0547332096908357</v>
      </c>
      <c r="BA87" s="10">
        <v>27.3</v>
      </c>
      <c r="BB87" s="9">
        <v>4214</v>
      </c>
      <c r="BC87" s="10">
        <v>2.4</v>
      </c>
      <c r="BD87" s="5">
        <v>35.799999999999997</v>
      </c>
      <c r="BE87" s="12">
        <v>37</v>
      </c>
      <c r="BG87" s="1">
        <v>57</v>
      </c>
      <c r="BH87" s="3">
        <v>41.664502665198754</v>
      </c>
      <c r="BI87" s="15">
        <v>-2.4645026651987507</v>
      </c>
      <c r="BJ87" s="15">
        <v>-0.48108358082736263</v>
      </c>
    </row>
    <row r="88" spans="1:62" ht="12.6" thickBot="1">
      <c r="A88" s="10">
        <v>49</v>
      </c>
      <c r="B88" s="9">
        <v>1998</v>
      </c>
      <c r="C88" s="10">
        <v>3.6</v>
      </c>
      <c r="D88" s="5">
        <v>46.1</v>
      </c>
      <c r="E88" s="10">
        <v>19</v>
      </c>
      <c r="F88" s="12">
        <v>45</v>
      </c>
      <c r="G88" s="10">
        <v>7.84</v>
      </c>
      <c r="I88" s="2" t="s">
        <v>33</v>
      </c>
      <c r="J88" s="16"/>
      <c r="K88" s="16"/>
      <c r="L88" s="16"/>
      <c r="M88" s="16"/>
      <c r="N88" s="16"/>
      <c r="O88" s="16"/>
      <c r="P88" s="15"/>
      <c r="Y88" s="10">
        <v>27.3</v>
      </c>
      <c r="Z88" s="9">
        <v>4214</v>
      </c>
      <c r="AA88" s="10">
        <v>2.4</v>
      </c>
      <c r="AB88" s="5">
        <v>35.799999999999997</v>
      </c>
      <c r="AC88" s="12">
        <v>37</v>
      </c>
      <c r="AE88" s="1">
        <v>58</v>
      </c>
      <c r="AF88" s="3">
        <v>41.930425652941004</v>
      </c>
      <c r="AG88" s="15">
        <v>-2.7304256529410011</v>
      </c>
      <c r="AH88" s="15">
        <v>-0.49976049900789177</v>
      </c>
      <c r="AM88" s="10">
        <v>27.3</v>
      </c>
      <c r="AN88" s="9">
        <v>4214</v>
      </c>
      <c r="AO88" s="10">
        <v>2.4</v>
      </c>
      <c r="AP88" s="5">
        <v>35.799999999999997</v>
      </c>
      <c r="AQ88" s="12">
        <v>37</v>
      </c>
      <c r="AS88" s="1">
        <v>58</v>
      </c>
      <c r="AT88" s="3">
        <v>41.63052351178554</v>
      </c>
      <c r="AU88" s="15">
        <v>-2.4305235117855375</v>
      </c>
      <c r="AV88" s="15">
        <v>-0.46011278734045313</v>
      </c>
      <c r="BA88" s="10">
        <v>41.6</v>
      </c>
      <c r="BB88" s="9">
        <v>2776</v>
      </c>
      <c r="BC88" s="10">
        <v>2.1</v>
      </c>
      <c r="BD88" s="5">
        <v>36</v>
      </c>
      <c r="BE88" s="12">
        <v>34</v>
      </c>
      <c r="BG88" s="1">
        <v>58</v>
      </c>
      <c r="BH88" s="3">
        <v>43.614063240637364</v>
      </c>
      <c r="BI88" s="15">
        <v>-1.1140632406373641</v>
      </c>
      <c r="BJ88" s="15">
        <v>-0.21747086770982915</v>
      </c>
    </row>
    <row r="89" spans="1:62">
      <c r="A89" s="10">
        <v>55.4</v>
      </c>
      <c r="B89" s="9">
        <v>2790</v>
      </c>
      <c r="C89" s="10">
        <v>1.6</v>
      </c>
      <c r="D89" s="5">
        <v>64.5</v>
      </c>
      <c r="E89" s="10">
        <v>12</v>
      </c>
      <c r="F89" s="12">
        <v>40</v>
      </c>
      <c r="G89" s="10">
        <v>14.56</v>
      </c>
      <c r="Y89" s="10">
        <v>41.6</v>
      </c>
      <c r="Z89" s="9">
        <v>2776</v>
      </c>
      <c r="AA89" s="10">
        <v>2.1</v>
      </c>
      <c r="AB89" s="5">
        <v>36</v>
      </c>
      <c r="AC89" s="12">
        <v>34</v>
      </c>
      <c r="AE89" s="1">
        <v>59</v>
      </c>
      <c r="AF89" s="3">
        <v>43.711670706327759</v>
      </c>
      <c r="AG89" s="15">
        <v>-1.2116707063277588</v>
      </c>
      <c r="AH89" s="15">
        <v>-0.22177683401683523</v>
      </c>
      <c r="AM89" s="10">
        <v>41.6</v>
      </c>
      <c r="AN89" s="9">
        <v>2776</v>
      </c>
      <c r="AO89" s="10">
        <v>2.1</v>
      </c>
      <c r="AP89" s="5">
        <v>36</v>
      </c>
      <c r="AQ89" s="12">
        <v>34</v>
      </c>
      <c r="AS89" s="1">
        <v>59</v>
      </c>
      <c r="AT89" s="3">
        <v>43.479675108305536</v>
      </c>
      <c r="AU89" s="15">
        <v>-0.9796751083055355</v>
      </c>
      <c r="AV89" s="15">
        <v>-0.18545841773790425</v>
      </c>
      <c r="BA89" s="10">
        <v>49</v>
      </c>
      <c r="BB89" s="9">
        <v>1998</v>
      </c>
      <c r="BC89" s="10">
        <v>3.6</v>
      </c>
      <c r="BD89" s="5">
        <v>46.1</v>
      </c>
      <c r="BE89" s="12">
        <v>45</v>
      </c>
      <c r="BG89" s="1">
        <v>59</v>
      </c>
      <c r="BH89" s="3">
        <v>56.594909864972237</v>
      </c>
      <c r="BI89" s="15">
        <v>-3.9949098649722359</v>
      </c>
      <c r="BJ89" s="15">
        <v>-0.77982692819218669</v>
      </c>
    </row>
    <row r="90" spans="1:62">
      <c r="A90" s="10">
        <v>54.1</v>
      </c>
      <c r="B90" s="9">
        <v>2432</v>
      </c>
      <c r="C90" s="10">
        <v>2.9</v>
      </c>
      <c r="D90" s="5">
        <v>37</v>
      </c>
      <c r="E90" s="10">
        <v>17.5</v>
      </c>
      <c r="F90" s="12">
        <v>38</v>
      </c>
      <c r="G90" s="10">
        <v>16.48</v>
      </c>
      <c r="I90" s="26" t="s">
        <v>72</v>
      </c>
      <c r="Y90" s="10">
        <v>49</v>
      </c>
      <c r="Z90" s="9">
        <v>1998</v>
      </c>
      <c r="AA90" s="10">
        <v>3.6</v>
      </c>
      <c r="AB90" s="5">
        <v>46.1</v>
      </c>
      <c r="AC90" s="12">
        <v>45</v>
      </c>
      <c r="AE90" s="1">
        <v>60</v>
      </c>
      <c r="AF90" s="3">
        <v>56.449921283798695</v>
      </c>
      <c r="AG90" s="15">
        <v>-3.8499212837986931</v>
      </c>
      <c r="AH90" s="15">
        <v>-0.70466616802399074</v>
      </c>
      <c r="AM90" s="10">
        <v>49</v>
      </c>
      <c r="AN90" s="9">
        <v>1998</v>
      </c>
      <c r="AO90" s="10">
        <v>3.6</v>
      </c>
      <c r="AP90" s="5">
        <v>46.1</v>
      </c>
      <c r="AQ90" s="12">
        <v>45</v>
      </c>
      <c r="AS90" s="1">
        <v>60</v>
      </c>
      <c r="AT90" s="3">
        <v>56.379749185321145</v>
      </c>
      <c r="AU90" s="15">
        <v>-3.779749185321144</v>
      </c>
      <c r="AV90" s="15">
        <v>-0.71552936010411772</v>
      </c>
      <c r="BA90" s="10">
        <v>55.4</v>
      </c>
      <c r="BB90" s="9">
        <v>2790</v>
      </c>
      <c r="BC90" s="10">
        <v>1.6</v>
      </c>
      <c r="BD90" s="5">
        <v>64.5</v>
      </c>
      <c r="BE90" s="12">
        <v>40</v>
      </c>
      <c r="BG90" s="1">
        <v>60</v>
      </c>
      <c r="BH90" s="3">
        <v>44.622177169291191</v>
      </c>
      <c r="BI90" s="15">
        <v>2.6778228307088057</v>
      </c>
      <c r="BJ90" s="15">
        <v>0.52272477299786757</v>
      </c>
    </row>
    <row r="91" spans="1:62">
      <c r="A91" s="10">
        <v>32.4</v>
      </c>
      <c r="B91" s="9">
        <v>3124</v>
      </c>
      <c r="C91" s="10">
        <v>1.6</v>
      </c>
      <c r="D91" s="5">
        <v>34.9</v>
      </c>
      <c r="E91" s="10">
        <v>17</v>
      </c>
      <c r="F91" s="12">
        <v>31</v>
      </c>
      <c r="G91" s="10">
        <v>11.68</v>
      </c>
      <c r="Y91" s="10">
        <v>55.4</v>
      </c>
      <c r="Z91" s="9">
        <v>2790</v>
      </c>
      <c r="AA91" s="10">
        <v>1.6</v>
      </c>
      <c r="AB91" s="5">
        <v>64.5</v>
      </c>
      <c r="AC91" s="12">
        <v>40</v>
      </c>
      <c r="AE91" s="1">
        <v>61</v>
      </c>
      <c r="AF91" s="3">
        <v>44.520490005033167</v>
      </c>
      <c r="AG91" s="15">
        <v>2.7795099949668298</v>
      </c>
      <c r="AH91" s="15">
        <v>0.50874459833243479</v>
      </c>
      <c r="AM91" s="10">
        <v>55.4</v>
      </c>
      <c r="AN91" s="9">
        <v>2790</v>
      </c>
      <c r="AO91" s="10">
        <v>1.6</v>
      </c>
      <c r="AP91" s="5">
        <v>64.5</v>
      </c>
      <c r="AQ91" s="12">
        <v>40</v>
      </c>
      <c r="AS91" s="1">
        <v>61</v>
      </c>
      <c r="AT91" s="3">
        <v>44.43177447870525</v>
      </c>
      <c r="AU91" s="15">
        <v>2.8682255212947467</v>
      </c>
      <c r="AV91" s="15">
        <v>0.54297242257675282</v>
      </c>
      <c r="BA91" s="10">
        <v>54.1</v>
      </c>
      <c r="BB91" s="9">
        <v>2432</v>
      </c>
      <c r="BC91" s="10">
        <v>2.9</v>
      </c>
      <c r="BD91" s="5">
        <v>37</v>
      </c>
      <c r="BE91" s="12">
        <v>38</v>
      </c>
      <c r="BG91" s="1">
        <v>61</v>
      </c>
      <c r="BH91" s="3">
        <v>34.785360278141304</v>
      </c>
      <c r="BI91" s="15">
        <v>6.2146397218586955</v>
      </c>
      <c r="BJ91" s="15">
        <v>1.2131295993963291</v>
      </c>
    </row>
    <row r="92" spans="1:62">
      <c r="A92" s="10">
        <v>47.3</v>
      </c>
      <c r="B92" s="9">
        <v>2761</v>
      </c>
      <c r="C92" s="10">
        <v>3.4</v>
      </c>
      <c r="D92" s="5">
        <v>48.5</v>
      </c>
      <c r="E92" s="10">
        <v>16</v>
      </c>
      <c r="F92" s="12">
        <v>42</v>
      </c>
      <c r="G92" s="10">
        <v>10.56</v>
      </c>
      <c r="Y92" s="10">
        <v>54.1</v>
      </c>
      <c r="Z92" s="9">
        <v>2432</v>
      </c>
      <c r="AA92" s="10">
        <v>2.9</v>
      </c>
      <c r="AB92" s="5">
        <v>37</v>
      </c>
      <c r="AC92" s="12">
        <v>38</v>
      </c>
      <c r="AE92" s="1">
        <v>62</v>
      </c>
      <c r="AF92" s="3">
        <v>34.80872872887727</v>
      </c>
      <c r="AG92" s="15">
        <v>6.19127127112273</v>
      </c>
      <c r="AH92" s="15">
        <v>1.1332126244187386</v>
      </c>
      <c r="AM92" s="10">
        <v>54.1</v>
      </c>
      <c r="AN92" s="9">
        <v>2432</v>
      </c>
      <c r="AO92" s="10">
        <v>2.9</v>
      </c>
      <c r="AP92" s="5">
        <v>37</v>
      </c>
      <c r="AQ92" s="12">
        <v>38</v>
      </c>
      <c r="AS92" s="1">
        <v>62</v>
      </c>
      <c r="AT92" s="3">
        <v>34.705584069193705</v>
      </c>
      <c r="AU92" s="15">
        <v>6.294415930806295</v>
      </c>
      <c r="AV92" s="15">
        <v>1.1915709700235908</v>
      </c>
      <c r="BA92" s="10">
        <v>32.4</v>
      </c>
      <c r="BB92" s="9">
        <v>3124</v>
      </c>
      <c r="BC92" s="10">
        <v>1.6</v>
      </c>
      <c r="BD92" s="5">
        <v>34.9</v>
      </c>
      <c r="BE92" s="12">
        <v>31</v>
      </c>
      <c r="BG92" s="1">
        <v>62</v>
      </c>
      <c r="BH92" s="3">
        <v>47.594098957007816</v>
      </c>
      <c r="BI92" s="15">
        <v>3.5059010429921855</v>
      </c>
      <c r="BJ92" s="15">
        <v>0.68436989401796688</v>
      </c>
    </row>
    <row r="93" spans="1:62">
      <c r="A93" s="10">
        <v>30.8</v>
      </c>
      <c r="B93" s="9">
        <v>3622</v>
      </c>
      <c r="C93" s="10">
        <v>2.2999999999999998</v>
      </c>
      <c r="D93" s="5">
        <v>34.700000000000003</v>
      </c>
      <c r="E93" s="10">
        <v>15</v>
      </c>
      <c r="F93" s="12">
        <v>37</v>
      </c>
      <c r="G93" s="10">
        <v>12.16</v>
      </c>
      <c r="Y93" s="10">
        <v>32.4</v>
      </c>
      <c r="Z93" s="9">
        <v>3124</v>
      </c>
      <c r="AA93" s="10">
        <v>1.6</v>
      </c>
      <c r="AB93" s="5">
        <v>34.9</v>
      </c>
      <c r="AC93" s="12">
        <v>31</v>
      </c>
      <c r="AE93" s="1">
        <v>63</v>
      </c>
      <c r="AF93" s="3">
        <v>47.675381902836165</v>
      </c>
      <c r="AG93" s="15">
        <v>3.4246180971638367</v>
      </c>
      <c r="AH93" s="15">
        <v>0.62682126037988761</v>
      </c>
      <c r="AM93" s="10">
        <v>32.4</v>
      </c>
      <c r="AN93" s="9">
        <v>3124</v>
      </c>
      <c r="AO93" s="10">
        <v>1.6</v>
      </c>
      <c r="AP93" s="5">
        <v>34.9</v>
      </c>
      <c r="AQ93" s="12">
        <v>31</v>
      </c>
      <c r="AS93" s="1">
        <v>63</v>
      </c>
      <c r="AT93" s="3">
        <v>47.529879434458437</v>
      </c>
      <c r="AU93" s="15">
        <v>3.5701205655415649</v>
      </c>
      <c r="AV93" s="15">
        <v>0.67584539568846103</v>
      </c>
      <c r="BA93" s="10">
        <v>47.3</v>
      </c>
      <c r="BB93" s="9">
        <v>2761</v>
      </c>
      <c r="BC93" s="10">
        <v>3.4</v>
      </c>
      <c r="BD93" s="5">
        <v>48.5</v>
      </c>
      <c r="BE93" s="12">
        <v>42</v>
      </c>
      <c r="BG93" s="1">
        <v>63</v>
      </c>
      <c r="BH93" s="3">
        <v>42.35083252068172</v>
      </c>
      <c r="BI93" s="15">
        <v>9.749167479318281</v>
      </c>
      <c r="BJ93" s="15">
        <v>1.9030875751387639</v>
      </c>
    </row>
    <row r="94" spans="1:62">
      <c r="A94" s="10">
        <v>49</v>
      </c>
      <c r="B94" s="9">
        <v>2826</v>
      </c>
      <c r="C94" s="10">
        <v>4.2</v>
      </c>
      <c r="D94" s="5">
        <v>39</v>
      </c>
      <c r="E94" s="10">
        <v>17</v>
      </c>
      <c r="F94" s="12">
        <v>37</v>
      </c>
      <c r="G94" s="10">
        <v>1.92</v>
      </c>
      <c r="Y94" s="10">
        <v>47.3</v>
      </c>
      <c r="Z94" s="9">
        <v>2761</v>
      </c>
      <c r="AA94" s="10">
        <v>3.4</v>
      </c>
      <c r="AB94" s="5">
        <v>48.5</v>
      </c>
      <c r="AC94" s="12">
        <v>42</v>
      </c>
      <c r="AE94" s="1">
        <v>64</v>
      </c>
      <c r="AF94" s="3">
        <v>42.340108140672015</v>
      </c>
      <c r="AG94" s="15">
        <v>9.7598918593279862</v>
      </c>
      <c r="AH94" s="15">
        <v>1.7863912246162192</v>
      </c>
      <c r="AM94" s="10">
        <v>47.3</v>
      </c>
      <c r="AN94" s="9">
        <v>2761</v>
      </c>
      <c r="AO94" s="10">
        <v>3.4</v>
      </c>
      <c r="AP94" s="5">
        <v>48.5</v>
      </c>
      <c r="AQ94" s="12">
        <v>42</v>
      </c>
      <c r="AS94" s="1">
        <v>64</v>
      </c>
      <c r="AT94" s="3">
        <v>42.222958221539962</v>
      </c>
      <c r="AU94" s="15">
        <v>9.8770417784600397</v>
      </c>
      <c r="AV94" s="15">
        <v>1.8697836911796777</v>
      </c>
      <c r="BA94" s="10">
        <v>30.8</v>
      </c>
      <c r="BB94" s="9">
        <v>3622</v>
      </c>
      <c r="BC94" s="10">
        <v>2.2999999999999998</v>
      </c>
      <c r="BD94" s="5">
        <v>34.700000000000003</v>
      </c>
      <c r="BE94" s="12">
        <v>37</v>
      </c>
      <c r="BG94" s="1">
        <v>64</v>
      </c>
      <c r="BH94" s="3">
        <v>47.430634237437602</v>
      </c>
      <c r="BI94" s="15">
        <v>0.16936576256239988</v>
      </c>
      <c r="BJ94" s="15">
        <v>3.3061066913679028E-2</v>
      </c>
    </row>
    <row r="95" spans="1:62">
      <c r="A95" s="10">
        <v>57.3</v>
      </c>
      <c r="B95" s="9">
        <v>2601</v>
      </c>
      <c r="C95" s="10">
        <v>3.1</v>
      </c>
      <c r="D95" s="5">
        <v>52</v>
      </c>
      <c r="E95" s="10">
        <v>18.5</v>
      </c>
      <c r="F95" s="12">
        <v>42</v>
      </c>
      <c r="G95" s="10">
        <v>17.600000000000001</v>
      </c>
      <c r="Y95" s="10">
        <v>30.8</v>
      </c>
      <c r="Z95" s="9">
        <v>3622</v>
      </c>
      <c r="AA95" s="10">
        <v>2.2999999999999998</v>
      </c>
      <c r="AB95" s="5">
        <v>34.700000000000003</v>
      </c>
      <c r="AC95" s="12">
        <v>37</v>
      </c>
      <c r="AE95" s="1">
        <v>65</v>
      </c>
      <c r="AF95" s="3">
        <v>47.29753103243214</v>
      </c>
      <c r="AG95" s="15">
        <v>0.30246896756786157</v>
      </c>
      <c r="AH95" s="15">
        <v>5.536207953631566E-2</v>
      </c>
      <c r="AM95" s="10">
        <v>30.8</v>
      </c>
      <c r="AN95" s="9">
        <v>3622</v>
      </c>
      <c r="AO95" s="10">
        <v>2.2999999999999998</v>
      </c>
      <c r="AP95" s="5">
        <v>34.700000000000003</v>
      </c>
      <c r="AQ95" s="12">
        <v>37</v>
      </c>
      <c r="AS95" s="1">
        <v>65</v>
      </c>
      <c r="AT95" s="3">
        <v>47.194356276005593</v>
      </c>
      <c r="AU95" s="15">
        <v>0.40564372399440884</v>
      </c>
      <c r="AV95" s="15">
        <v>7.6790808074560055E-2</v>
      </c>
      <c r="BA95" s="10">
        <v>49</v>
      </c>
      <c r="BB95" s="9">
        <v>2826</v>
      </c>
      <c r="BC95" s="10">
        <v>4.2</v>
      </c>
      <c r="BD95" s="5">
        <v>39</v>
      </c>
      <c r="BE95" s="12">
        <v>37</v>
      </c>
      <c r="BG95" s="1">
        <v>65</v>
      </c>
      <c r="BH95" s="3">
        <v>48.021147773339976</v>
      </c>
      <c r="BI95" s="15">
        <v>-7.2211477733399789</v>
      </c>
      <c r="BJ95" s="15">
        <v>-1.4096051416531024</v>
      </c>
    </row>
    <row r="96" spans="1:62">
      <c r="A96" s="10">
        <v>60.5</v>
      </c>
      <c r="B96" s="9">
        <v>2932</v>
      </c>
      <c r="C96" s="10">
        <v>1.8</v>
      </c>
      <c r="D96" s="5">
        <v>46.9</v>
      </c>
      <c r="E96" s="10">
        <v>19.5</v>
      </c>
      <c r="F96" s="12">
        <v>42</v>
      </c>
      <c r="G96" s="10">
        <v>9.76</v>
      </c>
      <c r="Y96" s="10">
        <v>49</v>
      </c>
      <c r="Z96" s="9">
        <v>2826</v>
      </c>
      <c r="AA96" s="10">
        <v>4.2</v>
      </c>
      <c r="AB96" s="5">
        <v>39</v>
      </c>
      <c r="AC96" s="12">
        <v>37</v>
      </c>
      <c r="AE96" s="1">
        <v>66</v>
      </c>
      <c r="AF96" s="3">
        <v>48.021846760570689</v>
      </c>
      <c r="AG96" s="15">
        <v>-7.221846760570692</v>
      </c>
      <c r="AH96" s="15">
        <v>-1.3218428917607752</v>
      </c>
      <c r="AM96" s="10">
        <v>49</v>
      </c>
      <c r="AN96" s="9">
        <v>2826</v>
      </c>
      <c r="AO96" s="10">
        <v>4.2</v>
      </c>
      <c r="AP96" s="5">
        <v>39</v>
      </c>
      <c r="AQ96" s="12">
        <v>37</v>
      </c>
      <c r="AS96" s="1">
        <v>66</v>
      </c>
      <c r="AT96" s="3">
        <v>47.795397984390895</v>
      </c>
      <c r="AU96" s="15">
        <v>-6.9953979843908982</v>
      </c>
      <c r="AV96" s="15">
        <v>-1.32427110848615</v>
      </c>
      <c r="BA96" s="10">
        <v>57.3</v>
      </c>
      <c r="BB96" s="9">
        <v>2601</v>
      </c>
      <c r="BC96" s="10">
        <v>3.1</v>
      </c>
      <c r="BD96" s="5">
        <v>52</v>
      </c>
      <c r="BE96" s="12">
        <v>42</v>
      </c>
      <c r="BG96" s="1">
        <v>66</v>
      </c>
      <c r="BH96" s="3">
        <v>51.124576231026296</v>
      </c>
      <c r="BI96" s="15">
        <v>1.0754237689737067</v>
      </c>
      <c r="BJ96" s="15">
        <v>0.20992824434336971</v>
      </c>
    </row>
    <row r="97" spans="1:62">
      <c r="A97" s="10">
        <v>53.4</v>
      </c>
      <c r="B97" s="9">
        <v>2772</v>
      </c>
      <c r="C97" s="10">
        <v>0.8</v>
      </c>
      <c r="D97" s="5">
        <v>62.2</v>
      </c>
      <c r="E97" s="10">
        <v>14.5</v>
      </c>
      <c r="F97" s="12">
        <v>49</v>
      </c>
      <c r="G97" s="10">
        <v>18.079999999999998</v>
      </c>
      <c r="Y97" s="10">
        <v>57.3</v>
      </c>
      <c r="Z97" s="9">
        <v>2601</v>
      </c>
      <c r="AA97" s="10">
        <v>3.1</v>
      </c>
      <c r="AB97" s="5">
        <v>52</v>
      </c>
      <c r="AC97" s="12">
        <v>42</v>
      </c>
      <c r="AE97" s="1">
        <v>67</v>
      </c>
      <c r="AF97" s="3">
        <v>51.101945701742906</v>
      </c>
      <c r="AG97" s="15">
        <v>1.0980542982570967</v>
      </c>
      <c r="AH97" s="15">
        <v>0.20098117795063974</v>
      </c>
      <c r="AM97" s="10">
        <v>57.3</v>
      </c>
      <c r="AN97" s="9">
        <v>2601</v>
      </c>
      <c r="AO97" s="10">
        <v>3.1</v>
      </c>
      <c r="AP97" s="5">
        <v>52</v>
      </c>
      <c r="AQ97" s="12">
        <v>42</v>
      </c>
      <c r="AS97" s="1">
        <v>67</v>
      </c>
      <c r="AT97" s="3">
        <v>50.987773950979751</v>
      </c>
      <c r="AU97" s="15">
        <v>1.2122260490202521</v>
      </c>
      <c r="AV97" s="15">
        <v>0.2294817160158491</v>
      </c>
      <c r="BA97" s="10">
        <v>53.4</v>
      </c>
      <c r="BB97" s="9">
        <v>2772</v>
      </c>
      <c r="BC97" s="10">
        <v>0.8</v>
      </c>
      <c r="BD97" s="5">
        <v>62.2</v>
      </c>
      <c r="BE97" s="12">
        <v>49</v>
      </c>
      <c r="BG97" s="1">
        <v>67</v>
      </c>
      <c r="BH97" s="3">
        <v>51.780722143371079</v>
      </c>
      <c r="BI97" s="15">
        <v>8.3192778566289221</v>
      </c>
      <c r="BJ97" s="15">
        <v>1.6239657751971079</v>
      </c>
    </row>
    <row r="98" spans="1:62">
      <c r="A98" s="10">
        <v>35.9</v>
      </c>
      <c r="B98" s="9">
        <v>2786</v>
      </c>
      <c r="C98" s="10">
        <v>1.9</v>
      </c>
      <c r="D98" s="5">
        <v>51.1</v>
      </c>
      <c r="E98" s="10">
        <v>15.5</v>
      </c>
      <c r="F98" s="12">
        <v>40</v>
      </c>
      <c r="G98" s="10">
        <v>13.6</v>
      </c>
      <c r="Y98" s="10">
        <v>60.5</v>
      </c>
      <c r="Z98" s="9">
        <v>2932</v>
      </c>
      <c r="AA98" s="10">
        <v>1.8</v>
      </c>
      <c r="AB98" s="5">
        <v>46.9</v>
      </c>
      <c r="AC98" s="12">
        <v>42</v>
      </c>
      <c r="AE98" s="1">
        <v>68</v>
      </c>
      <c r="AF98" s="3">
        <v>51.460843521229364</v>
      </c>
      <c r="AG98" s="15">
        <v>8.6391564787706372</v>
      </c>
      <c r="AH98" s="15">
        <v>1.581258639358003</v>
      </c>
      <c r="AM98" s="10">
        <v>53.4</v>
      </c>
      <c r="AN98" s="9">
        <v>2772</v>
      </c>
      <c r="AO98" s="10">
        <v>0.8</v>
      </c>
      <c r="AP98" s="5">
        <v>62.2</v>
      </c>
      <c r="AQ98" s="12">
        <v>49</v>
      </c>
      <c r="AS98" s="1">
        <v>68</v>
      </c>
      <c r="AT98" s="3">
        <v>51.496529809441483</v>
      </c>
      <c r="AU98" s="15">
        <v>8.603470190558518</v>
      </c>
      <c r="AV98" s="15">
        <v>1.6286888939701283</v>
      </c>
      <c r="BA98" s="10">
        <v>35.9</v>
      </c>
      <c r="BB98" s="9">
        <v>2786</v>
      </c>
      <c r="BC98" s="10">
        <v>1.9</v>
      </c>
      <c r="BD98" s="5">
        <v>51.1</v>
      </c>
      <c r="BE98" s="12">
        <v>40</v>
      </c>
      <c r="BG98" s="1">
        <v>68</v>
      </c>
      <c r="BH98" s="3">
        <v>44.841764044399945</v>
      </c>
      <c r="BI98" s="15">
        <v>7.1582359556000554</v>
      </c>
      <c r="BJ98" s="15">
        <v>1.3973244316412754</v>
      </c>
    </row>
    <row r="99" spans="1:62">
      <c r="A99" s="10">
        <v>40</v>
      </c>
      <c r="B99" s="9">
        <v>3397</v>
      </c>
      <c r="C99" s="10">
        <v>1.6</v>
      </c>
      <c r="D99" s="5">
        <v>85.5</v>
      </c>
      <c r="E99" s="10">
        <v>19.5</v>
      </c>
      <c r="F99" s="12">
        <v>35</v>
      </c>
      <c r="G99" s="10">
        <v>4.96</v>
      </c>
      <c r="Y99" s="10">
        <v>53.4</v>
      </c>
      <c r="Z99" s="9">
        <v>2772</v>
      </c>
      <c r="AA99" s="10">
        <v>0.8</v>
      </c>
      <c r="AB99" s="5">
        <v>62.2</v>
      </c>
      <c r="AC99" s="12">
        <v>49</v>
      </c>
      <c r="AE99" s="1">
        <v>69</v>
      </c>
      <c r="AF99" s="3">
        <v>44.936087934488221</v>
      </c>
      <c r="AG99" s="15">
        <v>7.0639120655117793</v>
      </c>
      <c r="AH99" s="15">
        <v>1.2929354860863944</v>
      </c>
      <c r="AM99" s="10">
        <v>35.9</v>
      </c>
      <c r="AN99" s="9">
        <v>2786</v>
      </c>
      <c r="AO99" s="10">
        <v>1.9</v>
      </c>
      <c r="AP99" s="5">
        <v>51.1</v>
      </c>
      <c r="AQ99" s="12">
        <v>40</v>
      </c>
      <c r="AS99" s="1">
        <v>69</v>
      </c>
      <c r="AT99" s="3">
        <v>44.785215754252619</v>
      </c>
      <c r="AU99" s="15">
        <v>7.2147842457473814</v>
      </c>
      <c r="AV99" s="15">
        <v>1.3658022534133503</v>
      </c>
      <c r="BA99" s="10">
        <v>40</v>
      </c>
      <c r="BB99" s="9">
        <v>3397</v>
      </c>
      <c r="BC99" s="10">
        <v>1.6</v>
      </c>
      <c r="BD99" s="5">
        <v>85.5</v>
      </c>
      <c r="BE99" s="12">
        <v>35</v>
      </c>
      <c r="BG99" s="1">
        <v>69</v>
      </c>
      <c r="BH99" s="3">
        <v>47.837082768896074</v>
      </c>
      <c r="BI99" s="15">
        <v>3.3629172311039284</v>
      </c>
      <c r="BJ99" s="15">
        <v>0.65645871940456824</v>
      </c>
    </row>
    <row r="100" spans="1:62">
      <c r="A100" s="10">
        <v>39.799999999999997</v>
      </c>
      <c r="B100" s="9">
        <v>3823</v>
      </c>
      <c r="C100" s="10">
        <v>3.6</v>
      </c>
      <c r="D100" s="5">
        <v>20.2</v>
      </c>
      <c r="E100" s="10">
        <v>17</v>
      </c>
      <c r="F100" s="12">
        <v>41</v>
      </c>
      <c r="G100" s="10">
        <v>7.68</v>
      </c>
      <c r="Y100" s="10">
        <v>35.9</v>
      </c>
      <c r="Z100" s="9">
        <v>2786</v>
      </c>
      <c r="AA100" s="10">
        <v>1.9</v>
      </c>
      <c r="AB100" s="5">
        <v>51.1</v>
      </c>
      <c r="AC100" s="12">
        <v>40</v>
      </c>
      <c r="AE100" s="1">
        <v>70</v>
      </c>
      <c r="AF100" s="3">
        <v>48.104834357327007</v>
      </c>
      <c r="AG100" s="15">
        <v>3.0951656426729954</v>
      </c>
      <c r="AH100" s="15">
        <v>0.56652028757062156</v>
      </c>
      <c r="AM100" s="10">
        <v>40</v>
      </c>
      <c r="AN100" s="9">
        <v>3397</v>
      </c>
      <c r="AO100" s="10">
        <v>1.6</v>
      </c>
      <c r="AP100" s="5">
        <v>85.5</v>
      </c>
      <c r="AQ100" s="12">
        <v>35</v>
      </c>
      <c r="AS100" s="1">
        <v>70</v>
      </c>
      <c r="AT100" s="3">
        <v>47.821427402741968</v>
      </c>
      <c r="AU100" s="15">
        <v>3.3785725972580352</v>
      </c>
      <c r="AV100" s="15">
        <v>0.63958420785424419</v>
      </c>
      <c r="BA100" s="10">
        <v>39.799999999999997</v>
      </c>
      <c r="BB100" s="9">
        <v>3823</v>
      </c>
      <c r="BC100" s="10">
        <v>3.6</v>
      </c>
      <c r="BD100" s="5">
        <v>20.2</v>
      </c>
      <c r="BE100" s="12">
        <v>41</v>
      </c>
      <c r="BG100" s="1">
        <v>70</v>
      </c>
      <c r="BH100" s="3">
        <v>48.698225516099889</v>
      </c>
      <c r="BI100" s="15">
        <v>2.5017744839001139</v>
      </c>
      <c r="BJ100" s="15">
        <v>0.48835923130971015</v>
      </c>
    </row>
    <row r="101" spans="1:62">
      <c r="A101" s="10">
        <v>35.200000000000003</v>
      </c>
      <c r="B101" s="9">
        <v>3251</v>
      </c>
      <c r="C101" s="10">
        <v>1.7</v>
      </c>
      <c r="D101" s="5">
        <v>27.5</v>
      </c>
      <c r="E101" s="10">
        <v>13</v>
      </c>
      <c r="F101" s="12">
        <v>38</v>
      </c>
      <c r="G101" s="10">
        <v>6.88</v>
      </c>
      <c r="Y101" s="10">
        <v>40</v>
      </c>
      <c r="Z101" s="9">
        <v>3397</v>
      </c>
      <c r="AA101" s="10">
        <v>1.6</v>
      </c>
      <c r="AB101" s="5">
        <v>85.5</v>
      </c>
      <c r="AC101" s="12">
        <v>35</v>
      </c>
      <c r="AE101" s="1">
        <v>71</v>
      </c>
      <c r="AF101" s="3">
        <v>48.728312304889435</v>
      </c>
      <c r="AG101" s="15">
        <v>2.4716876951105675</v>
      </c>
      <c r="AH101" s="15">
        <v>0.45240267742489393</v>
      </c>
      <c r="AM101" s="10">
        <v>39.799999999999997</v>
      </c>
      <c r="AN101" s="9">
        <v>3823</v>
      </c>
      <c r="AO101" s="10">
        <v>3.6</v>
      </c>
      <c r="AP101" s="5">
        <v>20.2</v>
      </c>
      <c r="AQ101" s="12">
        <v>41</v>
      </c>
      <c r="AS101" s="1">
        <v>71</v>
      </c>
      <c r="AT101" s="3">
        <v>48.534612613144105</v>
      </c>
      <c r="AU101" s="15">
        <v>2.6653873868558975</v>
      </c>
      <c r="AV101" s="15">
        <v>0.50457393806794237</v>
      </c>
      <c r="BA101" s="10">
        <v>35.200000000000003</v>
      </c>
      <c r="BB101" s="9">
        <v>3251</v>
      </c>
      <c r="BC101" s="10">
        <v>1.7</v>
      </c>
      <c r="BD101" s="5">
        <v>27.5</v>
      </c>
      <c r="BE101" s="12">
        <v>38</v>
      </c>
      <c r="BG101" s="1">
        <v>71</v>
      </c>
      <c r="BH101" s="3">
        <v>43.609482690759954</v>
      </c>
      <c r="BI101" s="15">
        <v>0.39051730924004602</v>
      </c>
      <c r="BJ101" s="15">
        <v>7.6230984919270467E-2</v>
      </c>
    </row>
    <row r="102" spans="1:62">
      <c r="A102" s="12"/>
      <c r="B102" s="9"/>
      <c r="C102" s="9"/>
      <c r="D102" s="9"/>
      <c r="E102" s="9"/>
      <c r="F102" s="9"/>
      <c r="G102" s="9"/>
      <c r="Y102" s="10">
        <v>39.799999999999997</v>
      </c>
      <c r="Z102" s="9">
        <v>3823</v>
      </c>
      <c r="AA102" s="10">
        <v>3.6</v>
      </c>
      <c r="AB102" s="5">
        <v>20.2</v>
      </c>
      <c r="AC102" s="12">
        <v>41</v>
      </c>
      <c r="AE102" s="1">
        <v>72</v>
      </c>
      <c r="AF102" s="3">
        <v>43.291329204560256</v>
      </c>
      <c r="AG102" s="15">
        <v>0.70867079543974398</v>
      </c>
      <c r="AH102" s="15">
        <v>0.12971079068928557</v>
      </c>
      <c r="AM102" s="10">
        <v>35.200000000000003</v>
      </c>
      <c r="AN102" s="9">
        <v>3251</v>
      </c>
      <c r="AO102" s="10">
        <v>1.7</v>
      </c>
      <c r="AP102" s="5">
        <v>27.5</v>
      </c>
      <c r="AQ102" s="12">
        <v>38</v>
      </c>
      <c r="AS102" s="1">
        <v>72</v>
      </c>
      <c r="AT102" s="3">
        <v>43.284565335948507</v>
      </c>
      <c r="AU102" s="15">
        <v>0.71543466405149303</v>
      </c>
      <c r="AV102" s="15">
        <v>0.13543610495456054</v>
      </c>
      <c r="BG102" s="1">
        <v>72</v>
      </c>
      <c r="BH102" s="3">
        <v>43.854817278817038</v>
      </c>
      <c r="BI102" s="15">
        <v>5.7451827211829638</v>
      </c>
      <c r="BJ102" s="15">
        <v>1.1214891811818328</v>
      </c>
    </row>
    <row r="103" spans="1:62">
      <c r="A103" s="12"/>
      <c r="B103" s="12"/>
      <c r="C103" s="12"/>
      <c r="D103" s="12"/>
      <c r="E103" s="12"/>
      <c r="F103" s="12"/>
      <c r="G103" s="12"/>
      <c r="Y103" s="10">
        <v>35.200000000000003</v>
      </c>
      <c r="Z103" s="9">
        <v>3251</v>
      </c>
      <c r="AA103" s="10">
        <v>1.7</v>
      </c>
      <c r="AB103" s="5">
        <v>27.5</v>
      </c>
      <c r="AC103" s="12">
        <v>38</v>
      </c>
      <c r="AE103" s="1">
        <v>73</v>
      </c>
      <c r="AF103" s="3">
        <v>44.276116301719497</v>
      </c>
      <c r="AG103" s="15">
        <v>5.323883698280504</v>
      </c>
      <c r="AH103" s="15">
        <v>0.97445128046126528</v>
      </c>
      <c r="AS103" s="1">
        <v>73</v>
      </c>
      <c r="AT103" s="3">
        <v>43.898765096008077</v>
      </c>
      <c r="AU103" s="15">
        <v>5.7012349039919243</v>
      </c>
      <c r="AV103" s="15">
        <v>1.0792782173217133</v>
      </c>
      <c r="BG103" s="1">
        <v>73</v>
      </c>
      <c r="BH103" s="3">
        <v>46.6033198586642</v>
      </c>
      <c r="BI103" s="15">
        <v>0.89668014133579987</v>
      </c>
      <c r="BJ103" s="15">
        <v>0.17503656999122116</v>
      </c>
    </row>
    <row r="104" spans="1:62">
      <c r="AE104" s="1">
        <v>74</v>
      </c>
      <c r="AF104" s="3">
        <v>46.913280407050529</v>
      </c>
      <c r="AG104" s="15">
        <v>0.58671959294947129</v>
      </c>
      <c r="AH104" s="15">
        <v>0.10738958456323541</v>
      </c>
      <c r="AS104" s="1">
        <v>74</v>
      </c>
      <c r="AT104" s="3">
        <v>46.574821316143193</v>
      </c>
      <c r="AU104" s="15">
        <v>0.92517868385680657</v>
      </c>
      <c r="AV104" s="15">
        <v>0.17514191529239917</v>
      </c>
      <c r="BG104" s="1">
        <v>74</v>
      </c>
      <c r="BH104" s="3">
        <v>56.788867632486088</v>
      </c>
      <c r="BI104" s="15">
        <v>-2.3888676324860896</v>
      </c>
      <c r="BJ104" s="15">
        <v>-0.46631923389148</v>
      </c>
    </row>
    <row r="105" spans="1:62">
      <c r="AE105" s="1">
        <v>75</v>
      </c>
      <c r="AF105" s="3">
        <v>56.624679005855434</v>
      </c>
      <c r="AG105" s="15">
        <v>-2.2246790058554353</v>
      </c>
      <c r="AH105" s="15">
        <v>-0.40719170979848568</v>
      </c>
      <c r="AS105" s="1">
        <v>75</v>
      </c>
      <c r="AT105" s="3">
        <v>56.56045742888309</v>
      </c>
      <c r="AU105" s="15">
        <v>-2.1604574288830918</v>
      </c>
      <c r="AV105" s="15">
        <v>-0.40898764595925485</v>
      </c>
      <c r="BG105" s="1">
        <v>75</v>
      </c>
      <c r="BH105" s="3">
        <v>53.962686259958332</v>
      </c>
      <c r="BI105" s="15">
        <v>-7.7626862599583291</v>
      </c>
      <c r="BJ105" s="15">
        <v>-1.5153162362187789</v>
      </c>
    </row>
    <row r="106" spans="1:62">
      <c r="AE106" s="1">
        <v>76</v>
      </c>
      <c r="AF106" s="3">
        <v>53.660357549957929</v>
      </c>
      <c r="AG106" s="15">
        <v>-7.4603575499579264</v>
      </c>
      <c r="AH106" s="15">
        <v>-1.3654984554984435</v>
      </c>
      <c r="AS106" s="1">
        <v>76</v>
      </c>
      <c r="AT106" s="3">
        <v>53.604492098870821</v>
      </c>
      <c r="AU106" s="15">
        <v>-7.4044920988708185</v>
      </c>
      <c r="AV106" s="15">
        <v>-1.4017150963287739</v>
      </c>
      <c r="BG106" s="1">
        <v>76</v>
      </c>
      <c r="BH106" s="3">
        <v>55.906254436924101</v>
      </c>
      <c r="BI106" s="15">
        <v>-1.8062544369240996</v>
      </c>
      <c r="BJ106" s="15">
        <v>-0.35259014513205239</v>
      </c>
    </row>
    <row r="107" spans="1:62">
      <c r="AE107" s="1">
        <v>77</v>
      </c>
      <c r="AF107" s="3">
        <v>55.89549124011149</v>
      </c>
      <c r="AG107" s="15">
        <v>-1.7954912401114882</v>
      </c>
      <c r="AH107" s="15">
        <v>-0.32863579242888286</v>
      </c>
      <c r="AS107" s="1">
        <v>77</v>
      </c>
      <c r="AT107" s="3">
        <v>55.743124223073615</v>
      </c>
      <c r="AU107" s="15">
        <v>-1.6431242230736132</v>
      </c>
      <c r="AV107" s="15">
        <v>-0.31105334408784191</v>
      </c>
      <c r="BG107" s="1">
        <v>77</v>
      </c>
      <c r="BH107" s="3">
        <v>44.081746629350164</v>
      </c>
      <c r="BI107" s="15">
        <v>-0.58174662935016386</v>
      </c>
      <c r="BJ107" s="15">
        <v>-0.11355993058317719</v>
      </c>
    </row>
    <row r="108" spans="1:62">
      <c r="AE108" s="1">
        <v>78</v>
      </c>
      <c r="AF108" s="3">
        <v>44.182332206835575</v>
      </c>
      <c r="AG108" s="15">
        <v>-0.68233220683557505</v>
      </c>
      <c r="AH108" s="15">
        <v>-0.12488993568090805</v>
      </c>
      <c r="AS108" s="1">
        <v>78</v>
      </c>
      <c r="AT108" s="3">
        <v>44.014172912706464</v>
      </c>
      <c r="AU108" s="15">
        <v>-0.51417291270646359</v>
      </c>
      <c r="AV108" s="15">
        <v>-9.7336039290783619E-2</v>
      </c>
      <c r="BG108" s="1">
        <v>78</v>
      </c>
      <c r="BH108" s="3">
        <v>50.065101198223843</v>
      </c>
      <c r="BI108" s="15">
        <v>2.6348988017761599</v>
      </c>
      <c r="BJ108" s="15">
        <v>0.51434578204198267</v>
      </c>
    </row>
    <row r="109" spans="1:62">
      <c r="AE109" s="1">
        <v>79</v>
      </c>
      <c r="AF109" s="3">
        <v>49.802671168512937</v>
      </c>
      <c r="AG109" s="15">
        <v>2.8973288314870658</v>
      </c>
      <c r="AH109" s="15">
        <v>0.53030944133354707</v>
      </c>
      <c r="AS109" s="1">
        <v>79</v>
      </c>
      <c r="AT109" s="3">
        <v>49.870830873501973</v>
      </c>
      <c r="AU109" s="15">
        <v>2.8291691264980301</v>
      </c>
      <c r="AV109" s="15">
        <v>0.53557881104152238</v>
      </c>
      <c r="BG109" s="1">
        <v>79</v>
      </c>
      <c r="BH109" s="3">
        <v>45.067100141653455</v>
      </c>
      <c r="BI109" s="15">
        <v>4.4328998583465449</v>
      </c>
      <c r="BJ109" s="15">
        <v>0.86532482492993379</v>
      </c>
    </row>
    <row r="110" spans="1:62">
      <c r="AE110" s="1">
        <v>80</v>
      </c>
      <c r="AF110" s="3">
        <v>45.248444654562796</v>
      </c>
      <c r="AG110" s="15">
        <v>4.2515553454372039</v>
      </c>
      <c r="AH110" s="15">
        <v>0.77817882303689234</v>
      </c>
      <c r="AS110" s="1">
        <v>80</v>
      </c>
      <c r="AT110" s="3">
        <v>44.990299889369041</v>
      </c>
      <c r="AU110" s="15">
        <v>4.5097001106309591</v>
      </c>
      <c r="AV110" s="15">
        <v>0.85371348103011069</v>
      </c>
      <c r="BG110" s="1">
        <v>80</v>
      </c>
      <c r="BH110" s="3">
        <v>45.80053878371335</v>
      </c>
      <c r="BI110" s="15">
        <v>-2.4005387837133512</v>
      </c>
      <c r="BJ110" s="15">
        <v>-0.46859750256778343</v>
      </c>
    </row>
    <row r="111" spans="1:62">
      <c r="AE111" s="1">
        <v>81</v>
      </c>
      <c r="AF111" s="3">
        <v>45.518163560582551</v>
      </c>
      <c r="AG111" s="15">
        <v>-2.118163560582552</v>
      </c>
      <c r="AH111" s="15">
        <v>-0.38769577075898598</v>
      </c>
      <c r="AS111" s="1">
        <v>81</v>
      </c>
      <c r="AT111" s="3">
        <v>45.588763498755867</v>
      </c>
      <c r="AU111" s="15">
        <v>-2.1887634987558684</v>
      </c>
      <c r="AV111" s="15">
        <v>-0.41434615602700936</v>
      </c>
      <c r="BG111" s="1">
        <v>81</v>
      </c>
      <c r="BH111" s="3">
        <v>33.468436126947061</v>
      </c>
      <c r="BI111" s="15">
        <v>3.1563873052938618E-2</v>
      </c>
      <c r="BJ111" s="15">
        <v>6.1614301690614808E-3</v>
      </c>
    </row>
    <row r="112" spans="1:62">
      <c r="AE112" s="1">
        <v>82</v>
      </c>
      <c r="AF112" s="3">
        <v>33.445915705681024</v>
      </c>
      <c r="AG112" s="15">
        <v>5.4084294318975878E-2</v>
      </c>
      <c r="AH112" s="15">
        <v>9.8992601714781477E-3</v>
      </c>
      <c r="AS112" s="1">
        <v>82</v>
      </c>
      <c r="AT112" s="3">
        <v>33.416797040647715</v>
      </c>
      <c r="AU112" s="15">
        <v>8.3202959352284722E-2</v>
      </c>
      <c r="AV112" s="15">
        <v>1.5750822963416001E-2</v>
      </c>
      <c r="BG112" s="1">
        <v>82</v>
      </c>
      <c r="BH112" s="3">
        <v>49.202491661857856</v>
      </c>
      <c r="BI112" s="15">
        <v>-2.9024916618578587</v>
      </c>
      <c r="BJ112" s="15">
        <v>-0.56658128300118216</v>
      </c>
    </row>
    <row r="113" spans="31:62">
      <c r="AE113" s="1">
        <v>83</v>
      </c>
      <c r="AF113" s="3">
        <v>49.068424527250784</v>
      </c>
      <c r="AG113" s="15">
        <v>-2.7684245272507866</v>
      </c>
      <c r="AH113" s="15">
        <v>-0.50671558176809861</v>
      </c>
      <c r="AS113" s="1">
        <v>83</v>
      </c>
      <c r="AT113" s="3">
        <v>48.989623544104028</v>
      </c>
      <c r="AU113" s="15">
        <v>-2.6896235441040304</v>
      </c>
      <c r="AV113" s="15">
        <v>-0.50916198908320198</v>
      </c>
      <c r="BG113" s="1">
        <v>83</v>
      </c>
      <c r="BH113" s="3">
        <v>48.199956210012047</v>
      </c>
      <c r="BI113" s="15">
        <v>-5.2999562100120485</v>
      </c>
      <c r="BJ113" s="15">
        <v>-1.0345786789949325</v>
      </c>
    </row>
    <row r="114" spans="31:62">
      <c r="AE114" s="1">
        <v>84</v>
      </c>
      <c r="AF114" s="3">
        <v>48.328848540767709</v>
      </c>
      <c r="AG114" s="15">
        <v>-5.4288485407677101</v>
      </c>
      <c r="AH114" s="15">
        <v>-0.99366340660108088</v>
      </c>
      <c r="AS114" s="1">
        <v>84</v>
      </c>
      <c r="AT114" s="3">
        <v>48.204910427281142</v>
      </c>
      <c r="AU114" s="15">
        <v>-5.3049104272811434</v>
      </c>
      <c r="AV114" s="15">
        <v>-1.0042515990699601</v>
      </c>
      <c r="BG114" s="1">
        <v>84</v>
      </c>
      <c r="BH114" s="3">
        <v>32.678955646019524</v>
      </c>
      <c r="BI114" s="15">
        <v>-5.3789556460195236</v>
      </c>
      <c r="BJ114" s="15">
        <v>-1.0499997747374901</v>
      </c>
    </row>
    <row r="115" spans="31:62">
      <c r="AE115" s="1">
        <v>85</v>
      </c>
      <c r="AF115" s="3">
        <v>32.74715402627605</v>
      </c>
      <c r="AG115" s="15">
        <v>-5.4471540262760492</v>
      </c>
      <c r="AH115" s="15">
        <v>-0.99701393129395266</v>
      </c>
      <c r="AS115" s="1">
        <v>85</v>
      </c>
      <c r="AT115" s="3">
        <v>32.676595139010786</v>
      </c>
      <c r="AU115" s="15">
        <v>-5.3765951390107851</v>
      </c>
      <c r="AV115" s="15">
        <v>-1.0178219481588244</v>
      </c>
      <c r="BG115" s="1">
        <v>85</v>
      </c>
      <c r="BH115" s="3">
        <v>42.645173658851014</v>
      </c>
      <c r="BI115" s="15">
        <v>-1.045173658851013</v>
      </c>
      <c r="BJ115" s="15">
        <v>-0.2040232674473216</v>
      </c>
    </row>
    <row r="116" spans="31:62">
      <c r="AE116" s="1">
        <v>86</v>
      </c>
      <c r="AF116" s="3">
        <v>42.548070917625424</v>
      </c>
      <c r="AG116" s="15">
        <v>-0.94807091762542228</v>
      </c>
      <c r="AH116" s="15">
        <v>-0.17352913249148591</v>
      </c>
      <c r="AS116" s="1">
        <v>86</v>
      </c>
      <c r="AT116" s="3">
        <v>42.453334558968152</v>
      </c>
      <c r="AU116" s="15">
        <v>-0.85333455896815025</v>
      </c>
      <c r="AV116" s="15">
        <v>-0.16154138832927137</v>
      </c>
      <c r="BG116" s="1">
        <v>86</v>
      </c>
      <c r="BH116" s="3">
        <v>57.168249657808033</v>
      </c>
      <c r="BI116" s="15">
        <v>-8.1682496578080332</v>
      </c>
      <c r="BJ116" s="15">
        <v>-1.5944842949290392</v>
      </c>
    </row>
    <row r="117" spans="31:62">
      <c r="AE117" s="1">
        <v>87</v>
      </c>
      <c r="AF117" s="3">
        <v>57.019804677174321</v>
      </c>
      <c r="AG117" s="15">
        <v>-8.0198046771743208</v>
      </c>
      <c r="AH117" s="15">
        <v>-1.4678962538655387</v>
      </c>
      <c r="AS117" s="1">
        <v>87</v>
      </c>
      <c r="AT117" s="3">
        <v>56.825080812212889</v>
      </c>
      <c r="AU117" s="15">
        <v>-7.8250808122128888</v>
      </c>
      <c r="AV117" s="15">
        <v>-1.4813350811926891</v>
      </c>
      <c r="BG117" s="1">
        <v>87</v>
      </c>
      <c r="BH117" s="3">
        <v>49.21086002257158</v>
      </c>
      <c r="BI117" s="15">
        <v>6.1891399774284181</v>
      </c>
      <c r="BJ117" s="15">
        <v>1.2081519182868989</v>
      </c>
    </row>
    <row r="118" spans="31:62">
      <c r="AE118" s="1">
        <v>88</v>
      </c>
      <c r="AF118" s="3">
        <v>49.318545567696347</v>
      </c>
      <c r="AG118" s="15">
        <v>6.0814544323036515</v>
      </c>
      <c r="AH118" s="15">
        <v>1.1131124183909431</v>
      </c>
      <c r="AS118" s="1">
        <v>88</v>
      </c>
      <c r="AT118" s="3">
        <v>49.115037606824671</v>
      </c>
      <c r="AU118" s="15">
        <v>6.2849623931753271</v>
      </c>
      <c r="AV118" s="15">
        <v>1.1897813582265762</v>
      </c>
      <c r="BG118" s="1">
        <v>88</v>
      </c>
      <c r="BH118" s="3">
        <v>48.351266988581521</v>
      </c>
      <c r="BI118" s="15">
        <v>5.74873301141848</v>
      </c>
      <c r="BJ118" s="15">
        <v>1.1221822160742665</v>
      </c>
    </row>
    <row r="119" spans="31:62">
      <c r="AE119" s="1">
        <v>89</v>
      </c>
      <c r="AF119" s="3">
        <v>48.189235448543428</v>
      </c>
      <c r="AG119" s="15">
        <v>5.9107645514565732</v>
      </c>
      <c r="AH119" s="15">
        <v>1.0818703811152348</v>
      </c>
      <c r="AS119" s="1">
        <v>89</v>
      </c>
      <c r="AT119" s="3">
        <v>48.073127041762767</v>
      </c>
      <c r="AU119" s="15">
        <v>6.0268729582372345</v>
      </c>
      <c r="AV119" s="15">
        <v>1.1409234686745222</v>
      </c>
      <c r="BG119" s="1">
        <v>89</v>
      </c>
      <c r="BH119" s="3">
        <v>37.763776338775102</v>
      </c>
      <c r="BI119" s="15">
        <v>-5.3637763387751036</v>
      </c>
      <c r="BJ119" s="15">
        <v>-1.0470366959846271</v>
      </c>
    </row>
    <row r="120" spans="31:62">
      <c r="AE120" s="1">
        <v>90</v>
      </c>
      <c r="AF120" s="3">
        <v>37.70643448704336</v>
      </c>
      <c r="AG120" s="15">
        <v>-5.3064344870433615</v>
      </c>
      <c r="AH120" s="15">
        <v>-0.9712574830012336</v>
      </c>
      <c r="AS120" s="1">
        <v>90</v>
      </c>
      <c r="AT120" s="3">
        <v>37.639664863896435</v>
      </c>
      <c r="AU120" s="15">
        <v>-5.2396648638964365</v>
      </c>
      <c r="AV120" s="15">
        <v>-0.99190021967166675</v>
      </c>
      <c r="BG120" s="1">
        <v>90</v>
      </c>
      <c r="BH120" s="3">
        <v>50.229942977706891</v>
      </c>
      <c r="BI120" s="15">
        <v>-2.9299429777068937</v>
      </c>
      <c r="BJ120" s="15">
        <v>-0.5719399208771172</v>
      </c>
    </row>
    <row r="121" spans="31:62">
      <c r="AE121" s="1">
        <v>91</v>
      </c>
      <c r="AF121" s="3">
        <v>50.098949012451548</v>
      </c>
      <c r="AG121" s="15">
        <v>-2.7989490124515513</v>
      </c>
      <c r="AH121" s="15">
        <v>-0.51230259782160725</v>
      </c>
      <c r="AS121" s="1">
        <v>91</v>
      </c>
      <c r="AT121" s="3">
        <v>49.983063923277328</v>
      </c>
      <c r="AU121" s="15">
        <v>-2.6830639232773308</v>
      </c>
      <c r="AV121" s="15">
        <v>-0.50792021322387204</v>
      </c>
      <c r="BG121" s="1">
        <v>91</v>
      </c>
      <c r="BH121" s="3">
        <v>36.990148491475566</v>
      </c>
      <c r="BI121" s="15">
        <v>-6.1901484914755649</v>
      </c>
      <c r="BJ121" s="15">
        <v>-1.2083487854098147</v>
      </c>
    </row>
    <row r="122" spans="31:62">
      <c r="AE122" s="1">
        <v>92</v>
      </c>
      <c r="AF122" s="3">
        <v>37.02337055071493</v>
      </c>
      <c r="AG122" s="15">
        <v>-6.2233705507149288</v>
      </c>
      <c r="AH122" s="15">
        <v>-1.1390878812562621</v>
      </c>
      <c r="AS122" s="1">
        <v>92</v>
      </c>
      <c r="AT122" s="3">
        <v>36.917517823659857</v>
      </c>
      <c r="AU122" s="15">
        <v>-6.1175178236598562</v>
      </c>
      <c r="AV122" s="15">
        <v>-1.1580830894251413</v>
      </c>
      <c r="BG122" s="1">
        <v>92</v>
      </c>
      <c r="BH122" s="3">
        <v>47.682950956343994</v>
      </c>
      <c r="BI122" s="15">
        <v>1.3170490436560058</v>
      </c>
      <c r="BJ122" s="15">
        <v>0.25709473923258547</v>
      </c>
    </row>
    <row r="123" spans="31:62">
      <c r="AE123" s="1">
        <v>93</v>
      </c>
      <c r="AF123" s="3">
        <v>47.291141337395622</v>
      </c>
      <c r="AG123" s="15">
        <v>1.7088586626043778</v>
      </c>
      <c r="AH123" s="15">
        <v>0.31277909253351716</v>
      </c>
      <c r="AS123" s="1">
        <v>93</v>
      </c>
      <c r="AT123" s="3">
        <v>47.332108633782418</v>
      </c>
      <c r="AU123" s="15">
        <v>1.6678913662175816</v>
      </c>
      <c r="AV123" s="15">
        <v>0.31574191394169193</v>
      </c>
      <c r="BG123" s="1">
        <v>93</v>
      </c>
      <c r="BH123" s="3">
        <v>51.645853269094623</v>
      </c>
      <c r="BI123" s="15">
        <v>5.6541467309053743</v>
      </c>
      <c r="BJ123" s="15">
        <v>1.1037184882118676</v>
      </c>
    </row>
    <row r="124" spans="31:62">
      <c r="AE124" s="1">
        <v>94</v>
      </c>
      <c r="AF124" s="3">
        <v>51.547063199044842</v>
      </c>
      <c r="AG124" s="15">
        <v>5.7529368009551547</v>
      </c>
      <c r="AH124" s="15">
        <v>1.0529825499219836</v>
      </c>
      <c r="AS124" s="1">
        <v>94</v>
      </c>
      <c r="AT124" s="3">
        <v>51.404773392614352</v>
      </c>
      <c r="AU124" s="15">
        <v>5.895226607385645</v>
      </c>
      <c r="AV124" s="15">
        <v>1.1160020189786803</v>
      </c>
      <c r="BG124" s="1">
        <v>94</v>
      </c>
      <c r="BH124" s="3">
        <v>50.335753313241639</v>
      </c>
      <c r="BI124" s="15">
        <v>3.0642466867583593</v>
      </c>
      <c r="BJ124" s="15">
        <v>0.5981566948255701</v>
      </c>
    </row>
    <row r="125" spans="31:62">
      <c r="AE125" s="1">
        <v>95</v>
      </c>
      <c r="AF125" s="3">
        <v>45.778831627427621</v>
      </c>
      <c r="AG125" s="15">
        <v>14.721168372572379</v>
      </c>
      <c r="AH125" s="55">
        <v>2.6944730921098392</v>
      </c>
      <c r="AI125" s="22" t="s">
        <v>74</v>
      </c>
      <c r="AS125" s="1">
        <v>95</v>
      </c>
      <c r="AT125" s="3">
        <v>50.381877435214349</v>
      </c>
      <c r="AU125" s="15">
        <v>3.0181225647856493</v>
      </c>
      <c r="AV125" s="15">
        <v>0.57134883866993647</v>
      </c>
      <c r="BG125" s="1">
        <v>95</v>
      </c>
      <c r="BH125" s="3">
        <v>47.135735594530061</v>
      </c>
      <c r="BI125" s="15">
        <v>-11.235735594530063</v>
      </c>
      <c r="BJ125" s="15">
        <v>-2.1932733079881106</v>
      </c>
    </row>
    <row r="126" spans="31:62">
      <c r="AE126" s="1">
        <v>96</v>
      </c>
      <c r="AF126" s="3">
        <v>50.845267966096003</v>
      </c>
      <c r="AG126" s="15">
        <v>2.5547320339039956</v>
      </c>
      <c r="AH126" s="15">
        <v>0.46760260793773573</v>
      </c>
      <c r="AS126" s="1">
        <v>96</v>
      </c>
      <c r="AT126" s="3">
        <v>47.011850108667588</v>
      </c>
      <c r="AU126" s="15">
        <v>-11.111850108667589</v>
      </c>
      <c r="AV126" s="15">
        <v>-2.1035403694788419</v>
      </c>
      <c r="BG126" s="1">
        <v>96</v>
      </c>
      <c r="BH126" s="3">
        <v>46.928016388240579</v>
      </c>
      <c r="BI126" s="15">
        <v>-6.9280163882405787</v>
      </c>
      <c r="BJ126" s="15">
        <v>-1.3523843894145848</v>
      </c>
    </row>
    <row r="127" spans="31:62">
      <c r="AE127" s="1">
        <v>97</v>
      </c>
      <c r="AF127" s="3">
        <v>47.215550997289412</v>
      </c>
      <c r="AG127" s="15">
        <v>-11.315550997289414</v>
      </c>
      <c r="AH127" s="15">
        <v>-2.0711296082584818</v>
      </c>
      <c r="AS127" s="1">
        <v>97</v>
      </c>
      <c r="AT127" s="3">
        <v>46.874057739770976</v>
      </c>
      <c r="AU127" s="15">
        <v>-6.8740577397709757</v>
      </c>
      <c r="AV127" s="15">
        <v>-1.3013006669751233</v>
      </c>
      <c r="BG127" s="1">
        <v>97</v>
      </c>
      <c r="BH127" s="3">
        <v>36.201409972046626</v>
      </c>
      <c r="BI127" s="15">
        <v>3.5985900279533709</v>
      </c>
      <c r="BJ127" s="15">
        <v>0.7024632600418923</v>
      </c>
    </row>
    <row r="128" spans="31:62" ht="12.6" thickBot="1">
      <c r="AE128" s="1">
        <v>98</v>
      </c>
      <c r="AF128" s="3">
        <v>46.909096454301377</v>
      </c>
      <c r="AG128" s="15">
        <v>-6.9090964543013769</v>
      </c>
      <c r="AH128" s="15">
        <v>-1.2645989785424572</v>
      </c>
      <c r="AS128" s="1">
        <v>98</v>
      </c>
      <c r="AT128" s="3">
        <v>36.069790197012665</v>
      </c>
      <c r="AU128" s="15">
        <v>3.7302098029873321</v>
      </c>
      <c r="AV128" s="15">
        <v>0.70615125568414039</v>
      </c>
      <c r="BG128" s="2">
        <v>98</v>
      </c>
      <c r="BH128" s="4">
        <v>37.73306307648722</v>
      </c>
      <c r="BI128" s="16">
        <v>-2.5330630764872168</v>
      </c>
      <c r="BJ128" s="16">
        <v>-0.49446692531767666</v>
      </c>
    </row>
    <row r="129" spans="31:59" ht="12.6" thickBot="1">
      <c r="AE129" s="1">
        <v>99</v>
      </c>
      <c r="AF129" s="3">
        <v>36.161126036323061</v>
      </c>
      <c r="AG129" s="15">
        <v>3.6388739636769358</v>
      </c>
      <c r="AH129" s="15">
        <v>0.66603735060692604</v>
      </c>
      <c r="AS129" s="2">
        <v>99</v>
      </c>
      <c r="AT129" s="4">
        <v>37.672780071157767</v>
      </c>
      <c r="AU129" s="16">
        <v>-2.4727800711577643</v>
      </c>
      <c r="AV129" s="16">
        <v>-0.46811220936698167</v>
      </c>
    </row>
    <row r="130" spans="31:59" ht="12.6" thickBot="1">
      <c r="AE130" s="2">
        <v>100</v>
      </c>
      <c r="AF130" s="4">
        <v>37.882391555309525</v>
      </c>
      <c r="AG130" s="16">
        <v>-2.6823915553095219</v>
      </c>
      <c r="AH130" s="16">
        <v>-0.49096863002737401</v>
      </c>
      <c r="BG130" s="26" t="s">
        <v>77</v>
      </c>
    </row>
    <row r="131" spans="31:59">
      <c r="AS131" s="26" t="s">
        <v>78</v>
      </c>
    </row>
    <row r="132" spans="31:59">
      <c r="AE132" s="26" t="s">
        <v>79</v>
      </c>
    </row>
  </sheetData>
  <mergeCells count="2">
    <mergeCell ref="BP3:BS3"/>
    <mergeCell ref="BX3:CA3"/>
  </mergeCells>
  <phoneticPr fontId="1" type="noConversion"/>
  <pageMargins left="0.75" right="0.75" top="1" bottom="1" header="0.5" footer="0.5"/>
  <pageSetup paperSize="9" orientation="portrait" verticalDpi="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A0B6-BD93-48CE-BFBC-F0FA72B5CD22}">
  <dimension ref="A1:AE132"/>
  <sheetViews>
    <sheetView tabSelected="1" workbookViewId="0">
      <selection activeCell="H16" sqref="H16"/>
    </sheetView>
  </sheetViews>
  <sheetFormatPr defaultRowHeight="12.3"/>
  <cols>
    <col min="5" max="5" width="20.609375" customWidth="1"/>
    <col min="6" max="11" width="10.609375" customWidth="1"/>
    <col min="15" max="15" width="20.609375" customWidth="1"/>
  </cols>
  <sheetData>
    <row r="1" spans="1:31" ht="12.6" thickBot="1">
      <c r="A1" s="66" t="s">
        <v>109</v>
      </c>
      <c r="B1" s="66" t="s">
        <v>0</v>
      </c>
      <c r="C1" s="66" t="s">
        <v>110</v>
      </c>
      <c r="AC1" s="66" t="s">
        <v>109</v>
      </c>
      <c r="AD1" s="66" t="s">
        <v>110</v>
      </c>
      <c r="AE1" s="66"/>
    </row>
    <row r="2" spans="1:31" ht="12.6">
      <c r="A2" s="85">
        <v>16.37</v>
      </c>
      <c r="B2" s="85">
        <v>21.22</v>
      </c>
      <c r="C2" s="13">
        <f>LN(B2)</f>
        <v>3.0549441331858369</v>
      </c>
      <c r="E2" s="86"/>
      <c r="F2" s="86" t="s">
        <v>109</v>
      </c>
      <c r="G2" s="86" t="s">
        <v>0</v>
      </c>
      <c r="H2" s="86" t="s">
        <v>110</v>
      </c>
      <c r="O2" t="s">
        <v>19</v>
      </c>
      <c r="S2" s="26" t="s">
        <v>115</v>
      </c>
      <c r="AC2" s="85">
        <v>16.37</v>
      </c>
      <c r="AD2" s="85">
        <v>3.0549441331858369</v>
      </c>
      <c r="AE2" s="13"/>
    </row>
    <row r="3" spans="1:31" ht="12.6" thickBot="1">
      <c r="A3" s="85">
        <v>12.5</v>
      </c>
      <c r="B3" s="85">
        <v>1.1599999999999999</v>
      </c>
      <c r="C3" s="13">
        <f t="shared" ref="C3:C66" si="0">LN(B3)</f>
        <v>0.14842000511827322</v>
      </c>
      <c r="E3" t="s">
        <v>109</v>
      </c>
      <c r="F3">
        <v>1</v>
      </c>
      <c r="S3" s="92" t="s">
        <v>109</v>
      </c>
      <c r="T3" s="92">
        <v>4</v>
      </c>
      <c r="U3" s="5">
        <v>5</v>
      </c>
      <c r="AC3" s="85">
        <v>12.5</v>
      </c>
      <c r="AD3" s="85">
        <v>0.14842000511827322</v>
      </c>
      <c r="AE3" s="13"/>
    </row>
    <row r="4" spans="1:31" ht="12.6">
      <c r="A4" s="85">
        <v>12.8</v>
      </c>
      <c r="B4" s="85">
        <v>4.0999999999999996</v>
      </c>
      <c r="C4" s="13">
        <f t="shared" si="0"/>
        <v>1.410986973710262</v>
      </c>
      <c r="E4" t="s">
        <v>0</v>
      </c>
      <c r="F4" s="20">
        <v>0.540934681919501</v>
      </c>
      <c r="G4">
        <v>1</v>
      </c>
      <c r="O4" s="87" t="s">
        <v>20</v>
      </c>
      <c r="P4" s="87"/>
      <c r="S4" s="92" t="s">
        <v>113</v>
      </c>
      <c r="T4" s="5">
        <f>-4.3608+0.4518*T3</f>
        <v>-2.5536000000000003</v>
      </c>
      <c r="U4" s="5">
        <f>-4.3608+0.4518*U3</f>
        <v>-2.1018000000000003</v>
      </c>
      <c r="AC4" s="85">
        <v>12.8</v>
      </c>
      <c r="AD4" s="85">
        <v>1.410986973710262</v>
      </c>
      <c r="AE4" s="13"/>
    </row>
    <row r="5" spans="1:31" ht="12.6" thickBot="1">
      <c r="A5" s="85">
        <v>18.47</v>
      </c>
      <c r="B5" s="85">
        <v>3.88</v>
      </c>
      <c r="C5" s="13">
        <f t="shared" si="0"/>
        <v>1.355835153635182</v>
      </c>
      <c r="E5" s="88" t="s">
        <v>110</v>
      </c>
      <c r="F5" s="89">
        <v>0.80790812113088406</v>
      </c>
      <c r="G5" s="89">
        <v>0.70153162550125414</v>
      </c>
      <c r="H5" s="88">
        <v>1</v>
      </c>
      <c r="O5" t="s">
        <v>15</v>
      </c>
      <c r="P5" s="20">
        <v>0.80790812113088362</v>
      </c>
      <c r="S5" s="92" t="s">
        <v>0</v>
      </c>
      <c r="T5" s="5">
        <f>EXP(T4)</f>
        <v>7.780107736612768E-2</v>
      </c>
      <c r="U5" s="5">
        <f>EXP(U4)</f>
        <v>0.12223620494256617</v>
      </c>
      <c r="AC5" s="85">
        <v>18.47</v>
      </c>
      <c r="AD5" s="85">
        <v>1.355835153635182</v>
      </c>
      <c r="AE5" s="13"/>
    </row>
    <row r="6" spans="1:31">
      <c r="A6" s="85">
        <v>18.670000000000002</v>
      </c>
      <c r="B6" s="85">
        <v>85.61</v>
      </c>
      <c r="C6" s="13">
        <f t="shared" si="0"/>
        <v>4.449802098754394</v>
      </c>
      <c r="O6" t="s">
        <v>6</v>
      </c>
      <c r="P6" s="20">
        <v>0.6527155321892345</v>
      </c>
      <c r="S6" s="22" t="s">
        <v>114</v>
      </c>
      <c r="T6" s="93">
        <f>(U5-T5)/T5</f>
        <v>0.57113768961487732</v>
      </c>
      <c r="AC6" s="85">
        <v>18.670000000000002</v>
      </c>
      <c r="AD6" s="85">
        <v>4.449802098754394</v>
      </c>
      <c r="AE6" s="13"/>
    </row>
    <row r="7" spans="1:31">
      <c r="A7" s="85">
        <v>10.73</v>
      </c>
      <c r="B7" s="85">
        <v>2.68</v>
      </c>
      <c r="C7" s="13">
        <f t="shared" si="0"/>
        <v>0.98581679452276538</v>
      </c>
      <c r="O7" t="s">
        <v>13</v>
      </c>
      <c r="P7" s="20">
        <v>0.64917181312994088</v>
      </c>
      <c r="AC7" s="85">
        <v>10.73</v>
      </c>
      <c r="AD7" s="85">
        <v>0.98581679452276538</v>
      </c>
      <c r="AE7" s="13"/>
    </row>
    <row r="8" spans="1:31">
      <c r="A8" s="85">
        <v>18.920000000000002</v>
      </c>
      <c r="B8" s="85">
        <v>65.03</v>
      </c>
      <c r="C8" s="13">
        <f t="shared" si="0"/>
        <v>4.1748487018810607</v>
      </c>
      <c r="O8" t="s">
        <v>11</v>
      </c>
      <c r="P8" s="20">
        <v>0.94753938317046105</v>
      </c>
      <c r="AC8" s="85">
        <v>18.920000000000002</v>
      </c>
      <c r="AD8" s="85">
        <v>4.1748487018810607</v>
      </c>
      <c r="AE8" s="13"/>
    </row>
    <row r="9" spans="1:31" ht="12.6" thickBot="1">
      <c r="A9" s="85">
        <v>19.149999999999999</v>
      </c>
      <c r="B9" s="85">
        <v>48.67</v>
      </c>
      <c r="C9" s="13">
        <f t="shared" si="0"/>
        <v>3.8850628238453631</v>
      </c>
      <c r="E9" t="s">
        <v>19</v>
      </c>
      <c r="O9" s="88" t="s">
        <v>4</v>
      </c>
      <c r="P9" s="88">
        <v>100</v>
      </c>
      <c r="AC9" s="85">
        <v>19.149999999999999</v>
      </c>
      <c r="AD9" s="85">
        <v>3.8850628238453631</v>
      </c>
      <c r="AE9" s="13"/>
    </row>
    <row r="10" spans="1:31" ht="12.6" thickBot="1">
      <c r="A10" s="85">
        <v>15.28</v>
      </c>
      <c r="B10" s="85">
        <v>8.39</v>
      </c>
      <c r="C10" s="13">
        <f t="shared" si="0"/>
        <v>2.127040520479115</v>
      </c>
      <c r="AC10" s="85">
        <v>15.28</v>
      </c>
      <c r="AD10" s="85">
        <v>2.127040520479115</v>
      </c>
      <c r="AE10" s="13"/>
    </row>
    <row r="11" spans="1:31" ht="12.9" thickBot="1">
      <c r="A11" s="85">
        <v>17.78</v>
      </c>
      <c r="B11" s="85">
        <v>42.49</v>
      </c>
      <c r="C11" s="13">
        <f t="shared" si="0"/>
        <v>3.7492687541267204</v>
      </c>
      <c r="E11" s="87" t="s">
        <v>20</v>
      </c>
      <c r="F11" s="87"/>
      <c r="O11" t="s">
        <v>5</v>
      </c>
      <c r="AC11" s="85">
        <v>17.78</v>
      </c>
      <c r="AD11" s="85">
        <v>3.7492687541267204</v>
      </c>
      <c r="AE11" s="13"/>
    </row>
    <row r="12" spans="1:31" ht="12.6">
      <c r="A12" s="85">
        <v>18.64</v>
      </c>
      <c r="B12" s="85">
        <v>328.28</v>
      </c>
      <c r="C12" s="13">
        <f t="shared" si="0"/>
        <v>5.7938669027615104</v>
      </c>
      <c r="E12" t="s">
        <v>15</v>
      </c>
      <c r="F12" s="20">
        <v>0.54093468191950123</v>
      </c>
      <c r="O12" s="86"/>
      <c r="P12" s="86" t="s">
        <v>7</v>
      </c>
      <c r="Q12" s="86" t="s">
        <v>8</v>
      </c>
      <c r="R12" s="86" t="s">
        <v>9</v>
      </c>
      <c r="S12" s="86" t="s">
        <v>10</v>
      </c>
      <c r="T12" s="86" t="s">
        <v>21</v>
      </c>
      <c r="AC12" s="85">
        <v>18.64</v>
      </c>
      <c r="AD12" s="85">
        <v>5.7938669027615104</v>
      </c>
      <c r="AE12" s="13"/>
    </row>
    <row r="13" spans="1:31">
      <c r="A13" s="85">
        <v>12.87</v>
      </c>
      <c r="B13" s="85">
        <v>6.89</v>
      </c>
      <c r="C13" s="13">
        <f t="shared" si="0"/>
        <v>1.9300710850255671</v>
      </c>
      <c r="E13" t="s">
        <v>6</v>
      </c>
      <c r="F13" s="20">
        <v>0.29261033010335191</v>
      </c>
      <c r="O13" t="s">
        <v>12</v>
      </c>
      <c r="P13">
        <v>1</v>
      </c>
      <c r="Q13" s="13">
        <v>165.37094295154628</v>
      </c>
      <c r="R13" s="13">
        <v>165.37094295154628</v>
      </c>
      <c r="S13" s="13">
        <v>184.18941266731213</v>
      </c>
      <c r="T13">
        <v>3.0843126194416768E-24</v>
      </c>
      <c r="AC13" s="85">
        <v>12.87</v>
      </c>
      <c r="AD13" s="85">
        <v>1.9300710850255671</v>
      </c>
      <c r="AE13" s="13"/>
    </row>
    <row r="14" spans="1:31">
      <c r="A14" s="85">
        <v>18.98</v>
      </c>
      <c r="B14" s="85">
        <v>84.47</v>
      </c>
      <c r="C14" s="13">
        <f t="shared" si="0"/>
        <v>4.4363964417394053</v>
      </c>
      <c r="E14" t="s">
        <v>13</v>
      </c>
      <c r="F14" s="20">
        <v>0.28539206816563101</v>
      </c>
      <c r="O14" t="s">
        <v>14</v>
      </c>
      <c r="P14">
        <v>98</v>
      </c>
      <c r="Q14" s="13">
        <v>87.987426500587659</v>
      </c>
      <c r="R14" s="13">
        <v>0.89783088265905775</v>
      </c>
      <c r="S14" s="13"/>
      <c r="AC14" s="85">
        <v>18.98</v>
      </c>
      <c r="AD14" s="85">
        <v>4.4363964417394053</v>
      </c>
      <c r="AE14" s="13"/>
    </row>
    <row r="15" spans="1:31" ht="12.6" thickBot="1">
      <c r="A15" s="85">
        <v>11.42</v>
      </c>
      <c r="B15" s="85">
        <v>1.0900000000000001</v>
      </c>
      <c r="C15" s="13">
        <f t="shared" si="0"/>
        <v>8.6177696241052412E-2</v>
      </c>
      <c r="E15" t="s">
        <v>11</v>
      </c>
      <c r="F15" s="20">
        <v>47.935119839614934</v>
      </c>
      <c r="O15" s="88" t="s">
        <v>16</v>
      </c>
      <c r="P15" s="88">
        <v>99</v>
      </c>
      <c r="Q15" s="90">
        <v>253.35836945213396</v>
      </c>
      <c r="R15" s="90"/>
      <c r="S15" s="90"/>
      <c r="T15" s="88"/>
      <c r="AC15" s="85">
        <v>11.42</v>
      </c>
      <c r="AD15" s="85">
        <v>8.6177696241052412E-2</v>
      </c>
      <c r="AE15" s="13"/>
    </row>
    <row r="16" spans="1:31" ht="12.6" thickBot="1">
      <c r="A16" s="85">
        <v>15.3</v>
      </c>
      <c r="B16" s="85">
        <v>37.880000000000003</v>
      </c>
      <c r="C16" s="13">
        <f t="shared" si="0"/>
        <v>3.6344232683178777</v>
      </c>
      <c r="E16" s="88" t="s">
        <v>4</v>
      </c>
      <c r="F16" s="88">
        <v>100</v>
      </c>
      <c r="AC16" s="85">
        <v>15.3</v>
      </c>
      <c r="AD16" s="85">
        <v>3.6344232683178777</v>
      </c>
      <c r="AE16" s="13"/>
    </row>
    <row r="17" spans="1:31" ht="12.6">
      <c r="A17" s="85">
        <v>14.7</v>
      </c>
      <c r="B17" s="85">
        <v>12.97</v>
      </c>
      <c r="C17" s="13">
        <f t="shared" si="0"/>
        <v>2.5626389983283526</v>
      </c>
      <c r="O17" s="86"/>
      <c r="P17" s="86" t="s">
        <v>17</v>
      </c>
      <c r="Q17" s="86" t="s">
        <v>11</v>
      </c>
      <c r="R17" s="86" t="s">
        <v>22</v>
      </c>
      <c r="S17" s="86" t="s">
        <v>23</v>
      </c>
      <c r="T17" s="86" t="s">
        <v>24</v>
      </c>
      <c r="U17" s="86" t="s">
        <v>25</v>
      </c>
      <c r="AC17" s="85">
        <v>14.7</v>
      </c>
      <c r="AD17" s="85">
        <v>2.5626389983283526</v>
      </c>
      <c r="AE17" s="13"/>
    </row>
    <row r="18" spans="1:31" ht="12.6" thickBot="1">
      <c r="A18" s="85">
        <v>14.43</v>
      </c>
      <c r="B18" s="85">
        <v>14.68</v>
      </c>
      <c r="C18" s="13">
        <f t="shared" si="0"/>
        <v>2.6864860231863696</v>
      </c>
      <c r="E18" t="s">
        <v>5</v>
      </c>
      <c r="O18" t="s">
        <v>3</v>
      </c>
      <c r="P18" s="20">
        <v>-4.3607826660990838</v>
      </c>
      <c r="Q18" s="20">
        <v>0.49618395051436937</v>
      </c>
      <c r="R18" s="13">
        <v>-8.7886411109800626</v>
      </c>
      <c r="S18">
        <v>5.1261138786978996E-14</v>
      </c>
      <c r="T18" s="20">
        <v>-5.3454435673442955</v>
      </c>
      <c r="U18" s="20">
        <v>-3.3761217648538722</v>
      </c>
      <c r="AC18" s="85">
        <v>14.43</v>
      </c>
      <c r="AD18" s="85">
        <v>2.6864860231863696</v>
      </c>
      <c r="AE18" s="13"/>
    </row>
    <row r="19" spans="1:31" ht="12.9" thickBot="1">
      <c r="A19" s="85">
        <v>13.23</v>
      </c>
      <c r="B19" s="85">
        <v>10.39</v>
      </c>
      <c r="C19" s="13">
        <f t="shared" si="0"/>
        <v>2.340843805111136</v>
      </c>
      <c r="E19" s="86"/>
      <c r="F19" s="86" t="s">
        <v>7</v>
      </c>
      <c r="G19" s="86" t="s">
        <v>8</v>
      </c>
      <c r="H19" s="86" t="s">
        <v>9</v>
      </c>
      <c r="I19" s="86" t="s">
        <v>10</v>
      </c>
      <c r="J19" s="91" t="s">
        <v>21</v>
      </c>
      <c r="O19" s="88" t="s">
        <v>109</v>
      </c>
      <c r="P19" s="89">
        <v>0.45184303445977581</v>
      </c>
      <c r="Q19" s="89">
        <v>3.3293178569169565E-2</v>
      </c>
      <c r="R19" s="90">
        <v>13.571640013915504</v>
      </c>
      <c r="S19" s="88">
        <v>3.0843126194415449E-24</v>
      </c>
      <c r="T19" s="89">
        <v>0.38577380513211962</v>
      </c>
      <c r="U19" s="89">
        <v>0.51791226378743194</v>
      </c>
      <c r="AC19" s="85">
        <v>13.23</v>
      </c>
      <c r="AD19" s="85">
        <v>2.340843805111136</v>
      </c>
      <c r="AE19" s="13"/>
    </row>
    <row r="20" spans="1:31">
      <c r="A20" s="85">
        <v>12.43</v>
      </c>
      <c r="B20" s="85">
        <v>6.31</v>
      </c>
      <c r="C20" s="13">
        <f t="shared" si="0"/>
        <v>1.8421356765531218</v>
      </c>
      <c r="E20" t="s">
        <v>12</v>
      </c>
      <c r="F20">
        <v>1</v>
      </c>
      <c r="G20" s="13">
        <v>93146.094723252085</v>
      </c>
      <c r="H20" s="13">
        <v>93146.094723252085</v>
      </c>
      <c r="I20" s="13">
        <v>40.537505098594551</v>
      </c>
      <c r="J20">
        <v>6.2432481152462636E-9</v>
      </c>
      <c r="AC20" s="85">
        <v>12.43</v>
      </c>
      <c r="AD20" s="85">
        <v>1.8421356765531218</v>
      </c>
      <c r="AE20" s="13"/>
    </row>
    <row r="21" spans="1:31">
      <c r="A21" s="85">
        <v>14.19</v>
      </c>
      <c r="B21" s="85">
        <v>11.4</v>
      </c>
      <c r="C21" s="13">
        <f t="shared" si="0"/>
        <v>2.4336133554004498</v>
      </c>
      <c r="E21" t="s">
        <v>14</v>
      </c>
      <c r="F21">
        <v>98</v>
      </c>
      <c r="G21" s="13">
        <v>225182.019975748</v>
      </c>
      <c r="H21" s="13">
        <v>2297.775714038245</v>
      </c>
      <c r="I21" s="13"/>
      <c r="AC21" s="85">
        <v>14.19</v>
      </c>
      <c r="AD21" s="85">
        <v>2.4336133554004498</v>
      </c>
      <c r="AE21" s="13"/>
    </row>
    <row r="22" spans="1:31" ht="12.6" thickBot="1">
      <c r="A22" s="85">
        <v>17.489999999999998</v>
      </c>
      <c r="B22" s="85">
        <v>53.28</v>
      </c>
      <c r="C22" s="13">
        <f t="shared" si="0"/>
        <v>3.9755610262321337</v>
      </c>
      <c r="E22" s="88" t="s">
        <v>16</v>
      </c>
      <c r="F22" s="88">
        <v>99</v>
      </c>
      <c r="G22" s="90">
        <v>318328.11469900009</v>
      </c>
      <c r="H22" s="90"/>
      <c r="I22" s="90"/>
      <c r="J22" s="88"/>
      <c r="AC22" s="85">
        <v>17.489999999999998</v>
      </c>
      <c r="AD22" s="85">
        <v>3.9755610262321337</v>
      </c>
      <c r="AE22" s="13"/>
    </row>
    <row r="23" spans="1:31" ht="12.6" thickBot="1">
      <c r="A23" s="85">
        <v>16.95</v>
      </c>
      <c r="B23" s="85">
        <v>6.25</v>
      </c>
      <c r="C23" s="13">
        <f t="shared" si="0"/>
        <v>1.8325814637483102</v>
      </c>
      <c r="O23" t="s">
        <v>26</v>
      </c>
      <c r="AC23" s="85">
        <v>16.95</v>
      </c>
      <c r="AD23" s="85">
        <v>1.8325814637483102</v>
      </c>
      <c r="AE23" s="13"/>
    </row>
    <row r="24" spans="1:31" ht="12.9" thickBot="1">
      <c r="A24" s="85">
        <v>10.039999999999999</v>
      </c>
      <c r="B24" s="85">
        <v>0.63</v>
      </c>
      <c r="C24" s="13">
        <f t="shared" si="0"/>
        <v>-0.46203545959655867</v>
      </c>
      <c r="E24" s="86"/>
      <c r="F24" s="86" t="s">
        <v>17</v>
      </c>
      <c r="G24" s="86" t="s">
        <v>11</v>
      </c>
      <c r="H24" s="86" t="s">
        <v>22</v>
      </c>
      <c r="I24" s="86" t="s">
        <v>23</v>
      </c>
      <c r="J24" s="86" t="s">
        <v>24</v>
      </c>
      <c r="K24" s="86" t="s">
        <v>25</v>
      </c>
      <c r="AC24" s="85">
        <v>10.039999999999999</v>
      </c>
      <c r="AD24" s="85">
        <v>-0.46203545959655867</v>
      </c>
      <c r="AE24" s="13"/>
    </row>
    <row r="25" spans="1:31" ht="12.6">
      <c r="A25" s="85">
        <v>12.76</v>
      </c>
      <c r="B25" s="85">
        <v>1.38</v>
      </c>
      <c r="C25" s="13">
        <f t="shared" si="0"/>
        <v>0.32208349916911322</v>
      </c>
      <c r="E25" t="s">
        <v>3</v>
      </c>
      <c r="F25" s="13">
        <v>-127.04748430949482</v>
      </c>
      <c r="G25" s="13">
        <v>25.101476047166088</v>
      </c>
      <c r="H25" s="13">
        <v>-5.0613551199447597</v>
      </c>
      <c r="I25">
        <v>1.9493762015032001E-6</v>
      </c>
      <c r="J25" s="13">
        <v>-176.86054658522005</v>
      </c>
      <c r="K25" s="13">
        <v>-77.23442203376959</v>
      </c>
      <c r="O25" s="86" t="s">
        <v>27</v>
      </c>
      <c r="P25" s="86" t="s">
        <v>111</v>
      </c>
      <c r="Q25" s="86" t="s">
        <v>18</v>
      </c>
      <c r="R25" s="86" t="s">
        <v>51</v>
      </c>
      <c r="AC25" s="85">
        <v>12.76</v>
      </c>
      <c r="AD25" s="85">
        <v>0.32208349916911322</v>
      </c>
      <c r="AE25" s="13"/>
    </row>
    <row r="26" spans="1:31" ht="12.6" thickBot="1">
      <c r="A26" s="85">
        <v>14.53</v>
      </c>
      <c r="B26" s="85">
        <v>12.19</v>
      </c>
      <c r="C26" s="13">
        <f t="shared" si="0"/>
        <v>2.5006159434931803</v>
      </c>
      <c r="E26" s="88" t="s">
        <v>109</v>
      </c>
      <c r="F26" s="90">
        <v>10.723592835527217</v>
      </c>
      <c r="G26" s="90">
        <v>1.6842703669106915</v>
      </c>
      <c r="H26" s="90">
        <v>6.3669070276386543</v>
      </c>
      <c r="I26" s="88">
        <v>6.2432481152464025E-9</v>
      </c>
      <c r="J26" s="90">
        <v>7.3812131077998959</v>
      </c>
      <c r="K26" s="90">
        <v>14.065972563254538</v>
      </c>
      <c r="O26">
        <v>1</v>
      </c>
      <c r="P26" s="20">
        <v>3.0358878080074465</v>
      </c>
      <c r="Q26" s="20">
        <v>1.9056325178390399E-2</v>
      </c>
      <c r="R26" s="20">
        <v>2.0213729264432208E-2</v>
      </c>
      <c r="AC26" s="85">
        <v>14.53</v>
      </c>
      <c r="AD26" s="85">
        <v>2.5006159434931803</v>
      </c>
      <c r="AE26" s="13"/>
    </row>
    <row r="27" spans="1:31">
      <c r="A27" s="85">
        <v>16.66</v>
      </c>
      <c r="B27" s="85">
        <v>28.55</v>
      </c>
      <c r="C27" s="13">
        <f t="shared" si="0"/>
        <v>3.3516569361020192</v>
      </c>
      <c r="O27">
        <v>2</v>
      </c>
      <c r="P27" s="20">
        <v>1.2872552646481141</v>
      </c>
      <c r="Q27" s="20">
        <v>-1.138835259529841</v>
      </c>
      <c r="R27" s="20">
        <v>-1.2080035052629177</v>
      </c>
      <c r="AC27" s="85">
        <v>16.66</v>
      </c>
      <c r="AD27" s="85">
        <v>3.3516569361020192</v>
      </c>
      <c r="AE27" s="13"/>
    </row>
    <row r="28" spans="1:31">
      <c r="A28" s="85">
        <v>11.15</v>
      </c>
      <c r="B28" s="85">
        <v>1.0900000000000001</v>
      </c>
      <c r="C28" s="13">
        <f t="shared" si="0"/>
        <v>8.6177696241052412E-2</v>
      </c>
      <c r="O28">
        <v>3</v>
      </c>
      <c r="P28" s="20">
        <v>1.4228081749860468</v>
      </c>
      <c r="Q28" s="20">
        <v>-1.1821201275784787E-2</v>
      </c>
      <c r="R28" s="20">
        <v>-1.2539173210585263E-2</v>
      </c>
      <c r="AC28" s="85">
        <v>11.15</v>
      </c>
      <c r="AD28" s="85">
        <v>8.6177696241052412E-2</v>
      </c>
      <c r="AE28" s="13"/>
    </row>
    <row r="29" spans="1:31">
      <c r="A29" s="85">
        <v>10.42</v>
      </c>
      <c r="B29" s="85">
        <v>2.5499999999999998</v>
      </c>
      <c r="C29" s="13">
        <f t="shared" si="0"/>
        <v>0.93609335917033476</v>
      </c>
      <c r="O29">
        <v>4</v>
      </c>
      <c r="P29" s="20">
        <v>3.9847581803729746</v>
      </c>
      <c r="Q29" s="20">
        <v>-2.6289230267377928</v>
      </c>
      <c r="R29" s="20">
        <v>-2.7885931742899626</v>
      </c>
      <c r="AC29" s="85">
        <v>10.42</v>
      </c>
      <c r="AD29" s="85">
        <v>0.93609335917033476</v>
      </c>
      <c r="AE29" s="13"/>
    </row>
    <row r="30" spans="1:31">
      <c r="A30" s="85">
        <v>13.37</v>
      </c>
      <c r="B30" s="85">
        <v>10.23</v>
      </c>
      <c r="C30" s="13">
        <f t="shared" si="0"/>
        <v>2.3253245799635351</v>
      </c>
      <c r="E30" t="s">
        <v>26</v>
      </c>
      <c r="O30">
        <v>5</v>
      </c>
      <c r="P30" s="20">
        <v>4.0751267872649315</v>
      </c>
      <c r="Q30" s="20">
        <v>0.37467531148946254</v>
      </c>
      <c r="R30" s="20">
        <v>0.39743157390613487</v>
      </c>
      <c r="AC30" s="85">
        <v>13.37</v>
      </c>
      <c r="AD30" s="85">
        <v>2.3253245799635351</v>
      </c>
      <c r="AE30" s="13"/>
    </row>
    <row r="31" spans="1:31" ht="12.6" thickBot="1">
      <c r="A31" s="85">
        <v>10.37</v>
      </c>
      <c r="B31" s="85">
        <v>1.28</v>
      </c>
      <c r="C31" s="13">
        <f t="shared" si="0"/>
        <v>0.24686007793152581</v>
      </c>
      <c r="O31">
        <v>6</v>
      </c>
      <c r="P31" s="20">
        <v>0.48749309365431071</v>
      </c>
      <c r="Q31" s="20">
        <v>0.49832370086845468</v>
      </c>
      <c r="R31" s="20">
        <v>0.52858986615254977</v>
      </c>
      <c r="AC31" s="85">
        <v>10.37</v>
      </c>
      <c r="AD31" s="85">
        <v>0.24686007793152581</v>
      </c>
      <c r="AE31" s="13"/>
    </row>
    <row r="32" spans="1:31" ht="12.6">
      <c r="A32" s="85">
        <v>12.49</v>
      </c>
      <c r="B32" s="85">
        <v>2.92</v>
      </c>
      <c r="C32" s="13">
        <f t="shared" si="0"/>
        <v>1.0715836162801904</v>
      </c>
      <c r="E32" s="86" t="s">
        <v>27</v>
      </c>
      <c r="F32" s="86" t="s">
        <v>112</v>
      </c>
      <c r="G32" s="86" t="s">
        <v>18</v>
      </c>
      <c r="H32" s="86" t="s">
        <v>51</v>
      </c>
      <c r="O32">
        <v>7</v>
      </c>
      <c r="P32" s="20">
        <v>4.1880875458798759</v>
      </c>
      <c r="Q32" s="20">
        <v>-1.3238843998815142E-2</v>
      </c>
      <c r="R32" s="20">
        <v>-1.4042917816576945E-2</v>
      </c>
      <c r="AC32" s="85">
        <v>12.49</v>
      </c>
      <c r="AD32" s="85">
        <v>1.0715836162801904</v>
      </c>
      <c r="AE32" s="13"/>
    </row>
    <row r="33" spans="1:31">
      <c r="A33" s="85">
        <v>19.86</v>
      </c>
      <c r="B33" s="85">
        <v>76.77</v>
      </c>
      <c r="C33" s="13">
        <f t="shared" si="0"/>
        <v>4.3408139388398075</v>
      </c>
      <c r="E33">
        <v>1</v>
      </c>
      <c r="F33" s="13">
        <v>48.497730408085744</v>
      </c>
      <c r="G33" s="13">
        <v>-27.277730408085745</v>
      </c>
      <c r="H33" s="13">
        <v>-0.57195119909571002</v>
      </c>
      <c r="O33">
        <v>8</v>
      </c>
      <c r="P33" s="20">
        <v>4.2920114438056221</v>
      </c>
      <c r="Q33" s="20">
        <v>-0.40694861996025899</v>
      </c>
      <c r="R33" s="20">
        <v>-0.43166503254987998</v>
      </c>
      <c r="AC33" s="85">
        <v>19.86</v>
      </c>
      <c r="AD33" s="85">
        <v>4.3408139388398075</v>
      </c>
      <c r="AE33" s="13"/>
    </row>
    <row r="34" spans="1:31">
      <c r="A34" s="85">
        <v>12.3</v>
      </c>
      <c r="B34" s="85">
        <v>2.83</v>
      </c>
      <c r="C34" s="13">
        <f t="shared" si="0"/>
        <v>1.0402767116551463</v>
      </c>
      <c r="E34">
        <v>2</v>
      </c>
      <c r="F34" s="13">
        <v>6.9974261345954005</v>
      </c>
      <c r="G34" s="13">
        <v>-5.8374261345954004</v>
      </c>
      <c r="H34" s="13">
        <v>-0.12239738524304797</v>
      </c>
      <c r="O34">
        <v>9</v>
      </c>
      <c r="P34" s="20">
        <v>2.5433789004462906</v>
      </c>
      <c r="Q34" s="20">
        <v>-0.4163383799671756</v>
      </c>
      <c r="R34" s="20">
        <v>-0.44162508858697141</v>
      </c>
      <c r="AC34" s="85">
        <v>12.3</v>
      </c>
      <c r="AD34" s="85">
        <v>1.0402767116551463</v>
      </c>
      <c r="AE34" s="13"/>
    </row>
    <row r="35" spans="1:31">
      <c r="A35" s="85">
        <v>19.02</v>
      </c>
      <c r="B35" s="85">
        <v>6.17</v>
      </c>
      <c r="C35" s="13">
        <f t="shared" si="0"/>
        <v>1.8196988379172965</v>
      </c>
      <c r="E35">
        <v>3</v>
      </c>
      <c r="F35" s="13">
        <v>10.214503985253572</v>
      </c>
      <c r="G35" s="13">
        <v>-6.1145039852535721</v>
      </c>
      <c r="H35" s="13">
        <v>-0.12820706979363022</v>
      </c>
      <c r="O35">
        <v>10</v>
      </c>
      <c r="P35" s="20">
        <v>3.6729864865957307</v>
      </c>
      <c r="Q35" s="20">
        <v>7.6282267530989767E-2</v>
      </c>
      <c r="R35" s="20">
        <v>8.0915343809149679E-2</v>
      </c>
      <c r="AC35" s="85">
        <v>19.02</v>
      </c>
      <c r="AD35" s="85">
        <v>1.8196988379172965</v>
      </c>
      <c r="AE35" s="13"/>
    </row>
    <row r="36" spans="1:31">
      <c r="A36" s="85">
        <v>18.53</v>
      </c>
      <c r="B36" s="85">
        <v>304.76</v>
      </c>
      <c r="C36" s="13">
        <f t="shared" si="0"/>
        <v>5.7195245816048086</v>
      </c>
      <c r="E36">
        <v>4</v>
      </c>
      <c r="F36" s="13">
        <v>71.017275362692857</v>
      </c>
      <c r="G36" s="13">
        <v>-67.137275362692861</v>
      </c>
      <c r="H36" s="13">
        <v>-1.4077140793329579</v>
      </c>
      <c r="O36">
        <v>11</v>
      </c>
      <c r="P36" s="20">
        <v>4.0615714962311369</v>
      </c>
      <c r="Q36" s="20">
        <v>1.7322954065303735</v>
      </c>
      <c r="R36" s="20">
        <v>1.8375080203465628</v>
      </c>
      <c r="AC36" s="85">
        <v>18.53</v>
      </c>
      <c r="AD36" s="85">
        <v>5.7195245816048086</v>
      </c>
      <c r="AE36" s="13"/>
    </row>
    <row r="37" spans="1:31">
      <c r="A37" s="85">
        <v>10.6</v>
      </c>
      <c r="B37" s="85">
        <v>1.46</v>
      </c>
      <c r="C37" s="13">
        <f t="shared" si="0"/>
        <v>0.37843643572024505</v>
      </c>
      <c r="E37">
        <v>5</v>
      </c>
      <c r="F37" s="13">
        <v>73.161993929798342</v>
      </c>
      <c r="G37" s="13">
        <v>12.448006070201657</v>
      </c>
      <c r="H37" s="13">
        <v>0.26100602549001245</v>
      </c>
      <c r="O37">
        <v>12</v>
      </c>
      <c r="P37" s="20">
        <v>1.4544371873982307</v>
      </c>
      <c r="Q37" s="20">
        <v>0.47563389762733643</v>
      </c>
      <c r="R37" s="20">
        <v>0.50452197606956051</v>
      </c>
      <c r="AC37" s="85">
        <v>10.6</v>
      </c>
      <c r="AD37" s="85">
        <v>0.37843643572024505</v>
      </c>
      <c r="AE37" s="13"/>
    </row>
    <row r="38" spans="1:31">
      <c r="A38" s="85">
        <v>18.91</v>
      </c>
      <c r="B38" s="85">
        <v>283.89</v>
      </c>
      <c r="C38" s="13">
        <f t="shared" si="0"/>
        <v>5.6485868391882512</v>
      </c>
      <c r="E38">
        <v>6</v>
      </c>
      <c r="F38" s="13">
        <v>-11.983333184287773</v>
      </c>
      <c r="G38" s="13">
        <v>14.663333184287772</v>
      </c>
      <c r="H38" s="13">
        <v>0.30745633423399821</v>
      </c>
      <c r="O38">
        <v>13</v>
      </c>
      <c r="P38" s="20">
        <v>4.2151981279474615</v>
      </c>
      <c r="Q38" s="20">
        <v>0.22119831379194377</v>
      </c>
      <c r="R38" s="20">
        <v>0.23463300436380033</v>
      </c>
      <c r="AC38" s="85">
        <v>18.91</v>
      </c>
      <c r="AD38" s="85">
        <v>5.6485868391882512</v>
      </c>
      <c r="AE38" s="13"/>
    </row>
    <row r="39" spans="1:31">
      <c r="A39" s="85">
        <v>16.489999999999998</v>
      </c>
      <c r="B39" s="85">
        <v>150.38999999999999</v>
      </c>
      <c r="C39" s="13">
        <f t="shared" si="0"/>
        <v>5.0132319199435216</v>
      </c>
      <c r="E39">
        <v>7</v>
      </c>
      <c r="F39" s="13">
        <v>75.842892138680156</v>
      </c>
      <c r="G39" s="13">
        <v>-10.812892138680155</v>
      </c>
      <c r="H39" s="13">
        <v>-0.2267214512310555</v>
      </c>
      <c r="O39">
        <v>14</v>
      </c>
      <c r="P39" s="20">
        <v>0.79926478743155549</v>
      </c>
      <c r="Q39" s="20">
        <v>-0.71308709119050306</v>
      </c>
      <c r="R39" s="20">
        <v>-0.75639711583174241</v>
      </c>
      <c r="AC39" s="85">
        <v>16.489999999999998</v>
      </c>
      <c r="AD39" s="85">
        <v>5.0132319199435216</v>
      </c>
      <c r="AE39" s="13"/>
    </row>
    <row r="40" spans="1:31">
      <c r="A40" s="85">
        <v>12.89</v>
      </c>
      <c r="B40" s="85">
        <v>20.28</v>
      </c>
      <c r="C40" s="13">
        <f t="shared" si="0"/>
        <v>3.0096351787229825</v>
      </c>
      <c r="E40">
        <v>8</v>
      </c>
      <c r="F40" s="13">
        <v>78.309318490851382</v>
      </c>
      <c r="G40" s="13">
        <v>-29.63931849085138</v>
      </c>
      <c r="H40" s="13">
        <v>-0.62146826358387441</v>
      </c>
      <c r="O40">
        <v>15</v>
      </c>
      <c r="P40" s="20">
        <v>2.5524157611354861</v>
      </c>
      <c r="Q40" s="20">
        <v>1.0820075071823916</v>
      </c>
      <c r="R40" s="20">
        <v>1.1477242651731152</v>
      </c>
      <c r="AC40" s="85">
        <v>12.89</v>
      </c>
      <c r="AD40" s="85">
        <v>3.0096351787229825</v>
      </c>
      <c r="AE40" s="13"/>
    </row>
    <row r="41" spans="1:31">
      <c r="A41" s="85">
        <v>11.06</v>
      </c>
      <c r="B41" s="85">
        <v>0.21</v>
      </c>
      <c r="C41" s="13">
        <f t="shared" si="0"/>
        <v>-1.5606477482646683</v>
      </c>
      <c r="E41">
        <v>9</v>
      </c>
      <c r="F41" s="13">
        <v>36.809014217361039</v>
      </c>
      <c r="G41" s="13">
        <v>-28.419014217361038</v>
      </c>
      <c r="H41" s="13">
        <v>-0.59588129274565793</v>
      </c>
      <c r="O41">
        <v>16</v>
      </c>
      <c r="P41" s="20">
        <v>2.2813099404596198</v>
      </c>
      <c r="Q41" s="20">
        <v>0.28132905786873286</v>
      </c>
      <c r="R41" s="20">
        <v>0.29841584653608849</v>
      </c>
      <c r="AC41" s="85">
        <v>11.06</v>
      </c>
      <c r="AD41" s="85">
        <v>-1.5606477482646683</v>
      </c>
      <c r="AE41" s="13"/>
    </row>
    <row r="42" spans="1:31">
      <c r="A42" s="85">
        <v>15.06</v>
      </c>
      <c r="B42" s="85">
        <v>6.79</v>
      </c>
      <c r="C42" s="13">
        <f t="shared" si="0"/>
        <v>1.9154509415706047</v>
      </c>
      <c r="E42">
        <v>10</v>
      </c>
      <c r="F42" s="13">
        <v>63.617996306179123</v>
      </c>
      <c r="G42" s="13">
        <v>-21.127996306179121</v>
      </c>
      <c r="H42" s="13">
        <v>-0.44300543487396782</v>
      </c>
      <c r="O42">
        <v>17</v>
      </c>
      <c r="P42" s="20">
        <v>2.1593123211554808</v>
      </c>
      <c r="Q42" s="20">
        <v>0.52717370203088887</v>
      </c>
      <c r="R42" s="20">
        <v>0.55919209965333516</v>
      </c>
      <c r="AC42" s="85">
        <v>15.06</v>
      </c>
      <c r="AD42" s="85">
        <v>1.9154509415706047</v>
      </c>
      <c r="AE42" s="13"/>
    </row>
    <row r="43" spans="1:31">
      <c r="A43" s="85">
        <v>10.73</v>
      </c>
      <c r="B43" s="85">
        <v>9.52</v>
      </c>
      <c r="C43" s="13">
        <f t="shared" si="0"/>
        <v>2.253394848803274</v>
      </c>
      <c r="E43">
        <v>11</v>
      </c>
      <c r="F43" s="13">
        <v>72.840286144732517</v>
      </c>
      <c r="G43" s="13">
        <v>255.43971385526746</v>
      </c>
      <c r="H43" s="13">
        <v>5.355982644101438</v>
      </c>
      <c r="O43">
        <v>18</v>
      </c>
      <c r="P43" s="20">
        <v>1.6171006798037499</v>
      </c>
      <c r="Q43" s="20">
        <v>0.72374312530738605</v>
      </c>
      <c r="R43" s="20">
        <v>0.76770035434466843</v>
      </c>
      <c r="AC43" s="85">
        <v>10.73</v>
      </c>
      <c r="AD43" s="85">
        <v>2.253394848803274</v>
      </c>
      <c r="AE43" s="13"/>
    </row>
    <row r="44" spans="1:31">
      <c r="A44" s="85">
        <v>16.149999999999999</v>
      </c>
      <c r="B44" s="85">
        <v>12.8</v>
      </c>
      <c r="C44" s="13">
        <f t="shared" si="0"/>
        <v>2.5494451709255714</v>
      </c>
      <c r="E44">
        <v>12</v>
      </c>
      <c r="F44" s="13">
        <v>10.96515548374046</v>
      </c>
      <c r="G44" s="13">
        <v>-4.0751554837404607</v>
      </c>
      <c r="H44" s="13">
        <v>-8.5446627360754146E-2</v>
      </c>
      <c r="O44">
        <v>19</v>
      </c>
      <c r="P44" s="20">
        <v>1.2556262522359294</v>
      </c>
      <c r="Q44" s="20">
        <v>0.58650942431719244</v>
      </c>
      <c r="R44" s="20">
        <v>0.62213163362838375</v>
      </c>
      <c r="AC44" s="85">
        <v>16.149999999999999</v>
      </c>
      <c r="AD44" s="85">
        <v>2.5494451709255714</v>
      </c>
      <c r="AE44" s="13"/>
    </row>
    <row r="45" spans="1:31">
      <c r="A45" s="85">
        <v>11.39</v>
      </c>
      <c r="B45" s="85">
        <v>0.66</v>
      </c>
      <c r="C45" s="13">
        <f t="shared" si="0"/>
        <v>-0.41551544396166579</v>
      </c>
      <c r="E45">
        <v>13</v>
      </c>
      <c r="F45" s="13">
        <v>76.486307708811779</v>
      </c>
      <c r="G45" s="13">
        <v>7.9836922911882198</v>
      </c>
      <c r="H45" s="13">
        <v>0.1673996447227416</v>
      </c>
      <c r="O45">
        <v>20</v>
      </c>
      <c r="P45" s="20">
        <v>2.0508699928851346</v>
      </c>
      <c r="Q45" s="20">
        <v>0.38274336251531516</v>
      </c>
      <c r="R45" s="20">
        <v>0.40598964570652302</v>
      </c>
      <c r="AC45" s="85">
        <v>11.39</v>
      </c>
      <c r="AD45" s="85">
        <v>-0.41551544396166579</v>
      </c>
      <c r="AE45" s="13"/>
    </row>
    <row r="46" spans="1:31">
      <c r="A46" s="85">
        <v>19.79</v>
      </c>
      <c r="B46" s="85">
        <v>83.33</v>
      </c>
      <c r="C46" s="13">
        <f t="shared" si="0"/>
        <v>4.4228086283941153</v>
      </c>
      <c r="E46">
        <v>14</v>
      </c>
      <c r="F46" s="13">
        <v>-4.5840541277739959</v>
      </c>
      <c r="G46" s="13">
        <v>5.6740541277739958</v>
      </c>
      <c r="H46" s="13">
        <v>0.11897185042756799</v>
      </c>
      <c r="O46">
        <v>21</v>
      </c>
      <c r="P46" s="20">
        <v>3.5419520066023944</v>
      </c>
      <c r="Q46" s="20">
        <v>0.4336090196297393</v>
      </c>
      <c r="R46" s="20">
        <v>0.45994467702254804</v>
      </c>
      <c r="AC46" s="85">
        <v>19.79</v>
      </c>
      <c r="AD46" s="85">
        <v>4.4228086283941153</v>
      </c>
      <c r="AE46" s="13"/>
    </row>
    <row r="47" spans="1:31">
      <c r="A47" s="85">
        <v>11.36</v>
      </c>
      <c r="B47" s="85">
        <v>3.77</v>
      </c>
      <c r="C47" s="13">
        <f t="shared" si="0"/>
        <v>1.3270750014599193</v>
      </c>
      <c r="E47">
        <v>15</v>
      </c>
      <c r="F47" s="13">
        <v>37.023486074071599</v>
      </c>
      <c r="G47" s="13">
        <v>0.85651392592840381</v>
      </c>
      <c r="H47" s="13">
        <v>1.7959124884954207E-2</v>
      </c>
      <c r="O47">
        <v>22</v>
      </c>
      <c r="P47" s="20">
        <v>3.2979567679941155</v>
      </c>
      <c r="Q47" s="20">
        <v>-1.4653753042458053</v>
      </c>
      <c r="R47" s="20">
        <v>-1.5543762710556146</v>
      </c>
      <c r="AC47" s="85">
        <v>11.36</v>
      </c>
      <c r="AD47" s="85">
        <v>1.3270750014599193</v>
      </c>
      <c r="AE47" s="13"/>
    </row>
    <row r="48" spans="1:31">
      <c r="A48" s="85">
        <v>14.16</v>
      </c>
      <c r="B48" s="85">
        <v>27.35</v>
      </c>
      <c r="C48" s="13">
        <f t="shared" si="0"/>
        <v>3.3087165288679903</v>
      </c>
      <c r="E48">
        <v>16</v>
      </c>
      <c r="F48" s="13">
        <v>30.589330372755256</v>
      </c>
      <c r="G48" s="13">
        <v>-17.619330372755257</v>
      </c>
      <c r="H48" s="13">
        <v>-0.36943678902896049</v>
      </c>
      <c r="O48">
        <v>23</v>
      </c>
      <c r="P48" s="20">
        <v>0.17572139987706503</v>
      </c>
      <c r="Q48" s="20">
        <v>-0.63775685947362371</v>
      </c>
      <c r="R48" s="20">
        <v>-0.67649163063994533</v>
      </c>
      <c r="AC48" s="85">
        <v>14.16</v>
      </c>
      <c r="AD48" s="85">
        <v>3.3087165288679903</v>
      </c>
      <c r="AE48" s="13"/>
    </row>
    <row r="49" spans="1:31">
      <c r="A49" s="85">
        <v>14.72</v>
      </c>
      <c r="B49" s="85">
        <v>15.52</v>
      </c>
      <c r="C49" s="13">
        <f t="shared" si="0"/>
        <v>2.7421295147550726</v>
      </c>
      <c r="E49">
        <v>17</v>
      </c>
      <c r="F49" s="13">
        <v>27.693960307162911</v>
      </c>
      <c r="G49" s="13">
        <v>-13.013960307162911</v>
      </c>
      <c r="H49" s="13">
        <v>-0.27287278271726823</v>
      </c>
      <c r="O49">
        <v>24</v>
      </c>
      <c r="P49" s="20">
        <v>1.4047344536076549</v>
      </c>
      <c r="Q49" s="20">
        <v>-1.0826509544385416</v>
      </c>
      <c r="R49" s="20">
        <v>-1.1484067928121013</v>
      </c>
      <c r="AC49" s="85">
        <v>14.72</v>
      </c>
      <c r="AD49" s="85">
        <v>2.7421295147550726</v>
      </c>
      <c r="AE49" s="13"/>
    </row>
    <row r="50" spans="1:31">
      <c r="A50" s="85">
        <v>16.55</v>
      </c>
      <c r="B50" s="85">
        <v>98.09</v>
      </c>
      <c r="C50" s="13">
        <f t="shared" si="0"/>
        <v>4.5858854245762242</v>
      </c>
      <c r="E50">
        <v>18</v>
      </c>
      <c r="F50" s="13">
        <v>14.825648904530254</v>
      </c>
      <c r="G50" s="13">
        <v>-4.4356489045302538</v>
      </c>
      <c r="H50" s="13">
        <v>-9.3005344350849437E-2</v>
      </c>
      <c r="O50">
        <v>25</v>
      </c>
      <c r="P50" s="20">
        <v>2.2044966246014583</v>
      </c>
      <c r="Q50" s="20">
        <v>0.29611931889172194</v>
      </c>
      <c r="R50" s="20">
        <v>0.31410440816957746</v>
      </c>
      <c r="AC50" s="85">
        <v>16.55</v>
      </c>
      <c r="AD50" s="85">
        <v>4.5858854245762242</v>
      </c>
      <c r="AE50" s="13"/>
    </row>
    <row r="51" spans="1:31">
      <c r="A51" s="85">
        <v>14.2</v>
      </c>
      <c r="B51" s="85">
        <v>11.01</v>
      </c>
      <c r="C51" s="13">
        <f t="shared" si="0"/>
        <v>2.3988039507345884</v>
      </c>
      <c r="E51">
        <v>19</v>
      </c>
      <c r="F51" s="13">
        <v>6.2467746361084835</v>
      </c>
      <c r="G51" s="13">
        <v>6.3225363891516118E-2</v>
      </c>
      <c r="H51" s="13">
        <v>1.3256903030428096E-3</v>
      </c>
      <c r="O51">
        <v>26</v>
      </c>
      <c r="P51" s="20">
        <v>3.166922288000781</v>
      </c>
      <c r="Q51" s="20">
        <v>0.18473464810123819</v>
      </c>
      <c r="R51" s="20">
        <v>0.19595468315754219</v>
      </c>
      <c r="AC51" s="85">
        <v>14.2</v>
      </c>
      <c r="AD51" s="85">
        <v>2.3988039507345884</v>
      </c>
      <c r="AE51" s="13"/>
    </row>
    <row r="52" spans="1:31">
      <c r="A52" s="85">
        <v>15.88</v>
      </c>
      <c r="B52" s="85">
        <v>11.43</v>
      </c>
      <c r="C52" s="13">
        <f t="shared" si="0"/>
        <v>2.4362414778067194</v>
      </c>
      <c r="E52">
        <v>20</v>
      </c>
      <c r="F52" s="13">
        <v>25.120298026636391</v>
      </c>
      <c r="G52" s="13">
        <v>-13.720298026636391</v>
      </c>
      <c r="H52" s="13">
        <v>-0.28768305833681296</v>
      </c>
      <c r="O52">
        <v>27</v>
      </c>
      <c r="P52" s="20">
        <v>0.6772671681274165</v>
      </c>
      <c r="Q52" s="20">
        <v>-0.59108947188636407</v>
      </c>
      <c r="R52" s="20">
        <v>-0.62698985475521685</v>
      </c>
      <c r="AC52" s="85">
        <v>15.88</v>
      </c>
      <c r="AD52" s="85">
        <v>2.4362414778067194</v>
      </c>
      <c r="AE52" s="13"/>
    </row>
    <row r="53" spans="1:31">
      <c r="A53" s="85">
        <v>19.940000000000001</v>
      </c>
      <c r="B53" s="85">
        <v>117.69</v>
      </c>
      <c r="C53" s="13">
        <f t="shared" si="0"/>
        <v>4.7680540488895709</v>
      </c>
      <c r="E53">
        <v>21</v>
      </c>
      <c r="F53" s="13">
        <v>60.508154383876189</v>
      </c>
      <c r="G53" s="13">
        <v>-7.2281543838761877</v>
      </c>
      <c r="H53" s="13">
        <v>-0.15155775444871475</v>
      </c>
      <c r="O53">
        <v>28</v>
      </c>
      <c r="P53" s="20">
        <v>0.3474217529717798</v>
      </c>
      <c r="Q53" s="20">
        <v>0.58867160619855496</v>
      </c>
      <c r="R53" s="20">
        <v>0.62442513768864638</v>
      </c>
      <c r="AC53" s="85">
        <v>19.940000000000001</v>
      </c>
      <c r="AD53" s="85">
        <v>4.7680540488895709</v>
      </c>
      <c r="AE53" s="13"/>
    </row>
    <row r="54" spans="1:31">
      <c r="A54" s="85">
        <v>16.45</v>
      </c>
      <c r="B54" s="85">
        <v>4.54</v>
      </c>
      <c r="C54" s="13">
        <f t="shared" si="0"/>
        <v>1.5129270120532565</v>
      </c>
      <c r="E54">
        <v>22</v>
      </c>
      <c r="F54" s="13">
        <v>54.717414252691498</v>
      </c>
      <c r="G54" s="13">
        <v>-48.467414252691498</v>
      </c>
      <c r="H54" s="13">
        <v>-1.0162500796135983</v>
      </c>
      <c r="O54">
        <v>29</v>
      </c>
      <c r="P54" s="20">
        <v>1.6803587046281185</v>
      </c>
      <c r="Q54" s="20">
        <v>0.64496587533541661</v>
      </c>
      <c r="R54" s="20">
        <v>0.68413849295621842</v>
      </c>
      <c r="AC54" s="85">
        <v>16.45</v>
      </c>
      <c r="AD54" s="85">
        <v>1.5129270120532565</v>
      </c>
      <c r="AE54" s="13"/>
    </row>
    <row r="55" spans="1:31">
      <c r="A55" s="85">
        <v>17.84</v>
      </c>
      <c r="B55" s="85">
        <v>27.09</v>
      </c>
      <c r="C55" s="13">
        <f t="shared" si="0"/>
        <v>3.2991646560970036</v>
      </c>
      <c r="E55">
        <v>23</v>
      </c>
      <c r="F55" s="13">
        <v>-19.382612240801564</v>
      </c>
      <c r="G55" s="13">
        <v>20.012612240801563</v>
      </c>
      <c r="H55" s="13">
        <v>0.4196183992188372</v>
      </c>
      <c r="O55">
        <v>30</v>
      </c>
      <c r="P55" s="20">
        <v>0.32482960124879057</v>
      </c>
      <c r="Q55" s="20">
        <v>-7.7969523317264755E-2</v>
      </c>
      <c r="R55" s="20">
        <v>-8.2705076684944895E-2</v>
      </c>
      <c r="AC55" s="85">
        <v>17.84</v>
      </c>
      <c r="AD55" s="85">
        <v>3.2991646560970036</v>
      </c>
      <c r="AE55" s="13"/>
    </row>
    <row r="56" spans="1:31">
      <c r="A56" s="85">
        <v>14.87</v>
      </c>
      <c r="B56" s="85">
        <v>38.76</v>
      </c>
      <c r="C56" s="13">
        <f t="shared" si="0"/>
        <v>3.6573887870225654</v>
      </c>
      <c r="E56">
        <v>24</v>
      </c>
      <c r="F56" s="13">
        <v>9.7855602718324803</v>
      </c>
      <c r="G56" s="13">
        <v>-8.4055602718324813</v>
      </c>
      <c r="H56" s="13">
        <v>-0.17624524491673899</v>
      </c>
      <c r="O56">
        <v>31</v>
      </c>
      <c r="P56" s="20">
        <v>1.2827368343035159</v>
      </c>
      <c r="Q56" s="20">
        <v>-0.21115321802332554</v>
      </c>
      <c r="R56" s="20">
        <v>-0.22397781012244697</v>
      </c>
      <c r="AC56" s="85">
        <v>14.87</v>
      </c>
      <c r="AD56" s="85">
        <v>3.6573887870225654</v>
      </c>
      <c r="AE56" s="13"/>
    </row>
    <row r="57" spans="1:31">
      <c r="A57" s="85">
        <v>13.45</v>
      </c>
      <c r="B57" s="85">
        <v>19.09</v>
      </c>
      <c r="C57" s="13">
        <f t="shared" si="0"/>
        <v>2.9491646377376561</v>
      </c>
      <c r="E57">
        <v>25</v>
      </c>
      <c r="F57" s="13">
        <v>28.766319590715625</v>
      </c>
      <c r="G57" s="13">
        <v>-16.576319590715627</v>
      </c>
      <c r="H57" s="13">
        <v>-0.34756725448438236</v>
      </c>
      <c r="O57">
        <v>32</v>
      </c>
      <c r="P57" s="20">
        <v>4.6128199982720641</v>
      </c>
      <c r="Q57" s="20">
        <v>-0.27200605943225664</v>
      </c>
      <c r="R57" s="20">
        <v>-0.28852660689709669</v>
      </c>
      <c r="AC57" s="85">
        <v>13.45</v>
      </c>
      <c r="AD57" s="85">
        <v>2.9491646377376561</v>
      </c>
      <c r="AE57" s="13"/>
    </row>
    <row r="58" spans="1:31">
      <c r="A58" s="85">
        <v>13.99</v>
      </c>
      <c r="B58" s="85">
        <v>8.1999999999999993</v>
      </c>
      <c r="C58" s="13">
        <f t="shared" si="0"/>
        <v>2.1041341542702074</v>
      </c>
      <c r="E58">
        <v>26</v>
      </c>
      <c r="F58" s="13">
        <v>51.607572330388621</v>
      </c>
      <c r="G58" s="13">
        <v>-23.05757233038862</v>
      </c>
      <c r="H58" s="13">
        <v>-0.4834642012112807</v>
      </c>
      <c r="O58">
        <v>33</v>
      </c>
      <c r="P58" s="20">
        <v>1.196886657756159</v>
      </c>
      <c r="Q58" s="20">
        <v>-0.15660994610101264</v>
      </c>
      <c r="R58" s="20">
        <v>-0.16612180055538808</v>
      </c>
      <c r="AC58" s="85">
        <v>13.99</v>
      </c>
      <c r="AD58" s="85">
        <v>2.1041341542702074</v>
      </c>
      <c r="AE58" s="13"/>
    </row>
    <row r="59" spans="1:31">
      <c r="A59" s="85">
        <v>12.65</v>
      </c>
      <c r="B59" s="85">
        <v>2.64</v>
      </c>
      <c r="C59" s="13">
        <f t="shared" si="0"/>
        <v>0.97077891715822484</v>
      </c>
      <c r="E59">
        <v>27</v>
      </c>
      <c r="F59" s="13">
        <v>-7.4794241933663415</v>
      </c>
      <c r="G59" s="13">
        <v>8.5694241933663413</v>
      </c>
      <c r="H59" s="13">
        <v>0.17968109405109492</v>
      </c>
      <c r="O59">
        <v>34</v>
      </c>
      <c r="P59" s="20">
        <v>4.2332718493258525</v>
      </c>
      <c r="Q59" s="20">
        <v>-2.4135730114085563</v>
      </c>
      <c r="R59" s="20">
        <v>-2.560163670374235</v>
      </c>
      <c r="AC59" s="85">
        <v>12.65</v>
      </c>
      <c r="AD59" s="85">
        <v>0.97077891715822484</v>
      </c>
      <c r="AE59" s="13"/>
    </row>
    <row r="60" spans="1:31">
      <c r="A60" s="85">
        <v>13.43</v>
      </c>
      <c r="B60" s="85">
        <v>14.37</v>
      </c>
      <c r="C60" s="13">
        <f t="shared" si="0"/>
        <v>2.6651427000909336</v>
      </c>
      <c r="E60">
        <v>28</v>
      </c>
      <c r="F60" s="13">
        <v>-15.307646963301224</v>
      </c>
      <c r="G60" s="13">
        <v>17.857646963301224</v>
      </c>
      <c r="H60" s="13">
        <v>0.37443373920362616</v>
      </c>
      <c r="O60">
        <v>35</v>
      </c>
      <c r="P60" s="20">
        <v>4.011868762440562</v>
      </c>
      <c r="Q60" s="20">
        <v>1.7076558191642466</v>
      </c>
      <c r="R60" s="20">
        <v>1.8113719241399866</v>
      </c>
      <c r="AC60" s="85">
        <v>13.43</v>
      </c>
      <c r="AD60" s="85">
        <v>2.6651427000909336</v>
      </c>
      <c r="AE60" s="13"/>
    </row>
    <row r="61" spans="1:31">
      <c r="A61" s="85">
        <v>13</v>
      </c>
      <c r="B61" s="85">
        <v>3.3</v>
      </c>
      <c r="C61" s="13">
        <f t="shared" si="0"/>
        <v>1.1939224684724346</v>
      </c>
      <c r="E61">
        <v>29</v>
      </c>
      <c r="F61" s="13">
        <v>16.32695190150406</v>
      </c>
      <c r="G61" s="13">
        <v>-6.0969519015040596</v>
      </c>
      <c r="H61" s="13">
        <v>-0.12783904301145385</v>
      </c>
      <c r="O61">
        <v>36</v>
      </c>
      <c r="P61" s="20">
        <v>0.42875349917453942</v>
      </c>
      <c r="Q61" s="20">
        <v>-5.0317063454294375E-2</v>
      </c>
      <c r="R61" s="20">
        <v>-5.3373118296686839E-2</v>
      </c>
      <c r="AC61" s="85">
        <v>13</v>
      </c>
      <c r="AD61" s="85">
        <v>1.1939224684724346</v>
      </c>
      <c r="AE61" s="13"/>
    </row>
    <row r="62" spans="1:31">
      <c r="A62" s="85">
        <v>16.850000000000001</v>
      </c>
      <c r="B62" s="85">
        <v>15.36</v>
      </c>
      <c r="C62" s="13">
        <f t="shared" si="0"/>
        <v>2.7317667277195259</v>
      </c>
      <c r="E62">
        <v>30</v>
      </c>
      <c r="F62" s="13">
        <v>-15.843826605077581</v>
      </c>
      <c r="G62" s="13">
        <v>17.123826605077582</v>
      </c>
      <c r="H62" s="13">
        <v>0.35904721592885824</v>
      </c>
      <c r="O62">
        <v>37</v>
      </c>
      <c r="P62" s="20">
        <v>4.1835691155352759</v>
      </c>
      <c r="Q62" s="20">
        <v>1.4650177236529753</v>
      </c>
      <c r="R62" s="20">
        <v>1.5539969724644109</v>
      </c>
      <c r="AC62" s="85">
        <v>16.850000000000001</v>
      </c>
      <c r="AD62" s="85">
        <v>2.7317667277195259</v>
      </c>
      <c r="AE62" s="13"/>
    </row>
    <row r="63" spans="1:31">
      <c r="A63" s="85">
        <v>17.600000000000001</v>
      </c>
      <c r="B63" s="85">
        <v>44.51</v>
      </c>
      <c r="C63" s="13">
        <f t="shared" si="0"/>
        <v>3.795713883027763</v>
      </c>
      <c r="E63">
        <v>31</v>
      </c>
      <c r="F63" s="13">
        <v>6.8901902062401348</v>
      </c>
      <c r="G63" s="13">
        <v>-3.9701902062401349</v>
      </c>
      <c r="H63" s="13">
        <v>-8.3245747176384791E-2</v>
      </c>
      <c r="O63">
        <v>38</v>
      </c>
      <c r="P63" s="20">
        <v>3.0901089721426187</v>
      </c>
      <c r="Q63" s="20">
        <v>1.9231229478009029</v>
      </c>
      <c r="R63" s="20">
        <v>2.0399256543515656</v>
      </c>
      <c r="AC63" s="85">
        <v>17.600000000000001</v>
      </c>
      <c r="AD63" s="85">
        <v>3.795713883027763</v>
      </c>
      <c r="AE63" s="13"/>
    </row>
    <row r="64" spans="1:31">
      <c r="A64" s="85">
        <v>13.5</v>
      </c>
      <c r="B64" s="85">
        <v>5.82</v>
      </c>
      <c r="C64" s="13">
        <f t="shared" si="0"/>
        <v>1.7613002617433464</v>
      </c>
      <c r="E64">
        <v>32</v>
      </c>
      <c r="F64" s="13">
        <v>85.923069404075704</v>
      </c>
      <c r="G64" s="13">
        <v>-9.1530694040757083</v>
      </c>
      <c r="H64" s="13">
        <v>-0.19191879026400052</v>
      </c>
      <c r="O64">
        <v>39</v>
      </c>
      <c r="P64" s="20">
        <v>1.4634740480874262</v>
      </c>
      <c r="Q64" s="20">
        <v>1.5461611306355563</v>
      </c>
      <c r="R64" s="20">
        <v>1.6400687016664035</v>
      </c>
      <c r="AC64" s="85">
        <v>13.5</v>
      </c>
      <c r="AD64" s="85">
        <v>1.7613002617433464</v>
      </c>
      <c r="AE64" s="13"/>
    </row>
    <row r="65" spans="1:31">
      <c r="A65" s="85">
        <v>11.32</v>
      </c>
      <c r="B65" s="85">
        <v>3.49</v>
      </c>
      <c r="C65" s="13">
        <f t="shared" si="0"/>
        <v>1.2499017362143359</v>
      </c>
      <c r="E65">
        <v>33</v>
      </c>
      <c r="F65" s="13">
        <v>4.852707567489972</v>
      </c>
      <c r="G65" s="13">
        <v>-2.0227075674899719</v>
      </c>
      <c r="H65" s="13">
        <v>-4.2411520362519883E-2</v>
      </c>
      <c r="O65">
        <v>40</v>
      </c>
      <c r="P65" s="20">
        <v>0.63660129502603713</v>
      </c>
      <c r="Q65" s="20">
        <v>-2.1972490432907055</v>
      </c>
      <c r="R65" s="20">
        <v>-2.3307010597182991</v>
      </c>
      <c r="AC65" s="85">
        <v>11.32</v>
      </c>
      <c r="AD65" s="85">
        <v>1.2499017362143359</v>
      </c>
      <c r="AE65" s="13"/>
    </row>
    <row r="66" spans="1:31">
      <c r="A66" s="85">
        <v>16.41</v>
      </c>
      <c r="B66" s="85">
        <v>11.46</v>
      </c>
      <c r="C66" s="13">
        <f t="shared" si="0"/>
        <v>2.4388627112865935</v>
      </c>
      <c r="E66">
        <v>34</v>
      </c>
      <c r="F66" s="13">
        <v>76.915251422232842</v>
      </c>
      <c r="G66" s="13">
        <v>-70.74525142223284</v>
      </c>
      <c r="H66" s="13">
        <v>-1.4833650298589156</v>
      </c>
      <c r="O66">
        <v>41</v>
      </c>
      <c r="P66" s="20">
        <v>2.4439734328651399</v>
      </c>
      <c r="Q66" s="20">
        <v>-0.52852249129453521</v>
      </c>
      <c r="R66" s="20">
        <v>-0.5606228089194133</v>
      </c>
      <c r="AC66" s="85">
        <v>16.41</v>
      </c>
      <c r="AD66" s="85">
        <v>2.4388627112865935</v>
      </c>
      <c r="AE66" s="13"/>
    </row>
    <row r="67" spans="1:31">
      <c r="A67" s="85">
        <v>15.1</v>
      </c>
      <c r="B67" s="85">
        <v>5.14</v>
      </c>
      <c r="C67" s="13">
        <f t="shared" ref="C67:C101" si="1">LN(B67)</f>
        <v>1.6370530794670737</v>
      </c>
      <c r="E67">
        <v>35</v>
      </c>
      <c r="F67" s="13">
        <v>71.660690932824537</v>
      </c>
      <c r="G67" s="13">
        <v>233.09930906717545</v>
      </c>
      <c r="H67" s="13">
        <v>4.887555794958403</v>
      </c>
      <c r="O67">
        <v>42</v>
      </c>
      <c r="P67" s="20">
        <v>0.48749309365431071</v>
      </c>
      <c r="Q67" s="20">
        <v>1.7659017551489633</v>
      </c>
      <c r="R67" s="20">
        <v>1.8731554826029597</v>
      </c>
      <c r="AC67" s="85">
        <v>15.1</v>
      </c>
      <c r="AD67" s="85">
        <v>1.6370530794670737</v>
      </c>
      <c r="AE67" s="13"/>
    </row>
    <row r="68" spans="1:31">
      <c r="A68" s="85">
        <v>13.32</v>
      </c>
      <c r="B68" s="85">
        <v>8.5500000000000007</v>
      </c>
      <c r="C68" s="13">
        <f t="shared" si="1"/>
        <v>2.145931282948669</v>
      </c>
      <c r="E68">
        <v>36</v>
      </c>
      <c r="F68" s="13">
        <v>-13.377400252906327</v>
      </c>
      <c r="G68" s="13">
        <v>14.837400252906328</v>
      </c>
      <c r="H68" s="13">
        <v>0.31110611986975428</v>
      </c>
      <c r="O68">
        <v>43</v>
      </c>
      <c r="P68" s="20">
        <v>2.936482340426295</v>
      </c>
      <c r="Q68" s="20">
        <v>-0.38703716950072353</v>
      </c>
      <c r="R68" s="20">
        <v>-0.41054424115471549</v>
      </c>
      <c r="AC68" s="85">
        <v>13.32</v>
      </c>
      <c r="AD68" s="85">
        <v>2.145931282948669</v>
      </c>
      <c r="AE68" s="13"/>
    </row>
    <row r="69" spans="1:31">
      <c r="A69" s="85">
        <v>12.25</v>
      </c>
      <c r="B69" s="85">
        <v>1.7</v>
      </c>
      <c r="C69" s="13">
        <f t="shared" si="1"/>
        <v>0.53062825106217038</v>
      </c>
      <c r="E69">
        <v>37</v>
      </c>
      <c r="F69" s="13">
        <v>75.735656210324862</v>
      </c>
      <c r="G69" s="13">
        <v>208.15434378967512</v>
      </c>
      <c r="H69" s="13">
        <v>4.3645173094091065</v>
      </c>
      <c r="O69">
        <v>44</v>
      </c>
      <c r="P69" s="20">
        <v>0.78570949639776266</v>
      </c>
      <c r="Q69" s="20">
        <v>-1.2012249403594284</v>
      </c>
      <c r="R69" s="20">
        <v>-1.2741824828663078</v>
      </c>
      <c r="AC69" s="85">
        <v>12.25</v>
      </c>
      <c r="AD69" s="85">
        <v>0.53062825106217038</v>
      </c>
      <c r="AE69" s="13"/>
    </row>
    <row r="70" spans="1:31">
      <c r="A70" s="85">
        <v>10.38</v>
      </c>
      <c r="B70" s="85">
        <v>4.5999999999999996</v>
      </c>
      <c r="C70" s="13">
        <f t="shared" si="1"/>
        <v>1.5260563034950492</v>
      </c>
      <c r="E70">
        <v>38</v>
      </c>
      <c r="F70" s="13">
        <v>49.784561548348961</v>
      </c>
      <c r="G70" s="13">
        <v>100.60543845165103</v>
      </c>
      <c r="H70" s="13">
        <v>2.1094643981419683</v>
      </c>
      <c r="O70">
        <v>45</v>
      </c>
      <c r="P70" s="20">
        <v>4.5811909858598785</v>
      </c>
      <c r="Q70" s="20">
        <v>-0.15838235746576323</v>
      </c>
      <c r="R70" s="20">
        <v>-0.16800186101494086</v>
      </c>
      <c r="AC70" s="85">
        <v>10.38</v>
      </c>
      <c r="AD70" s="85">
        <v>1.5260563034950492</v>
      </c>
      <c r="AE70" s="13"/>
    </row>
    <row r="71" spans="1:31">
      <c r="A71" s="85">
        <v>19.239999999999998</v>
      </c>
      <c r="B71" s="85">
        <v>29.59</v>
      </c>
      <c r="C71" s="13">
        <f t="shared" si="1"/>
        <v>3.3874364664121184</v>
      </c>
      <c r="E71">
        <v>39</v>
      </c>
      <c r="F71" s="13">
        <v>11.17962734045102</v>
      </c>
      <c r="G71" s="13">
        <v>9.1003726595489809</v>
      </c>
      <c r="H71" s="13">
        <v>0.19081386086666446</v>
      </c>
      <c r="O71">
        <v>46</v>
      </c>
      <c r="P71" s="20">
        <v>0.77215420536396895</v>
      </c>
      <c r="Q71" s="20">
        <v>0.55492079609595035</v>
      </c>
      <c r="R71" s="20">
        <v>0.58862443994221247</v>
      </c>
      <c r="AC71" s="85">
        <v>19.239999999999998</v>
      </c>
      <c r="AD71" s="85">
        <v>3.3874364664121184</v>
      </c>
      <c r="AE71" s="13"/>
    </row>
    <row r="72" spans="1:31">
      <c r="A72" s="85">
        <v>14</v>
      </c>
      <c r="B72" s="85">
        <v>15.72</v>
      </c>
      <c r="C72" s="13">
        <f t="shared" si="1"/>
        <v>2.7549337870010606</v>
      </c>
      <c r="E72">
        <v>40</v>
      </c>
      <c r="F72" s="13">
        <v>-8.44454754856379</v>
      </c>
      <c r="G72" s="13">
        <v>8.6545475485637908</v>
      </c>
      <c r="H72" s="13">
        <v>0.18146593481122647</v>
      </c>
      <c r="O72">
        <v>47</v>
      </c>
      <c r="P72" s="20">
        <v>2.0373147018513418</v>
      </c>
      <c r="Q72" s="20">
        <v>1.2714018270166485</v>
      </c>
      <c r="R72" s="20">
        <v>1.348621629670876</v>
      </c>
      <c r="AC72" s="85">
        <v>14</v>
      </c>
      <c r="AD72" s="85">
        <v>2.7549337870010606</v>
      </c>
      <c r="AE72" s="13"/>
    </row>
    <row r="73" spans="1:31">
      <c r="A73" s="85">
        <v>17.38</v>
      </c>
      <c r="B73" s="85">
        <v>101.69</v>
      </c>
      <c r="C73" s="13">
        <f t="shared" si="1"/>
        <v>4.6219289698030463</v>
      </c>
      <c r="E73">
        <v>41</v>
      </c>
      <c r="F73" s="13">
        <v>34.449823793545079</v>
      </c>
      <c r="G73" s="13">
        <v>-27.65982379354508</v>
      </c>
      <c r="H73" s="13">
        <v>-0.57996281761054169</v>
      </c>
      <c r="O73">
        <v>48</v>
      </c>
      <c r="P73" s="20">
        <v>2.2903468011488162</v>
      </c>
      <c r="Q73" s="20">
        <v>0.45178271360625644</v>
      </c>
      <c r="R73" s="20">
        <v>0.47922216763718861</v>
      </c>
      <c r="AC73" s="85">
        <v>17.38</v>
      </c>
      <c r="AD73" s="85">
        <v>4.6219289698030463</v>
      </c>
      <c r="AE73" s="13"/>
    </row>
    <row r="74" spans="1:31">
      <c r="A74" s="85">
        <v>14.24</v>
      </c>
      <c r="B74" s="85">
        <v>8.39</v>
      </c>
      <c r="C74" s="13">
        <f t="shared" si="1"/>
        <v>2.127040520479115</v>
      </c>
      <c r="E74">
        <v>42</v>
      </c>
      <c r="F74" s="13">
        <v>-11.983333184287773</v>
      </c>
      <c r="G74" s="13">
        <v>21.503333184287772</v>
      </c>
      <c r="H74" s="13">
        <v>0.45087538498665936</v>
      </c>
      <c r="O74">
        <v>49</v>
      </c>
      <c r="P74" s="20">
        <v>3.1172195542102061</v>
      </c>
      <c r="Q74" s="20">
        <v>1.468665870366018</v>
      </c>
      <c r="R74" s="20">
        <v>1.5578666928477511</v>
      </c>
      <c r="AC74" s="85">
        <v>14.24</v>
      </c>
      <c r="AD74" s="85">
        <v>2.127040520479115</v>
      </c>
      <c r="AE74" s="13"/>
    </row>
    <row r="75" spans="1:31">
      <c r="A75" s="85">
        <v>17.7</v>
      </c>
      <c r="B75" s="85">
        <v>57.8</v>
      </c>
      <c r="C75" s="13">
        <f t="shared" si="1"/>
        <v>4.0569887756783318</v>
      </c>
      <c r="E75">
        <v>43</v>
      </c>
      <c r="F75" s="13">
        <v>46.138539984269727</v>
      </c>
      <c r="G75" s="13">
        <v>-33.33853998426973</v>
      </c>
      <c r="H75" s="13">
        <v>-0.69903242076368455</v>
      </c>
      <c r="O75">
        <v>50</v>
      </c>
      <c r="P75" s="20">
        <v>2.0553884232297319</v>
      </c>
      <c r="Q75" s="20">
        <v>0.34341552750485649</v>
      </c>
      <c r="R75" s="20">
        <v>0.36427319712497036</v>
      </c>
      <c r="AC75" s="85">
        <v>17.7</v>
      </c>
      <c r="AD75" s="85">
        <v>4.0569887756783318</v>
      </c>
      <c r="AE75" s="13"/>
    </row>
    <row r="76" spans="1:31">
      <c r="A76" s="85">
        <v>14.96</v>
      </c>
      <c r="B76" s="85">
        <v>22.45</v>
      </c>
      <c r="C76" s="13">
        <f t="shared" si="1"/>
        <v>3.1112906141882632</v>
      </c>
      <c r="E76">
        <v>44</v>
      </c>
      <c r="F76" s="13">
        <v>-4.9057619128398073</v>
      </c>
      <c r="G76" s="13">
        <v>5.5657619128398075</v>
      </c>
      <c r="H76" s="13">
        <v>0.11670121202555564</v>
      </c>
      <c r="O76">
        <v>51</v>
      </c>
      <c r="P76" s="20">
        <v>2.814484721122156</v>
      </c>
      <c r="Q76" s="20">
        <v>-0.37824324331543657</v>
      </c>
      <c r="R76" s="20">
        <v>-0.40121620747472947</v>
      </c>
      <c r="AC76" s="85">
        <v>14.96</v>
      </c>
      <c r="AD76" s="85">
        <v>3.1112906141882632</v>
      </c>
      <c r="AE76" s="13"/>
    </row>
    <row r="77" spans="1:31">
      <c r="A77" s="85">
        <v>15.88</v>
      </c>
      <c r="B77" s="85">
        <v>15.02</v>
      </c>
      <c r="C77" s="13">
        <f t="shared" si="1"/>
        <v>2.7093826463359885</v>
      </c>
      <c r="E77">
        <v>45</v>
      </c>
      <c r="F77" s="13">
        <v>85.172417905588787</v>
      </c>
      <c r="G77" s="13">
        <v>-1.842417905588789</v>
      </c>
      <c r="H77" s="13">
        <v>-3.8631261273282182E-2</v>
      </c>
      <c r="O77">
        <v>52</v>
      </c>
      <c r="P77" s="20">
        <v>4.6489674410288462</v>
      </c>
      <c r="Q77" s="20">
        <v>0.11908660786072467</v>
      </c>
      <c r="R77" s="20">
        <v>0.12631944657651026</v>
      </c>
      <c r="AC77" s="85">
        <v>15.88</v>
      </c>
      <c r="AD77" s="85">
        <v>2.7093826463359885</v>
      </c>
      <c r="AE77" s="13"/>
    </row>
    <row r="78" spans="1:31">
      <c r="A78" s="85">
        <v>13.05</v>
      </c>
      <c r="B78" s="85">
        <v>5.5</v>
      </c>
      <c r="C78" s="13">
        <f t="shared" si="1"/>
        <v>1.7047480922384253</v>
      </c>
      <c r="E78">
        <v>46</v>
      </c>
      <c r="F78" s="13">
        <v>-5.227469697905633</v>
      </c>
      <c r="G78" s="13">
        <v>8.9974696979056326</v>
      </c>
      <c r="H78" s="13">
        <v>0.18865622269728924</v>
      </c>
      <c r="O78">
        <v>53</v>
      </c>
      <c r="P78" s="20">
        <v>3.0720352507642277</v>
      </c>
      <c r="Q78" s="20">
        <v>-1.5591082387109712</v>
      </c>
      <c r="R78" s="20">
        <v>-1.6538021647000085</v>
      </c>
      <c r="AC78" s="85">
        <v>13.05</v>
      </c>
      <c r="AD78" s="85">
        <v>1.7047480922384253</v>
      </c>
      <c r="AE78" s="13"/>
    </row>
    <row r="79" spans="1:31">
      <c r="A79" s="85">
        <v>12.71</v>
      </c>
      <c r="B79" s="85">
        <v>2.14</v>
      </c>
      <c r="C79" s="13">
        <f t="shared" si="1"/>
        <v>0.76080582903376015</v>
      </c>
      <c r="E79">
        <v>47</v>
      </c>
      <c r="F79" s="13">
        <v>24.798590241570565</v>
      </c>
      <c r="G79" s="13">
        <v>2.5514097584294362</v>
      </c>
      <c r="H79" s="13">
        <v>5.3497187958337154E-2</v>
      </c>
      <c r="O79">
        <v>54</v>
      </c>
      <c r="P79" s="20">
        <v>3.7000970686633163</v>
      </c>
      <c r="Q79" s="20">
        <v>-0.40093241256631273</v>
      </c>
      <c r="R79" s="20">
        <v>-0.42528342506147454</v>
      </c>
      <c r="AC79" s="85">
        <v>12.71</v>
      </c>
      <c r="AD79" s="85">
        <v>0.76080582903376015</v>
      </c>
      <c r="AE79" s="13"/>
    </row>
    <row r="80" spans="1:31">
      <c r="A80" s="85">
        <v>12.46</v>
      </c>
      <c r="B80" s="85">
        <v>10.31</v>
      </c>
      <c r="C80" s="13">
        <f t="shared" si="1"/>
        <v>2.3331142980288688</v>
      </c>
      <c r="E80">
        <v>48</v>
      </c>
      <c r="F80" s="13">
        <v>30.803802229465816</v>
      </c>
      <c r="G80" s="13">
        <v>-15.283802229465817</v>
      </c>
      <c r="H80" s="13">
        <v>-0.32046614146803992</v>
      </c>
      <c r="O80">
        <v>55</v>
      </c>
      <c r="P80" s="20">
        <v>2.3581232563177821</v>
      </c>
      <c r="Q80" s="20">
        <v>1.2992655307047833</v>
      </c>
      <c r="R80" s="20">
        <v>1.3781776619795088</v>
      </c>
      <c r="AC80" s="85">
        <v>12.46</v>
      </c>
      <c r="AD80" s="85">
        <v>2.3331142980288688</v>
      </c>
      <c r="AE80" s="13"/>
    </row>
    <row r="81" spans="1:31">
      <c r="A81" s="85">
        <v>15.36</v>
      </c>
      <c r="B81" s="85">
        <v>20.58</v>
      </c>
      <c r="C81" s="13">
        <f t="shared" si="1"/>
        <v>3.0243197304059035</v>
      </c>
      <c r="E81">
        <v>49</v>
      </c>
      <c r="F81" s="13">
        <v>50.427977118480641</v>
      </c>
      <c r="G81" s="13">
        <v>47.662022881519363</v>
      </c>
      <c r="H81" s="13">
        <v>0.99936287699109949</v>
      </c>
      <c r="O81">
        <v>56</v>
      </c>
      <c r="P81" s="20">
        <v>1.7165061473849006</v>
      </c>
      <c r="Q81" s="20">
        <v>1.2326584903527555</v>
      </c>
      <c r="R81" s="20">
        <v>1.3075251795004748</v>
      </c>
      <c r="AC81" s="85">
        <v>15.36</v>
      </c>
      <c r="AD81" s="85">
        <v>3.0243197304059035</v>
      </c>
      <c r="AE81" s="13"/>
    </row>
    <row r="82" spans="1:31">
      <c r="A82" s="85">
        <v>10.07</v>
      </c>
      <c r="B82" s="85">
        <v>0.59</v>
      </c>
      <c r="C82" s="13">
        <f t="shared" si="1"/>
        <v>-0.52763274208237199</v>
      </c>
      <c r="E82">
        <v>50</v>
      </c>
      <c r="F82" s="13">
        <v>25.227533954991657</v>
      </c>
      <c r="G82" s="13">
        <v>-14.217533954991657</v>
      </c>
      <c r="H82" s="13">
        <v>-0.298108950857987</v>
      </c>
      <c r="O82">
        <v>57</v>
      </c>
      <c r="P82" s="20">
        <v>1.9605013859931795</v>
      </c>
      <c r="Q82" s="20">
        <v>0.14363276827702798</v>
      </c>
      <c r="R82" s="20">
        <v>0.15235644145835278</v>
      </c>
      <c r="AC82" s="85">
        <v>10.07</v>
      </c>
      <c r="AD82" s="85">
        <v>-0.52763274208237199</v>
      </c>
      <c r="AE82" s="13"/>
    </row>
    <row r="83" spans="1:31">
      <c r="A83" s="85">
        <v>11.26</v>
      </c>
      <c r="B83" s="85">
        <v>0.81</v>
      </c>
      <c r="C83" s="13">
        <f t="shared" si="1"/>
        <v>-0.21072103131565253</v>
      </c>
      <c r="E83">
        <v>51</v>
      </c>
      <c r="F83" s="13">
        <v>43.24316991867741</v>
      </c>
      <c r="G83" s="13">
        <v>-31.81316991867741</v>
      </c>
      <c r="H83" s="13">
        <v>-0.66704892268564731</v>
      </c>
      <c r="O83">
        <v>58</v>
      </c>
      <c r="P83" s="20">
        <v>1.35503171981708</v>
      </c>
      <c r="Q83" s="20">
        <v>-0.3842528026588552</v>
      </c>
      <c r="R83" s="20">
        <v>-0.40759076313691739</v>
      </c>
      <c r="AC83" s="85">
        <v>11.26</v>
      </c>
      <c r="AD83" s="85">
        <v>-0.21072103131565253</v>
      </c>
      <c r="AE83" s="13"/>
    </row>
    <row r="84" spans="1:31">
      <c r="A84" s="85">
        <v>10.050000000000001</v>
      </c>
      <c r="B84" s="85">
        <v>0.24</v>
      </c>
      <c r="C84" s="13">
        <f t="shared" si="1"/>
        <v>-1.4271163556401458</v>
      </c>
      <c r="E84">
        <v>52</v>
      </c>
      <c r="F84" s="13">
        <v>86.780956830917916</v>
      </c>
      <c r="G84" s="13">
        <v>30.909043169082082</v>
      </c>
      <c r="H84" s="13">
        <v>0.6480914665179498</v>
      </c>
      <c r="O84">
        <v>59</v>
      </c>
      <c r="P84" s="20">
        <v>1.7074692866957051</v>
      </c>
      <c r="Q84" s="20">
        <v>0.95767341339522849</v>
      </c>
      <c r="R84" s="20">
        <v>1.0158386216072595</v>
      </c>
      <c r="AC84" s="85">
        <v>10.050000000000001</v>
      </c>
      <c r="AD84" s="85">
        <v>-1.4271163556401458</v>
      </c>
      <c r="AE84" s="13"/>
    </row>
    <row r="85" spans="1:31">
      <c r="A85" s="85">
        <v>16.53</v>
      </c>
      <c r="B85" s="85">
        <v>24.27</v>
      </c>
      <c r="C85" s="13">
        <f t="shared" si="1"/>
        <v>3.1892410197385099</v>
      </c>
      <c r="E85">
        <v>53</v>
      </c>
      <c r="F85" s="13">
        <v>49.355617834927898</v>
      </c>
      <c r="G85" s="13">
        <v>-44.815617834927899</v>
      </c>
      <c r="H85" s="13">
        <v>-0.93968031707301003</v>
      </c>
      <c r="O85">
        <v>60</v>
      </c>
      <c r="P85" s="20">
        <v>1.513176781878002</v>
      </c>
      <c r="Q85" s="20">
        <v>-0.31925431340556742</v>
      </c>
      <c r="R85" s="20">
        <v>-0.338644528641876</v>
      </c>
      <c r="AC85" s="85">
        <v>16.53</v>
      </c>
      <c r="AD85" s="85">
        <v>3.1892410197385099</v>
      </c>
      <c r="AE85" s="13"/>
    </row>
    <row r="86" spans="1:31">
      <c r="A86" s="85">
        <v>13.95</v>
      </c>
      <c r="B86" s="85">
        <v>2.73</v>
      </c>
      <c r="C86" s="13">
        <f t="shared" si="1"/>
        <v>1.0043016091968684</v>
      </c>
      <c r="E86">
        <v>54</v>
      </c>
      <c r="F86" s="13">
        <v>64.261411876310746</v>
      </c>
      <c r="G86" s="13">
        <v>-37.171411876310742</v>
      </c>
      <c r="H86" s="13">
        <v>-0.77939891906969017</v>
      </c>
      <c r="O86">
        <v>61</v>
      </c>
      <c r="P86" s="20">
        <v>3.2527724645481388</v>
      </c>
      <c r="Q86" s="20">
        <v>-0.52100573682861295</v>
      </c>
      <c r="R86" s="20">
        <v>-0.55264951720136135</v>
      </c>
      <c r="AC86" s="85">
        <v>13.95</v>
      </c>
      <c r="AD86" s="85">
        <v>1.0043016091968684</v>
      </c>
      <c r="AE86" s="13"/>
    </row>
    <row r="87" spans="1:31">
      <c r="A87" s="85">
        <v>19.989999999999998</v>
      </c>
      <c r="B87" s="85">
        <v>37.950000000000003</v>
      </c>
      <c r="C87" s="13">
        <f t="shared" si="1"/>
        <v>3.6362695038416391</v>
      </c>
      <c r="E87">
        <v>55</v>
      </c>
      <c r="F87" s="13">
        <v>32.412341154794888</v>
      </c>
      <c r="G87" s="13">
        <v>6.3476588452051104</v>
      </c>
      <c r="H87" s="13">
        <v>0.13309579036272659</v>
      </c>
      <c r="O87">
        <v>62</v>
      </c>
      <c r="P87" s="20">
        <v>3.5916547403929711</v>
      </c>
      <c r="Q87" s="20">
        <v>0.20405914263479197</v>
      </c>
      <c r="R87" s="20">
        <v>0.21645286929870933</v>
      </c>
      <c r="AC87" s="85">
        <v>19.989999999999998</v>
      </c>
      <c r="AD87" s="85">
        <v>3.6362695038416391</v>
      </c>
      <c r="AE87" s="13"/>
    </row>
    <row r="88" spans="1:31">
      <c r="A88" s="85">
        <v>15.21</v>
      </c>
      <c r="B88" s="85">
        <v>34.299999999999997</v>
      </c>
      <c r="C88" s="13">
        <f t="shared" si="1"/>
        <v>3.535145354171894</v>
      </c>
      <c r="E88">
        <v>56</v>
      </c>
      <c r="F88" s="13">
        <v>17.184839328346243</v>
      </c>
      <c r="G88" s="13">
        <v>1.905160671653757</v>
      </c>
      <c r="H88" s="13">
        <v>3.994683261109417E-2</v>
      </c>
      <c r="O88">
        <v>63</v>
      </c>
      <c r="P88" s="20">
        <v>1.7390982991078898</v>
      </c>
      <c r="Q88" s="20">
        <v>2.2201962635456596E-2</v>
      </c>
      <c r="R88" s="20">
        <v>2.3550420012829896E-2</v>
      </c>
      <c r="AC88" s="85">
        <v>15.21</v>
      </c>
      <c r="AD88" s="85">
        <v>3.535145354171894</v>
      </c>
      <c r="AE88" s="13"/>
    </row>
    <row r="89" spans="1:31">
      <c r="A89" s="85">
        <v>19.63</v>
      </c>
      <c r="B89" s="85">
        <v>24.64</v>
      </c>
      <c r="C89" s="13">
        <f t="shared" si="1"/>
        <v>3.2043711386653189</v>
      </c>
      <c r="E89">
        <v>57</v>
      </c>
      <c r="F89" s="13">
        <v>22.975579459530962</v>
      </c>
      <c r="G89" s="13">
        <v>-14.775579459530963</v>
      </c>
      <c r="H89" s="13">
        <v>-0.30980988017638134</v>
      </c>
      <c r="O89">
        <v>64</v>
      </c>
      <c r="P89" s="20">
        <v>0.75408048398557881</v>
      </c>
      <c r="Q89" s="20">
        <v>0.49582125222875706</v>
      </c>
      <c r="R89" s="20">
        <v>0.52593542890783085</v>
      </c>
      <c r="AC89" s="85">
        <v>19.63</v>
      </c>
      <c r="AD89" s="85">
        <v>3.2043711386653189</v>
      </c>
      <c r="AE89" s="13"/>
    </row>
    <row r="90" spans="1:31">
      <c r="A90" s="85">
        <v>10.8</v>
      </c>
      <c r="B90" s="85">
        <v>2.77</v>
      </c>
      <c r="C90" s="13">
        <f t="shared" si="1"/>
        <v>1.0188473201992472</v>
      </c>
      <c r="E90">
        <v>58</v>
      </c>
      <c r="F90" s="13">
        <v>8.6059650599244719</v>
      </c>
      <c r="G90" s="13">
        <v>-5.9659650599244713</v>
      </c>
      <c r="H90" s="13">
        <v>-0.1250925505435542</v>
      </c>
      <c r="O90">
        <v>65</v>
      </c>
      <c r="P90" s="20">
        <v>3.0539615293858375</v>
      </c>
      <c r="Q90" s="20">
        <v>-0.61509881809924405</v>
      </c>
      <c r="R90" s="20">
        <v>-0.65245743151096613</v>
      </c>
      <c r="AC90" s="85">
        <v>10.8</v>
      </c>
      <c r="AD90" s="85">
        <v>1.0188473201992472</v>
      </c>
      <c r="AE90" s="13"/>
    </row>
    <row r="91" spans="1:31">
      <c r="A91" s="85">
        <v>15.02</v>
      </c>
      <c r="B91" s="85">
        <v>1.66</v>
      </c>
      <c r="C91" s="13">
        <f t="shared" si="1"/>
        <v>0.50681760236845186</v>
      </c>
      <c r="E91">
        <v>59</v>
      </c>
      <c r="F91" s="13">
        <v>16.970367471635711</v>
      </c>
      <c r="G91" s="13">
        <v>-2.6003674716357121</v>
      </c>
      <c r="H91" s="13">
        <v>-5.4523718478083516E-2</v>
      </c>
      <c r="O91">
        <v>66</v>
      </c>
      <c r="P91" s="20">
        <v>2.4620471542435309</v>
      </c>
      <c r="Q91" s="20">
        <v>-0.82499407477645725</v>
      </c>
      <c r="R91" s="20">
        <v>-0.87510087680507409</v>
      </c>
      <c r="AC91" s="85">
        <v>15.02</v>
      </c>
      <c r="AD91" s="85">
        <v>0.50681760236845186</v>
      </c>
      <c r="AE91" s="13"/>
    </row>
    <row r="92" spans="1:31">
      <c r="A92" s="85">
        <v>11.19</v>
      </c>
      <c r="B92" s="85">
        <v>1.3</v>
      </c>
      <c r="C92" s="13">
        <f t="shared" si="1"/>
        <v>0.26236426446749106</v>
      </c>
      <c r="E92">
        <v>60</v>
      </c>
      <c r="F92" s="13">
        <v>12.359222552359</v>
      </c>
      <c r="G92" s="13">
        <v>-9.0592225523589995</v>
      </c>
      <c r="H92" s="13">
        <v>-0.18995103786789877</v>
      </c>
      <c r="O92">
        <v>67</v>
      </c>
      <c r="P92" s="20">
        <v>1.6577665529051302</v>
      </c>
      <c r="Q92" s="20">
        <v>0.48816473004353877</v>
      </c>
      <c r="R92" s="20">
        <v>0.51781388054473798</v>
      </c>
      <c r="AC92" s="85">
        <v>11.19</v>
      </c>
      <c r="AD92" s="85">
        <v>0.26236426446749106</v>
      </c>
      <c r="AE92" s="13"/>
    </row>
    <row r="93" spans="1:31">
      <c r="A93" s="85">
        <v>15.27</v>
      </c>
      <c r="B93" s="85">
        <v>16.87</v>
      </c>
      <c r="C93" s="13">
        <f t="shared" si="1"/>
        <v>2.8255368965578769</v>
      </c>
      <c r="E93">
        <v>61</v>
      </c>
      <c r="F93" s="13">
        <v>53.645054969138812</v>
      </c>
      <c r="G93" s="13">
        <v>-38.285054969138812</v>
      </c>
      <c r="H93" s="13">
        <v>-0.80274945053908475</v>
      </c>
      <c r="O93">
        <v>68</v>
      </c>
      <c r="P93" s="20">
        <v>1.1742945060331698</v>
      </c>
      <c r="Q93" s="20">
        <v>-0.64366625497099939</v>
      </c>
      <c r="R93" s="20">
        <v>-0.68275993890936248</v>
      </c>
      <c r="AC93" s="85">
        <v>15.27</v>
      </c>
      <c r="AD93" s="85">
        <v>2.8255368965578769</v>
      </c>
      <c r="AE93" s="13"/>
    </row>
    <row r="94" spans="1:31">
      <c r="A94" s="85">
        <v>12.96</v>
      </c>
      <c r="B94" s="85">
        <v>0.56999999999999995</v>
      </c>
      <c r="C94" s="13">
        <f t="shared" si="1"/>
        <v>-0.56211891815354131</v>
      </c>
      <c r="E94">
        <v>62</v>
      </c>
      <c r="F94" s="13">
        <v>61.687749595784226</v>
      </c>
      <c r="G94" s="13">
        <v>-17.177749595784228</v>
      </c>
      <c r="H94" s="13">
        <v>-0.36017785688512893</v>
      </c>
      <c r="O94">
        <v>69</v>
      </c>
      <c r="P94" s="20">
        <v>0.32934803159338966</v>
      </c>
      <c r="Q94" s="20">
        <v>1.1967082719016595</v>
      </c>
      <c r="R94" s="20">
        <v>1.269391490241661</v>
      </c>
      <c r="AC94" s="85">
        <v>12.96</v>
      </c>
      <c r="AD94" s="85">
        <v>-0.56211891815354131</v>
      </c>
      <c r="AE94" s="13"/>
    </row>
    <row r="95" spans="1:31">
      <c r="A95" s="85">
        <v>11.98</v>
      </c>
      <c r="B95" s="85">
        <v>3.28</v>
      </c>
      <c r="C95" s="13">
        <f t="shared" si="1"/>
        <v>1.1878434223960523</v>
      </c>
      <c r="E95">
        <v>63</v>
      </c>
      <c r="F95" s="13">
        <v>17.7210189701226</v>
      </c>
      <c r="G95" s="13">
        <v>-11.9010189701226</v>
      </c>
      <c r="H95" s="13">
        <v>-0.24953696545093507</v>
      </c>
      <c r="O95">
        <v>70</v>
      </c>
      <c r="P95" s="20">
        <v>4.3326773169070023</v>
      </c>
      <c r="Q95" s="20">
        <v>-0.94524085049488393</v>
      </c>
      <c r="R95" s="20">
        <v>-1.002650955140717</v>
      </c>
      <c r="AC95" s="85">
        <v>11.98</v>
      </c>
      <c r="AD95" s="85">
        <v>1.1878434223960523</v>
      </c>
      <c r="AE95" s="13"/>
    </row>
    <row r="96" spans="1:31">
      <c r="A96" s="85">
        <v>18.010000000000002</v>
      </c>
      <c r="B96" s="85">
        <v>53.14</v>
      </c>
      <c r="C96" s="13">
        <f t="shared" si="1"/>
        <v>3.9729299403316674</v>
      </c>
      <c r="E96">
        <v>64</v>
      </c>
      <c r="F96" s="13">
        <v>-5.6564134113267244</v>
      </c>
      <c r="G96" s="13">
        <v>9.1464134113267246</v>
      </c>
      <c r="H96" s="13">
        <v>0.19177922942162101</v>
      </c>
      <c r="O96">
        <v>71</v>
      </c>
      <c r="P96" s="20">
        <v>1.9650198163377777</v>
      </c>
      <c r="Q96" s="20">
        <v>0.78991397066328295</v>
      </c>
      <c r="R96" s="20">
        <v>0.83789014910842941</v>
      </c>
      <c r="AC96" s="85">
        <v>18.010000000000002</v>
      </c>
      <c r="AD96" s="85">
        <v>3.9729299403316674</v>
      </c>
      <c r="AE96" s="13"/>
    </row>
    <row r="97" spans="1:31">
      <c r="A97" s="85">
        <v>17.489999999999998</v>
      </c>
      <c r="B97" s="85">
        <v>82.23</v>
      </c>
      <c r="C97" s="13">
        <f t="shared" si="1"/>
        <v>4.4095201989828041</v>
      </c>
      <c r="E97">
        <v>65</v>
      </c>
      <c r="F97" s="13">
        <v>48.926674121506807</v>
      </c>
      <c r="G97" s="13">
        <v>-37.466674121506806</v>
      </c>
      <c r="H97" s="13">
        <v>-0.78558988850377187</v>
      </c>
      <c r="O97">
        <v>72</v>
      </c>
      <c r="P97" s="20">
        <v>3.4922492728118195</v>
      </c>
      <c r="Q97" s="20">
        <v>1.1296796969912268</v>
      </c>
      <c r="R97" s="20">
        <v>1.1982918709007486</v>
      </c>
      <c r="AC97" s="85">
        <v>17.489999999999998</v>
      </c>
      <c r="AD97" s="85">
        <v>4.4095201989828041</v>
      </c>
      <c r="AE97" s="13"/>
    </row>
    <row r="98" spans="1:31">
      <c r="A98" s="85">
        <v>10.88</v>
      </c>
      <c r="B98" s="85">
        <v>0.93</v>
      </c>
      <c r="C98" s="13">
        <f t="shared" si="1"/>
        <v>-7.2570692834835374E-2</v>
      </c>
      <c r="E98">
        <v>66</v>
      </c>
      <c r="F98" s="13">
        <v>34.87876750696617</v>
      </c>
      <c r="G98" s="13">
        <v>-29.73876750696617</v>
      </c>
      <c r="H98" s="13">
        <v>-0.62355348046829973</v>
      </c>
      <c r="O98">
        <v>73</v>
      </c>
      <c r="P98" s="20">
        <v>2.0734621446081238</v>
      </c>
      <c r="Q98" s="20">
        <v>5.3578375870991124E-2</v>
      </c>
      <c r="R98" s="20">
        <v>5.6832509633721495E-2</v>
      </c>
      <c r="AC98" s="85">
        <v>10.88</v>
      </c>
      <c r="AD98" s="85">
        <v>-7.2570692834835374E-2</v>
      </c>
      <c r="AE98" s="13"/>
    </row>
    <row r="99" spans="1:31">
      <c r="A99" s="85">
        <v>16.7</v>
      </c>
      <c r="B99" s="85">
        <v>13.92</v>
      </c>
      <c r="C99" s="13">
        <f t="shared" si="1"/>
        <v>2.6333266549062735</v>
      </c>
      <c r="E99">
        <v>67</v>
      </c>
      <c r="F99" s="13">
        <v>15.790772259727703</v>
      </c>
      <c r="G99" s="13">
        <v>-7.2407722597277022</v>
      </c>
      <c r="H99" s="13">
        <v>-0.15182232225239006</v>
      </c>
      <c r="O99">
        <v>74</v>
      </c>
      <c r="P99" s="20">
        <v>3.6368390438389477</v>
      </c>
      <c r="Q99" s="20">
        <v>0.42014973183938409</v>
      </c>
      <c r="R99" s="20">
        <v>0.44566792655048781</v>
      </c>
      <c r="AC99" s="85">
        <v>16.7</v>
      </c>
      <c r="AD99" s="85">
        <v>2.6333266549062735</v>
      </c>
      <c r="AE99" s="13"/>
    </row>
    <row r="100" spans="1:31">
      <c r="A100" s="85">
        <v>11.81</v>
      </c>
      <c r="B100" s="85">
        <v>1.54</v>
      </c>
      <c r="C100" s="13">
        <f t="shared" si="1"/>
        <v>0.43178241642553783</v>
      </c>
      <c r="E100">
        <v>68</v>
      </c>
      <c r="F100" s="13">
        <v>4.3165279257135865</v>
      </c>
      <c r="G100" s="13">
        <v>-2.6165279257135863</v>
      </c>
      <c r="H100" s="13">
        <v>-5.4862565990302918E-2</v>
      </c>
      <c r="O100">
        <v>75</v>
      </c>
      <c r="P100" s="20">
        <v>2.3987891294191623</v>
      </c>
      <c r="Q100" s="20">
        <v>0.71250148476910091</v>
      </c>
      <c r="R100" s="20">
        <v>0.75577594204577236</v>
      </c>
      <c r="AC100" s="85">
        <v>11.81</v>
      </c>
      <c r="AD100" s="85">
        <v>0.43178241642553783</v>
      </c>
      <c r="AE100" s="13"/>
    </row>
    <row r="101" spans="1:31">
      <c r="A101" s="85">
        <v>12.05</v>
      </c>
      <c r="B101" s="85">
        <v>8.8000000000000007</v>
      </c>
      <c r="C101" s="13">
        <f t="shared" si="1"/>
        <v>2.174751721484161</v>
      </c>
      <c r="E101">
        <v>69</v>
      </c>
      <c r="F101" s="13">
        <v>-15.736590676722301</v>
      </c>
      <c r="G101" s="13">
        <v>20.336590676722302</v>
      </c>
      <c r="H101" s="13">
        <v>0.42641148105276766</v>
      </c>
      <c r="O101">
        <v>76</v>
      </c>
      <c r="P101" s="20">
        <v>2.814484721122156</v>
      </c>
      <c r="Q101" s="20">
        <v>-0.10510207478616751</v>
      </c>
      <c r="R101" s="20">
        <v>-0.11148554954692183</v>
      </c>
      <c r="AC101" s="85">
        <v>12.05</v>
      </c>
      <c r="AD101" s="85">
        <v>2.174751721484161</v>
      </c>
      <c r="AE101" s="13"/>
    </row>
    <row r="102" spans="1:31">
      <c r="E102">
        <v>70</v>
      </c>
      <c r="F102" s="13">
        <v>79.27444184604883</v>
      </c>
      <c r="G102" s="13">
        <v>-49.684441846048827</v>
      </c>
      <c r="H102" s="13">
        <v>-1.0417683460140521</v>
      </c>
      <c r="O102">
        <v>77</v>
      </c>
      <c r="P102" s="20">
        <v>1.5357689336009903</v>
      </c>
      <c r="Q102" s="20">
        <v>0.16897915863743496</v>
      </c>
      <c r="R102" s="20">
        <v>0.17924226901323062</v>
      </c>
    </row>
    <row r="103" spans="1:31">
      <c r="E103">
        <v>71</v>
      </c>
      <c r="F103" s="13">
        <v>23.082815387886228</v>
      </c>
      <c r="G103" s="13">
        <v>-7.3628153878862275</v>
      </c>
      <c r="H103" s="13">
        <v>-0.15438128564294284</v>
      </c>
      <c r="O103">
        <v>78</v>
      </c>
      <c r="P103" s="20">
        <v>1.3821423018846675</v>
      </c>
      <c r="Q103" s="20">
        <v>-0.62133647285090732</v>
      </c>
      <c r="R103" s="20">
        <v>-0.65907393617358079</v>
      </c>
    </row>
    <row r="104" spans="1:31">
      <c r="E104">
        <v>72</v>
      </c>
      <c r="F104" s="13">
        <v>59.328559171968209</v>
      </c>
      <c r="G104" s="13">
        <v>42.361440828031789</v>
      </c>
      <c r="H104" s="13">
        <v>0.88822187603382186</v>
      </c>
      <c r="O104">
        <v>79</v>
      </c>
      <c r="P104" s="20">
        <v>1.2691815432697231</v>
      </c>
      <c r="Q104" s="20">
        <v>1.0639327547591457</v>
      </c>
      <c r="R104" s="20">
        <v>1.1285517254213564</v>
      </c>
    </row>
    <row r="105" spans="1:31">
      <c r="E105">
        <v>73</v>
      </c>
      <c r="F105" s="13">
        <v>25.656477668412748</v>
      </c>
      <c r="G105" s="13">
        <v>-17.266477668412747</v>
      </c>
      <c r="H105" s="13">
        <v>-0.36203828026985052</v>
      </c>
      <c r="O105">
        <v>80</v>
      </c>
      <c r="P105" s="20">
        <v>2.5795263432030726</v>
      </c>
      <c r="Q105" s="20">
        <v>0.4447933872028309</v>
      </c>
      <c r="R105" s="20">
        <v>0.47180833782808135</v>
      </c>
    </row>
    <row r="106" spans="1:31">
      <c r="E106">
        <v>74</v>
      </c>
      <c r="F106" s="13">
        <v>62.760108879336912</v>
      </c>
      <c r="G106" s="13">
        <v>-4.9601088793369144</v>
      </c>
      <c r="H106" s="13">
        <v>-0.10400206244215585</v>
      </c>
      <c r="O106">
        <v>81</v>
      </c>
      <c r="P106" s="20">
        <v>0.18927669091085875</v>
      </c>
      <c r="Q106" s="20">
        <v>-0.71690943299323073</v>
      </c>
      <c r="R106" s="20">
        <v>-0.7604516112096904</v>
      </c>
    </row>
    <row r="107" spans="1:31">
      <c r="E107">
        <v>75</v>
      </c>
      <c r="F107" s="13">
        <v>33.377464509992365</v>
      </c>
      <c r="G107" s="13">
        <v>-10.927464509992365</v>
      </c>
      <c r="H107" s="13">
        <v>-0.22912377005211962</v>
      </c>
      <c r="O107">
        <v>82</v>
      </c>
      <c r="P107" s="20">
        <v>0.72696990191799138</v>
      </c>
      <c r="Q107" s="20">
        <v>-0.93769093323364394</v>
      </c>
      <c r="R107" s="20">
        <v>-0.9946424864533423</v>
      </c>
    </row>
    <row r="108" spans="1:31">
      <c r="E108">
        <v>76</v>
      </c>
      <c r="F108" s="13">
        <v>43.24316991867741</v>
      </c>
      <c r="G108" s="13">
        <v>-28.22316991867741</v>
      </c>
      <c r="H108" s="13">
        <v>-0.59177488873797868</v>
      </c>
      <c r="O108">
        <v>83</v>
      </c>
      <c r="P108" s="20">
        <v>0.18023983022166323</v>
      </c>
      <c r="Q108" s="20">
        <v>-1.6073561858618091</v>
      </c>
      <c r="R108" s="20">
        <v>-1.7049804969409807</v>
      </c>
    </row>
    <row r="109" spans="1:31">
      <c r="E109">
        <v>77</v>
      </c>
      <c r="F109" s="13">
        <v>12.895402194135386</v>
      </c>
      <c r="G109" s="13">
        <v>-7.3954021941353858</v>
      </c>
      <c r="H109" s="13">
        <v>-0.15506455593816437</v>
      </c>
      <c r="O109">
        <v>84</v>
      </c>
      <c r="P109" s="20">
        <v>3.1081826935210106</v>
      </c>
      <c r="Q109" s="20">
        <v>8.105832621749931E-2</v>
      </c>
      <c r="R109" s="20">
        <v>8.5981480975491742E-2</v>
      </c>
    </row>
    <row r="110" spans="1:31">
      <c r="E110">
        <v>78</v>
      </c>
      <c r="F110" s="13">
        <v>9.2493806300561232</v>
      </c>
      <c r="G110" s="13">
        <v>-7.1093806300561226</v>
      </c>
      <c r="H110" s="13">
        <v>-0.14906734231023464</v>
      </c>
      <c r="O110">
        <v>85</v>
      </c>
      <c r="P110" s="20">
        <v>1.9424276646147884</v>
      </c>
      <c r="Q110" s="20">
        <v>-0.93812605541792005</v>
      </c>
      <c r="R110" s="20">
        <v>-0.99510403619850929</v>
      </c>
    </row>
    <row r="111" spans="1:31">
      <c r="E111">
        <v>79</v>
      </c>
      <c r="F111" s="13">
        <v>6.5684824211743091</v>
      </c>
      <c r="G111" s="13">
        <v>3.7415175788256914</v>
      </c>
      <c r="H111" s="13">
        <v>7.8451008703154315E-2</v>
      </c>
      <c r="O111">
        <v>86</v>
      </c>
      <c r="P111" s="20">
        <v>4.6715595927518336</v>
      </c>
      <c r="Q111" s="20">
        <v>-1.0352900889101946</v>
      </c>
      <c r="R111" s="20">
        <v>-1.0981694199420793</v>
      </c>
    </row>
    <row r="112" spans="1:31">
      <c r="E112">
        <v>80</v>
      </c>
      <c r="F112" s="13">
        <v>37.666901644203222</v>
      </c>
      <c r="G112" s="13">
        <v>-17.086901644203223</v>
      </c>
      <c r="H112" s="13">
        <v>-0.35827298451984074</v>
      </c>
      <c r="O112">
        <v>87</v>
      </c>
      <c r="P112" s="20">
        <v>2.5117498880341067</v>
      </c>
      <c r="Q112" s="20">
        <v>1.0233954661377873</v>
      </c>
      <c r="R112" s="20">
        <v>1.0855523659102431</v>
      </c>
    </row>
    <row r="113" spans="5:18">
      <c r="E113">
        <v>81</v>
      </c>
      <c r="F113" s="13">
        <v>-19.060904455735738</v>
      </c>
      <c r="G113" s="13">
        <v>19.650904455735738</v>
      </c>
      <c r="H113" s="13">
        <v>0.41203421980597343</v>
      </c>
      <c r="O113">
        <v>88</v>
      </c>
      <c r="P113" s="20">
        <v>4.5088961003463144</v>
      </c>
      <c r="Q113" s="20">
        <v>-1.3045249616809955</v>
      </c>
      <c r="R113" s="20">
        <v>-1.3837565295126193</v>
      </c>
    </row>
    <row r="114" spans="5:18">
      <c r="E114">
        <v>82</v>
      </c>
      <c r="F114" s="13">
        <v>-6.2998289814583615</v>
      </c>
      <c r="G114" s="13">
        <v>7.109828981458362</v>
      </c>
      <c r="H114" s="13">
        <v>0.14907674320680084</v>
      </c>
      <c r="O114">
        <v>89</v>
      </c>
      <c r="P114" s="20">
        <v>0.51912210606649545</v>
      </c>
      <c r="Q114" s="20">
        <v>0.49972521413275173</v>
      </c>
      <c r="R114" s="20">
        <v>0.53007650166174736</v>
      </c>
    </row>
    <row r="115" spans="5:18">
      <c r="E115">
        <v>83</v>
      </c>
      <c r="F115" s="13">
        <v>-19.275376312446284</v>
      </c>
      <c r="G115" s="13">
        <v>19.515376312446282</v>
      </c>
      <c r="H115" s="13">
        <v>0.40919250669766283</v>
      </c>
      <c r="O115">
        <v>90</v>
      </c>
      <c r="P115" s="20">
        <v>2.4258997114867489</v>
      </c>
      <c r="Q115" s="20">
        <v>-1.919082109118297</v>
      </c>
      <c r="R115" s="20">
        <v>-2.035639391477333</v>
      </c>
    </row>
    <row r="116" spans="5:18">
      <c r="E116">
        <v>84</v>
      </c>
      <c r="F116" s="13">
        <v>50.213505261770081</v>
      </c>
      <c r="G116" s="13">
        <v>-25.943505261770081</v>
      </c>
      <c r="H116" s="13">
        <v>-0.54397556985961026</v>
      </c>
      <c r="O116">
        <v>91</v>
      </c>
      <c r="P116" s="20">
        <v>0.69534088950580752</v>
      </c>
      <c r="Q116" s="20">
        <v>-0.43297662503831646</v>
      </c>
      <c r="R116" s="20">
        <v>-0.45927387334242359</v>
      </c>
    </row>
    <row r="117" spans="5:18">
      <c r="E117">
        <v>85</v>
      </c>
      <c r="F117" s="13">
        <v>22.546635746109843</v>
      </c>
      <c r="G117" s="13">
        <v>-19.816635746109842</v>
      </c>
      <c r="H117" s="13">
        <v>-0.41550922336525231</v>
      </c>
      <c r="O117">
        <v>92</v>
      </c>
      <c r="P117" s="20">
        <v>2.5388604701016924</v>
      </c>
      <c r="Q117" s="20">
        <v>0.28667642645618452</v>
      </c>
      <c r="R117" s="20">
        <v>0.30408799265513403</v>
      </c>
    </row>
    <row r="118" spans="5:18">
      <c r="E118">
        <v>86</v>
      </c>
      <c r="F118" s="13">
        <v>87.317136472694244</v>
      </c>
      <c r="G118" s="13">
        <v>-49.367136472694241</v>
      </c>
      <c r="H118" s="13">
        <v>-1.0351151829372636</v>
      </c>
      <c r="O118">
        <v>93</v>
      </c>
      <c r="P118" s="20">
        <v>1.4951030604996109</v>
      </c>
      <c r="Q118" s="20">
        <v>-2.0572219786531525</v>
      </c>
      <c r="R118" s="20">
        <v>-2.1821693177491626</v>
      </c>
    </row>
    <row r="119" spans="5:18">
      <c r="E119">
        <v>87</v>
      </c>
      <c r="F119" s="13">
        <v>36.05836271887415</v>
      </c>
      <c r="G119" s="13">
        <v>-1.7583627188741531</v>
      </c>
      <c r="H119" s="13">
        <v>-3.6868817546754293E-2</v>
      </c>
      <c r="O119">
        <v>94</v>
      </c>
      <c r="P119" s="20">
        <v>1.0522968867290308</v>
      </c>
      <c r="Q119" s="20">
        <v>0.13554653566702157</v>
      </c>
      <c r="R119" s="20">
        <v>0.14377908379795529</v>
      </c>
    </row>
    <row r="120" spans="5:18">
      <c r="E120">
        <v>88</v>
      </c>
      <c r="F120" s="13">
        <v>83.45664305190445</v>
      </c>
      <c r="G120" s="13">
        <v>-58.81664305190445</v>
      </c>
      <c r="H120" s="13">
        <v>-1.2332495782108535</v>
      </c>
      <c r="O120">
        <v>95</v>
      </c>
      <c r="P120" s="20">
        <v>3.7769103845214786</v>
      </c>
      <c r="Q120" s="20">
        <v>0.19601955581018871</v>
      </c>
      <c r="R120" s="20">
        <v>0.2079249904999832</v>
      </c>
    </row>
    <row r="121" spans="5:18">
      <c r="E121">
        <v>89</v>
      </c>
      <c r="F121" s="13">
        <v>-11.23268168580087</v>
      </c>
      <c r="G121" s="13">
        <v>14.002681685800869</v>
      </c>
      <c r="H121" s="13">
        <v>0.29360399347503408</v>
      </c>
      <c r="O121">
        <v>96</v>
      </c>
      <c r="P121" s="20">
        <v>3.5419520066023944</v>
      </c>
      <c r="Q121" s="20">
        <v>0.86756819238040972</v>
      </c>
      <c r="R121" s="20">
        <v>0.92026077404981044</v>
      </c>
    </row>
    <row r="122" spans="5:18">
      <c r="E122">
        <v>90</v>
      </c>
      <c r="F122" s="13">
        <v>34.020880080123987</v>
      </c>
      <c r="G122" s="13">
        <v>-32.360880080123991</v>
      </c>
      <c r="H122" s="13">
        <v>-0.67853314365673723</v>
      </c>
      <c r="O122">
        <v>97</v>
      </c>
      <c r="P122" s="20">
        <v>0.5552695488232775</v>
      </c>
      <c r="Q122" s="20">
        <v>-0.62784024165811292</v>
      </c>
      <c r="R122" s="20">
        <v>-0.66597271758272636</v>
      </c>
    </row>
    <row r="123" spans="5:18">
      <c r="E123">
        <v>91</v>
      </c>
      <c r="F123" s="13">
        <v>-7.0504804799452643</v>
      </c>
      <c r="G123" s="13">
        <v>8.350480479945265</v>
      </c>
      <c r="H123" s="13">
        <v>0.17509034850327132</v>
      </c>
      <c r="O123">
        <v>98</v>
      </c>
      <c r="P123" s="20">
        <v>3.184996009379172</v>
      </c>
      <c r="Q123" s="20">
        <v>-0.55166935447289855</v>
      </c>
      <c r="R123" s="20">
        <v>-0.58517551891088981</v>
      </c>
    </row>
    <row r="124" spans="5:18">
      <c r="E124">
        <v>92</v>
      </c>
      <c r="F124" s="13">
        <v>36.701778289005773</v>
      </c>
      <c r="G124" s="13">
        <v>-19.831778289005772</v>
      </c>
      <c r="H124" s="13">
        <v>-0.41582672762374878</v>
      </c>
      <c r="O124">
        <v>99</v>
      </c>
      <c r="P124" s="20">
        <v>0.97548357087086845</v>
      </c>
      <c r="Q124" s="20">
        <v>-0.54370115444533063</v>
      </c>
      <c r="R124" s="20">
        <v>-0.57672336265440716</v>
      </c>
    </row>
    <row r="125" spans="5:18" ht="12.6" thickBot="1">
      <c r="E125">
        <v>93</v>
      </c>
      <c r="F125" s="13">
        <v>11.930278838937937</v>
      </c>
      <c r="G125" s="13">
        <v>-11.360278838937937</v>
      </c>
      <c r="H125" s="13">
        <v>-0.23819888996579269</v>
      </c>
      <c r="O125" s="88">
        <v>100</v>
      </c>
      <c r="P125" s="89">
        <v>1.0839258991412146</v>
      </c>
      <c r="Q125" s="89">
        <v>1.0908258223429463</v>
      </c>
      <c r="R125" s="89">
        <v>1.1570781691160446</v>
      </c>
    </row>
    <row r="126" spans="5:18">
      <c r="E126">
        <v>94</v>
      </c>
      <c r="F126" s="13">
        <v>1.4211578601212409</v>
      </c>
      <c r="G126" s="13">
        <v>1.8588421398787589</v>
      </c>
      <c r="H126" s="13">
        <v>3.8975639649189604E-2</v>
      </c>
    </row>
    <row r="127" spans="5:18">
      <c r="E127">
        <v>95</v>
      </c>
      <c r="F127" s="13">
        <v>66.084422658350377</v>
      </c>
      <c r="G127" s="13">
        <v>-12.944422658350376</v>
      </c>
      <c r="H127" s="13">
        <v>-0.27141473833360369</v>
      </c>
    </row>
    <row r="128" spans="5:18">
      <c r="E128">
        <v>96</v>
      </c>
      <c r="F128" s="13">
        <v>60.508154383876189</v>
      </c>
      <c r="G128" s="13">
        <v>21.721845616123815</v>
      </c>
      <c r="H128" s="13">
        <v>0.45545708755267994</v>
      </c>
    </row>
    <row r="129" spans="5:8">
      <c r="E129">
        <v>97</v>
      </c>
      <c r="F129" s="13">
        <v>-10.374794258958687</v>
      </c>
      <c r="G129" s="13">
        <v>11.304794258958687</v>
      </c>
      <c r="H129" s="13">
        <v>0.23703550607806839</v>
      </c>
    </row>
    <row r="130" spans="5:8">
      <c r="E130">
        <v>98</v>
      </c>
      <c r="F130" s="13">
        <v>52.036516043809712</v>
      </c>
      <c r="G130" s="13">
        <v>-38.11651604380971</v>
      </c>
      <c r="H130" s="13">
        <v>-0.79921557733943949</v>
      </c>
    </row>
    <row r="131" spans="5:8">
      <c r="E131">
        <v>99</v>
      </c>
      <c r="F131" s="13">
        <v>-0.40185292191837618</v>
      </c>
      <c r="G131" s="13">
        <v>1.9418529219183762</v>
      </c>
      <c r="H131" s="13">
        <v>4.0716184614446621E-2</v>
      </c>
    </row>
    <row r="132" spans="5:8" ht="12.6" thickBot="1">
      <c r="E132" s="88">
        <v>100</v>
      </c>
      <c r="F132" s="90">
        <v>2.1718093586081579</v>
      </c>
      <c r="G132" s="90">
        <v>6.6281906413918428</v>
      </c>
      <c r="H132" s="90">
        <v>0.13897789619825879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0"/>
  <sheetViews>
    <sheetView workbookViewId="0">
      <selection activeCell="F1" sqref="F1:F25"/>
    </sheetView>
  </sheetViews>
  <sheetFormatPr defaultRowHeight="12.3"/>
  <sheetData>
    <row r="1" spans="1:12">
      <c r="A1">
        <v>328</v>
      </c>
      <c r="B1">
        <v>1</v>
      </c>
      <c r="C1">
        <v>49</v>
      </c>
      <c r="D1">
        <v>8.35</v>
      </c>
      <c r="E1">
        <v>2.98</v>
      </c>
      <c r="F1">
        <v>13.43</v>
      </c>
      <c r="G1">
        <v>234.79305031385053</v>
      </c>
      <c r="H1">
        <v>93.206949686149471</v>
      </c>
      <c r="J1">
        <v>1</v>
      </c>
      <c r="K1">
        <v>49</v>
      </c>
      <c r="L1">
        <v>13.43</v>
      </c>
    </row>
    <row r="2" spans="1:12">
      <c r="A2">
        <v>376</v>
      </c>
      <c r="B2">
        <v>1</v>
      </c>
      <c r="C2">
        <v>79</v>
      </c>
      <c r="D2">
        <v>8.08</v>
      </c>
      <c r="E2">
        <v>5.6</v>
      </c>
      <c r="F2">
        <v>14.51</v>
      </c>
      <c r="G2">
        <v>380.10864115450062</v>
      </c>
      <c r="H2">
        <v>-4.1086411545006172</v>
      </c>
      <c r="J2">
        <v>1</v>
      </c>
      <c r="K2">
        <v>79</v>
      </c>
      <c r="L2">
        <v>14.51</v>
      </c>
    </row>
    <row r="3" spans="1:12">
      <c r="A3">
        <v>373</v>
      </c>
      <c r="B3">
        <v>1</v>
      </c>
      <c r="C3">
        <v>79</v>
      </c>
      <c r="D3">
        <v>7.9</v>
      </c>
      <c r="E3">
        <v>2.25</v>
      </c>
      <c r="F3">
        <v>14.24</v>
      </c>
      <c r="G3">
        <v>380.10864115450062</v>
      </c>
      <c r="H3">
        <v>-7.1086411545006172</v>
      </c>
      <c r="J3">
        <v>1</v>
      </c>
      <c r="K3">
        <v>79</v>
      </c>
      <c r="L3">
        <v>14.24</v>
      </c>
    </row>
    <row r="4" spans="1:12">
      <c r="A4">
        <v>144</v>
      </c>
      <c r="B4">
        <v>1</v>
      </c>
      <c r="C4">
        <v>50</v>
      </c>
      <c r="D4">
        <v>7.69</v>
      </c>
      <c r="E4">
        <v>4.26</v>
      </c>
      <c r="F4">
        <v>14.3</v>
      </c>
      <c r="G4">
        <v>239.6369033418722</v>
      </c>
      <c r="H4">
        <v>-95.636903341872198</v>
      </c>
      <c r="J4">
        <v>1</v>
      </c>
      <c r="K4">
        <v>50</v>
      </c>
      <c r="L4">
        <v>14.3</v>
      </c>
    </row>
    <row r="5" spans="1:12">
      <c r="A5">
        <v>194</v>
      </c>
      <c r="B5">
        <v>1</v>
      </c>
      <c r="C5">
        <v>37</v>
      </c>
      <c r="D5">
        <v>7</v>
      </c>
      <c r="E5">
        <v>2.6</v>
      </c>
      <c r="F5">
        <v>11.64</v>
      </c>
      <c r="G5">
        <v>176.66681397759049</v>
      </c>
      <c r="H5">
        <v>17.333186022409507</v>
      </c>
      <c r="J5">
        <v>1</v>
      </c>
      <c r="K5">
        <v>37</v>
      </c>
      <c r="L5">
        <v>11.64</v>
      </c>
    </row>
    <row r="6" spans="1:12">
      <c r="A6">
        <v>220</v>
      </c>
      <c r="B6">
        <v>1</v>
      </c>
      <c r="C6">
        <v>53</v>
      </c>
      <c r="D6">
        <v>7.32</v>
      </c>
      <c r="E6">
        <v>2.97</v>
      </c>
      <c r="F6">
        <v>10.61</v>
      </c>
      <c r="G6">
        <v>254.16846242593721</v>
      </c>
      <c r="H6">
        <v>-34.168462425937207</v>
      </c>
      <c r="J6">
        <v>1</v>
      </c>
      <c r="K6">
        <v>53</v>
      </c>
      <c r="L6">
        <v>10.61</v>
      </c>
    </row>
    <row r="7" spans="1:12">
      <c r="A7">
        <v>126</v>
      </c>
      <c r="B7">
        <v>1</v>
      </c>
      <c r="C7">
        <v>22</v>
      </c>
      <c r="D7">
        <v>8.4</v>
      </c>
      <c r="E7">
        <v>5.35</v>
      </c>
      <c r="F7">
        <v>18.45</v>
      </c>
      <c r="G7">
        <v>104.00901855726545</v>
      </c>
      <c r="H7">
        <v>21.990981442734551</v>
      </c>
      <c r="J7">
        <v>1</v>
      </c>
      <c r="K7">
        <v>22</v>
      </c>
      <c r="L7">
        <v>18.45</v>
      </c>
    </row>
    <row r="8" spans="1:12">
      <c r="A8">
        <v>301</v>
      </c>
      <c r="B8">
        <v>1</v>
      </c>
      <c r="C8">
        <v>69</v>
      </c>
      <c r="D8">
        <v>8.2799999999999994</v>
      </c>
      <c r="E8">
        <v>3.13</v>
      </c>
      <c r="F8">
        <v>18.52</v>
      </c>
      <c r="G8">
        <v>331.67011087428392</v>
      </c>
      <c r="H8">
        <v>-30.670110874283921</v>
      </c>
      <c r="J8">
        <v>1</v>
      </c>
      <c r="K8">
        <v>69</v>
      </c>
      <c r="L8">
        <v>18.52</v>
      </c>
    </row>
    <row r="9" spans="1:12">
      <c r="A9">
        <v>54</v>
      </c>
      <c r="B9">
        <v>1</v>
      </c>
      <c r="C9">
        <v>21</v>
      </c>
      <c r="D9">
        <v>8</v>
      </c>
      <c r="E9">
        <v>5.6</v>
      </c>
      <c r="F9">
        <v>10.29</v>
      </c>
      <c r="G9">
        <v>99.165165529243779</v>
      </c>
      <c r="H9">
        <v>-45.165165529243779</v>
      </c>
      <c r="J9">
        <v>1</v>
      </c>
      <c r="K9">
        <v>21</v>
      </c>
      <c r="L9">
        <v>10.29</v>
      </c>
    </row>
    <row r="10" spans="1:12">
      <c r="A10">
        <v>252</v>
      </c>
      <c r="B10">
        <v>1</v>
      </c>
      <c r="C10">
        <v>46</v>
      </c>
      <c r="D10">
        <v>8.9499999999999993</v>
      </c>
      <c r="E10">
        <v>4.8099999999999996</v>
      </c>
      <c r="F10">
        <v>11.91</v>
      </c>
      <c r="G10">
        <v>220.26149122978552</v>
      </c>
      <c r="H10">
        <v>31.73850877021448</v>
      </c>
      <c r="J10">
        <v>1</v>
      </c>
      <c r="K10">
        <v>46</v>
      </c>
      <c r="L10">
        <v>11.91</v>
      </c>
    </row>
    <row r="11" spans="1:12">
      <c r="A11">
        <v>381</v>
      </c>
      <c r="B11">
        <v>1</v>
      </c>
      <c r="C11">
        <v>79</v>
      </c>
      <c r="D11">
        <v>8.2100000000000009</v>
      </c>
      <c r="E11">
        <v>5.88</v>
      </c>
      <c r="F11">
        <v>17.75</v>
      </c>
      <c r="G11">
        <v>380.10864115450062</v>
      </c>
      <c r="H11">
        <v>0.89135884549938282</v>
      </c>
      <c r="J11">
        <v>1</v>
      </c>
      <c r="K11">
        <v>79</v>
      </c>
      <c r="L11">
        <v>17.75</v>
      </c>
    </row>
    <row r="12" spans="1:12">
      <c r="A12">
        <v>173</v>
      </c>
      <c r="B12">
        <v>1</v>
      </c>
      <c r="C12">
        <v>30</v>
      </c>
      <c r="D12">
        <v>7.24</v>
      </c>
      <c r="E12">
        <v>2.98</v>
      </c>
      <c r="F12">
        <v>18.16</v>
      </c>
      <c r="G12">
        <v>142.75984278143881</v>
      </c>
      <c r="H12">
        <v>30.240157218561194</v>
      </c>
      <c r="J12">
        <v>1</v>
      </c>
      <c r="K12">
        <v>30</v>
      </c>
      <c r="L12">
        <v>18.16</v>
      </c>
    </row>
    <row r="13" spans="1:12">
      <c r="A13">
        <v>152</v>
      </c>
      <c r="B13">
        <v>1</v>
      </c>
      <c r="C13">
        <v>38</v>
      </c>
      <c r="D13">
        <v>7.35</v>
      </c>
      <c r="E13">
        <v>5.69</v>
      </c>
      <c r="F13">
        <v>17.14</v>
      </c>
      <c r="G13">
        <v>181.51066700561216</v>
      </c>
      <c r="H13">
        <v>-29.510667005612163</v>
      </c>
      <c r="J13">
        <v>1</v>
      </c>
      <c r="K13">
        <v>38</v>
      </c>
      <c r="L13">
        <v>17.14</v>
      </c>
    </row>
    <row r="14" spans="1:12">
      <c r="A14">
        <v>351</v>
      </c>
      <c r="B14">
        <v>1</v>
      </c>
      <c r="C14">
        <v>73</v>
      </c>
      <c r="D14">
        <v>7.27</v>
      </c>
      <c r="E14">
        <v>4.8600000000000003</v>
      </c>
      <c r="F14">
        <v>16.11</v>
      </c>
      <c r="G14">
        <v>351.0455229863706</v>
      </c>
      <c r="H14">
        <v>-4.5522986370599483E-2</v>
      </c>
      <c r="J14">
        <v>1</v>
      </c>
      <c r="K14">
        <v>73</v>
      </c>
      <c r="L14">
        <v>16.11</v>
      </c>
    </row>
    <row r="15" spans="1:12">
      <c r="A15">
        <v>233</v>
      </c>
      <c r="B15">
        <v>1</v>
      </c>
      <c r="C15">
        <v>55</v>
      </c>
      <c r="D15">
        <v>7.08</v>
      </c>
      <c r="E15">
        <v>5.68</v>
      </c>
      <c r="F15">
        <v>18.54</v>
      </c>
      <c r="G15">
        <v>263.85616848198055</v>
      </c>
      <c r="H15">
        <v>-30.856168481980546</v>
      </c>
      <c r="J15">
        <v>1</v>
      </c>
      <c r="K15">
        <v>55</v>
      </c>
      <c r="L15">
        <v>18.54</v>
      </c>
    </row>
    <row r="16" spans="1:12">
      <c r="A16">
        <v>35</v>
      </c>
      <c r="B16">
        <v>1</v>
      </c>
      <c r="C16">
        <v>12</v>
      </c>
      <c r="D16">
        <v>7.76</v>
      </c>
      <c r="E16">
        <v>4.46</v>
      </c>
      <c r="F16">
        <v>19.46</v>
      </c>
      <c r="G16">
        <v>55.570488277048753</v>
      </c>
      <c r="H16">
        <v>-20.570488277048753</v>
      </c>
      <c r="J16">
        <v>1</v>
      </c>
      <c r="K16">
        <v>12</v>
      </c>
      <c r="L16">
        <v>19.46</v>
      </c>
    </row>
    <row r="17" spans="1:12">
      <c r="A17">
        <v>290</v>
      </c>
      <c r="B17">
        <v>1</v>
      </c>
      <c r="C17">
        <v>62</v>
      </c>
      <c r="D17">
        <v>8.2100000000000009</v>
      </c>
      <c r="E17">
        <v>2.23</v>
      </c>
      <c r="F17">
        <v>19.260000000000002</v>
      </c>
      <c r="G17">
        <v>297.76313967813223</v>
      </c>
      <c r="H17">
        <v>-7.7631396781322337</v>
      </c>
      <c r="J17">
        <v>1</v>
      </c>
      <c r="K17">
        <v>62</v>
      </c>
      <c r="L17">
        <v>19.260000000000002</v>
      </c>
    </row>
    <row r="18" spans="1:12">
      <c r="A18">
        <v>5</v>
      </c>
      <c r="B18">
        <v>1</v>
      </c>
      <c r="C18">
        <v>12</v>
      </c>
      <c r="D18">
        <v>7.76</v>
      </c>
      <c r="E18">
        <v>5</v>
      </c>
      <c r="F18">
        <v>17.28</v>
      </c>
      <c r="G18">
        <v>55.570488277048753</v>
      </c>
      <c r="H18">
        <v>-50.570488277048753</v>
      </c>
      <c r="J18">
        <v>1</v>
      </c>
      <c r="K18">
        <v>12</v>
      </c>
      <c r="L18">
        <v>17.28</v>
      </c>
    </row>
    <row r="19" spans="1:12">
      <c r="A19">
        <v>335</v>
      </c>
      <c r="B19">
        <v>1</v>
      </c>
      <c r="C19">
        <v>60</v>
      </c>
      <c r="D19">
        <v>7.2</v>
      </c>
      <c r="E19">
        <v>2.42</v>
      </c>
      <c r="F19">
        <v>15.15</v>
      </c>
      <c r="G19">
        <v>288.07543362208889</v>
      </c>
      <c r="H19">
        <v>46.924566377911106</v>
      </c>
      <c r="J19">
        <v>1</v>
      </c>
      <c r="K19">
        <v>60</v>
      </c>
      <c r="L19">
        <v>15.15</v>
      </c>
    </row>
    <row r="20" spans="1:12">
      <c r="A20">
        <v>280</v>
      </c>
      <c r="B20">
        <v>1</v>
      </c>
      <c r="C20">
        <v>49</v>
      </c>
      <c r="D20">
        <v>7.57</v>
      </c>
      <c r="E20">
        <v>3.25</v>
      </c>
      <c r="F20">
        <v>19.940000000000001</v>
      </c>
      <c r="G20">
        <v>234.79305031385053</v>
      </c>
      <c r="H20">
        <v>45.206949686149471</v>
      </c>
      <c r="J20">
        <v>1</v>
      </c>
      <c r="K20">
        <v>49</v>
      </c>
      <c r="L20">
        <v>19.940000000000001</v>
      </c>
    </row>
    <row r="21" spans="1:12">
      <c r="A21">
        <v>101</v>
      </c>
      <c r="B21">
        <v>1</v>
      </c>
      <c r="C21">
        <v>14</v>
      </c>
      <c r="D21">
        <v>8.44</v>
      </c>
      <c r="E21">
        <v>3.61</v>
      </c>
      <c r="F21">
        <v>15.47</v>
      </c>
      <c r="G21">
        <v>65.258194333092092</v>
      </c>
      <c r="H21">
        <v>35.741805666907908</v>
      </c>
      <c r="J21">
        <v>1</v>
      </c>
      <c r="K21">
        <v>14</v>
      </c>
      <c r="L21">
        <v>15.47</v>
      </c>
    </row>
    <row r="22" spans="1:12">
      <c r="A22">
        <v>297</v>
      </c>
      <c r="B22">
        <v>1</v>
      </c>
      <c r="C22">
        <v>66</v>
      </c>
      <c r="D22">
        <v>8.43</v>
      </c>
      <c r="E22">
        <v>2.13</v>
      </c>
      <c r="F22">
        <v>12.75</v>
      </c>
      <c r="G22">
        <v>317.13855179021891</v>
      </c>
      <c r="H22">
        <v>-20.138551790218912</v>
      </c>
      <c r="J22">
        <v>1</v>
      </c>
      <c r="K22">
        <v>66</v>
      </c>
      <c r="L22">
        <v>12.75</v>
      </c>
    </row>
    <row r="23" spans="1:12">
      <c r="A23">
        <v>309</v>
      </c>
      <c r="B23">
        <v>1</v>
      </c>
      <c r="C23">
        <v>62</v>
      </c>
      <c r="D23">
        <v>8.14</v>
      </c>
      <c r="E23">
        <v>4.3499999999999996</v>
      </c>
      <c r="F23">
        <v>12.24</v>
      </c>
      <c r="G23">
        <v>297.76313967813223</v>
      </c>
      <c r="H23">
        <v>11.236860321867766</v>
      </c>
      <c r="J23">
        <v>1</v>
      </c>
      <c r="K23">
        <v>62</v>
      </c>
      <c r="L23">
        <v>12.24</v>
      </c>
    </row>
    <row r="24" spans="1:12">
      <c r="A24">
        <v>233</v>
      </c>
      <c r="B24">
        <v>1</v>
      </c>
      <c r="C24">
        <v>40</v>
      </c>
      <c r="D24">
        <v>8.81</v>
      </c>
      <c r="E24">
        <v>2.31</v>
      </c>
      <c r="F24">
        <v>18.649999999999999</v>
      </c>
      <c r="G24">
        <v>191.1983730616555</v>
      </c>
      <c r="H24">
        <v>41.801626938344498</v>
      </c>
      <c r="J24">
        <v>1</v>
      </c>
      <c r="K24">
        <v>40</v>
      </c>
      <c r="L24">
        <v>18.649999999999999</v>
      </c>
    </row>
    <row r="26" spans="1:12">
      <c r="A26">
        <v>1567597</v>
      </c>
      <c r="J26">
        <v>0.25980562779874478</v>
      </c>
      <c r="K26">
        <v>-4.5249222706740489E-3</v>
      </c>
    </row>
    <row r="27" spans="1:12">
      <c r="A27">
        <v>287394.95833333326</v>
      </c>
      <c r="J27">
        <v>-4.5249222706740481E-3</v>
      </c>
      <c r="K27">
        <v>9.3861827568000999E-5</v>
      </c>
    </row>
    <row r="29" spans="1:12">
      <c r="A29">
        <v>-2.5557480592112825</v>
      </c>
    </row>
    <row r="30" spans="1:12">
      <c r="A30">
        <v>4.8438530280216696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KADDRegress</vt:lpstr>
      <vt:lpstr>KADDHistogramData</vt:lpstr>
      <vt:lpstr>House Price</vt:lpstr>
      <vt:lpstr>Sheet1</vt:lpstr>
      <vt:lpstr>Sheet5</vt:lpstr>
      <vt:lpstr>Sheet4</vt:lpstr>
      <vt:lpstr>Motel</vt:lpstr>
      <vt:lpstr>Transform Y</vt:lpstr>
      <vt:lpstr>Sheet2</vt:lpstr>
      <vt:lpstr>FitRange</vt:lpstr>
      <vt:lpstr>IndivXRange_1</vt:lpstr>
      <vt:lpstr>IndivXRange_2</vt:lpstr>
      <vt:lpstr>IndivXRange_3</vt:lpstr>
      <vt:lpstr>IndivXRange_4</vt:lpstr>
      <vt:lpstr>InRange</vt:lpstr>
      <vt:lpstr>InRangeStart</vt:lpstr>
      <vt:lpstr>InRangeT</vt:lpstr>
      <vt:lpstr>ResidRange</vt:lpstr>
      <vt:lpstr>SSTRange</vt:lpstr>
      <vt:lpstr>XRange</vt:lpstr>
      <vt:lpstr>YRange</vt:lpstr>
      <vt:lpstr>YTYRange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Boris Choy</cp:lastModifiedBy>
  <dcterms:created xsi:type="dcterms:W3CDTF">2010-03-27T11:17:50Z</dcterms:created>
  <dcterms:modified xsi:type="dcterms:W3CDTF">2022-09-18T14:26:32Z</dcterms:modified>
</cp:coreProperties>
</file>