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u9984.MCS\Dropbox\Teaching\USYD Teaching\BUSS7902 S12023\Lecture notes\"/>
    </mc:Choice>
  </mc:AlternateContent>
  <xr:revisionPtr revIDLastSave="0" documentId="8_{08515B66-99F1-4AB9-A829-32F8E3260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 Machines" sheetId="1" r:id="rId1"/>
    <sheet name="Assembly" sheetId="34" r:id="rId2"/>
    <sheet name="Salary" sheetId="27" r:id="rId3"/>
    <sheet name="Tyre I" sheetId="40" r:id="rId4"/>
    <sheet name="Tyre II" sheetId="39" r:id="rId5"/>
    <sheet name="Advertising" sheetId="24" r:id="rId6"/>
    <sheet name="Cereals I" sheetId="3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36" l="1"/>
  <c r="E31" i="36"/>
  <c r="E25" i="36"/>
  <c r="E24" i="36"/>
  <c r="G33" i="36"/>
  <c r="G26" i="36"/>
  <c r="X36" i="1"/>
  <c r="X24" i="1"/>
  <c r="X12" i="1"/>
  <c r="T12" i="1"/>
  <c r="T72" i="1"/>
  <c r="T60" i="1"/>
  <c r="T48" i="1"/>
  <c r="T36" i="1"/>
  <c r="T24" i="1"/>
  <c r="O29" i="1"/>
  <c r="O28" i="1"/>
  <c r="O21" i="1"/>
  <c r="O20" i="1"/>
  <c r="O13" i="1"/>
  <c r="O12" i="1"/>
  <c r="O5" i="1"/>
  <c r="O4" i="1"/>
  <c r="Q30" i="1"/>
  <c r="Q22" i="1"/>
  <c r="Q14" i="1"/>
  <c r="Q6" i="1"/>
  <c r="P13" i="36"/>
  <c r="P12" i="36"/>
  <c r="R12" i="36" s="1"/>
  <c r="P5" i="36"/>
  <c r="P4" i="36"/>
  <c r="R14" i="36"/>
  <c r="R6" i="36"/>
  <c r="N21" i="24"/>
  <c r="N20" i="24"/>
  <c r="N13" i="24"/>
  <c r="N12" i="24"/>
  <c r="N5" i="24"/>
  <c r="N4" i="24"/>
  <c r="P22" i="24"/>
  <c r="I6" i="39"/>
  <c r="I12" i="40"/>
  <c r="I11" i="40"/>
  <c r="I5" i="40"/>
  <c r="I4" i="40"/>
  <c r="K13" i="40"/>
  <c r="K6" i="40"/>
  <c r="P14" i="24"/>
  <c r="P6" i="24"/>
  <c r="W66" i="27"/>
  <c r="W55" i="27"/>
  <c r="W44" i="27"/>
  <c r="W33" i="27"/>
  <c r="W22" i="27"/>
  <c r="W11" i="27"/>
  <c r="G31" i="36" l="1"/>
  <c r="G32" i="36" s="1"/>
  <c r="G24" i="36"/>
  <c r="G25" i="36" s="1"/>
  <c r="Q4" i="1"/>
  <c r="Q5" i="1" s="1"/>
  <c r="Q28" i="1"/>
  <c r="Q29" i="1" s="1"/>
  <c r="Q20" i="1"/>
  <c r="Q21" i="1" s="1"/>
  <c r="Q12" i="1"/>
  <c r="Q13" i="1" s="1"/>
  <c r="R13" i="36"/>
  <c r="R4" i="36"/>
  <c r="R5" i="36" s="1"/>
  <c r="P20" i="24"/>
  <c r="P21" i="24" s="1"/>
  <c r="P12" i="24"/>
  <c r="P13" i="24" s="1"/>
  <c r="P4" i="24"/>
  <c r="P5" i="24" s="1"/>
  <c r="K11" i="40"/>
  <c r="K12" i="40" s="1"/>
  <c r="K4" i="40"/>
  <c r="K5" i="40" s="1"/>
  <c r="P26" i="27" l="1"/>
  <c r="P25" i="27"/>
  <c r="P19" i="27"/>
  <c r="P18" i="27"/>
  <c r="P12" i="27"/>
  <c r="P11" i="27"/>
  <c r="P5" i="27"/>
  <c r="P4" i="27"/>
  <c r="R27" i="27"/>
  <c r="R20" i="27"/>
  <c r="R13" i="27"/>
  <c r="R6" i="27"/>
  <c r="D5" i="34"/>
  <c r="D4" i="34"/>
  <c r="F6" i="34"/>
  <c r="V21" i="36"/>
  <c r="U21" i="36"/>
  <c r="U24" i="36" s="1"/>
  <c r="U26" i="36" s="1"/>
  <c r="J13" i="36"/>
  <c r="E13" i="40"/>
  <c r="R25" i="27" l="1"/>
  <c r="R26" i="27" s="1"/>
  <c r="R18" i="27"/>
  <c r="R19" i="27" s="1"/>
  <c r="R11" i="27"/>
  <c r="R12" i="27" s="1"/>
  <c r="R4" i="27"/>
  <c r="R5" i="27" s="1"/>
  <c r="F4" i="34"/>
  <c r="F5" i="34" s="1"/>
  <c r="U23" i="36"/>
  <c r="U28" i="36" s="1"/>
  <c r="U27" i="36" l="1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D7" i="39"/>
  <c r="D6" i="39"/>
  <c r="D5" i="39"/>
  <c r="D4" i="39"/>
  <c r="D3" i="39"/>
  <c r="D2" i="39"/>
  <c r="G4" i="39" l="1"/>
  <c r="G5" i="39"/>
  <c r="I4" i="39" l="1"/>
  <c r="I5" i="39" s="1"/>
</calcChain>
</file>

<file path=xl/sharedStrings.xml><?xml version="1.0" encoding="utf-8"?>
<sst xmlns="http://schemas.openxmlformats.org/spreadsheetml/2006/main" count="510" uniqueCount="100">
  <si>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</si>
  <si>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</si>
  <si>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</si>
  <si>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</si>
  <si>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</si>
  <si>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</si>
  <si>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</si>
  <si>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</si>
  <si>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</si>
  <si>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</si>
  <si>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</si>
  <si>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</si>
  <si>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</si>
  <si>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</si>
  <si>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</si>
  <si>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</si>
  <si>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</si>
  <si>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</si>
  <si>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Machine 1</t>
  </si>
  <si>
    <t>Machine 2</t>
  </si>
  <si>
    <t>machine 3</t>
  </si>
  <si>
    <t xml:space="preserve">Machine 4 </t>
  </si>
  <si>
    <t xml:space="preserve"> </t>
  </si>
  <si>
    <t>Mean</t>
  </si>
  <si>
    <t>Observations</t>
  </si>
  <si>
    <t>p-value</t>
  </si>
  <si>
    <t>Convenience</t>
  </si>
  <si>
    <t>Quality</t>
  </si>
  <si>
    <t>Price</t>
  </si>
  <si>
    <t>Group 1</t>
  </si>
  <si>
    <t>Group 2</t>
  </si>
  <si>
    <t>Group 3</t>
  </si>
  <si>
    <t>Group 4</t>
  </si>
  <si>
    <t>Machine 3</t>
  </si>
  <si>
    <t>Use Data Analysis</t>
  </si>
  <si>
    <t>Time</t>
  </si>
  <si>
    <t>Consumers</t>
  </si>
  <si>
    <t>Non-consumers</t>
  </si>
  <si>
    <t>Car</t>
  </si>
  <si>
    <t>New-Design</t>
  </si>
  <si>
    <t>Existing-Design</t>
  </si>
  <si>
    <t>XD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</si>
  <si>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</si>
  <si>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</si>
  <si>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</si>
  <si>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</si>
  <si>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</si>
  <si>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</si>
  <si>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</si>
  <si>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</si>
  <si>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</si>
  <si>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</si>
  <si>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likely that their population variances are different</t>
  </si>
  <si>
    <t>F-Test Two-Sample for Variances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</si>
  <si>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</si>
  <si>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</si>
  <si>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</si>
  <si>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</si>
  <si>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</si>
  <si>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</si>
  <si>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</si>
  <si>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</si>
  <si>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</si>
  <si>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&lt;== At 5% level, consumption of less kilojoule is valid</t>
  </si>
  <si>
    <t>p-value of the test</t>
  </si>
  <si>
    <t>&gt; 0.05</t>
  </si>
  <si>
    <t xml:space="preserve">Conclusion: There is suffcient evidence to support the </t>
  </si>
  <si>
    <t>hypothesis that the two population variances are equal</t>
  </si>
  <si>
    <t>p-value of the test:</t>
  </si>
  <si>
    <t xml:space="preserve">Note: The two sample variances are very different. Hence it is very </t>
  </si>
  <si>
    <t>Conclusion: There is sufficeint evidence to reject the null hypothesis</t>
  </si>
  <si>
    <t xml:space="preserve">that the two pupulation variances are equal at the 5% (or 1%) level </t>
  </si>
  <si>
    <t xml:space="preserve">of signficance. </t>
  </si>
  <si>
    <t>Sample 1</t>
  </si>
  <si>
    <t>Sample 2</t>
  </si>
  <si>
    <t>Sample means</t>
  </si>
  <si>
    <r>
      <t>Sample standard deviations, s</t>
    </r>
    <r>
      <rPr>
        <vertAlign val="subscript"/>
        <sz val="11"/>
        <color theme="1"/>
        <rFont val="Calibri"/>
        <family val="2"/>
        <scheme val="minor"/>
      </rPr>
      <t>i</t>
    </r>
  </si>
  <si>
    <r>
      <t>Sample sizes, n</t>
    </r>
    <r>
      <rPr>
        <vertAlign val="subscript"/>
        <sz val="11"/>
        <color theme="1"/>
        <rFont val="Calibri"/>
        <family val="2"/>
        <scheme val="minor"/>
      </rPr>
      <t>i</t>
    </r>
  </si>
  <si>
    <t>Standard error</t>
  </si>
  <si>
    <r>
      <t>Critical value, t</t>
    </r>
    <r>
      <rPr>
        <vertAlign val="subscript"/>
        <sz val="11"/>
        <rFont val="Symbol"/>
        <family val="1"/>
        <charset val="2"/>
      </rPr>
      <t>a</t>
    </r>
    <r>
      <rPr>
        <vertAlign val="subscript"/>
        <sz val="11"/>
        <rFont val="Calibri Light"/>
        <family val="2"/>
      </rPr>
      <t>/2</t>
    </r>
  </si>
  <si>
    <t>Lower confidence limit</t>
  </si>
  <si>
    <t xml:space="preserve">Upper confidence limit </t>
  </si>
  <si>
    <r>
      <t xml:space="preserve">CI for population mean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1</t>
    </r>
    <r>
      <rPr>
        <b/>
        <sz val="11"/>
        <color rgb="FFFF0000"/>
        <rFont val="Calibri"/>
        <family val="2"/>
      </rPr>
      <t xml:space="preserve"> - </t>
    </r>
    <r>
      <rPr>
        <b/>
        <sz val="11"/>
        <color rgb="FFFF0000"/>
        <rFont val="Symbol"/>
        <family val="1"/>
        <charset val="2"/>
      </rPr>
      <t>m</t>
    </r>
    <r>
      <rPr>
        <b/>
        <vertAlign val="subscript"/>
        <sz val="11"/>
        <color rgb="FFFF0000"/>
        <rFont val="Calibri"/>
        <family val="2"/>
      </rPr>
      <t>2</t>
    </r>
    <r>
      <rPr>
        <b/>
        <sz val="11"/>
        <color rgb="FFFF0000"/>
        <rFont val="Calibri"/>
        <family val="2"/>
        <scheme val="minor"/>
      </rPr>
      <t xml:space="preserve"> (unknown and unequal variances)</t>
    </r>
  </si>
  <si>
    <t>Degrees of freedom, df</t>
  </si>
  <si>
    <r>
      <t>Confidence level. 1-</t>
    </r>
    <r>
      <rPr>
        <sz val="11"/>
        <rFont val="Symbol"/>
        <family val="1"/>
        <charset val="2"/>
      </rPr>
      <t>a</t>
    </r>
  </si>
  <si>
    <t>Statistical test for normality (Jarque-Bera Test)</t>
  </si>
  <si>
    <t>Sample skewness, s</t>
  </si>
  <si>
    <t>Test statistic, JB</t>
  </si>
  <si>
    <t>Sample excess kurtosis, k-3</t>
  </si>
  <si>
    <r>
      <t>P(</t>
    </r>
    <r>
      <rPr>
        <sz val="11"/>
        <rFont val="Symbol"/>
        <family val="1"/>
        <charset val="2"/>
      </rPr>
      <t>c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&gt; JB)</t>
    </r>
  </si>
  <si>
    <t>Sample size, n</t>
  </si>
  <si>
    <r>
      <rPr>
        <sz val="11"/>
        <rFont val="Symbol"/>
        <family val="1"/>
        <charset val="2"/>
      </rPr>
      <t>c</t>
    </r>
    <r>
      <rPr>
        <vertAlign val="superscript"/>
        <sz val="9.9"/>
        <rFont val="Calibri"/>
        <family val="2"/>
      </rPr>
      <t>2</t>
    </r>
    <r>
      <rPr>
        <sz val="9.9"/>
        <rFont val="Calibri"/>
        <family val="2"/>
      </rPr>
      <t xml:space="preserve"> critical value</t>
    </r>
  </si>
  <si>
    <r>
      <t xml:space="preserve">Level of signficance, </t>
    </r>
    <r>
      <rPr>
        <sz val="11"/>
        <rFont val="Symbol"/>
        <family val="1"/>
        <charset val="2"/>
      </rPr>
      <t>a</t>
    </r>
  </si>
  <si>
    <t>New</t>
  </si>
  <si>
    <t>Existing</t>
  </si>
  <si>
    <t>Machine 4</t>
  </si>
  <si>
    <t>C</t>
  </si>
  <si>
    <t>NC</t>
  </si>
  <si>
    <t>Conclusion: Both sets of data are normally distributed</t>
  </si>
  <si>
    <t>Conclusion: Normality assumption is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</si>
</sst>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"/>
    <numFmt numFmtId="165" formatCode="0.0"/>
    <numFmt numFmtId="166" formatCode="0.00000"/>
    <numFmt numFmtId="167" formatCode="0.000"/>
    <numFmt numFmtId="168" formatCode="_-* #,##0.0000_-;\-* #,##0.0000_-;_-* &quot;-&quot;??_-;_-@_-"/>
  </numFmts>
  <fonts count="26">
    <font>
      <sz val="10"/>
      <name val="Arial"/>
      <charset val="134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  <font>
      <sz val="10"/>
      <color theme="9" tint="-0.49998474074526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  <font>
      <b/>
      <sz val="11"/>
      <color rgb="FFFF0000"/>
      <name val="Symbol"/>
      <family val="1"/>
      <charset val="2"/>
    </font>
    <font>
      <b/>
      <vertAlign val="subscript"/>
      <sz val="11"/>
      <color rgb="FFFF0000"/>
      <name val="Calibri"/>
      <family val="2"/>
    </font>
    <font>
      <b/>
      <sz val="11"/>
      <color rgb="FFFF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vertAlign val="subscript"/>
      <sz val="11"/>
      <name val="Symbol"/>
      <family val="1"/>
      <charset val="2"/>
    </font>
    <font>
      <vertAlign val="subscript"/>
      <sz val="11"/>
      <name val="Calibri Light"/>
      <family val="2"/>
    </font>
    <font>
      <sz val="10"/>
      <name val="Arial"/>
      <family val="2"/>
    </font>
    <font>
      <vertAlign val="superscript"/>
      <sz val="11"/>
      <name val="Calibri"/>
      <family val="2"/>
      <scheme val="minor"/>
    </font>
    <font>
      <sz val="11"/>
      <name val="Calibri"/>
      <family val="1"/>
      <charset val="2"/>
    </font>
    <font>
      <vertAlign val="superscript"/>
      <sz val="9.9"/>
      <name val="Calibri"/>
      <family val="2"/>
    </font>
    <font>
      <sz val="9.9"/>
      <name val="Calibri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164" fontId="0" fillId="2" borderId="0" xfId="0" applyNumberFormat="1" applyFill="1"/>
    <xf numFmtId="0" fontId="4" fillId="0" borderId="0" xfId="0" applyFont="1"/>
    <xf numFmtId="0" fontId="3" fillId="0" borderId="0" xfId="0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0" fontId="5" fillId="0" borderId="0" xfId="0" applyFont="1" applyAlignment="1">
      <alignment horizontal="center"/>
    </xf>
    <xf numFmtId="0" fontId="6" fillId="0" borderId="0" xfId="0" applyFont="1"/>
    <xf numFmtId="164" fontId="4" fillId="2" borderId="0" xfId="0" applyNumberFormat="1" applyFont="1" applyFill="1"/>
    <xf numFmtId="164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  <xf numFmtId="0" fontId="6" fillId="0" borderId="0" xfId="0" applyFont="1" applyAlignment="1">
      <alignment horizontal="center"/>
    </xf>
    <xf numFmtId="0" fontId="7" fillId="0" borderId="0" xfId="0" applyFont="1"/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65" fontId="4" fillId="2" borderId="0" xfId="0" applyNumberFormat="1" applyFont="1" applyFill="1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left"/>
    </xf>
    <xf numFmtId="164" fontId="0" fillId="2" borderId="1" xfId="0" applyNumberFormat="1" applyFill="1" applyBorder="1"/>
    <xf numFmtId="166" fontId="4" fillId="2" borderId="0" xfId="0" applyNumberFormat="1" applyFont="1" applyFill="1"/>
    <xf numFmtId="0" fontId="0" fillId="0" borderId="4" xfId="0" applyBorder="1" applyAlignment="1">
      <alignment horizontal="center"/>
    </xf>
    <xf numFmtId="0" fontId="10" fillId="0" borderId="0" xfId="0" applyFont="1"/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16" fillId="0" borderId="4" xfId="0" applyFont="1" applyBorder="1" applyAlignment="1">
      <alignment horizontal="left" vertical="center"/>
    </xf>
    <xf numFmtId="2" fontId="0" fillId="2" borderId="4" xfId="0" applyNumberFormat="1" applyFill="1" applyBorder="1" applyAlignment="1">
      <alignment horizontal="center" vertical="center"/>
    </xf>
    <xf numFmtId="167" fontId="0" fillId="3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11" fillId="3" borderId="4" xfId="0" applyNumberFormat="1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0" fillId="0" borderId="0" xfId="0" applyFont="1" applyAlignment="1">
      <alignment horizontal="left"/>
    </xf>
    <xf numFmtId="0" fontId="16" fillId="0" borderId="4" xfId="0" applyFont="1" applyBorder="1"/>
    <xf numFmtId="0" fontId="16" fillId="0" borderId="4" xfId="0" applyFont="1" applyBorder="1" applyAlignment="1">
      <alignment vertical="center"/>
    </xf>
    <xf numFmtId="164" fontId="11" fillId="3" borderId="4" xfId="0" applyNumberFormat="1" applyFont="1" applyFill="1" applyBorder="1" applyAlignment="1">
      <alignment horizontal="right"/>
    </xf>
    <xf numFmtId="0" fontId="22" fillId="0" borderId="4" xfId="0" applyFont="1" applyBorder="1"/>
    <xf numFmtId="164" fontId="11" fillId="0" borderId="4" xfId="0" applyNumberFormat="1" applyFont="1" applyBorder="1" applyAlignment="1">
      <alignment horizontal="right"/>
    </xf>
    <xf numFmtId="2" fontId="16" fillId="3" borderId="4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10" xfId="0" applyFont="1" applyBorder="1" applyAlignment="1">
      <alignment horizontal="right"/>
    </xf>
    <xf numFmtId="164" fontId="10" fillId="0" borderId="0" xfId="0" applyNumberFormat="1" applyFont="1"/>
    <xf numFmtId="0" fontId="25" fillId="0" borderId="0" xfId="0" applyFont="1"/>
    <xf numFmtId="168" fontId="0" fillId="0" borderId="0" xfId="1" applyNumberFormat="1" applyFont="1" applyFill="1" applyBorder="1" applyAlignment="1"/>
    <xf numFmtId="0" fontId="8" fillId="2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2" borderId="5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zoomScale="60" zoomScaleNormal="60" workbookViewId="0">
      <selection activeCell="A29" sqref="A29"/>
    </sheetView>
  </sheetViews>
  <sheetFormatPr defaultRowHeight="13.2"/>
  <cols>
    <col min="1" max="4" width="10.5546875" style="1" customWidth="1"/>
    <col min="6" max="6" width="17.77734375" style="3" customWidth="1"/>
    <col min="8" max="8" width="11.109375" customWidth="1"/>
    <col min="13" max="13" width="10.5546875" style="23" customWidth="1"/>
    <col min="14" max="14" width="27" customWidth="1"/>
    <col min="15" max="15" width="13.88671875" bestFit="1" customWidth="1"/>
    <col min="16" max="16" width="16.88671875" bestFit="1" customWidth="1"/>
    <col min="17" max="17" width="13.44140625" customWidth="1"/>
    <col min="19" max="19" width="20.5546875" customWidth="1"/>
    <col min="20" max="21" width="10.5546875" customWidth="1"/>
    <col min="23" max="23" width="20.5546875" customWidth="1"/>
    <col min="24" max="25" width="10.5546875" customWidth="1"/>
  </cols>
  <sheetData>
    <row r="1" spans="1:25" ht="13.8" thickBot="1">
      <c r="A1" s="19" t="s">
        <v>18</v>
      </c>
      <c r="B1" s="19" t="s">
        <v>19</v>
      </c>
      <c r="C1" s="19" t="s">
        <v>33</v>
      </c>
      <c r="D1" s="19" t="s">
        <v>21</v>
      </c>
      <c r="E1" s="1"/>
      <c r="F1" s="9" t="s">
        <v>34</v>
      </c>
    </row>
    <row r="2" spans="1:25" ht="15" thickBot="1">
      <c r="A2" s="2">
        <v>6.33</v>
      </c>
      <c r="B2" s="2">
        <v>6.26</v>
      </c>
      <c r="C2" s="2">
        <v>6.44</v>
      </c>
      <c r="D2" s="2">
        <v>6.29</v>
      </c>
      <c r="F2" s="20"/>
      <c r="M2" s="23" t="s">
        <v>18</v>
      </c>
      <c r="N2" s="55" t="s">
        <v>85</v>
      </c>
      <c r="O2" s="56"/>
      <c r="P2" s="56"/>
      <c r="Q2" s="57"/>
      <c r="S2" t="s">
        <v>53</v>
      </c>
      <c r="W2" t="s">
        <v>53</v>
      </c>
    </row>
    <row r="3" spans="1:25" ht="13.8" thickBot="1">
      <c r="A3" s="2">
        <v>6.26</v>
      </c>
      <c r="B3" s="2">
        <v>6.36</v>
      </c>
      <c r="C3" s="2">
        <v>6.38</v>
      </c>
      <c r="D3" s="2">
        <v>6.23</v>
      </c>
      <c r="F3" t="s">
        <v>0</v>
      </c>
    </row>
    <row r="4" spans="1:25" ht="14.4">
      <c r="A4" s="2">
        <v>6.31</v>
      </c>
      <c r="B4" s="2">
        <v>6.23</v>
      </c>
      <c r="C4" s="2">
        <v>6.58</v>
      </c>
      <c r="D4" s="2">
        <v>6.19</v>
      </c>
      <c r="F4"/>
      <c r="N4" s="44" t="s">
        <v>86</v>
      </c>
      <c r="O4" s="38">
        <f>SKEW(A2:A6)</f>
        <v>0.95893135158721998</v>
      </c>
      <c r="P4" s="45" t="s">
        <v>87</v>
      </c>
      <c r="Q4" s="49">
        <f>O6*(O4^2+O5^2/4)/6</f>
        <v>1.1256283341418862</v>
      </c>
      <c r="S4" s="5"/>
      <c r="T4" s="5" t="s">
        <v>18</v>
      </c>
      <c r="U4" s="5" t="s">
        <v>19</v>
      </c>
      <c r="W4" s="5"/>
      <c r="X4" s="5" t="s">
        <v>19</v>
      </c>
      <c r="Y4" s="5" t="s">
        <v>33</v>
      </c>
    </row>
    <row r="5" spans="1:25" ht="16.8" thickBot="1">
      <c r="A5" s="2">
        <v>6.29</v>
      </c>
      <c r="B5" s="2">
        <v>6.27</v>
      </c>
      <c r="C5" s="2">
        <v>6.54</v>
      </c>
      <c r="D5" s="2">
        <v>6.21</v>
      </c>
      <c r="F5" t="s">
        <v>1</v>
      </c>
      <c r="N5" s="44" t="s">
        <v>88</v>
      </c>
      <c r="O5" s="38">
        <f>KURT(A2:A6)</f>
        <v>1.3133235152290101</v>
      </c>
      <c r="P5" s="44" t="s">
        <v>89</v>
      </c>
      <c r="Q5" s="46">
        <f>1-_xlfn.CHISQ.DIST(Q4,2,1)</f>
        <v>0.56960384584591173</v>
      </c>
      <c r="S5" t="s">
        <v>23</v>
      </c>
      <c r="T5" s="6">
        <v>6.3179999999999996</v>
      </c>
      <c r="U5" s="6">
        <v>6.2774999999999999</v>
      </c>
      <c r="W5" t="s">
        <v>23</v>
      </c>
      <c r="X5" s="54">
        <v>6.2774999999999999</v>
      </c>
      <c r="Y5" s="54">
        <v>6.4885714285714284</v>
      </c>
    </row>
    <row r="6" spans="1:25" ht="15">
      <c r="A6" s="2">
        <v>6.4</v>
      </c>
      <c r="B6" s="2">
        <v>6.19</v>
      </c>
      <c r="C6" s="2">
        <v>6.56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N6" s="44" t="s">
        <v>90</v>
      </c>
      <c r="O6" s="32">
        <v>5</v>
      </c>
      <c r="P6" s="47" t="s">
        <v>91</v>
      </c>
      <c r="Q6" s="49">
        <f>_xlfn.CHISQ.INV(1-O7,2)</f>
        <v>5.9914645471079799</v>
      </c>
      <c r="S6" t="s">
        <v>6</v>
      </c>
      <c r="T6" s="6">
        <v>2.7700000000000224E-3</v>
      </c>
      <c r="U6" s="6">
        <v>1.1078571428571415E-2</v>
      </c>
      <c r="W6" t="s">
        <v>6</v>
      </c>
      <c r="X6" s="54">
        <v>1.1078571428571415E-2</v>
      </c>
      <c r="Y6" s="54">
        <v>1.0114285714285715E-2</v>
      </c>
    </row>
    <row r="7" spans="1:25" ht="14.4">
      <c r="B7" s="2">
        <v>6.5</v>
      </c>
      <c r="C7" s="2">
        <v>6.34</v>
      </c>
      <c r="F7" t="s">
        <v>18</v>
      </c>
      <c r="G7">
        <v>5</v>
      </c>
      <c r="H7">
        <v>31.59</v>
      </c>
      <c r="I7" s="3">
        <v>6.3179999999999996</v>
      </c>
      <c r="J7" s="17">
        <v>2.7700000000000224E-3</v>
      </c>
      <c r="N7" s="44" t="s">
        <v>92</v>
      </c>
      <c r="O7" s="32">
        <v>0.05</v>
      </c>
      <c r="P7" s="44"/>
      <c r="Q7" s="48"/>
      <c r="S7" t="s">
        <v>24</v>
      </c>
      <c r="T7">
        <v>5</v>
      </c>
      <c r="U7">
        <v>8</v>
      </c>
      <c r="W7" t="s">
        <v>24</v>
      </c>
      <c r="X7">
        <v>8</v>
      </c>
      <c r="Y7">
        <v>7</v>
      </c>
    </row>
    <row r="8" spans="1:25">
      <c r="B8" s="2">
        <v>6.19</v>
      </c>
      <c r="C8" s="2">
        <v>6.58</v>
      </c>
      <c r="F8" t="s">
        <v>19</v>
      </c>
      <c r="G8">
        <v>8</v>
      </c>
      <c r="H8">
        <v>50.22</v>
      </c>
      <c r="I8" s="3">
        <v>6.2774999999999999</v>
      </c>
      <c r="J8" s="17">
        <v>1.1078571428583928E-2</v>
      </c>
      <c r="S8" t="s">
        <v>10</v>
      </c>
      <c r="T8">
        <v>4</v>
      </c>
      <c r="U8">
        <v>7</v>
      </c>
      <c r="W8" t="s">
        <v>10</v>
      </c>
      <c r="X8">
        <v>7</v>
      </c>
      <c r="Y8">
        <v>6</v>
      </c>
    </row>
    <row r="9" spans="1:25" ht="13.8" thickBot="1">
      <c r="B9" s="2">
        <v>6.22</v>
      </c>
      <c r="F9" t="s">
        <v>20</v>
      </c>
      <c r="G9">
        <v>7</v>
      </c>
      <c r="H9">
        <v>45.42</v>
      </c>
      <c r="I9" s="3">
        <v>6.4885714285714284</v>
      </c>
      <c r="J9" s="17">
        <v>1.0114285714289887E-2</v>
      </c>
      <c r="S9" t="s">
        <v>12</v>
      </c>
      <c r="T9" s="6">
        <v>0.25003223726628215</v>
      </c>
      <c r="W9" t="s">
        <v>12</v>
      </c>
      <c r="X9" s="6">
        <v>1.0953389830508462</v>
      </c>
    </row>
    <row r="10" spans="1:25" ht="15" thickBot="1">
      <c r="F10" s="4" t="s">
        <v>21</v>
      </c>
      <c r="G10" s="4">
        <v>4</v>
      </c>
      <c r="H10" s="4">
        <v>24.92</v>
      </c>
      <c r="I10" s="4">
        <v>6.23</v>
      </c>
      <c r="J10" s="18">
        <v>1.8666666666666582E-3</v>
      </c>
      <c r="M10" s="23" t="s">
        <v>19</v>
      </c>
      <c r="N10" s="55" t="s">
        <v>85</v>
      </c>
      <c r="O10" s="56"/>
      <c r="P10" s="56"/>
      <c r="Q10" s="57"/>
      <c r="S10" t="s">
        <v>54</v>
      </c>
      <c r="T10" s="6">
        <v>9.9203995135943468E-2</v>
      </c>
      <c r="W10" t="s">
        <v>54</v>
      </c>
      <c r="X10" s="6">
        <v>0.46387001701354791</v>
      </c>
    </row>
    <row r="11" spans="1:25" ht="13.8" thickBot="1">
      <c r="F11"/>
      <c r="S11" s="4" t="s">
        <v>55</v>
      </c>
      <c r="T11" s="16">
        <v>0.16409015247290945</v>
      </c>
      <c r="U11" s="4"/>
      <c r="W11" s="4" t="s">
        <v>55</v>
      </c>
      <c r="X11" s="16">
        <v>4.2066584878692064</v>
      </c>
      <c r="Y11" s="4"/>
    </row>
    <row r="12" spans="1:25" ht="14.4">
      <c r="A12" s="43"/>
      <c r="F12"/>
      <c r="N12" s="44" t="s">
        <v>86</v>
      </c>
      <c r="O12" s="38">
        <f>SKEW(B2:B9)</f>
        <v>1.6226627979934223</v>
      </c>
      <c r="P12" s="45" t="s">
        <v>87</v>
      </c>
      <c r="Q12" s="49">
        <f>O14*(O12^2+O13^2/4)/6</f>
        <v>5.5089141288321217</v>
      </c>
      <c r="S12" s="9" t="s">
        <v>25</v>
      </c>
      <c r="T12" s="50">
        <f>2*T10</f>
        <v>0.19840799027188694</v>
      </c>
      <c r="W12" s="9" t="s">
        <v>25</v>
      </c>
      <c r="X12" s="50">
        <f>2*X10</f>
        <v>0.92774003402709582</v>
      </c>
    </row>
    <row r="13" spans="1:25" ht="16.8" thickBot="1">
      <c r="A13" s="43"/>
      <c r="F13" t="s">
        <v>7</v>
      </c>
      <c r="N13" s="44" t="s">
        <v>88</v>
      </c>
      <c r="O13" s="38">
        <f>KURT(B2:B9)</f>
        <v>2.4483880743315591</v>
      </c>
      <c r="P13" s="44" t="s">
        <v>89</v>
      </c>
      <c r="Q13" s="46">
        <f>1-_xlfn.CHISQ.DIST(Q12,2,1)</f>
        <v>6.364356464600962E-2</v>
      </c>
    </row>
    <row r="14" spans="1:25" ht="15">
      <c r="C14" s="10" t="s">
        <v>22</v>
      </c>
      <c r="F14" s="5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N14" s="44" t="s">
        <v>90</v>
      </c>
      <c r="O14" s="32">
        <v>8</v>
      </c>
      <c r="P14" s="47" t="s">
        <v>91</v>
      </c>
      <c r="Q14" s="49">
        <f>_xlfn.CHISQ.INV(1-O15,2)</f>
        <v>5.9914645471079799</v>
      </c>
      <c r="S14" t="s">
        <v>53</v>
      </c>
      <c r="W14" t="s">
        <v>53</v>
      </c>
    </row>
    <row r="15" spans="1:25" ht="15" thickBot="1">
      <c r="F15" t="s">
        <v>15</v>
      </c>
      <c r="G15" s="6">
        <v>0.2365801190476188</v>
      </c>
      <c r="H15">
        <v>3</v>
      </c>
      <c r="I15">
        <v>7.8860039682539601E-2</v>
      </c>
      <c r="J15" s="3">
        <v>10.181025216989466</v>
      </c>
      <c r="K15" s="9">
        <v>2.7857697249369223E-4</v>
      </c>
      <c r="L15" s="3">
        <v>3.0983912244394283</v>
      </c>
      <c r="N15" s="44" t="s">
        <v>92</v>
      </c>
      <c r="O15" s="32">
        <v>0.05</v>
      </c>
      <c r="P15" s="44"/>
      <c r="Q15" s="48"/>
    </row>
    <row r="16" spans="1:25">
      <c r="F16" t="s">
        <v>16</v>
      </c>
      <c r="G16" s="6">
        <v>0.15491571428571424</v>
      </c>
      <c r="H16">
        <v>20</v>
      </c>
      <c r="I16">
        <v>7.745785714285712E-3</v>
      </c>
      <c r="S16" s="5"/>
      <c r="T16" s="5" t="s">
        <v>18</v>
      </c>
      <c r="U16" s="5" t="s">
        <v>33</v>
      </c>
      <c r="W16" s="5"/>
      <c r="X16" s="5" t="s">
        <v>19</v>
      </c>
      <c r="Y16" s="5" t="s">
        <v>21</v>
      </c>
    </row>
    <row r="17" spans="6:25" ht="13.8" thickBot="1">
      <c r="F17" s="4" t="s">
        <v>17</v>
      </c>
      <c r="G17" s="16">
        <v>0.39149583333333304</v>
      </c>
      <c r="H17" s="4">
        <v>23</v>
      </c>
      <c r="I17" s="4"/>
      <c r="J17" s="4"/>
      <c r="K17" s="4"/>
      <c r="L17" s="4"/>
      <c r="S17" t="s">
        <v>23</v>
      </c>
      <c r="T17" s="6">
        <v>6.3179999999999996</v>
      </c>
      <c r="U17" s="6">
        <v>6.4885714285714284</v>
      </c>
      <c r="W17" t="s">
        <v>23</v>
      </c>
      <c r="X17" s="6">
        <v>6.2774999999999999</v>
      </c>
      <c r="Y17" s="6">
        <v>6.23</v>
      </c>
    </row>
    <row r="18" spans="6:25" ht="15" thickBot="1">
      <c r="M18" s="23" t="s">
        <v>33</v>
      </c>
      <c r="N18" s="55" t="s">
        <v>85</v>
      </c>
      <c r="O18" s="56"/>
      <c r="P18" s="56"/>
      <c r="Q18" s="57"/>
      <c r="S18" t="s">
        <v>6</v>
      </c>
      <c r="T18" s="6">
        <v>2.7700000000000224E-3</v>
      </c>
      <c r="U18" s="6">
        <v>1.0114285714285715E-2</v>
      </c>
      <c r="W18" t="s">
        <v>6</v>
      </c>
      <c r="X18" s="6">
        <v>1.1078571428571415E-2</v>
      </c>
      <c r="Y18" s="6">
        <v>1.8666666666666582E-3</v>
      </c>
    </row>
    <row r="19" spans="6:25">
      <c r="H19" s="6"/>
      <c r="S19" t="s">
        <v>24</v>
      </c>
      <c r="T19">
        <v>5</v>
      </c>
      <c r="U19">
        <v>7</v>
      </c>
      <c r="W19" t="s">
        <v>24</v>
      </c>
      <c r="X19">
        <v>8</v>
      </c>
      <c r="Y19">
        <v>4</v>
      </c>
    </row>
    <row r="20" spans="6:25" ht="14.4">
      <c r="H20" s="6"/>
      <c r="N20" s="44" t="s">
        <v>86</v>
      </c>
      <c r="O20" s="38">
        <f>SKEW(C2:C8)</f>
        <v>-0.60671241275948129</v>
      </c>
      <c r="P20" s="45" t="s">
        <v>87</v>
      </c>
      <c r="Q20" s="49">
        <f>O22*(O20^2+O21^2/4)/6</f>
        <v>1.3022576757835014</v>
      </c>
      <c r="S20" t="s">
        <v>10</v>
      </c>
      <c r="T20">
        <v>4</v>
      </c>
      <c r="U20">
        <v>6</v>
      </c>
      <c r="W20" t="s">
        <v>10</v>
      </c>
      <c r="X20">
        <v>7</v>
      </c>
      <c r="Y20">
        <v>3</v>
      </c>
    </row>
    <row r="21" spans="6:25" ht="16.2">
      <c r="H21" s="6"/>
      <c r="N21" s="44" t="s">
        <v>88</v>
      </c>
      <c r="O21" s="38">
        <f>KURT(C2:C8)</f>
        <v>-1.7298796642088785</v>
      </c>
      <c r="P21" s="44" t="s">
        <v>89</v>
      </c>
      <c r="Q21" s="46">
        <f>1-_xlfn.CHISQ.DIST(Q20,2,1)</f>
        <v>0.52145680419679641</v>
      </c>
      <c r="S21" t="s">
        <v>12</v>
      </c>
      <c r="T21" s="6">
        <v>0.27387005649717733</v>
      </c>
      <c r="W21" t="s">
        <v>12</v>
      </c>
      <c r="X21" s="6">
        <v>5.9349489795918569</v>
      </c>
    </row>
    <row r="22" spans="6:25" ht="15">
      <c r="H22" s="6"/>
      <c r="N22" s="44" t="s">
        <v>90</v>
      </c>
      <c r="O22" s="32">
        <v>7</v>
      </c>
      <c r="P22" s="47" t="s">
        <v>91</v>
      </c>
      <c r="Q22" s="49">
        <f>_xlfn.CHISQ.INV(1-O23,2)</f>
        <v>5.9914645471079799</v>
      </c>
      <c r="S22" t="s">
        <v>54</v>
      </c>
      <c r="T22" s="6">
        <v>0.11528316649635106</v>
      </c>
      <c r="W22" t="s">
        <v>54</v>
      </c>
      <c r="X22" s="6">
        <v>8.5699495431202782E-2</v>
      </c>
    </row>
    <row r="23" spans="6:25" ht="15" thickBot="1">
      <c r="H23" s="6"/>
      <c r="N23" s="44" t="s">
        <v>92</v>
      </c>
      <c r="O23" s="32">
        <v>0.05</v>
      </c>
      <c r="P23" s="44"/>
      <c r="Q23" s="48"/>
      <c r="S23" s="4" t="s">
        <v>55</v>
      </c>
      <c r="T23" s="16">
        <v>0.16225515762640039</v>
      </c>
      <c r="U23" s="4"/>
      <c r="W23" s="4" t="s">
        <v>55</v>
      </c>
      <c r="X23" s="16">
        <v>8.886742955634281</v>
      </c>
      <c r="Y23" s="4"/>
    </row>
    <row r="24" spans="6:25">
      <c r="H24" s="6"/>
      <c r="S24" s="9" t="s">
        <v>25</v>
      </c>
      <c r="T24" s="50">
        <f>2*T22</f>
        <v>0.23056633299270213</v>
      </c>
      <c r="W24" s="9" t="s">
        <v>25</v>
      </c>
      <c r="X24" s="50">
        <f>2*X22</f>
        <v>0.17139899086240556</v>
      </c>
    </row>
    <row r="25" spans="6:25" ht="13.8" thickBot="1">
      <c r="H25" s="6"/>
    </row>
    <row r="26" spans="6:25" ht="15" thickBot="1">
      <c r="H26" s="6"/>
      <c r="M26" s="23" t="s">
        <v>95</v>
      </c>
      <c r="N26" s="55" t="s">
        <v>85</v>
      </c>
      <c r="O26" s="56"/>
      <c r="P26" s="56"/>
      <c r="Q26" s="57"/>
      <c r="S26" t="s">
        <v>53</v>
      </c>
      <c r="W26" t="s">
        <v>53</v>
      </c>
    </row>
    <row r="27" spans="6:25" ht="13.8" thickBot="1">
      <c r="H27" s="6"/>
    </row>
    <row r="28" spans="6:25" ht="14.4">
      <c r="H28" s="6"/>
      <c r="N28" s="44" t="s">
        <v>86</v>
      </c>
      <c r="O28" s="38">
        <f>SKEW(D2:D5)</f>
        <v>1.1903401282789621</v>
      </c>
      <c r="P28" s="45" t="s">
        <v>87</v>
      </c>
      <c r="Q28" s="49">
        <f>O30*(O28^2+O29^2/4)/6</f>
        <v>1.3196064139940373</v>
      </c>
      <c r="S28" s="5"/>
      <c r="T28" s="5" t="s">
        <v>18</v>
      </c>
      <c r="U28" s="5" t="s">
        <v>21</v>
      </c>
      <c r="W28" s="5"/>
      <c r="X28" s="5" t="s">
        <v>33</v>
      </c>
      <c r="Y28" s="5" t="s">
        <v>21</v>
      </c>
    </row>
    <row r="29" spans="6:25" ht="16.2">
      <c r="H29" s="6"/>
      <c r="N29" s="44" t="s">
        <v>88</v>
      </c>
      <c r="O29" s="38">
        <f>KURT(D2:D5)</f>
        <v>1.4999999999998401</v>
      </c>
      <c r="P29" s="44" t="s">
        <v>89</v>
      </c>
      <c r="Q29" s="46">
        <f>1-_xlfn.CHISQ.DIST(Q28,2,1)</f>
        <v>0.51695305722674167</v>
      </c>
      <c r="S29" t="s">
        <v>23</v>
      </c>
      <c r="T29" s="6">
        <v>6.3179999999999996</v>
      </c>
      <c r="U29" s="6">
        <v>6.23</v>
      </c>
      <c r="W29" t="s">
        <v>23</v>
      </c>
      <c r="X29" s="6">
        <v>6.4885714285714284</v>
      </c>
      <c r="Y29" s="6">
        <v>6.23</v>
      </c>
    </row>
    <row r="30" spans="6:25" ht="15">
      <c r="N30" s="44" t="s">
        <v>90</v>
      </c>
      <c r="O30" s="32">
        <v>4</v>
      </c>
      <c r="P30" s="47" t="s">
        <v>91</v>
      </c>
      <c r="Q30" s="49">
        <f>_xlfn.CHISQ.INV(1-O31,2)</f>
        <v>5.9914645471079799</v>
      </c>
      <c r="S30" t="s">
        <v>6</v>
      </c>
      <c r="T30" s="6">
        <v>2.7700000000000224E-3</v>
      </c>
      <c r="U30" s="6">
        <v>1.8666666666666582E-3</v>
      </c>
      <c r="W30" t="s">
        <v>6</v>
      </c>
      <c r="X30" s="6">
        <v>1.0114285714285715E-2</v>
      </c>
      <c r="Y30" s="6">
        <v>1.8666666666666582E-3</v>
      </c>
    </row>
    <row r="31" spans="6:25" ht="14.4">
      <c r="N31" s="44" t="s">
        <v>92</v>
      </c>
      <c r="O31" s="32">
        <v>0.05</v>
      </c>
      <c r="P31" s="44"/>
      <c r="Q31" s="48"/>
      <c r="S31" t="s">
        <v>24</v>
      </c>
      <c r="T31">
        <v>5</v>
      </c>
      <c r="U31">
        <v>4</v>
      </c>
      <c r="W31" t="s">
        <v>24</v>
      </c>
      <c r="X31">
        <v>7</v>
      </c>
      <c r="Y31">
        <v>4</v>
      </c>
    </row>
    <row r="32" spans="6:25">
      <c r="S32" t="s">
        <v>10</v>
      </c>
      <c r="T32">
        <v>4</v>
      </c>
      <c r="U32">
        <v>3</v>
      </c>
      <c r="W32" t="s">
        <v>10</v>
      </c>
      <c r="X32">
        <v>6</v>
      </c>
      <c r="Y32">
        <v>3</v>
      </c>
    </row>
    <row r="33" spans="19:25">
      <c r="S33" t="s">
        <v>12</v>
      </c>
      <c r="T33" s="6">
        <v>1.4839285714285901</v>
      </c>
      <c r="W33" t="s">
        <v>12</v>
      </c>
      <c r="X33" s="6">
        <v>5.4183673469388003</v>
      </c>
    </row>
    <row r="34" spans="19:25">
      <c r="S34" t="s">
        <v>54</v>
      </c>
      <c r="T34" s="6">
        <v>0.38836148965540046</v>
      </c>
      <c r="W34" t="s">
        <v>54</v>
      </c>
      <c r="X34" s="6">
        <v>9.6868462399323702E-2</v>
      </c>
    </row>
    <row r="35" spans="19:25" ht="13.8" thickBot="1">
      <c r="S35" s="4" t="s">
        <v>55</v>
      </c>
      <c r="T35" s="16">
        <v>9.1171822532464244</v>
      </c>
      <c r="U35" s="4"/>
      <c r="W35" s="4" t="s">
        <v>55</v>
      </c>
      <c r="X35" s="16">
        <v>8.9406451207703839</v>
      </c>
      <c r="Y35" s="4"/>
    </row>
    <row r="36" spans="19:25">
      <c r="S36" s="9" t="s">
        <v>25</v>
      </c>
      <c r="T36" s="50">
        <f>2*T34</f>
        <v>0.77672297931080092</v>
      </c>
      <c r="W36" s="9" t="s">
        <v>25</v>
      </c>
      <c r="X36" s="50">
        <f>2*X34</f>
        <v>0.1937369247986474</v>
      </c>
    </row>
    <row r="38" spans="19:25">
      <c r="S38" t="s">
        <v>53</v>
      </c>
    </row>
    <row r="39" spans="19:25" ht="13.8" thickBot="1"/>
    <row r="40" spans="19:25">
      <c r="S40" s="5"/>
      <c r="T40" s="5" t="s">
        <v>19</v>
      </c>
      <c r="U40" s="5" t="s">
        <v>33</v>
      </c>
    </row>
    <row r="41" spans="19:25">
      <c r="S41" t="s">
        <v>23</v>
      </c>
      <c r="T41" s="54">
        <v>6.2774999999999999</v>
      </c>
      <c r="U41" s="54">
        <v>6.4885714285714284</v>
      </c>
    </row>
    <row r="42" spans="19:25">
      <c r="S42" t="s">
        <v>6</v>
      </c>
      <c r="T42" s="54">
        <v>1.1078571428571415E-2</v>
      </c>
      <c r="U42" s="54">
        <v>1.0114285714285715E-2</v>
      </c>
    </row>
    <row r="43" spans="19:25">
      <c r="S43" t="s">
        <v>24</v>
      </c>
      <c r="T43">
        <v>8</v>
      </c>
      <c r="U43">
        <v>7</v>
      </c>
    </row>
    <row r="44" spans="19:25">
      <c r="S44" t="s">
        <v>10</v>
      </c>
      <c r="T44">
        <v>7</v>
      </c>
      <c r="U44">
        <v>6</v>
      </c>
    </row>
    <row r="45" spans="19:25">
      <c r="S45" t="s">
        <v>12</v>
      </c>
      <c r="T45" s="6">
        <v>1.0953389830508462</v>
      </c>
    </row>
    <row r="46" spans="19:25">
      <c r="S46" t="s">
        <v>54</v>
      </c>
      <c r="T46" s="6">
        <v>0.46387001701354791</v>
      </c>
    </row>
    <row r="47" spans="19:25" ht="13.8" thickBot="1">
      <c r="S47" s="4" t="s">
        <v>55</v>
      </c>
      <c r="T47" s="16">
        <v>4.2066584878692064</v>
      </c>
      <c r="U47" s="4"/>
    </row>
    <row r="48" spans="19:25">
      <c r="S48" s="9" t="s">
        <v>25</v>
      </c>
      <c r="T48" s="50">
        <f>2*T46</f>
        <v>0.92774003402709582</v>
      </c>
    </row>
    <row r="50" spans="19:21">
      <c r="S50" t="s">
        <v>53</v>
      </c>
    </row>
    <row r="51" spans="19:21" ht="13.8" thickBot="1"/>
    <row r="52" spans="19:21">
      <c r="S52" s="5"/>
      <c r="T52" s="5" t="s">
        <v>19</v>
      </c>
      <c r="U52" s="5" t="s">
        <v>21</v>
      </c>
    </row>
    <row r="53" spans="19:21">
      <c r="S53" t="s">
        <v>23</v>
      </c>
      <c r="T53" s="6">
        <v>6.2774999999999999</v>
      </c>
      <c r="U53" s="6">
        <v>6.23</v>
      </c>
    </row>
    <row r="54" spans="19:21">
      <c r="S54" t="s">
        <v>6</v>
      </c>
      <c r="T54" s="6">
        <v>1.1078571428571415E-2</v>
      </c>
      <c r="U54" s="6">
        <v>1.8666666666666582E-3</v>
      </c>
    </row>
    <row r="55" spans="19:21">
      <c r="S55" t="s">
        <v>24</v>
      </c>
      <c r="T55">
        <v>8</v>
      </c>
      <c r="U55">
        <v>4</v>
      </c>
    </row>
    <row r="56" spans="19:21">
      <c r="S56" t="s">
        <v>10</v>
      </c>
      <c r="T56">
        <v>7</v>
      </c>
      <c r="U56">
        <v>3</v>
      </c>
    </row>
    <row r="57" spans="19:21">
      <c r="S57" t="s">
        <v>12</v>
      </c>
      <c r="T57" s="6">
        <v>5.9349489795918569</v>
      </c>
    </row>
    <row r="58" spans="19:21">
      <c r="S58" t="s">
        <v>54</v>
      </c>
      <c r="T58" s="6">
        <v>8.5699495431202782E-2</v>
      </c>
    </row>
    <row r="59" spans="19:21" ht="13.8" thickBot="1">
      <c r="S59" s="4" t="s">
        <v>55</v>
      </c>
      <c r="T59" s="16">
        <v>8.886742955634281</v>
      </c>
      <c r="U59" s="4"/>
    </row>
    <row r="60" spans="19:21">
      <c r="S60" s="9" t="s">
        <v>25</v>
      </c>
      <c r="T60" s="50">
        <f>2*T58</f>
        <v>0.17139899086240556</v>
      </c>
    </row>
    <row r="62" spans="19:21">
      <c r="S62" t="s">
        <v>53</v>
      </c>
    </row>
    <row r="63" spans="19:21" ht="13.8" thickBot="1"/>
    <row r="64" spans="19:21">
      <c r="S64" s="5"/>
      <c r="T64" s="5" t="s">
        <v>33</v>
      </c>
      <c r="U64" s="5" t="s">
        <v>21</v>
      </c>
    </row>
    <row r="65" spans="19:21">
      <c r="S65" t="s">
        <v>23</v>
      </c>
      <c r="T65" s="6">
        <v>6.4885714285714284</v>
      </c>
      <c r="U65" s="6">
        <v>6.23</v>
      </c>
    </row>
    <row r="66" spans="19:21">
      <c r="S66" t="s">
        <v>6</v>
      </c>
      <c r="T66" s="6">
        <v>1.0114285714285715E-2</v>
      </c>
      <c r="U66" s="6">
        <v>1.8666666666666582E-3</v>
      </c>
    </row>
    <row r="67" spans="19:21">
      <c r="S67" t="s">
        <v>24</v>
      </c>
      <c r="T67">
        <v>7</v>
      </c>
      <c r="U67">
        <v>4</v>
      </c>
    </row>
    <row r="68" spans="19:21">
      <c r="S68" t="s">
        <v>10</v>
      </c>
      <c r="T68">
        <v>6</v>
      </c>
      <c r="U68">
        <v>3</v>
      </c>
    </row>
    <row r="69" spans="19:21">
      <c r="S69" t="s">
        <v>12</v>
      </c>
      <c r="T69" s="6">
        <v>5.4183673469388003</v>
      </c>
    </row>
    <row r="70" spans="19:21">
      <c r="S70" t="s">
        <v>54</v>
      </c>
      <c r="T70" s="6">
        <v>9.6868462399323702E-2</v>
      </c>
    </row>
    <row r="71" spans="19:21" ht="13.8" thickBot="1">
      <c r="S71" s="4" t="s">
        <v>55</v>
      </c>
      <c r="T71" s="16">
        <v>8.9406451207703839</v>
      </c>
      <c r="U71" s="4"/>
    </row>
    <row r="72" spans="19:21">
      <c r="S72" s="9" t="s">
        <v>25</v>
      </c>
      <c r="T72" s="50">
        <f>2*T70</f>
        <v>0.1937369247986474</v>
      </c>
    </row>
  </sheetData>
  <mergeCells count="4">
    <mergeCell ref="N2:Q2"/>
    <mergeCell ref="N10:Q10"/>
    <mergeCell ref="N18:Q18"/>
    <mergeCell ref="N26:Q26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"/>
  <sheetViews>
    <sheetView zoomScale="130" zoomScaleNormal="130" workbookViewId="0">
      <selection activeCell="C2" sqref="C2:F7"/>
    </sheetView>
  </sheetViews>
  <sheetFormatPr defaultRowHeight="13.2"/>
  <cols>
    <col min="3" max="3" width="27" customWidth="1"/>
    <col min="4" max="4" width="13.88671875" bestFit="1" customWidth="1"/>
    <col min="5" max="5" width="16.88671875" bestFit="1" customWidth="1"/>
    <col min="6" max="6" width="13.44140625" customWidth="1"/>
  </cols>
  <sheetData>
    <row r="1" spans="1:6" ht="15" thickBot="1">
      <c r="A1" s="22" t="s">
        <v>35</v>
      </c>
    </row>
    <row r="2" spans="1:6" ht="15" thickBot="1">
      <c r="A2" s="21">
        <v>100.8</v>
      </c>
      <c r="C2" s="55" t="s">
        <v>85</v>
      </c>
      <c r="D2" s="56"/>
      <c r="E2" s="56"/>
      <c r="F2" s="57"/>
    </row>
    <row r="3" spans="1:6">
      <c r="A3" s="21">
        <v>85.1</v>
      </c>
    </row>
    <row r="4" spans="1:6" ht="14.4">
      <c r="A4" s="21">
        <v>98.2</v>
      </c>
      <c r="C4" s="44" t="s">
        <v>86</v>
      </c>
      <c r="D4" s="38">
        <f>SKEW(A2:A76)</f>
        <v>-0.28273298953363513</v>
      </c>
      <c r="E4" s="45" t="s">
        <v>87</v>
      </c>
      <c r="F4" s="49">
        <f>D6*(D4^2+D5^2/4)/6</f>
        <v>12.330403341836567</v>
      </c>
    </row>
    <row r="5" spans="1:6" ht="16.2">
      <c r="A5" s="21">
        <v>83.8</v>
      </c>
      <c r="C5" s="44" t="s">
        <v>88</v>
      </c>
      <c r="D5" s="38">
        <f>KURT(A2:A76)</f>
        <v>1.6246676671117295</v>
      </c>
      <c r="E5" s="44" t="s">
        <v>89</v>
      </c>
      <c r="F5" s="46">
        <f>1-_xlfn.CHISQ.DIST(F4,2,1)</f>
        <v>2.1012945518538162E-3</v>
      </c>
    </row>
    <row r="6" spans="1:6" ht="15">
      <c r="A6" s="21">
        <v>74.400000000000006</v>
      </c>
      <c r="C6" s="44" t="s">
        <v>90</v>
      </c>
      <c r="D6" s="32">
        <v>100</v>
      </c>
      <c r="E6" s="47" t="s">
        <v>91</v>
      </c>
      <c r="F6" s="49">
        <f>_xlfn.CHISQ.INV(1-D7,2)</f>
        <v>5.9914645471079799</v>
      </c>
    </row>
    <row r="7" spans="1:6" ht="14.4">
      <c r="A7" s="21">
        <v>104.1</v>
      </c>
      <c r="C7" s="44" t="s">
        <v>92</v>
      </c>
      <c r="D7" s="32">
        <v>0.05</v>
      </c>
      <c r="E7" s="44"/>
      <c r="F7" s="48"/>
    </row>
    <row r="8" spans="1:6">
      <c r="A8" s="21">
        <v>101</v>
      </c>
    </row>
    <row r="9" spans="1:6">
      <c r="A9" s="21">
        <v>103.1</v>
      </c>
    </row>
    <row r="10" spans="1:6">
      <c r="A10" s="21">
        <v>86.8</v>
      </c>
    </row>
    <row r="11" spans="1:6">
      <c r="A11" s="21">
        <v>86.8</v>
      </c>
    </row>
    <row r="12" spans="1:6">
      <c r="A12" s="21">
        <v>80</v>
      </c>
    </row>
    <row r="13" spans="1:6">
      <c r="A13" s="21">
        <v>96.1</v>
      </c>
    </row>
    <row r="14" spans="1:6">
      <c r="A14" s="21">
        <v>94.9</v>
      </c>
    </row>
    <row r="15" spans="1:6">
      <c r="A15" s="21">
        <v>77.400000000000006</v>
      </c>
    </row>
    <row r="16" spans="1:6">
      <c r="A16" s="21">
        <v>93.4</v>
      </c>
    </row>
    <row r="17" spans="1:1">
      <c r="A17" s="21">
        <v>100.1</v>
      </c>
    </row>
    <row r="18" spans="1:1">
      <c r="A18" s="21">
        <v>99.5</v>
      </c>
    </row>
    <row r="19" spans="1:1">
      <c r="A19" s="21">
        <v>105.1</v>
      </c>
    </row>
    <row r="20" spans="1:1">
      <c r="A20" s="21">
        <v>88.8</v>
      </c>
    </row>
    <row r="21" spans="1:1">
      <c r="A21" s="21">
        <v>97</v>
      </c>
    </row>
    <row r="22" spans="1:1">
      <c r="A22" s="21">
        <v>95.9</v>
      </c>
    </row>
    <row r="23" spans="1:1">
      <c r="A23" s="21">
        <v>92.8</v>
      </c>
    </row>
    <row r="24" spans="1:1">
      <c r="A24" s="21">
        <v>89.5</v>
      </c>
    </row>
    <row r="25" spans="1:1">
      <c r="A25" s="21">
        <v>92.9</v>
      </c>
    </row>
    <row r="26" spans="1:1">
      <c r="A26" s="21">
        <v>99.6</v>
      </c>
    </row>
    <row r="27" spans="1:1">
      <c r="A27" s="21">
        <v>106.2</v>
      </c>
    </row>
    <row r="28" spans="1:1">
      <c r="A28" s="21">
        <v>53.7</v>
      </c>
    </row>
    <row r="29" spans="1:1">
      <c r="A29" s="21">
        <v>103.9</v>
      </c>
    </row>
    <row r="30" spans="1:1">
      <c r="A30" s="21">
        <v>94.5</v>
      </c>
    </row>
    <row r="31" spans="1:1">
      <c r="A31" s="21">
        <v>95.6</v>
      </c>
    </row>
    <row r="32" spans="1:1">
      <c r="A32" s="21">
        <v>88.3</v>
      </c>
    </row>
    <row r="33" spans="1:1">
      <c r="A33" s="21">
        <v>84.6</v>
      </c>
    </row>
    <row r="34" spans="1:1">
      <c r="A34" s="21">
        <v>94.3</v>
      </c>
    </row>
    <row r="35" spans="1:1">
      <c r="A35" s="21">
        <v>86</v>
      </c>
    </row>
    <row r="36" spans="1:1">
      <c r="A36" s="21">
        <v>82.2</v>
      </c>
    </row>
    <row r="37" spans="1:1">
      <c r="A37" s="21">
        <v>89</v>
      </c>
    </row>
    <row r="38" spans="1:1">
      <c r="A38" s="21">
        <v>73.400000000000006</v>
      </c>
    </row>
    <row r="39" spans="1:1">
      <c r="A39" s="21">
        <v>84.1</v>
      </c>
    </row>
    <row r="40" spans="1:1">
      <c r="A40" s="21">
        <v>92.4</v>
      </c>
    </row>
    <row r="41" spans="1:1">
      <c r="A41" s="21">
        <v>100.6</v>
      </c>
    </row>
    <row r="42" spans="1:1">
      <c r="A42" s="21">
        <v>112.7</v>
      </c>
    </row>
    <row r="43" spans="1:1">
      <c r="A43" s="21">
        <v>91</v>
      </c>
    </row>
    <row r="44" spans="1:1">
      <c r="A44" s="21">
        <v>83.8</v>
      </c>
    </row>
    <row r="45" spans="1:1">
      <c r="A45" s="21">
        <v>87.8</v>
      </c>
    </row>
    <row r="46" spans="1:1">
      <c r="A46" s="21">
        <v>96.9</v>
      </c>
    </row>
    <row r="47" spans="1:1">
      <c r="A47" s="21">
        <v>80.599999999999994</v>
      </c>
    </row>
    <row r="48" spans="1:1">
      <c r="A48" s="21">
        <v>108.9</v>
      </c>
    </row>
    <row r="49" spans="1:1">
      <c r="A49" s="21">
        <v>85.9</v>
      </c>
    </row>
    <row r="50" spans="1:1">
      <c r="A50" s="21">
        <v>75.8</v>
      </c>
    </row>
    <row r="51" spans="1:1">
      <c r="A51" s="21">
        <v>101.9</v>
      </c>
    </row>
    <row r="52" spans="1:1">
      <c r="A52" s="21">
        <v>97.3</v>
      </c>
    </row>
    <row r="53" spans="1:1">
      <c r="A53" s="21">
        <v>81</v>
      </c>
    </row>
    <row r="54" spans="1:1">
      <c r="A54" s="21">
        <v>85.2</v>
      </c>
    </row>
    <row r="55" spans="1:1">
      <c r="A55" s="21">
        <v>72.900000000000006</v>
      </c>
    </row>
    <row r="56" spans="1:1">
      <c r="A56" s="21">
        <v>79.5</v>
      </c>
    </row>
    <row r="57" spans="1:1">
      <c r="A57" s="21">
        <v>89.7</v>
      </c>
    </row>
    <row r="58" spans="1:1">
      <c r="A58" s="21">
        <v>90.3</v>
      </c>
    </row>
    <row r="59" spans="1:1">
      <c r="A59" s="21">
        <v>90.6</v>
      </c>
    </row>
    <row r="60" spans="1:1">
      <c r="A60" s="21">
        <v>92.1</v>
      </c>
    </row>
    <row r="61" spans="1:1">
      <c r="A61" s="21">
        <v>78.2</v>
      </c>
    </row>
    <row r="62" spans="1:1">
      <c r="A62" s="21">
        <v>95.3</v>
      </c>
    </row>
    <row r="63" spans="1:1">
      <c r="A63" s="21">
        <v>97.1</v>
      </c>
    </row>
    <row r="64" spans="1:1">
      <c r="A64" s="21">
        <v>92.8</v>
      </c>
    </row>
    <row r="65" spans="1:1">
      <c r="A65" s="21">
        <v>68.7</v>
      </c>
    </row>
    <row r="66" spans="1:1">
      <c r="A66" s="21">
        <v>75.099999999999994</v>
      </c>
    </row>
    <row r="67" spans="1:1">
      <c r="A67" s="21">
        <v>125.7</v>
      </c>
    </row>
    <row r="68" spans="1:1">
      <c r="A68" s="21">
        <v>100.6</v>
      </c>
    </row>
    <row r="69" spans="1:1">
      <c r="A69" s="21">
        <v>91</v>
      </c>
    </row>
    <row r="70" spans="1:1">
      <c r="A70" s="21">
        <v>93.6</v>
      </c>
    </row>
    <row r="71" spans="1:1">
      <c r="A71" s="21">
        <v>104.1</v>
      </c>
    </row>
    <row r="72" spans="1:1">
      <c r="A72" s="21">
        <v>99.2</v>
      </c>
    </row>
    <row r="73" spans="1:1">
      <c r="A73" s="21">
        <v>91.1</v>
      </c>
    </row>
    <row r="74" spans="1:1">
      <c r="A74" s="21">
        <v>100.7</v>
      </c>
    </row>
    <row r="75" spans="1:1">
      <c r="A75" s="21">
        <v>84.5</v>
      </c>
    </row>
    <row r="76" spans="1:1">
      <c r="A76" s="21">
        <v>103.1</v>
      </c>
    </row>
  </sheetData>
  <mergeCells count="1">
    <mergeCell ref="C2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6"/>
  <sheetViews>
    <sheetView topLeftCell="I1" zoomScale="80" zoomScaleNormal="80" workbookViewId="0">
      <selection activeCell="N2" sqref="N2:R14"/>
    </sheetView>
  </sheetViews>
  <sheetFormatPr defaultRowHeight="13.2"/>
  <cols>
    <col min="6" max="6" width="17.77734375" customWidth="1"/>
    <col min="14" max="14" width="8.88671875" style="14"/>
    <col min="15" max="15" width="27" customWidth="1"/>
    <col min="16" max="16" width="13.88671875" bestFit="1" customWidth="1"/>
    <col min="17" max="17" width="16.88671875" bestFit="1" customWidth="1"/>
    <col min="18" max="18" width="13.44140625" customWidth="1"/>
    <col min="20" max="20" width="20.5546875" customWidth="1"/>
    <col min="21" max="22" width="10.5546875" customWidth="1"/>
    <col min="23" max="23" width="8.88671875" style="31"/>
  </cols>
  <sheetData>
    <row r="1" spans="1:23" ht="13.8" thickBot="1">
      <c r="A1" s="14" t="s">
        <v>29</v>
      </c>
      <c r="B1" s="14" t="s">
        <v>30</v>
      </c>
      <c r="C1" s="14" t="s">
        <v>31</v>
      </c>
      <c r="D1" s="14" t="s">
        <v>32</v>
      </c>
      <c r="F1" s="9" t="s">
        <v>34</v>
      </c>
    </row>
    <row r="2" spans="1:23" ht="15" thickBot="1">
      <c r="A2" s="1">
        <v>65</v>
      </c>
      <c r="B2" s="1">
        <v>67</v>
      </c>
      <c r="C2" s="1">
        <v>81</v>
      </c>
      <c r="D2" s="1">
        <v>96</v>
      </c>
      <c r="N2" s="14" t="s">
        <v>29</v>
      </c>
      <c r="O2" s="55" t="s">
        <v>85</v>
      </c>
      <c r="P2" s="56"/>
      <c r="Q2" s="56"/>
      <c r="R2" s="57"/>
      <c r="T2" t="s">
        <v>53</v>
      </c>
    </row>
    <row r="3" spans="1:23" ht="13.8" thickBot="1">
      <c r="A3" s="1">
        <v>61</v>
      </c>
      <c r="B3" s="1">
        <v>83</v>
      </c>
      <c r="C3" s="1">
        <v>89</v>
      </c>
      <c r="D3" s="1">
        <v>93</v>
      </c>
      <c r="F3" s="7" t="s">
        <v>0</v>
      </c>
    </row>
    <row r="4" spans="1:23" ht="14.4">
      <c r="A4" s="1">
        <v>71</v>
      </c>
      <c r="B4" s="1">
        <v>85</v>
      </c>
      <c r="C4" s="1">
        <v>82</v>
      </c>
      <c r="D4" s="1">
        <v>113</v>
      </c>
      <c r="O4" s="44" t="s">
        <v>86</v>
      </c>
      <c r="P4" s="38">
        <f>SKEW(A2:A31)</f>
        <v>0.21585649388659306</v>
      </c>
      <c r="Q4" s="45" t="s">
        <v>87</v>
      </c>
      <c r="R4" s="49">
        <f>P6*(P4^2+P5^2/4)/6</f>
        <v>0.64691775897848236</v>
      </c>
      <c r="T4" s="5"/>
      <c r="U4" s="5" t="s">
        <v>29</v>
      </c>
      <c r="V4" s="5" t="s">
        <v>30</v>
      </c>
    </row>
    <row r="5" spans="1:23" ht="16.8" thickBot="1">
      <c r="A5" s="1">
        <v>58</v>
      </c>
      <c r="B5" s="1">
        <v>52</v>
      </c>
      <c r="C5" s="1">
        <v>70</v>
      </c>
      <c r="D5" s="1">
        <v>92</v>
      </c>
      <c r="F5" t="s">
        <v>1</v>
      </c>
      <c r="O5" s="44" t="s">
        <v>88</v>
      </c>
      <c r="P5" s="38">
        <f>KURT(B2:B31)</f>
        <v>-0.57546338143337561</v>
      </c>
      <c r="Q5" s="44" t="s">
        <v>89</v>
      </c>
      <c r="R5" s="46">
        <f>1-_xlfn.CHISQ.DIST(R4,2,1)</f>
        <v>0.723641713827468</v>
      </c>
      <c r="T5" t="s">
        <v>23</v>
      </c>
      <c r="U5" s="11">
        <v>74.099999999999994</v>
      </c>
      <c r="V5" s="11">
        <v>75.666666666666671</v>
      </c>
    </row>
    <row r="6" spans="1:23" ht="15">
      <c r="A6" s="1">
        <v>88</v>
      </c>
      <c r="B6" s="1">
        <v>94</v>
      </c>
      <c r="C6" s="1">
        <v>68</v>
      </c>
      <c r="D6" s="1">
        <v>64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O6" s="44" t="s">
        <v>90</v>
      </c>
      <c r="P6" s="32">
        <v>30</v>
      </c>
      <c r="Q6" s="47" t="s">
        <v>91</v>
      </c>
      <c r="R6" s="49">
        <f>_xlfn.CHISQ.INV(1-P7,2)</f>
        <v>5.9914645471079799</v>
      </c>
      <c r="T6" t="s">
        <v>6</v>
      </c>
      <c r="U6" s="11">
        <v>249.95517241379349</v>
      </c>
      <c r="V6" s="11">
        <v>184.22988505747094</v>
      </c>
    </row>
    <row r="7" spans="1:23" ht="14.4">
      <c r="A7" s="1">
        <v>37</v>
      </c>
      <c r="B7" s="1">
        <v>77</v>
      </c>
      <c r="C7" s="1">
        <v>72</v>
      </c>
      <c r="D7" s="1">
        <v>101</v>
      </c>
      <c r="F7" t="s">
        <v>29</v>
      </c>
      <c r="G7">
        <v>30</v>
      </c>
      <c r="H7">
        <v>2223</v>
      </c>
      <c r="I7">
        <v>74.099999999999994</v>
      </c>
      <c r="J7" s="11">
        <v>249.95517241379349</v>
      </c>
      <c r="O7" s="44" t="s">
        <v>92</v>
      </c>
      <c r="P7" s="32">
        <v>0.05</v>
      </c>
      <c r="Q7" s="44"/>
      <c r="R7" s="48"/>
      <c r="T7" t="s">
        <v>24</v>
      </c>
      <c r="U7">
        <v>30</v>
      </c>
      <c r="V7">
        <v>30</v>
      </c>
    </row>
    <row r="8" spans="1:23" ht="13.8" thickBot="1">
      <c r="A8" s="1">
        <v>82</v>
      </c>
      <c r="B8" s="1">
        <v>87</v>
      </c>
      <c r="C8" s="1">
        <v>93</v>
      </c>
      <c r="D8" s="1">
        <v>57</v>
      </c>
      <c r="F8" t="s">
        <v>30</v>
      </c>
      <c r="G8">
        <v>30</v>
      </c>
      <c r="H8">
        <v>2270</v>
      </c>
      <c r="I8" s="11">
        <v>75.666666666666671</v>
      </c>
      <c r="J8" s="11">
        <v>184.22988505747094</v>
      </c>
      <c r="T8" t="s">
        <v>10</v>
      </c>
      <c r="U8">
        <v>29</v>
      </c>
      <c r="V8">
        <v>29</v>
      </c>
    </row>
    <row r="9" spans="1:23" ht="15" thickBot="1">
      <c r="A9" s="1">
        <v>59</v>
      </c>
      <c r="B9" s="1">
        <v>81</v>
      </c>
      <c r="C9" s="1">
        <v>98</v>
      </c>
      <c r="D9" s="1">
        <v>77</v>
      </c>
      <c r="F9" t="s">
        <v>31</v>
      </c>
      <c r="G9">
        <v>30</v>
      </c>
      <c r="H9">
        <v>2355</v>
      </c>
      <c r="I9">
        <v>78.5</v>
      </c>
      <c r="J9" s="11">
        <v>233.36206896551724</v>
      </c>
      <c r="N9" s="14" t="s">
        <v>30</v>
      </c>
      <c r="O9" s="55" t="s">
        <v>85</v>
      </c>
      <c r="P9" s="56"/>
      <c r="Q9" s="56"/>
      <c r="R9" s="57"/>
      <c r="T9" t="s">
        <v>12</v>
      </c>
      <c r="U9" s="6">
        <v>1.3567569253805885</v>
      </c>
    </row>
    <row r="10" spans="1:23" ht="13.8" thickBot="1">
      <c r="A10" s="1">
        <v>66</v>
      </c>
      <c r="B10" s="1">
        <v>56</v>
      </c>
      <c r="C10" s="1">
        <v>87</v>
      </c>
      <c r="D10" s="1">
        <v>84</v>
      </c>
      <c r="F10" s="4" t="s">
        <v>32</v>
      </c>
      <c r="G10" s="4">
        <v>30</v>
      </c>
      <c r="H10" s="4">
        <v>2439</v>
      </c>
      <c r="I10" s="4">
        <v>81.3</v>
      </c>
      <c r="J10" s="12">
        <v>242.90689655172375</v>
      </c>
      <c r="T10" t="s">
        <v>54</v>
      </c>
      <c r="U10" s="6">
        <v>0.20814000642306504</v>
      </c>
    </row>
    <row r="11" spans="1:23" ht="15" thickBot="1">
      <c r="A11" s="1">
        <v>89</v>
      </c>
      <c r="B11" s="1">
        <v>95</v>
      </c>
      <c r="C11" s="1">
        <v>75</v>
      </c>
      <c r="D11" s="1">
        <v>83</v>
      </c>
      <c r="O11" s="44" t="s">
        <v>86</v>
      </c>
      <c r="P11" s="38">
        <f>SKEW(B2:B31)</f>
        <v>-0.20035118270517893</v>
      </c>
      <c r="Q11" s="45" t="s">
        <v>87</v>
      </c>
      <c r="R11" s="49">
        <f>P13*(P11^2+P12^2/4)/6</f>
        <v>0.61465061127023835</v>
      </c>
      <c r="T11" s="4" t="s">
        <v>55</v>
      </c>
      <c r="U11" s="16">
        <v>1.8608114354760765</v>
      </c>
      <c r="V11" s="51" t="s">
        <v>25</v>
      </c>
      <c r="W11" s="52">
        <f>2*U10</f>
        <v>0.41628001284613009</v>
      </c>
    </row>
    <row r="12" spans="1:23" ht="16.2">
      <c r="A12" s="1">
        <v>59</v>
      </c>
      <c r="B12" s="1">
        <v>75</v>
      </c>
      <c r="C12" s="1">
        <v>40</v>
      </c>
      <c r="D12" s="1">
        <v>76</v>
      </c>
      <c r="O12" s="44" t="s">
        <v>88</v>
      </c>
      <c r="P12" s="38">
        <f>KURT(B2:B31)</f>
        <v>-0.57546338143337561</v>
      </c>
      <c r="Q12" s="44" t="s">
        <v>89</v>
      </c>
      <c r="R12" s="46">
        <f>1-_xlfn.CHISQ.DIST(R11,2,1)</f>
        <v>0.73541132854173386</v>
      </c>
    </row>
    <row r="13" spans="1:23" ht="15.6" thickBot="1">
      <c r="A13" s="1">
        <v>49</v>
      </c>
      <c r="B13" s="1">
        <v>97</v>
      </c>
      <c r="C13" s="1">
        <v>73</v>
      </c>
      <c r="D13" s="1">
        <v>51</v>
      </c>
      <c r="F13" t="s">
        <v>7</v>
      </c>
      <c r="O13" s="44" t="s">
        <v>90</v>
      </c>
      <c r="P13" s="32">
        <v>30</v>
      </c>
      <c r="Q13" s="47" t="s">
        <v>91</v>
      </c>
      <c r="R13" s="49">
        <f>_xlfn.CHISQ.INV(1-P14,2)</f>
        <v>5.9914645471079799</v>
      </c>
      <c r="T13" t="s">
        <v>53</v>
      </c>
    </row>
    <row r="14" spans="1:23" ht="15" thickBot="1">
      <c r="A14" s="1">
        <v>89</v>
      </c>
      <c r="B14" s="1">
        <v>56</v>
      </c>
      <c r="C14" s="1">
        <v>105</v>
      </c>
      <c r="D14" s="1">
        <v>73</v>
      </c>
      <c r="F14" s="5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O14" s="44" t="s">
        <v>92</v>
      </c>
      <c r="P14" s="32">
        <v>0.05</v>
      </c>
      <c r="Q14" s="44"/>
      <c r="R14" s="48"/>
    </row>
    <row r="15" spans="1:23" ht="13.8" thickBot="1">
      <c r="A15" s="1">
        <v>79</v>
      </c>
      <c r="B15" s="1">
        <v>78</v>
      </c>
      <c r="C15" s="1">
        <v>88</v>
      </c>
      <c r="D15" s="1">
        <v>60</v>
      </c>
      <c r="F15" t="s">
        <v>15</v>
      </c>
      <c r="G15" s="11">
        <v>909.42500000000655</v>
      </c>
      <c r="H15">
        <v>3</v>
      </c>
      <c r="I15" s="11">
        <v>303.14166666666887</v>
      </c>
      <c r="J15" s="3">
        <v>1.331826359211973</v>
      </c>
      <c r="K15" s="15">
        <v>0.2674610404837528</v>
      </c>
      <c r="L15" s="3">
        <v>2.6828094071218986</v>
      </c>
      <c r="T15" s="5"/>
      <c r="U15" s="5" t="s">
        <v>29</v>
      </c>
      <c r="V15" s="5" t="s">
        <v>31</v>
      </c>
    </row>
    <row r="16" spans="1:23" ht="15" thickBot="1">
      <c r="A16" s="1">
        <v>76</v>
      </c>
      <c r="B16" s="1">
        <v>82</v>
      </c>
      <c r="C16" s="1">
        <v>70</v>
      </c>
      <c r="D16" s="1">
        <v>92</v>
      </c>
      <c r="F16" t="s">
        <v>16</v>
      </c>
      <c r="G16" s="11">
        <v>26403.166666666664</v>
      </c>
      <c r="H16">
        <v>116</v>
      </c>
      <c r="I16" s="11">
        <v>227.61350574712642</v>
      </c>
      <c r="N16" s="14" t="s">
        <v>31</v>
      </c>
      <c r="O16" s="55" t="s">
        <v>85</v>
      </c>
      <c r="P16" s="56"/>
      <c r="Q16" s="56"/>
      <c r="R16" s="57"/>
      <c r="T16" t="s">
        <v>23</v>
      </c>
      <c r="U16" s="11">
        <v>74.099999999999994</v>
      </c>
      <c r="V16" s="11">
        <v>78.5</v>
      </c>
    </row>
    <row r="17" spans="1:23">
      <c r="A17" s="1">
        <v>69</v>
      </c>
      <c r="B17" s="1">
        <v>70</v>
      </c>
      <c r="C17" s="1">
        <v>67</v>
      </c>
      <c r="D17" s="1">
        <v>72</v>
      </c>
      <c r="G17" s="11"/>
      <c r="T17" t="s">
        <v>6</v>
      </c>
      <c r="U17" s="11">
        <v>249.95517241379349</v>
      </c>
      <c r="V17" s="11">
        <v>233.36206896551724</v>
      </c>
    </row>
    <row r="18" spans="1:23" ht="15" thickBot="1">
      <c r="A18" s="1">
        <v>85</v>
      </c>
      <c r="B18" s="1">
        <v>71</v>
      </c>
      <c r="C18" s="1">
        <v>64</v>
      </c>
      <c r="D18" s="1">
        <v>83</v>
      </c>
      <c r="F18" s="4" t="s">
        <v>17</v>
      </c>
      <c r="G18" s="12">
        <v>27312.591666666671</v>
      </c>
      <c r="H18" s="4">
        <v>119</v>
      </c>
      <c r="I18" s="4"/>
      <c r="J18" s="4"/>
      <c r="K18" s="4"/>
      <c r="L18" s="4"/>
      <c r="O18" s="44" t="s">
        <v>86</v>
      </c>
      <c r="P18" s="38">
        <f>SKEW(C2:C31)</f>
        <v>4.3652406237558332E-2</v>
      </c>
      <c r="Q18" s="45" t="s">
        <v>87</v>
      </c>
      <c r="R18" s="49">
        <f>P20*(P18^2+P19^2/4)/6</f>
        <v>1.2186346628735578</v>
      </c>
      <c r="T18" t="s">
        <v>24</v>
      </c>
      <c r="U18">
        <v>30</v>
      </c>
      <c r="V18">
        <v>30</v>
      </c>
    </row>
    <row r="19" spans="1:23" ht="16.2">
      <c r="A19" s="1">
        <v>95</v>
      </c>
      <c r="B19" s="1">
        <v>74</v>
      </c>
      <c r="C19" s="1">
        <v>89</v>
      </c>
      <c r="D19" s="1">
        <v>71</v>
      </c>
      <c r="O19" s="44" t="s">
        <v>88</v>
      </c>
      <c r="P19" s="38">
        <f>KURT(C2:C31)</f>
        <v>0.98350678697075145</v>
      </c>
      <c r="Q19" s="44" t="s">
        <v>89</v>
      </c>
      <c r="R19" s="46">
        <f>1-_xlfn.CHISQ.DIST(R18,2,1)</f>
        <v>0.54372192427106425</v>
      </c>
      <c r="T19" t="s">
        <v>10</v>
      </c>
      <c r="U19">
        <v>29</v>
      </c>
      <c r="V19">
        <v>29</v>
      </c>
    </row>
    <row r="20" spans="1:23" ht="15">
      <c r="A20" s="1">
        <v>73</v>
      </c>
      <c r="B20" s="1">
        <v>82</v>
      </c>
      <c r="C20" s="1">
        <v>53</v>
      </c>
      <c r="D20" s="1">
        <v>85</v>
      </c>
      <c r="O20" s="44" t="s">
        <v>90</v>
      </c>
      <c r="P20" s="32">
        <v>30</v>
      </c>
      <c r="Q20" s="47" t="s">
        <v>91</v>
      </c>
      <c r="R20" s="49">
        <f>_xlfn.CHISQ.INV(1-P21,2)</f>
        <v>5.9914645471079799</v>
      </c>
      <c r="T20" t="s">
        <v>12</v>
      </c>
      <c r="U20" s="6">
        <v>1.0711045437753988</v>
      </c>
    </row>
    <row r="21" spans="1:23" ht="14.4">
      <c r="A21" s="1">
        <v>86</v>
      </c>
      <c r="B21" s="1">
        <v>65</v>
      </c>
      <c r="C21" s="1">
        <v>73</v>
      </c>
      <c r="D21" s="1">
        <v>95</v>
      </c>
      <c r="O21" s="44" t="s">
        <v>92</v>
      </c>
      <c r="P21" s="32">
        <v>0.05</v>
      </c>
      <c r="Q21" s="44"/>
      <c r="R21" s="48"/>
      <c r="T21" t="s">
        <v>54</v>
      </c>
      <c r="U21" s="6">
        <v>0.42726192615550901</v>
      </c>
    </row>
    <row r="22" spans="1:23" ht="13.8" thickBot="1">
      <c r="A22" s="1">
        <v>100</v>
      </c>
      <c r="B22" s="1">
        <v>76</v>
      </c>
      <c r="C22" s="1">
        <v>94</v>
      </c>
      <c r="D22" s="1">
        <v>78</v>
      </c>
      <c r="T22" s="4" t="s">
        <v>55</v>
      </c>
      <c r="U22" s="16">
        <v>1.8608114354760765</v>
      </c>
      <c r="V22" s="51" t="s">
        <v>25</v>
      </c>
      <c r="W22" s="52">
        <f>2*U21</f>
        <v>0.85452385231101802</v>
      </c>
    </row>
    <row r="23" spans="1:23" ht="15" thickBot="1">
      <c r="A23" s="1">
        <v>72</v>
      </c>
      <c r="B23" s="1">
        <v>82</v>
      </c>
      <c r="C23" s="1">
        <v>89</v>
      </c>
      <c r="D23" s="1">
        <v>75</v>
      </c>
      <c r="N23" s="14" t="s">
        <v>32</v>
      </c>
      <c r="O23" s="55" t="s">
        <v>85</v>
      </c>
      <c r="P23" s="56"/>
      <c r="Q23" s="56"/>
      <c r="R23" s="57"/>
    </row>
    <row r="24" spans="1:23">
      <c r="A24" s="1">
        <v>60</v>
      </c>
      <c r="B24" s="1">
        <v>101</v>
      </c>
      <c r="C24" s="1">
        <v>82</v>
      </c>
      <c r="D24" s="1">
        <v>87</v>
      </c>
      <c r="T24" t="s">
        <v>53</v>
      </c>
    </row>
    <row r="25" spans="1:23" ht="15" thickBot="1">
      <c r="A25" s="1">
        <v>115</v>
      </c>
      <c r="B25" s="1">
        <v>88</v>
      </c>
      <c r="C25" s="1">
        <v>69</v>
      </c>
      <c r="D25" s="1">
        <v>53</v>
      </c>
      <c r="O25" s="44" t="s">
        <v>86</v>
      </c>
      <c r="P25" s="38">
        <f>SKEW(D2:D31)</f>
        <v>-0.16689534870418249</v>
      </c>
      <c r="Q25" s="45" t="s">
        <v>87</v>
      </c>
      <c r="R25" s="49">
        <f>P27*(P25^2+P26^2/4)/6</f>
        <v>0.47651747253131016</v>
      </c>
    </row>
    <row r="26" spans="1:23" ht="16.2">
      <c r="A26" s="1">
        <v>77</v>
      </c>
      <c r="B26" s="1">
        <v>82</v>
      </c>
      <c r="C26" s="1">
        <v>116</v>
      </c>
      <c r="D26" s="1">
        <v>94</v>
      </c>
      <c r="O26" s="44" t="s">
        <v>88</v>
      </c>
      <c r="P26" s="38">
        <f>KURT(D2:D31)</f>
        <v>-0.51942058906890232</v>
      </c>
      <c r="Q26" s="44" t="s">
        <v>89</v>
      </c>
      <c r="R26" s="46">
        <f>1-_xlfn.CHISQ.DIST(R25,2,1)</f>
        <v>0.78799878085352215</v>
      </c>
      <c r="T26" s="5"/>
      <c r="U26" s="5" t="s">
        <v>29</v>
      </c>
      <c r="V26" s="5" t="s">
        <v>32</v>
      </c>
    </row>
    <row r="27" spans="1:23" ht="15">
      <c r="A27" s="1">
        <v>68</v>
      </c>
      <c r="B27" s="1">
        <v>63</v>
      </c>
      <c r="C27" s="1">
        <v>63</v>
      </c>
      <c r="D27" s="1">
        <v>65</v>
      </c>
      <c r="O27" s="44" t="s">
        <v>90</v>
      </c>
      <c r="P27" s="32">
        <v>30</v>
      </c>
      <c r="Q27" s="47" t="s">
        <v>91</v>
      </c>
      <c r="R27" s="49">
        <f>_xlfn.CHISQ.INV(1-P28,2)</f>
        <v>5.9914645471079799</v>
      </c>
      <c r="T27" t="s">
        <v>23</v>
      </c>
      <c r="U27">
        <v>74.099999999999994</v>
      </c>
      <c r="V27">
        <v>81.3</v>
      </c>
    </row>
    <row r="28" spans="1:23" ht="14.4">
      <c r="A28" s="1">
        <v>70</v>
      </c>
      <c r="B28" s="1">
        <v>49</v>
      </c>
      <c r="C28" s="1">
        <v>71</v>
      </c>
      <c r="D28" s="1">
        <v>75</v>
      </c>
      <c r="O28" s="44" t="s">
        <v>92</v>
      </c>
      <c r="P28" s="32">
        <v>0.05</v>
      </c>
      <c r="Q28" s="44"/>
      <c r="R28" s="48"/>
      <c r="T28" t="s">
        <v>6</v>
      </c>
      <c r="U28" s="11">
        <v>249.95517241379349</v>
      </c>
      <c r="V28" s="11">
        <v>242.90689655172375</v>
      </c>
    </row>
    <row r="29" spans="1:23">
      <c r="A29" s="1">
        <v>77</v>
      </c>
      <c r="B29" s="1">
        <v>64</v>
      </c>
      <c r="C29" s="1">
        <v>78</v>
      </c>
      <c r="D29" s="1">
        <v>103</v>
      </c>
      <c r="T29" t="s">
        <v>24</v>
      </c>
      <c r="U29">
        <v>30</v>
      </c>
      <c r="V29">
        <v>30</v>
      </c>
    </row>
    <row r="30" spans="1:23">
      <c r="A30" s="1">
        <v>66</v>
      </c>
      <c r="B30" s="1">
        <v>80</v>
      </c>
      <c r="C30" s="1">
        <v>84</v>
      </c>
      <c r="D30" s="1">
        <v>90</v>
      </c>
      <c r="T30" t="s">
        <v>10</v>
      </c>
      <c r="U30">
        <v>29</v>
      </c>
      <c r="V30">
        <v>29</v>
      </c>
    </row>
    <row r="31" spans="1:23">
      <c r="A31" s="1">
        <v>82</v>
      </c>
      <c r="B31" s="1">
        <v>58</v>
      </c>
      <c r="C31" s="1">
        <v>72</v>
      </c>
      <c r="D31" s="1">
        <v>101</v>
      </c>
      <c r="T31" t="s">
        <v>12</v>
      </c>
      <c r="U31" s="6">
        <v>1.029016367843508</v>
      </c>
    </row>
    <row r="32" spans="1:23">
      <c r="T32" t="s">
        <v>54</v>
      </c>
      <c r="U32" s="6">
        <v>0.46956846714200379</v>
      </c>
    </row>
    <row r="33" spans="20:23" ht="13.8" thickBot="1">
      <c r="T33" s="4" t="s">
        <v>55</v>
      </c>
      <c r="U33" s="16">
        <v>1.8608114354760765</v>
      </c>
      <c r="V33" s="51" t="s">
        <v>25</v>
      </c>
      <c r="W33" s="52">
        <f>2*U32</f>
        <v>0.93913693428400757</v>
      </c>
    </row>
    <row r="35" spans="20:23">
      <c r="T35" t="s">
        <v>53</v>
      </c>
    </row>
    <row r="36" spans="20:23" ht="13.8" thickBot="1"/>
    <row r="37" spans="20:23">
      <c r="T37" s="5"/>
      <c r="U37" s="5" t="s">
        <v>30</v>
      </c>
      <c r="V37" s="5" t="s">
        <v>31</v>
      </c>
    </row>
    <row r="38" spans="20:23">
      <c r="T38" t="s">
        <v>23</v>
      </c>
      <c r="U38" s="11">
        <v>75.666666666666671</v>
      </c>
      <c r="V38" s="11">
        <v>78.5</v>
      </c>
    </row>
    <row r="39" spans="20:23">
      <c r="T39" t="s">
        <v>6</v>
      </c>
      <c r="U39" s="11">
        <v>184.22988505747094</v>
      </c>
      <c r="V39" s="11">
        <v>233.36206896551724</v>
      </c>
    </row>
    <row r="40" spans="20:23">
      <c r="T40" t="s">
        <v>24</v>
      </c>
      <c r="U40">
        <v>30</v>
      </c>
      <c r="V40">
        <v>30</v>
      </c>
    </row>
    <row r="41" spans="20:23">
      <c r="T41" t="s">
        <v>10</v>
      </c>
      <c r="U41">
        <v>29</v>
      </c>
      <c r="V41">
        <v>29</v>
      </c>
    </row>
    <row r="42" spans="20:23">
      <c r="T42" t="s">
        <v>12</v>
      </c>
      <c r="U42" s="6">
        <v>0.78945942617904064</v>
      </c>
    </row>
    <row r="43" spans="20:23">
      <c r="T43" t="s">
        <v>54</v>
      </c>
      <c r="U43" s="6">
        <v>0.26423083736490871</v>
      </c>
    </row>
    <row r="44" spans="20:23" ht="13.8" thickBot="1">
      <c r="T44" s="4" t="s">
        <v>55</v>
      </c>
      <c r="U44" s="16">
        <v>0.53739996484069152</v>
      </c>
      <c r="V44" s="51" t="s">
        <v>25</v>
      </c>
      <c r="W44" s="52">
        <f>2*U43</f>
        <v>0.52846167472981742</v>
      </c>
    </row>
    <row r="46" spans="20:23">
      <c r="T46" t="s">
        <v>53</v>
      </c>
    </row>
    <row r="47" spans="20:23" ht="13.8" thickBot="1"/>
    <row r="48" spans="20:23">
      <c r="T48" s="5"/>
      <c r="U48" s="5" t="s">
        <v>30</v>
      </c>
      <c r="V48" s="5" t="s">
        <v>32</v>
      </c>
    </row>
    <row r="49" spans="20:23">
      <c r="T49" t="s">
        <v>23</v>
      </c>
      <c r="U49" s="11">
        <v>75.666666666666671</v>
      </c>
      <c r="V49" s="11">
        <v>81.3</v>
      </c>
    </row>
    <row r="50" spans="20:23">
      <c r="T50" t="s">
        <v>6</v>
      </c>
      <c r="U50" s="11">
        <v>184.22988505747094</v>
      </c>
      <c r="V50" s="11">
        <v>242.90689655172375</v>
      </c>
    </row>
    <row r="51" spans="20:23">
      <c r="T51" t="s">
        <v>24</v>
      </c>
      <c r="U51">
        <v>30</v>
      </c>
      <c r="V51">
        <v>30</v>
      </c>
    </row>
    <row r="52" spans="20:23">
      <c r="T52" t="s">
        <v>10</v>
      </c>
      <c r="U52">
        <v>29</v>
      </c>
      <c r="V52">
        <v>29</v>
      </c>
    </row>
    <row r="53" spans="20:23">
      <c r="T53" t="s">
        <v>12</v>
      </c>
      <c r="U53" s="6">
        <v>0.7584382645070008</v>
      </c>
    </row>
    <row r="54" spans="20:23">
      <c r="T54" t="s">
        <v>54</v>
      </c>
      <c r="U54" s="6">
        <v>0.23058149658116378</v>
      </c>
    </row>
    <row r="55" spans="20:23" ht="13.8" thickBot="1">
      <c r="T55" s="4" t="s">
        <v>55</v>
      </c>
      <c r="U55" s="16">
        <v>0.53739996484069152</v>
      </c>
      <c r="V55" s="51" t="s">
        <v>25</v>
      </c>
      <c r="W55" s="52">
        <f>2*U54</f>
        <v>0.46116299316232756</v>
      </c>
    </row>
    <row r="57" spans="20:23">
      <c r="T57" t="s">
        <v>53</v>
      </c>
    </row>
    <row r="58" spans="20:23" ht="13.8" thickBot="1"/>
    <row r="59" spans="20:23">
      <c r="T59" s="5"/>
      <c r="U59" s="5" t="s">
        <v>31</v>
      </c>
      <c r="V59" s="5" t="s">
        <v>32</v>
      </c>
    </row>
    <row r="60" spans="20:23">
      <c r="T60" t="s">
        <v>23</v>
      </c>
      <c r="U60">
        <v>78.5</v>
      </c>
      <c r="V60">
        <v>81.3</v>
      </c>
    </row>
    <row r="61" spans="20:23">
      <c r="T61" t="s">
        <v>6</v>
      </c>
      <c r="U61" s="11">
        <v>233.36206896551724</v>
      </c>
      <c r="V61" s="11">
        <v>242.90689655172375</v>
      </c>
    </row>
    <row r="62" spans="20:23">
      <c r="T62" t="s">
        <v>24</v>
      </c>
      <c r="U62">
        <v>30</v>
      </c>
      <c r="V62">
        <v>30</v>
      </c>
    </row>
    <row r="63" spans="20:23">
      <c r="T63" t="s">
        <v>10</v>
      </c>
      <c r="U63">
        <v>29</v>
      </c>
      <c r="V63">
        <v>29</v>
      </c>
    </row>
    <row r="64" spans="20:23">
      <c r="T64" t="s">
        <v>12</v>
      </c>
      <c r="U64" s="6">
        <v>0.96070581888903239</v>
      </c>
    </row>
    <row r="65" spans="20:23">
      <c r="T65" t="s">
        <v>54</v>
      </c>
      <c r="U65" s="6">
        <v>0.45739140243561227</v>
      </c>
    </row>
    <row r="66" spans="20:23" ht="13.8" thickBot="1">
      <c r="T66" s="4" t="s">
        <v>55</v>
      </c>
      <c r="U66" s="16">
        <v>0.53739996484069152</v>
      </c>
      <c r="V66" s="51" t="s">
        <v>25</v>
      </c>
      <c r="W66" s="52">
        <f>2*U65</f>
        <v>0.91478280487122454</v>
      </c>
    </row>
  </sheetData>
  <mergeCells count="4">
    <mergeCell ref="O2:R2"/>
    <mergeCell ref="O9:R9"/>
    <mergeCell ref="O16:R16"/>
    <mergeCell ref="O23:R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selection activeCell="D13" sqref="D13"/>
    </sheetView>
  </sheetViews>
  <sheetFormatPr defaultRowHeight="13.2"/>
  <cols>
    <col min="1" max="2" width="10.77734375" customWidth="1"/>
    <col min="3" max="3" width="5.77734375" customWidth="1"/>
    <col min="4" max="4" width="17" customWidth="1"/>
    <col min="5" max="6" width="13.5546875" customWidth="1"/>
    <col min="8" max="8" width="27" customWidth="1"/>
    <col min="9" max="9" width="13.88671875" bestFit="1" customWidth="1"/>
    <col min="10" max="10" width="16.88671875" bestFit="1" customWidth="1"/>
    <col min="11" max="11" width="13.44140625" customWidth="1"/>
  </cols>
  <sheetData>
    <row r="1" spans="1:11" ht="27" thickBot="1">
      <c r="A1" s="24" t="s">
        <v>39</v>
      </c>
      <c r="B1" s="24" t="s">
        <v>40</v>
      </c>
    </row>
    <row r="2" spans="1:11" ht="15" thickBot="1">
      <c r="A2" s="1">
        <v>70</v>
      </c>
      <c r="B2" s="1">
        <v>47</v>
      </c>
      <c r="D2" t="s">
        <v>53</v>
      </c>
      <c r="G2" s="14" t="s">
        <v>93</v>
      </c>
      <c r="H2" s="55" t="s">
        <v>85</v>
      </c>
      <c r="I2" s="56"/>
      <c r="J2" s="56"/>
      <c r="K2" s="57"/>
    </row>
    <row r="3" spans="1:11" ht="13.8" thickBot="1">
      <c r="A3" s="1">
        <v>83</v>
      </c>
      <c r="B3" s="1">
        <v>65</v>
      </c>
      <c r="G3" s="14"/>
    </row>
    <row r="4" spans="1:11" ht="14.4">
      <c r="A4" s="1">
        <v>78</v>
      </c>
      <c r="B4" s="1">
        <v>59</v>
      </c>
      <c r="D4" s="5"/>
      <c r="E4" s="5" t="s">
        <v>39</v>
      </c>
      <c r="F4" s="27" t="s">
        <v>40</v>
      </c>
      <c r="G4" s="14"/>
      <c r="H4" s="44" t="s">
        <v>86</v>
      </c>
      <c r="I4" s="38">
        <f>SKEW(A2:A21)</f>
        <v>-1.2303251259691615E-2</v>
      </c>
      <c r="J4" s="45" t="s">
        <v>87</v>
      </c>
      <c r="K4" s="49">
        <f>I6*(I4^2+I5^2/4)/6</f>
        <v>0.50093784283350862</v>
      </c>
    </row>
    <row r="5" spans="1:11" ht="16.2">
      <c r="A5" s="1">
        <v>46</v>
      </c>
      <c r="B5" s="1">
        <v>61</v>
      </c>
      <c r="D5" t="s">
        <v>23</v>
      </c>
      <c r="E5">
        <v>73.599999999999994</v>
      </c>
      <c r="F5">
        <v>69.2</v>
      </c>
      <c r="G5" s="14"/>
      <c r="H5" s="44" t="s">
        <v>88</v>
      </c>
      <c r="I5" s="38">
        <f>KURT(A2:A21)</f>
        <v>-0.77493221086361741</v>
      </c>
      <c r="J5" s="44" t="s">
        <v>89</v>
      </c>
      <c r="K5" s="46">
        <f>1-_xlfn.CHISQ.DIST(K4,2,1)</f>
        <v>0.77843567231565436</v>
      </c>
    </row>
    <row r="6" spans="1:11" ht="15">
      <c r="A6" s="1">
        <v>74</v>
      </c>
      <c r="B6" s="1">
        <v>75</v>
      </c>
      <c r="D6" t="s">
        <v>6</v>
      </c>
      <c r="E6" s="11">
        <v>243.41052631578964</v>
      </c>
      <c r="F6" s="11">
        <v>226.79999999999984</v>
      </c>
      <c r="G6" s="14"/>
      <c r="H6" s="44" t="s">
        <v>90</v>
      </c>
      <c r="I6" s="32">
        <v>20</v>
      </c>
      <c r="J6" s="47" t="s">
        <v>91</v>
      </c>
      <c r="K6" s="49">
        <f>_xlfn.CHISQ.INV(1-I7,2)</f>
        <v>5.9914645471079799</v>
      </c>
    </row>
    <row r="7" spans="1:11" ht="14.4">
      <c r="A7" s="1">
        <v>56</v>
      </c>
      <c r="B7" s="1">
        <v>65</v>
      </c>
      <c r="D7" t="s">
        <v>24</v>
      </c>
      <c r="E7">
        <v>20</v>
      </c>
      <c r="F7">
        <v>20</v>
      </c>
      <c r="G7" s="14"/>
      <c r="H7" s="44" t="s">
        <v>92</v>
      </c>
      <c r="I7" s="32">
        <v>0.05</v>
      </c>
      <c r="J7" s="44"/>
      <c r="K7" s="48"/>
    </row>
    <row r="8" spans="1:11" ht="13.8" thickBot="1">
      <c r="A8" s="1">
        <v>74</v>
      </c>
      <c r="B8" s="1">
        <v>73</v>
      </c>
      <c r="C8" s="13"/>
      <c r="D8" t="s">
        <v>10</v>
      </c>
      <c r="E8">
        <v>19</v>
      </c>
      <c r="F8">
        <v>19</v>
      </c>
      <c r="G8" s="14"/>
    </row>
    <row r="9" spans="1:11" ht="15" thickBot="1">
      <c r="A9" s="1">
        <v>52</v>
      </c>
      <c r="B9" s="1">
        <v>85</v>
      </c>
      <c r="C9" s="10"/>
      <c r="D9" t="s">
        <v>12</v>
      </c>
      <c r="E9" s="6">
        <v>1.073238652186022</v>
      </c>
      <c r="G9" s="14" t="s">
        <v>94</v>
      </c>
      <c r="H9" s="55" t="s">
        <v>85</v>
      </c>
      <c r="I9" s="56"/>
      <c r="J9" s="56"/>
      <c r="K9" s="57"/>
    </row>
    <row r="10" spans="1:11">
      <c r="A10" s="1">
        <v>99</v>
      </c>
      <c r="B10" s="1">
        <v>97</v>
      </c>
      <c r="C10" s="10"/>
      <c r="D10" t="s">
        <v>54</v>
      </c>
      <c r="E10" s="15">
        <v>0.43958675161435529</v>
      </c>
      <c r="G10" s="14"/>
    </row>
    <row r="11" spans="1:11" ht="15" thickBot="1">
      <c r="A11" s="1">
        <v>57</v>
      </c>
      <c r="B11" s="1">
        <v>84</v>
      </c>
      <c r="C11" s="10"/>
      <c r="D11" s="4" t="s">
        <v>55</v>
      </c>
      <c r="E11" s="16">
        <v>2.1682516014062614</v>
      </c>
      <c r="F11" s="4"/>
      <c r="G11" s="14"/>
      <c r="H11" s="44" t="s">
        <v>86</v>
      </c>
      <c r="I11" s="38">
        <f>SKEW(B2:B21)</f>
        <v>-0.30677579506749741</v>
      </c>
      <c r="J11" s="45" t="s">
        <v>87</v>
      </c>
      <c r="K11" s="49">
        <f>I13*(I11^2+I12^2/4)/6</f>
        <v>0.31384472488302417</v>
      </c>
    </row>
    <row r="12" spans="1:11" ht="16.2">
      <c r="A12" s="1">
        <v>77</v>
      </c>
      <c r="B12" s="1">
        <v>72</v>
      </c>
      <c r="C12" s="10"/>
      <c r="G12" s="14"/>
      <c r="H12" s="44" t="s">
        <v>88</v>
      </c>
      <c r="I12" s="38">
        <f>KURT(B2:B21)</f>
        <v>-1.2965959372461811E-2</v>
      </c>
      <c r="J12" s="44" t="s">
        <v>89</v>
      </c>
      <c r="K12" s="46">
        <f>1-_xlfn.CHISQ.DIST(K11,2,1)</f>
        <v>0.85477041853001112</v>
      </c>
    </row>
    <row r="13" spans="1:11" ht="15">
      <c r="A13" s="1">
        <v>84</v>
      </c>
      <c r="B13" s="1">
        <v>39</v>
      </c>
      <c r="D13" s="9" t="s">
        <v>64</v>
      </c>
      <c r="E13" s="50">
        <f>2*E10</f>
        <v>0.87917350322871057</v>
      </c>
      <c r="F13" s="9" t="s">
        <v>65</v>
      </c>
      <c r="G13" s="14"/>
      <c r="H13" s="44" t="s">
        <v>90</v>
      </c>
      <c r="I13" s="32">
        <v>20</v>
      </c>
      <c r="J13" s="47" t="s">
        <v>91</v>
      </c>
      <c r="K13" s="49">
        <f>_xlfn.CHISQ.INV(1-I14,2)</f>
        <v>5.9914645471079799</v>
      </c>
    </row>
    <row r="14" spans="1:11" ht="14.4">
      <c r="A14" s="1">
        <v>72</v>
      </c>
      <c r="B14" s="1">
        <v>72</v>
      </c>
      <c r="G14" s="14"/>
      <c r="H14" s="44" t="s">
        <v>92</v>
      </c>
      <c r="I14" s="32">
        <v>0.05</v>
      </c>
      <c r="J14" s="44"/>
      <c r="K14" s="48"/>
    </row>
    <row r="15" spans="1:11">
      <c r="A15" s="1">
        <v>98</v>
      </c>
      <c r="B15" s="1">
        <v>91</v>
      </c>
      <c r="D15" s="31" t="s">
        <v>66</v>
      </c>
      <c r="E15" s="31"/>
      <c r="F15" s="31"/>
      <c r="G15" s="31"/>
      <c r="H15" s="31"/>
      <c r="I15" s="31"/>
      <c r="J15" s="31"/>
      <c r="K15" s="31"/>
    </row>
    <row r="16" spans="1:11">
      <c r="A16" s="1">
        <v>81</v>
      </c>
      <c r="B16" s="1">
        <v>64</v>
      </c>
      <c r="D16" s="31" t="s">
        <v>67</v>
      </c>
      <c r="E16" s="31"/>
      <c r="F16" s="31"/>
      <c r="G16" s="31"/>
      <c r="H16" s="31"/>
      <c r="I16" s="31"/>
      <c r="J16" s="31"/>
      <c r="K16" s="31"/>
    </row>
    <row r="17" spans="1:11">
      <c r="A17" s="1">
        <v>63</v>
      </c>
      <c r="B17" s="1">
        <v>63</v>
      </c>
      <c r="D17" s="31"/>
      <c r="E17" s="31"/>
      <c r="F17" s="31"/>
      <c r="G17" s="31"/>
      <c r="H17" s="31"/>
      <c r="I17" s="31"/>
      <c r="J17" s="31"/>
      <c r="K17" s="31"/>
    </row>
    <row r="18" spans="1:11">
      <c r="A18" s="1">
        <v>88</v>
      </c>
      <c r="B18" s="1">
        <v>79</v>
      </c>
    </row>
    <row r="19" spans="1:11">
      <c r="A19" s="1">
        <v>69</v>
      </c>
      <c r="B19" s="1">
        <v>74</v>
      </c>
    </row>
    <row r="20" spans="1:11">
      <c r="A20" s="1">
        <v>54</v>
      </c>
      <c r="B20" s="1">
        <v>76</v>
      </c>
    </row>
    <row r="21" spans="1:11">
      <c r="A21" s="1">
        <v>97</v>
      </c>
      <c r="B21" s="1">
        <v>43</v>
      </c>
    </row>
  </sheetData>
  <mergeCells count="2">
    <mergeCell ref="H2:K2"/>
    <mergeCell ref="H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>
      <selection activeCell="A3" sqref="A3"/>
    </sheetView>
  </sheetViews>
  <sheetFormatPr defaultRowHeight="13.2"/>
  <cols>
    <col min="6" max="6" width="27" customWidth="1"/>
    <col min="7" max="7" width="13.88671875" bestFit="1" customWidth="1"/>
    <col min="8" max="8" width="16.88671875" bestFit="1" customWidth="1"/>
    <col min="9" max="9" width="13.44140625" customWidth="1"/>
  </cols>
  <sheetData>
    <row r="1" spans="1:9" ht="27" thickBot="1">
      <c r="A1" s="24" t="s">
        <v>38</v>
      </c>
      <c r="B1" s="24" t="s">
        <v>39</v>
      </c>
      <c r="C1" s="24" t="s">
        <v>40</v>
      </c>
      <c r="D1" s="19" t="s">
        <v>41</v>
      </c>
    </row>
    <row r="2" spans="1:9" ht="15" thickBot="1">
      <c r="A2" s="1">
        <v>1</v>
      </c>
      <c r="B2" s="1">
        <v>65</v>
      </c>
      <c r="C2" s="1">
        <v>56</v>
      </c>
      <c r="D2" s="1">
        <f>B2-C2</f>
        <v>9</v>
      </c>
      <c r="E2" s="14" t="s">
        <v>41</v>
      </c>
      <c r="F2" s="55" t="s">
        <v>85</v>
      </c>
      <c r="G2" s="56"/>
      <c r="H2" s="56"/>
      <c r="I2" s="57"/>
    </row>
    <row r="3" spans="1:9">
      <c r="A3" s="1">
        <v>2</v>
      </c>
      <c r="B3" s="1">
        <v>72</v>
      </c>
      <c r="C3" s="1">
        <v>58</v>
      </c>
      <c r="D3" s="1">
        <f t="shared" ref="D3:D21" si="0">B3-C3</f>
        <v>14</v>
      </c>
      <c r="E3" s="14"/>
    </row>
    <row r="4" spans="1:9" ht="14.4">
      <c r="A4" s="1">
        <v>3</v>
      </c>
      <c r="B4" s="1">
        <v>110</v>
      </c>
      <c r="C4" s="1">
        <v>97</v>
      </c>
      <c r="D4" s="1">
        <f t="shared" si="0"/>
        <v>13</v>
      </c>
      <c r="E4" s="14"/>
      <c r="F4" s="44" t="s">
        <v>86</v>
      </c>
      <c r="G4" s="38">
        <f>SKEW(D2:D21)</f>
        <v>-0.67093530165877158</v>
      </c>
      <c r="H4" s="45" t="s">
        <v>87</v>
      </c>
      <c r="I4" s="49">
        <f>G6*(G4^2+G5^2/4)/6</f>
        <v>1.5256927210043736</v>
      </c>
    </row>
    <row r="5" spans="1:9" ht="16.2">
      <c r="A5" s="1">
        <v>4</v>
      </c>
      <c r="B5" s="1">
        <v>70</v>
      </c>
      <c r="C5" s="1">
        <v>64</v>
      </c>
      <c r="D5" s="1">
        <f t="shared" si="0"/>
        <v>6</v>
      </c>
      <c r="E5" s="14"/>
      <c r="F5" s="44" t="s">
        <v>88</v>
      </c>
      <c r="G5" s="38">
        <f>KURT(D2:D21)</f>
        <v>-0.17382332742604145</v>
      </c>
      <c r="H5" s="44" t="s">
        <v>89</v>
      </c>
      <c r="I5" s="46">
        <f>1-_xlfn.CHISQ.DIST(I4,2,1)</f>
        <v>0.46633717243017858</v>
      </c>
    </row>
    <row r="6" spans="1:9" ht="15">
      <c r="A6" s="1">
        <v>5</v>
      </c>
      <c r="B6" s="1">
        <v>90</v>
      </c>
      <c r="C6" s="1">
        <v>87</v>
      </c>
      <c r="D6" s="1">
        <f t="shared" si="0"/>
        <v>3</v>
      </c>
      <c r="E6" s="14"/>
      <c r="F6" s="44" t="s">
        <v>90</v>
      </c>
      <c r="G6" s="32">
        <v>20</v>
      </c>
      <c r="H6" s="47" t="s">
        <v>91</v>
      </c>
      <c r="I6" s="49">
        <f>_xlfn.CHISQ.INV(1-G7,2)</f>
        <v>5.9914645471079799</v>
      </c>
    </row>
    <row r="7" spans="1:9" ht="14.4">
      <c r="A7" s="1">
        <v>6</v>
      </c>
      <c r="B7" s="1">
        <v>95</v>
      </c>
      <c r="C7" s="1">
        <v>83</v>
      </c>
      <c r="D7" s="1">
        <f t="shared" si="0"/>
        <v>12</v>
      </c>
      <c r="E7" s="14"/>
      <c r="F7" s="44" t="s">
        <v>92</v>
      </c>
      <c r="G7" s="32">
        <v>0.05</v>
      </c>
      <c r="H7" s="44"/>
      <c r="I7" s="48"/>
    </row>
    <row r="8" spans="1:9">
      <c r="A8" s="1">
        <v>7</v>
      </c>
      <c r="B8" s="1">
        <v>69</v>
      </c>
      <c r="C8" s="1">
        <v>58</v>
      </c>
      <c r="D8" s="1">
        <f t="shared" si="0"/>
        <v>11</v>
      </c>
      <c r="E8" s="14"/>
    </row>
    <row r="9" spans="1:9">
      <c r="A9" s="1">
        <v>8</v>
      </c>
      <c r="B9" s="1">
        <v>70</v>
      </c>
      <c r="C9" s="1">
        <v>57</v>
      </c>
      <c r="D9" s="1">
        <f t="shared" si="0"/>
        <v>13</v>
      </c>
    </row>
    <row r="10" spans="1:9">
      <c r="A10" s="1">
        <v>9</v>
      </c>
      <c r="B10" s="1">
        <v>82</v>
      </c>
      <c r="C10" s="1">
        <v>78</v>
      </c>
      <c r="D10" s="1">
        <f t="shared" si="0"/>
        <v>4</v>
      </c>
    </row>
    <row r="11" spans="1:9">
      <c r="A11" s="1">
        <v>10</v>
      </c>
      <c r="B11" s="1">
        <v>70</v>
      </c>
      <c r="C11" s="1">
        <v>74</v>
      </c>
      <c r="D11" s="1">
        <f t="shared" si="0"/>
        <v>-4</v>
      </c>
    </row>
    <row r="12" spans="1:9">
      <c r="A12" s="1">
        <v>11</v>
      </c>
      <c r="B12" s="1">
        <v>108</v>
      </c>
      <c r="C12" s="1">
        <v>106</v>
      </c>
      <c r="D12" s="1">
        <f t="shared" si="0"/>
        <v>2</v>
      </c>
    </row>
    <row r="13" spans="1:9">
      <c r="A13" s="1">
        <v>12</v>
      </c>
      <c r="B13" s="1">
        <v>98</v>
      </c>
      <c r="C13" s="1">
        <v>94</v>
      </c>
      <c r="D13" s="1">
        <f t="shared" si="0"/>
        <v>4</v>
      </c>
    </row>
    <row r="14" spans="1:9">
      <c r="A14" s="1">
        <v>13</v>
      </c>
      <c r="B14" s="1">
        <v>91</v>
      </c>
      <c r="C14" s="1">
        <v>86</v>
      </c>
      <c r="D14" s="1">
        <f t="shared" si="0"/>
        <v>5</v>
      </c>
    </row>
    <row r="15" spans="1:9">
      <c r="A15" s="1">
        <v>14</v>
      </c>
      <c r="B15" s="1">
        <v>92</v>
      </c>
      <c r="C15" s="1">
        <v>98</v>
      </c>
      <c r="D15" s="1">
        <f t="shared" si="0"/>
        <v>-6</v>
      </c>
    </row>
    <row r="16" spans="1:9">
      <c r="A16" s="1">
        <v>15</v>
      </c>
      <c r="B16" s="1">
        <v>94</v>
      </c>
      <c r="C16" s="1">
        <v>106</v>
      </c>
      <c r="D16" s="1">
        <f t="shared" si="0"/>
        <v>-12</v>
      </c>
    </row>
    <row r="17" spans="1:4">
      <c r="A17" s="1">
        <v>16</v>
      </c>
      <c r="B17" s="1">
        <v>70</v>
      </c>
      <c r="C17" s="1">
        <v>66</v>
      </c>
      <c r="D17" s="1">
        <f t="shared" si="0"/>
        <v>4</v>
      </c>
    </row>
    <row r="18" spans="1:4">
      <c r="A18" s="1">
        <v>17</v>
      </c>
      <c r="B18" s="1">
        <v>75</v>
      </c>
      <c r="C18" s="1">
        <v>66</v>
      </c>
      <c r="D18" s="1">
        <f t="shared" si="0"/>
        <v>9</v>
      </c>
    </row>
    <row r="19" spans="1:4">
      <c r="A19" s="1">
        <v>18</v>
      </c>
      <c r="B19" s="1">
        <v>48</v>
      </c>
      <c r="C19" s="1">
        <v>49</v>
      </c>
      <c r="D19" s="1">
        <f t="shared" si="0"/>
        <v>-1</v>
      </c>
    </row>
    <row r="20" spans="1:4">
      <c r="A20" s="1">
        <v>19</v>
      </c>
      <c r="B20" s="1">
        <v>79</v>
      </c>
      <c r="C20" s="1">
        <v>69</v>
      </c>
      <c r="D20" s="1">
        <f t="shared" si="0"/>
        <v>10</v>
      </c>
    </row>
    <row r="21" spans="1:4">
      <c r="A21" s="1">
        <v>20</v>
      </c>
      <c r="B21" s="1">
        <v>86</v>
      </c>
      <c r="C21" s="1">
        <v>91</v>
      </c>
      <c r="D21" s="1">
        <f t="shared" si="0"/>
        <v>-5</v>
      </c>
    </row>
  </sheetData>
  <mergeCells count="1"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topLeftCell="F1" workbookViewId="0">
      <selection activeCell="M25" sqref="M25"/>
    </sheetView>
  </sheetViews>
  <sheetFormatPr defaultRowHeight="13.2"/>
  <cols>
    <col min="1" max="3" width="12.77734375" style="10" customWidth="1"/>
    <col min="5" max="5" width="20.77734375" customWidth="1"/>
    <col min="12" max="12" width="11" style="53" bestFit="1" customWidth="1"/>
    <col min="13" max="13" width="27" customWidth="1"/>
    <col min="14" max="14" width="13.88671875" bestFit="1" customWidth="1"/>
    <col min="15" max="15" width="16.88671875" bestFit="1" customWidth="1"/>
    <col min="16" max="16" width="13.44140625" customWidth="1"/>
  </cols>
  <sheetData>
    <row r="1" spans="1:18" ht="13.8" thickBot="1">
      <c r="A1" s="19" t="s">
        <v>26</v>
      </c>
      <c r="B1" s="19" t="s">
        <v>27</v>
      </c>
      <c r="C1" s="19" t="s">
        <v>28</v>
      </c>
      <c r="E1" s="9" t="s">
        <v>34</v>
      </c>
      <c r="F1" s="9"/>
      <c r="G1" s="9"/>
      <c r="H1" s="9"/>
      <c r="I1" s="9"/>
      <c r="J1" s="9"/>
      <c r="K1" s="9"/>
      <c r="M1" s="9"/>
      <c r="N1" s="9"/>
      <c r="O1" s="9"/>
      <c r="P1" s="9"/>
      <c r="Q1" s="9"/>
      <c r="R1" s="9"/>
    </row>
    <row r="2" spans="1:18" ht="15" thickBot="1">
      <c r="A2" s="10">
        <v>529</v>
      </c>
      <c r="B2" s="10">
        <v>804</v>
      </c>
      <c r="C2" s="10">
        <v>672</v>
      </c>
      <c r="L2" s="53" t="s">
        <v>26</v>
      </c>
      <c r="M2" s="55" t="s">
        <v>85</v>
      </c>
      <c r="N2" s="56"/>
      <c r="O2" s="56"/>
      <c r="P2" s="57"/>
    </row>
    <row r="3" spans="1:18">
      <c r="A3" s="10">
        <v>658</v>
      </c>
      <c r="B3" s="10">
        <v>630</v>
      </c>
      <c r="C3" s="10">
        <v>531</v>
      </c>
      <c r="E3" t="s">
        <v>0</v>
      </c>
    </row>
    <row r="4" spans="1:18" ht="14.4">
      <c r="A4" s="10">
        <v>793</v>
      </c>
      <c r="B4" s="10">
        <v>774</v>
      </c>
      <c r="C4" s="10">
        <v>443</v>
      </c>
      <c r="M4" s="44" t="s">
        <v>86</v>
      </c>
      <c r="N4" s="38">
        <f>SKEW(A2:A21)</f>
        <v>9.1710484223220839E-2</v>
      </c>
      <c r="O4" s="45" t="s">
        <v>87</v>
      </c>
      <c r="P4" s="49">
        <f>N6*(N4^2+N5^2/4)/6</f>
        <v>4.8476311614648333E-2</v>
      </c>
    </row>
    <row r="5" spans="1:18" ht="16.8" thickBot="1">
      <c r="A5" s="10">
        <v>514</v>
      </c>
      <c r="B5" s="10">
        <v>717</v>
      </c>
      <c r="C5" s="10">
        <v>596</v>
      </c>
      <c r="E5" t="s">
        <v>1</v>
      </c>
      <c r="M5" s="44" t="s">
        <v>88</v>
      </c>
      <c r="N5" s="38">
        <f>KURT(A2:A21)</f>
        <v>0.15661520447181188</v>
      </c>
      <c r="O5" s="44" t="s">
        <v>89</v>
      </c>
      <c r="P5" s="46">
        <f>1-_xlfn.CHISQ.DIST(P4,2,1)</f>
        <v>0.97605322933090355</v>
      </c>
    </row>
    <row r="6" spans="1:18" ht="15">
      <c r="A6" s="10">
        <v>663</v>
      </c>
      <c r="B6" s="10">
        <v>679</v>
      </c>
      <c r="C6" s="10">
        <v>602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M6" s="44" t="s">
        <v>90</v>
      </c>
      <c r="N6" s="32">
        <v>20</v>
      </c>
      <c r="O6" s="47" t="s">
        <v>91</v>
      </c>
      <c r="P6" s="49">
        <f>_xlfn.CHISQ.INV(1-N7,2)</f>
        <v>5.9914645471079799</v>
      </c>
    </row>
    <row r="7" spans="1:18" ht="14.4">
      <c r="A7" s="10">
        <v>719</v>
      </c>
      <c r="B7" s="10">
        <v>604</v>
      </c>
      <c r="C7" s="10">
        <v>502</v>
      </c>
      <c r="E7" t="s">
        <v>26</v>
      </c>
      <c r="F7">
        <v>20</v>
      </c>
      <c r="G7">
        <v>11551</v>
      </c>
      <c r="H7" s="11">
        <v>577.54999999999995</v>
      </c>
      <c r="I7" s="11">
        <v>10774.997368421062</v>
      </c>
      <c r="M7" s="44" t="s">
        <v>92</v>
      </c>
      <c r="N7" s="32">
        <v>0.05</v>
      </c>
      <c r="O7" s="44"/>
      <c r="P7" s="48"/>
    </row>
    <row r="8" spans="1:18">
      <c r="A8" s="10">
        <v>711</v>
      </c>
      <c r="B8" s="10">
        <v>620</v>
      </c>
      <c r="C8" s="10">
        <v>659</v>
      </c>
      <c r="E8" t="s">
        <v>27</v>
      </c>
      <c r="F8">
        <v>20</v>
      </c>
      <c r="G8">
        <v>13060</v>
      </c>
      <c r="H8" s="11">
        <v>653</v>
      </c>
      <c r="I8" s="11">
        <v>7238.105263157895</v>
      </c>
    </row>
    <row r="9" spans="1:18" ht="13.8" thickBot="1">
      <c r="A9" s="10">
        <v>606</v>
      </c>
      <c r="B9" s="10">
        <v>697</v>
      </c>
      <c r="C9" s="10">
        <v>689</v>
      </c>
      <c r="E9" s="4" t="s">
        <v>28</v>
      </c>
      <c r="F9" s="4">
        <v>20</v>
      </c>
      <c r="G9" s="4">
        <v>12173</v>
      </c>
      <c r="H9" s="12">
        <v>608.65</v>
      </c>
      <c r="I9" s="12">
        <v>8670.2394736842016</v>
      </c>
    </row>
    <row r="10" spans="1:18" ht="15" thickBot="1">
      <c r="A10" s="10">
        <v>461</v>
      </c>
      <c r="B10" s="10">
        <v>706</v>
      </c>
      <c r="C10" s="10">
        <v>675</v>
      </c>
      <c r="L10" s="53" t="s">
        <v>27</v>
      </c>
      <c r="M10" s="55" t="s">
        <v>85</v>
      </c>
      <c r="N10" s="56"/>
      <c r="O10" s="56"/>
      <c r="P10" s="57"/>
    </row>
    <row r="11" spans="1:18">
      <c r="A11" s="10">
        <v>529</v>
      </c>
      <c r="B11" s="10">
        <v>615</v>
      </c>
      <c r="C11" s="10">
        <v>512</v>
      </c>
    </row>
    <row r="12" spans="1:18" ht="15" thickBot="1">
      <c r="A12" s="10">
        <v>498</v>
      </c>
      <c r="B12" s="10">
        <v>492</v>
      </c>
      <c r="C12" s="10">
        <v>691</v>
      </c>
      <c r="E12" t="s">
        <v>7</v>
      </c>
      <c r="M12" s="44" t="s">
        <v>86</v>
      </c>
      <c r="N12" s="38">
        <f>SKEW(B2:B21)</f>
        <v>6.1547997825739956E-2</v>
      </c>
      <c r="O12" s="45" t="s">
        <v>87</v>
      </c>
      <c r="P12" s="49">
        <f>N14*(N12^2+N13^2/4)/6</f>
        <v>0.26106676893548736</v>
      </c>
    </row>
    <row r="13" spans="1:18" ht="16.2">
      <c r="A13" s="10">
        <v>663</v>
      </c>
      <c r="B13" s="10">
        <v>719</v>
      </c>
      <c r="C13" s="10">
        <v>733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14</v>
      </c>
      <c r="M13" s="44" t="s">
        <v>88</v>
      </c>
      <c r="N13" s="38">
        <f>KURT(B2:B21)</f>
        <v>-0.54601052973102604</v>
      </c>
      <c r="O13" s="44" t="s">
        <v>89</v>
      </c>
      <c r="P13" s="46">
        <f>1-_xlfn.CHISQ.DIST(P12,2,1)</f>
        <v>0.87762719334293826</v>
      </c>
      <c r="Q13" s="33"/>
      <c r="R13" s="33"/>
    </row>
    <row r="14" spans="1:18" ht="15">
      <c r="A14" s="10">
        <v>604</v>
      </c>
      <c r="B14" s="10">
        <v>787</v>
      </c>
      <c r="C14" s="10">
        <v>698</v>
      </c>
      <c r="E14" t="s">
        <v>15</v>
      </c>
      <c r="F14" s="11">
        <v>57512.233333333279</v>
      </c>
      <c r="G14">
        <v>2</v>
      </c>
      <c r="H14" s="11">
        <v>28756.11666666664</v>
      </c>
      <c r="I14" s="3">
        <v>3.2330414106178966</v>
      </c>
      <c r="J14" s="8">
        <v>4.6772986833508556E-2</v>
      </c>
      <c r="K14" s="3">
        <v>3.1588427193092929</v>
      </c>
      <c r="M14" s="44" t="s">
        <v>90</v>
      </c>
      <c r="N14" s="32">
        <v>20</v>
      </c>
      <c r="O14" s="47" t="s">
        <v>91</v>
      </c>
      <c r="P14" s="49">
        <f>_xlfn.CHISQ.INV(1-N15,2)</f>
        <v>5.9914645471079799</v>
      </c>
      <c r="Q14" s="3"/>
      <c r="R14" s="3"/>
    </row>
    <row r="15" spans="1:18" ht="14.4">
      <c r="A15" s="10">
        <v>495</v>
      </c>
      <c r="B15" s="10">
        <v>699</v>
      </c>
      <c r="C15" s="10">
        <v>776</v>
      </c>
      <c r="E15" t="s">
        <v>16</v>
      </c>
      <c r="F15" s="11">
        <v>506983.5</v>
      </c>
      <c r="G15">
        <v>57</v>
      </c>
      <c r="H15" s="11">
        <v>8894.4473684210534</v>
      </c>
      <c r="M15" s="44" t="s">
        <v>92</v>
      </c>
      <c r="N15" s="32">
        <v>0.05</v>
      </c>
      <c r="O15" s="44"/>
      <c r="P15" s="48"/>
    </row>
    <row r="16" spans="1:18">
      <c r="A16" s="10">
        <v>485</v>
      </c>
      <c r="B16" s="10">
        <v>572</v>
      </c>
      <c r="C16" s="10">
        <v>561</v>
      </c>
      <c r="F16" s="11"/>
    </row>
    <row r="17" spans="1:16" ht="13.8" thickBot="1">
      <c r="A17" s="10">
        <v>557</v>
      </c>
      <c r="B17" s="10">
        <v>523</v>
      </c>
      <c r="C17" s="10">
        <v>572</v>
      </c>
      <c r="E17" s="4" t="s">
        <v>17</v>
      </c>
      <c r="F17" s="12">
        <v>564495.73333333328</v>
      </c>
      <c r="G17" s="4">
        <v>59</v>
      </c>
      <c r="H17" s="4"/>
      <c r="I17" s="4"/>
      <c r="J17" s="4"/>
      <c r="K17" s="4"/>
    </row>
    <row r="18" spans="1:16" ht="15" thickBot="1">
      <c r="A18" s="10">
        <v>353</v>
      </c>
      <c r="B18" s="10">
        <v>584</v>
      </c>
      <c r="C18" s="10">
        <v>469</v>
      </c>
      <c r="L18" s="53" t="s">
        <v>28</v>
      </c>
      <c r="M18" s="55" t="s">
        <v>85</v>
      </c>
      <c r="N18" s="56"/>
      <c r="O18" s="56"/>
      <c r="P18" s="57"/>
    </row>
    <row r="19" spans="1:16">
      <c r="A19" s="10">
        <v>557</v>
      </c>
      <c r="B19" s="10">
        <v>634</v>
      </c>
      <c r="C19" s="10">
        <v>581</v>
      </c>
    </row>
    <row r="20" spans="1:16" ht="14.4">
      <c r="A20" s="10">
        <v>542</v>
      </c>
      <c r="B20" s="10">
        <v>580</v>
      </c>
      <c r="C20" s="10">
        <v>679</v>
      </c>
      <c r="M20" s="44" t="s">
        <v>86</v>
      </c>
      <c r="N20" s="38">
        <f>SKEW(C2:C21)</f>
        <v>-7.6919910614266757E-2</v>
      </c>
      <c r="O20" s="45" t="s">
        <v>87</v>
      </c>
      <c r="P20" s="49">
        <f>N22*(N20^2+N21^2/4)/6</f>
        <v>0.80993970897350065</v>
      </c>
    </row>
    <row r="21" spans="1:16" ht="16.2">
      <c r="A21" s="10">
        <v>614</v>
      </c>
      <c r="B21" s="10">
        <v>624</v>
      </c>
      <c r="C21" s="10">
        <v>532</v>
      </c>
      <c r="M21" s="44" t="s">
        <v>88</v>
      </c>
      <c r="N21" s="38">
        <f>KURT(C2:C21)</f>
        <v>-0.97378691723219069</v>
      </c>
      <c r="O21" s="44" t="s">
        <v>89</v>
      </c>
      <c r="P21" s="46">
        <f>1-_xlfn.CHISQ.DIST(P20,2,1)</f>
        <v>0.66699691751982471</v>
      </c>
    </row>
    <row r="22" spans="1:16" ht="15">
      <c r="M22" s="44" t="s">
        <v>90</v>
      </c>
      <c r="N22" s="32">
        <v>20</v>
      </c>
      <c r="O22" s="47" t="s">
        <v>91</v>
      </c>
      <c r="P22" s="49">
        <f>_xlfn.CHISQ.INV(1-N23,2)</f>
        <v>5.9914645471079799</v>
      </c>
    </row>
    <row r="23" spans="1:16" ht="14.4">
      <c r="M23" s="44" t="s">
        <v>92</v>
      </c>
      <c r="N23" s="32">
        <v>0.05</v>
      </c>
      <c r="O23" s="44"/>
      <c r="P23" s="48"/>
    </row>
    <row r="25" spans="1:16">
      <c r="M25" s="9" t="s">
        <v>99</v>
      </c>
    </row>
  </sheetData>
  <mergeCells count="3">
    <mergeCell ref="M2:P2"/>
    <mergeCell ref="M10:P10"/>
    <mergeCell ref="M18:P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6"/>
  <sheetViews>
    <sheetView workbookViewId="0">
      <selection activeCell="E25" sqref="E25"/>
    </sheetView>
  </sheetViews>
  <sheetFormatPr defaultRowHeight="13.2"/>
  <cols>
    <col min="1" max="2" width="14.77734375" customWidth="1"/>
    <col min="3" max="3" width="5.5546875" customWidth="1"/>
    <col min="4" max="4" width="25.109375" customWidth="1"/>
    <col min="5" max="5" width="10.33203125" bestFit="1" customWidth="1"/>
    <col min="6" max="6" width="15.5546875" customWidth="1"/>
    <col min="7" max="7" width="11.33203125" bestFit="1" customWidth="1"/>
    <col min="9" max="9" width="18.5546875" customWidth="1"/>
    <col min="10" max="11" width="10.5546875" customWidth="1"/>
    <col min="14" max="14" width="13.44140625" bestFit="1" customWidth="1"/>
    <col min="15" max="15" width="27" customWidth="1"/>
    <col min="16" max="16" width="13.88671875" bestFit="1" customWidth="1"/>
    <col min="17" max="17" width="16.88671875" bestFit="1" customWidth="1"/>
    <col min="18" max="18" width="13.44140625" customWidth="1"/>
    <col min="19" max="19" width="8.88671875" customWidth="1"/>
    <col min="20" max="20" width="27.21875" customWidth="1"/>
    <col min="21" max="22" width="15.5546875" customWidth="1"/>
  </cols>
  <sheetData>
    <row r="1" spans="1:22" ht="13.8" thickBot="1">
      <c r="A1" s="23" t="s">
        <v>36</v>
      </c>
      <c r="B1" s="23" t="s">
        <v>37</v>
      </c>
    </row>
    <row r="2" spans="1:22" ht="15" thickBot="1">
      <c r="A2" s="1">
        <v>2560</v>
      </c>
      <c r="B2" s="1">
        <v>2008</v>
      </c>
      <c r="D2" s="5" t="s">
        <v>36</v>
      </c>
      <c r="E2" s="5"/>
      <c r="F2" s="5" t="s">
        <v>37</v>
      </c>
      <c r="G2" s="5"/>
      <c r="I2" t="s">
        <v>53</v>
      </c>
      <c r="N2" s="53" t="s">
        <v>36</v>
      </c>
      <c r="O2" s="55" t="s">
        <v>85</v>
      </c>
      <c r="P2" s="56"/>
      <c r="Q2" s="56"/>
      <c r="R2" s="57"/>
      <c r="T2" t="s">
        <v>56</v>
      </c>
    </row>
    <row r="3" spans="1:22" ht="13.8" thickBot="1">
      <c r="A3" s="1">
        <v>2420</v>
      </c>
      <c r="B3" s="1">
        <v>2812</v>
      </c>
      <c r="N3" s="53"/>
    </row>
    <row r="4" spans="1:22" ht="14.4">
      <c r="A4" s="1">
        <v>2116</v>
      </c>
      <c r="B4" s="1">
        <v>2940</v>
      </c>
      <c r="D4" t="s">
        <v>23</v>
      </c>
      <c r="E4" s="11">
        <v>2383.1999999999998</v>
      </c>
      <c r="F4" t="s">
        <v>23</v>
      </c>
      <c r="G4" s="11">
        <v>2644.4</v>
      </c>
      <c r="I4" s="5"/>
      <c r="J4" s="5" t="s">
        <v>36</v>
      </c>
      <c r="K4" s="27" t="s">
        <v>37</v>
      </c>
      <c r="N4" s="53"/>
      <c r="O4" s="44" t="s">
        <v>86</v>
      </c>
      <c r="P4" s="38">
        <f>SKEW(A2:A11)</f>
        <v>-0.61629014947930927</v>
      </c>
      <c r="Q4" s="45" t="s">
        <v>87</v>
      </c>
      <c r="R4" s="49">
        <f>P6*(P4^2+P5^2/4)/6</f>
        <v>0.69214833434317391</v>
      </c>
      <c r="T4" s="5"/>
      <c r="U4" s="5" t="s">
        <v>36</v>
      </c>
      <c r="V4" s="27" t="s">
        <v>37</v>
      </c>
    </row>
    <row r="5" spans="1:22" ht="16.2">
      <c r="A5" s="1">
        <v>2364</v>
      </c>
      <c r="B5" s="1">
        <v>2828</v>
      </c>
      <c r="D5" t="s">
        <v>42</v>
      </c>
      <c r="E5" s="11">
        <v>45.139979815876941</v>
      </c>
      <c r="F5" t="s">
        <v>42</v>
      </c>
      <c r="G5" s="11">
        <v>103.44178123593575</v>
      </c>
      <c r="I5" t="s">
        <v>23</v>
      </c>
      <c r="J5">
        <v>2383.1999999999998</v>
      </c>
      <c r="K5">
        <v>2644.4</v>
      </c>
      <c r="N5" s="53"/>
      <c r="O5" s="44" t="s">
        <v>88</v>
      </c>
      <c r="P5" s="38">
        <f>KURT(A2:A11)</f>
        <v>-0.37669856522516776</v>
      </c>
      <c r="Q5" s="44" t="s">
        <v>89</v>
      </c>
      <c r="R5" s="46">
        <f>1-_xlfn.CHISQ.DIST(R4,2,1)</f>
        <v>0.70746001485235399</v>
      </c>
      <c r="T5" t="s">
        <v>23</v>
      </c>
      <c r="U5">
        <v>2383.1999999999998</v>
      </c>
      <c r="V5">
        <v>2644.4</v>
      </c>
    </row>
    <row r="6" spans="1:22" ht="15">
      <c r="A6" s="1">
        <v>2384</v>
      </c>
      <c r="B6" s="1">
        <v>2092</v>
      </c>
      <c r="D6" t="s">
        <v>43</v>
      </c>
      <c r="E6">
        <v>2402</v>
      </c>
      <c r="F6" t="s">
        <v>43</v>
      </c>
      <c r="G6">
        <v>2528</v>
      </c>
      <c r="I6" t="s">
        <v>6</v>
      </c>
      <c r="J6" s="11">
        <v>20376.177777777779</v>
      </c>
      <c r="K6" s="11">
        <v>214004.0421052638</v>
      </c>
      <c r="N6" s="53"/>
      <c r="O6" s="44" t="s">
        <v>90</v>
      </c>
      <c r="P6" s="32">
        <v>10</v>
      </c>
      <c r="Q6" s="47" t="s">
        <v>91</v>
      </c>
      <c r="R6" s="49">
        <f>_xlfn.CHISQ.INV(1-P7,2)</f>
        <v>5.9914645471079799</v>
      </c>
      <c r="T6" t="s">
        <v>6</v>
      </c>
      <c r="U6" s="11">
        <v>20376.177777777779</v>
      </c>
      <c r="V6" s="11">
        <v>214004.0421052638</v>
      </c>
    </row>
    <row r="7" spans="1:22" ht="14.4">
      <c r="A7" s="1">
        <v>2256</v>
      </c>
      <c r="B7" s="1">
        <v>2136</v>
      </c>
      <c r="D7" t="s">
        <v>44</v>
      </c>
      <c r="E7" s="26" t="e">
        <v>#N/A</v>
      </c>
      <c r="F7" t="s">
        <v>44</v>
      </c>
      <c r="G7">
        <v>2528</v>
      </c>
      <c r="I7" t="s">
        <v>24</v>
      </c>
      <c r="J7">
        <v>10</v>
      </c>
      <c r="K7">
        <v>20</v>
      </c>
      <c r="N7" s="53"/>
      <c r="O7" s="44" t="s">
        <v>92</v>
      </c>
      <c r="P7" s="32">
        <v>0.05</v>
      </c>
      <c r="Q7" s="44"/>
      <c r="R7" s="48"/>
      <c r="T7" t="s">
        <v>24</v>
      </c>
      <c r="U7">
        <v>10</v>
      </c>
      <c r="V7">
        <v>20</v>
      </c>
    </row>
    <row r="8" spans="1:22">
      <c r="A8" s="1">
        <v>2460</v>
      </c>
      <c r="B8" s="1">
        <v>3072</v>
      </c>
      <c r="D8" t="s">
        <v>45</v>
      </c>
      <c r="E8" s="11">
        <v>142.74514975219921</v>
      </c>
      <c r="F8" t="s">
        <v>45</v>
      </c>
      <c r="G8" s="11">
        <v>462.60570911442909</v>
      </c>
      <c r="I8" t="s">
        <v>10</v>
      </c>
      <c r="J8">
        <v>9</v>
      </c>
      <c r="K8">
        <v>19</v>
      </c>
      <c r="N8" s="53"/>
      <c r="T8" t="s">
        <v>57</v>
      </c>
      <c r="U8">
        <v>0</v>
      </c>
    </row>
    <row r="9" spans="1:22" ht="13.8" thickBot="1">
      <c r="A9" s="1">
        <v>2240</v>
      </c>
      <c r="B9" s="1">
        <v>2504</v>
      </c>
      <c r="D9" t="s">
        <v>46</v>
      </c>
      <c r="E9" s="25">
        <v>20376.177777777779</v>
      </c>
      <c r="F9" t="s">
        <v>46</v>
      </c>
      <c r="G9" s="25">
        <v>214004.0421052638</v>
      </c>
      <c r="I9" t="s">
        <v>12</v>
      </c>
      <c r="J9" s="8">
        <v>9.5213985573950943E-2</v>
      </c>
      <c r="N9" s="53"/>
      <c r="T9" t="s">
        <v>10</v>
      </c>
      <c r="U9">
        <v>25</v>
      </c>
    </row>
    <row r="10" spans="1:22" ht="15" thickBot="1">
      <c r="A10" s="1">
        <v>2540</v>
      </c>
      <c r="B10" s="1">
        <v>2480</v>
      </c>
      <c r="D10" t="s">
        <v>47</v>
      </c>
      <c r="E10" s="6">
        <v>-0.37669856522516776</v>
      </c>
      <c r="F10" t="s">
        <v>47</v>
      </c>
      <c r="G10" s="6">
        <v>0.58522108449149535</v>
      </c>
      <c r="I10" t="s">
        <v>54</v>
      </c>
      <c r="J10" s="29">
        <v>5.3014749523250249E-4</v>
      </c>
      <c r="K10" s="9"/>
      <c r="N10" s="53" t="s">
        <v>37</v>
      </c>
      <c r="O10" s="55" t="s">
        <v>85</v>
      </c>
      <c r="P10" s="56"/>
      <c r="Q10" s="56"/>
      <c r="R10" s="57"/>
      <c r="T10" t="s">
        <v>58</v>
      </c>
      <c r="U10" s="6">
        <v>-2.3143317895529787</v>
      </c>
    </row>
    <row r="11" spans="1:22" ht="13.8" thickBot="1">
      <c r="A11" s="1">
        <v>2492</v>
      </c>
      <c r="B11" s="1">
        <v>2356</v>
      </c>
      <c r="D11" t="s">
        <v>48</v>
      </c>
      <c r="E11" s="6">
        <v>-0.61629014947930927</v>
      </c>
      <c r="F11" t="s">
        <v>48</v>
      </c>
      <c r="G11" s="6">
        <v>0.78746236622446331</v>
      </c>
      <c r="I11" s="4" t="s">
        <v>55</v>
      </c>
      <c r="J11" s="28">
        <v>0.20692531072048728</v>
      </c>
      <c r="K11" s="4"/>
      <c r="N11" s="53"/>
      <c r="T11" t="s">
        <v>59</v>
      </c>
      <c r="U11" s="15">
        <v>1.457643435235032E-2</v>
      </c>
      <c r="V11" s="9" t="s">
        <v>63</v>
      </c>
    </row>
    <row r="12" spans="1:22" ht="14.4">
      <c r="A12" s="1"/>
      <c r="B12" s="1">
        <v>2944</v>
      </c>
      <c r="D12" t="s">
        <v>49</v>
      </c>
      <c r="E12">
        <v>444</v>
      </c>
      <c r="F12" t="s">
        <v>49</v>
      </c>
      <c r="G12">
        <v>1796</v>
      </c>
      <c r="N12" s="53"/>
      <c r="O12" s="44" t="s">
        <v>86</v>
      </c>
      <c r="P12" s="38">
        <f>SKEW(B2:B21)</f>
        <v>0.78746236622446331</v>
      </c>
      <c r="Q12" s="45" t="s">
        <v>87</v>
      </c>
      <c r="R12" s="49">
        <f>P14*(P12^2+P13^2/4)/6</f>
        <v>2.352393025510604</v>
      </c>
      <c r="T12" t="s">
        <v>60</v>
      </c>
      <c r="U12" s="6">
        <v>1.7081407612518986</v>
      </c>
    </row>
    <row r="13" spans="1:22" ht="16.2">
      <c r="A13" s="1"/>
      <c r="B13" s="1">
        <v>2260</v>
      </c>
      <c r="D13" t="s">
        <v>50</v>
      </c>
      <c r="E13">
        <v>2116</v>
      </c>
      <c r="F13" t="s">
        <v>50</v>
      </c>
      <c r="G13">
        <v>2008</v>
      </c>
      <c r="I13" s="7" t="s">
        <v>68</v>
      </c>
      <c r="J13" s="17">
        <f>2*J10</f>
        <v>1.060294990465005E-3</v>
      </c>
      <c r="N13" s="53"/>
      <c r="O13" s="44" t="s">
        <v>88</v>
      </c>
      <c r="P13" s="38">
        <f>KURT(B2:B21)</f>
        <v>0.58522108449149535</v>
      </c>
      <c r="Q13" s="44" t="s">
        <v>89</v>
      </c>
      <c r="R13" s="46">
        <f>1-_xlfn.CHISQ.DIST(R12,2,1)</f>
        <v>0.30844969481083373</v>
      </c>
      <c r="T13" t="s">
        <v>61</v>
      </c>
      <c r="U13" s="6">
        <v>2.915286870470064E-2</v>
      </c>
    </row>
    <row r="14" spans="1:22" ht="15.6" thickBot="1">
      <c r="A14" s="1"/>
      <c r="B14" s="1">
        <v>2744</v>
      </c>
      <c r="D14" t="s">
        <v>51</v>
      </c>
      <c r="E14">
        <v>2560</v>
      </c>
      <c r="F14" t="s">
        <v>51</v>
      </c>
      <c r="G14">
        <v>3804</v>
      </c>
      <c r="N14" s="53"/>
      <c r="O14" s="44" t="s">
        <v>90</v>
      </c>
      <c r="P14" s="32">
        <v>20</v>
      </c>
      <c r="Q14" s="47" t="s">
        <v>91</v>
      </c>
      <c r="R14" s="49">
        <f>_xlfn.CHISQ.INV(1-P15,2)</f>
        <v>5.9914645471079799</v>
      </c>
      <c r="T14" s="4" t="s">
        <v>62</v>
      </c>
      <c r="U14" s="16">
        <v>2.0595385527532977</v>
      </c>
      <c r="V14" s="4"/>
    </row>
    <row r="15" spans="1:22" ht="14.4">
      <c r="A15" s="1"/>
      <c r="B15" s="1">
        <v>2116</v>
      </c>
      <c r="D15" t="s">
        <v>4</v>
      </c>
      <c r="E15">
        <v>23832</v>
      </c>
      <c r="F15" t="s">
        <v>4</v>
      </c>
      <c r="G15">
        <v>52888</v>
      </c>
      <c r="I15" s="9" t="s">
        <v>70</v>
      </c>
      <c r="N15" s="53"/>
      <c r="O15" s="44" t="s">
        <v>92</v>
      </c>
      <c r="P15" s="32">
        <v>0.05</v>
      </c>
      <c r="Q15" s="44"/>
      <c r="R15" s="48"/>
    </row>
    <row r="16" spans="1:22" ht="13.8" thickBot="1">
      <c r="A16" s="1"/>
      <c r="B16" s="1">
        <v>2528</v>
      </c>
      <c r="D16" s="4" t="s">
        <v>3</v>
      </c>
      <c r="E16" s="4">
        <v>10</v>
      </c>
      <c r="F16" s="4" t="s">
        <v>3</v>
      </c>
      <c r="G16" s="4">
        <v>20</v>
      </c>
      <c r="I16" s="9" t="s">
        <v>71</v>
      </c>
    </row>
    <row r="17" spans="1:22" ht="15.6">
      <c r="A17" s="1"/>
      <c r="B17" s="1">
        <v>3804</v>
      </c>
      <c r="I17" s="9" t="s">
        <v>72</v>
      </c>
      <c r="T17" s="58" t="s">
        <v>82</v>
      </c>
      <c r="U17" s="59"/>
      <c r="V17" s="60"/>
    </row>
    <row r="18" spans="1:22">
      <c r="A18" s="1"/>
      <c r="B18" s="1">
        <v>2976</v>
      </c>
      <c r="D18" s="9" t="s">
        <v>69</v>
      </c>
    </row>
    <row r="19" spans="1:22">
      <c r="A19" s="1"/>
      <c r="B19" s="1">
        <v>2528</v>
      </c>
      <c r="D19" s="9" t="s">
        <v>52</v>
      </c>
      <c r="U19" s="30" t="s">
        <v>73</v>
      </c>
      <c r="V19" s="30" t="s">
        <v>74</v>
      </c>
    </row>
    <row r="20" spans="1:22">
      <c r="A20" s="1"/>
      <c r="B20" s="1">
        <v>2372</v>
      </c>
      <c r="T20" s="34" t="s">
        <v>75</v>
      </c>
      <c r="U20" s="32">
        <v>2383.1999999999998</v>
      </c>
      <c r="V20" s="32">
        <v>2644.4</v>
      </c>
    </row>
    <row r="21" spans="1:22" ht="16.2" thickBot="1">
      <c r="A21" s="1"/>
      <c r="B21" s="1">
        <v>3388</v>
      </c>
      <c r="T21" s="34" t="s">
        <v>76</v>
      </c>
      <c r="U21" s="39">
        <f>SQRT(20376.2)</f>
        <v>142.74522759097763</v>
      </c>
      <c r="V21" s="39">
        <f>SQRT(214004)</f>
        <v>462.60566360562427</v>
      </c>
    </row>
    <row r="22" spans="1:22" ht="16.2" thickBot="1">
      <c r="C22" s="14" t="s">
        <v>96</v>
      </c>
      <c r="D22" s="55" t="s">
        <v>85</v>
      </c>
      <c r="E22" s="56"/>
      <c r="F22" s="56"/>
      <c r="G22" s="57"/>
      <c r="T22" s="34" t="s">
        <v>77</v>
      </c>
      <c r="U22" s="32">
        <v>10</v>
      </c>
      <c r="V22" s="32">
        <v>20</v>
      </c>
    </row>
    <row r="23" spans="1:22">
      <c r="C23" s="14"/>
      <c r="T23" s="34" t="s">
        <v>78</v>
      </c>
      <c r="U23" s="40">
        <f>SQRT(U21^2/U22+V21^2/V22)</f>
        <v>112.8619510729812</v>
      </c>
    </row>
    <row r="24" spans="1:22" ht="14.4">
      <c r="C24" s="14"/>
      <c r="D24" s="44" t="s">
        <v>86</v>
      </c>
      <c r="E24" s="38">
        <f>SKEW(A2:A11)</f>
        <v>-0.61629014947930927</v>
      </c>
      <c r="F24" s="45" t="s">
        <v>87</v>
      </c>
      <c r="G24" s="49">
        <f>E26*(E24^2+E25^2/4)/6</f>
        <v>0.69214833434317391</v>
      </c>
      <c r="T24" s="34" t="s">
        <v>83</v>
      </c>
      <c r="U24" s="42">
        <f>(U21^2/U22+V21^2/V22)^2/((U21^2/U22)^2/(U22-1)+(V21^2/V22)^2/(V22-1))</f>
        <v>25.010581766229112</v>
      </c>
    </row>
    <row r="25" spans="1:22" ht="16.2">
      <c r="C25" s="14"/>
      <c r="D25" s="44" t="s">
        <v>88</v>
      </c>
      <c r="E25" s="38">
        <f>KURT(A2:A11)</f>
        <v>-0.37669856522516776</v>
      </c>
      <c r="F25" s="44" t="s">
        <v>89</v>
      </c>
      <c r="G25" s="46">
        <f>1-_xlfn.CHISQ.DIST(G24,2,1)</f>
        <v>0.70746001485235399</v>
      </c>
      <c r="T25" s="35" t="s">
        <v>84</v>
      </c>
      <c r="U25" s="36">
        <v>0.95</v>
      </c>
    </row>
    <row r="26" spans="1:22" ht="16.2">
      <c r="C26" s="14"/>
      <c r="D26" s="44" t="s">
        <v>90</v>
      </c>
      <c r="E26" s="32">
        <v>10</v>
      </c>
      <c r="F26" s="47" t="s">
        <v>91</v>
      </c>
      <c r="G26" s="49">
        <f>_xlfn.CHISQ.INV(1-E27,2)</f>
        <v>5.9914645471079799</v>
      </c>
      <c r="T26" s="35" t="s">
        <v>79</v>
      </c>
      <c r="U26" s="37">
        <f>_xlfn.T.INV(1-(1-U25)/2,U24)</f>
        <v>2.0595385527532977</v>
      </c>
    </row>
    <row r="27" spans="1:22" ht="14.4">
      <c r="C27" s="14"/>
      <c r="D27" s="44" t="s">
        <v>92</v>
      </c>
      <c r="E27" s="32">
        <v>0.05</v>
      </c>
      <c r="F27" s="44"/>
      <c r="G27" s="48"/>
      <c r="T27" s="35" t="s">
        <v>80</v>
      </c>
      <c r="U27" s="41">
        <f>(U20-V20)-U26*U23</f>
        <v>-493.64353937376143</v>
      </c>
    </row>
    <row r="28" spans="1:22" ht="15" thickBot="1">
      <c r="C28" s="14"/>
      <c r="T28" s="35" t="s">
        <v>81</v>
      </c>
      <c r="U28" s="41">
        <f>(U20-V20)+U26*U23</f>
        <v>-28.75646062623909</v>
      </c>
    </row>
    <row r="29" spans="1:22" ht="15" thickBot="1">
      <c r="C29" s="14" t="s">
        <v>97</v>
      </c>
      <c r="D29" s="55" t="s">
        <v>85</v>
      </c>
      <c r="E29" s="56"/>
      <c r="F29" s="56"/>
      <c r="G29" s="57"/>
      <c r="T29" s="2"/>
    </row>
    <row r="30" spans="1:22">
      <c r="C30" s="14"/>
    </row>
    <row r="31" spans="1:22" ht="14.4">
      <c r="C31" s="14"/>
      <c r="D31" s="44" t="s">
        <v>86</v>
      </c>
      <c r="E31" s="38">
        <f>SKEW(B2:B21)</f>
        <v>0.78746236622446331</v>
      </c>
      <c r="F31" s="45" t="s">
        <v>87</v>
      </c>
      <c r="G31" s="49">
        <f>E33*(E31^2+E32^2/4)/6</f>
        <v>2.352393025510604</v>
      </c>
    </row>
    <row r="32" spans="1:22" ht="16.2">
      <c r="C32" s="14"/>
      <c r="D32" s="44" t="s">
        <v>88</v>
      </c>
      <c r="E32" s="38">
        <f>KURT(B2:B21)</f>
        <v>0.58522108449149535</v>
      </c>
      <c r="F32" s="44" t="s">
        <v>89</v>
      </c>
      <c r="G32" s="46">
        <f>1-_xlfn.CHISQ.DIST(G31,2,1)</f>
        <v>0.30844969481083373</v>
      </c>
    </row>
    <row r="33" spans="3:7" ht="15">
      <c r="C33" s="14"/>
      <c r="D33" s="44" t="s">
        <v>90</v>
      </c>
      <c r="E33" s="32">
        <v>20</v>
      </c>
      <c r="F33" s="47" t="s">
        <v>91</v>
      </c>
      <c r="G33" s="49">
        <f>_xlfn.CHISQ.INV(1-E34,2)</f>
        <v>5.9914645471079799</v>
      </c>
    </row>
    <row r="34" spans="3:7" ht="14.4">
      <c r="C34" s="14"/>
      <c r="D34" s="44" t="s">
        <v>92</v>
      </c>
      <c r="E34" s="32">
        <v>0.05</v>
      </c>
      <c r="F34" s="44"/>
      <c r="G34" s="48"/>
    </row>
    <row r="36" spans="3:7">
      <c r="D36" s="9" t="s">
        <v>98</v>
      </c>
    </row>
  </sheetData>
  <mergeCells count="5">
    <mergeCell ref="D22:G22"/>
    <mergeCell ref="D29:G29"/>
    <mergeCell ref="T17:V17"/>
    <mergeCell ref="O2:R2"/>
    <mergeCell ref="O10:R10"/>
  </mergeCells>
  <pageMargins left="0.7" right="0.7" top="0.75" bottom="0.75" header="0.3" footer="0.3"/>
  <pageSetup paperSize="9" orientation="portrait" r:id="rId1"/>
  <ignoredErrors>
    <ignoredError sqref="R1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 Machines</vt:lpstr>
      <vt:lpstr>Assembly</vt:lpstr>
      <vt:lpstr>Salary</vt:lpstr>
      <vt:lpstr>Tyre I</vt:lpstr>
      <vt:lpstr>Tyre II</vt:lpstr>
      <vt:lpstr>Advertising</vt:lpstr>
      <vt:lpstr>Cereals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Claire Liu</cp:lastModifiedBy>
  <dcterms:created xsi:type="dcterms:W3CDTF">2010-05-02T12:35:52Z</dcterms:created>
  <dcterms:modified xsi:type="dcterms:W3CDTF">2023-03-30T06:28:47Z</dcterms:modified>
</cp:coreProperties>
</file>