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LearnAll_LQT\Data Mining\KTCuoiKi\"/>
    </mc:Choice>
  </mc:AlternateContent>
  <xr:revisionPtr revIDLastSave="0" documentId="13_ncr:1_{1F3076FC-F914-4E08-86B1-625CDD45FF38}" xr6:coauthVersionLast="47" xr6:coauthVersionMax="47" xr10:uidLastSave="{00000000-0000-0000-0000-000000000000}"/>
  <bookViews>
    <workbookView xWindow="-108" yWindow="-108" windowWidth="23256" windowHeight="12456" xr2:uid="{D1E7A5E5-D7F7-405E-9833-2B67B850F04C}"/>
  </bookViews>
  <sheets>
    <sheet name="Sheet1" sheetId="1" r:id="rId1"/>
  </sheets>
  <definedNames>
    <definedName name="_xlchart.v1.0" hidden="1">Sheet1!$B$2:$B$13</definedName>
    <definedName name="_xlchart.v1.1" hidden="1">Sheet1!$C$2:$C$13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a="1"/>
  <c r="D2" i="1" s="1"/>
  <c r="E2" i="1" a="1"/>
  <c r="E2" i="1" s="1"/>
  <c r="D88" i="1"/>
  <c r="D87" i="1"/>
  <c r="D86" i="1"/>
  <c r="D85" i="1"/>
  <c r="D84" i="1"/>
  <c r="D83" i="1"/>
  <c r="D82" i="1"/>
  <c r="D81" i="1"/>
  <c r="D80" i="1"/>
  <c r="D79" i="1"/>
  <c r="D78" i="1"/>
  <c r="D77" i="1"/>
  <c r="D76" i="1"/>
  <c r="D75" i="1"/>
  <c r="M46" i="1"/>
  <c r="J46" i="1"/>
  <c r="I46" i="1"/>
  <c r="C46" i="1"/>
  <c r="B46" i="1"/>
  <c r="M42" i="1"/>
  <c r="C23" i="1"/>
  <c r="B23" i="1"/>
  <c r="C22" i="1" a="1"/>
  <c r="C22" i="1" s="1"/>
  <c r="O3" i="1" s="1"/>
  <c r="B22" i="1" a="1"/>
  <c r="B22" i="1" s="1"/>
  <c r="M3" i="1"/>
  <c r="L3" i="1"/>
  <c r="H3" i="1"/>
  <c r="M2" i="1"/>
  <c r="L2" i="1"/>
  <c r="H2" i="1"/>
  <c r="O2" i="1" l="1"/>
  <c r="Q65" i="1"/>
  <c r="K46" i="1"/>
  <c r="E75" i="1"/>
  <c r="I3" i="1"/>
  <c r="J3" i="1"/>
  <c r="Q58" i="1"/>
  <c r="L61" i="1"/>
  <c r="F64" i="1"/>
  <c r="F58" i="1"/>
  <c r="Q60" i="1"/>
  <c r="L63" i="1"/>
  <c r="K3" i="1"/>
  <c r="L58" i="1"/>
  <c r="F61" i="1"/>
  <c r="Q63" i="1"/>
  <c r="F59" i="1"/>
  <c r="L64" i="1"/>
  <c r="L59" i="1"/>
  <c r="F62" i="1"/>
  <c r="Q64" i="1"/>
  <c r="Q61" i="1"/>
  <c r="Q59" i="1"/>
  <c r="L62" i="1"/>
  <c r="F65" i="1"/>
  <c r="F60" i="1"/>
  <c r="Q62" i="1"/>
  <c r="L65" i="1"/>
  <c r="L60" i="1"/>
  <c r="F63" i="1"/>
  <c r="C75" i="1" l="1"/>
  <c r="N3" i="1"/>
  <c r="Q3" i="1" s="1"/>
  <c r="P3" i="1" l="1"/>
  <c r="L46" i="1"/>
  <c r="N46" i="1" s="1"/>
  <c r="F46" i="1"/>
  <c r="G46" i="1" s="1"/>
  <c r="Q46" i="1"/>
  <c r="Q50" i="1"/>
  <c r="L48" i="1"/>
  <c r="N48" i="1" s="1"/>
  <c r="L56" i="1"/>
  <c r="N56" i="1" s="1"/>
  <c r="Q54" i="1"/>
  <c r="F51" i="1"/>
  <c r="G51" i="1" s="1"/>
  <c r="L54" i="1"/>
  <c r="N54" i="1" s="1"/>
  <c r="F52" i="1"/>
  <c r="G52" i="1" s="1"/>
  <c r="L53" i="1"/>
  <c r="N53" i="1" s="1"/>
  <c r="L57" i="1"/>
  <c r="N57" i="1" s="1"/>
  <c r="L49" i="1"/>
  <c r="N49" i="1" s="1"/>
  <c r="Q51" i="1"/>
  <c r="F54" i="1"/>
  <c r="G54" i="1" s="1"/>
  <c r="L50" i="1"/>
  <c r="N50" i="1" s="1"/>
  <c r="F53" i="1"/>
  <c r="G53" i="1" s="1"/>
  <c r="F55" i="1"/>
  <c r="G55" i="1" s="1"/>
  <c r="Q57" i="1"/>
  <c r="F49" i="1"/>
  <c r="G49" i="1" s="1"/>
  <c r="Q55" i="1"/>
  <c r="F47" i="1"/>
  <c r="G47" i="1" s="1"/>
  <c r="F50" i="1"/>
  <c r="G50" i="1" s="1"/>
  <c r="Q47" i="1"/>
  <c r="K2" i="1"/>
  <c r="L47" i="1"/>
  <c r="N47" i="1" s="1"/>
  <c r="F57" i="1"/>
  <c r="G57" i="1" s="1"/>
  <c r="Q49" i="1"/>
  <c r="L55" i="1"/>
  <c r="N55" i="1" s="1"/>
  <c r="I2" i="1"/>
  <c r="Q48" i="1"/>
  <c r="F56" i="1"/>
  <c r="G56" i="1" s="1"/>
  <c r="L52" i="1"/>
  <c r="N52" i="1" s="1"/>
  <c r="F48" i="1"/>
  <c r="G48" i="1" s="1"/>
  <c r="Q56" i="1"/>
  <c r="Q52" i="1"/>
  <c r="Q53" i="1"/>
  <c r="L51" i="1"/>
  <c r="N51" i="1" s="1"/>
  <c r="J2" i="1"/>
  <c r="N2" i="1" l="1"/>
  <c r="P2" i="1" s="1"/>
  <c r="P46" i="1" a="1"/>
  <c r="P46" i="1" s="1"/>
  <c r="R46" i="1" s="1"/>
  <c r="S47" i="1" s="1"/>
  <c r="S53" i="1" l="1"/>
  <c r="Q2" i="1"/>
  <c r="S55" i="1"/>
  <c r="S54" i="1"/>
  <c r="S48" i="1"/>
  <c r="S51" i="1"/>
  <c r="S49" i="1"/>
  <c r="S56" i="1"/>
  <c r="S57" i="1"/>
  <c r="S52" i="1"/>
  <c r="S46" i="1"/>
  <c r="S5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<sst xmlns="http://schemas.openxmlformats.org/spreadsheetml/2006/main" count="86" uniqueCount="70">
  <si>
    <t>Stt</t>
  </si>
  <si>
    <t>X</t>
  </si>
  <si>
    <t>Y</t>
  </si>
  <si>
    <t>Sort X</t>
  </si>
  <si>
    <t>Sort Y</t>
  </si>
  <si>
    <t>TT</t>
  </si>
  <si>
    <t>MIN</t>
  </si>
  <si>
    <t>Q1</t>
  </si>
  <si>
    <t>Q2</t>
  </si>
  <si>
    <t>Q3</t>
  </si>
  <si>
    <t>MAX</t>
  </si>
  <si>
    <t>TB</t>
  </si>
  <si>
    <t>IQR</t>
  </si>
  <si>
    <t>Phương sai</t>
  </si>
  <si>
    <t>Q1-1.5IQR</t>
  </si>
  <si>
    <t>Q3+1.5IQR</t>
  </si>
  <si>
    <t>Mode</t>
  </si>
  <si>
    <t>Trung vị</t>
  </si>
  <si>
    <t>Trung bình</t>
  </si>
  <si>
    <t>Câu 1a</t>
  </si>
  <si>
    <t>Câu 1b</t>
  </si>
  <si>
    <t>Không vẽ dấu X ở giữa biểu đồ</t>
  </si>
  <si>
    <t>Sum(x*x)</t>
  </si>
  <si>
    <t>Boxlot</t>
  </si>
  <si>
    <t>Scartter lot</t>
  </si>
  <si>
    <t>Count</t>
  </si>
  <si>
    <t>Chú ý:</t>
  </si>
  <si>
    <t>Nếu count != 12 cần chỉnh sửa Q1 Q2 Q3</t>
  </si>
  <si>
    <t xml:space="preserve">Các ô có màu này </t>
  </si>
  <si>
    <t>là giá trị cần đưa vào từ đề bài</t>
  </si>
  <si>
    <t>Chuẩn hóa</t>
  </si>
  <si>
    <t>sA</t>
  </si>
  <si>
    <t>Chuẩn hóa min max</t>
  </si>
  <si>
    <t>Chuẩn hóa Z_core</t>
  </si>
  <si>
    <t xml:space="preserve">Chuẩn hóa thập phân </t>
  </si>
  <si>
    <t>Nhận từ đề bài</t>
  </si>
  <si>
    <t>giá trị</t>
  </si>
  <si>
    <t>kết quả</t>
  </si>
  <si>
    <t>min</t>
  </si>
  <si>
    <t>max</t>
  </si>
  <si>
    <t>min_new</t>
  </si>
  <si>
    <t>max_new</t>
  </si>
  <si>
    <t>v</t>
  </si>
  <si>
    <t>v'</t>
  </si>
  <si>
    <t>sum</t>
  </si>
  <si>
    <t>count</t>
  </si>
  <si>
    <t>A tb</t>
  </si>
  <si>
    <t>j</t>
  </si>
  <si>
    <t>Hệ số tương quan</t>
  </si>
  <si>
    <t>Làm trơn dữ liệu</t>
  </si>
  <si>
    <t xml:space="preserve">r = </t>
  </si>
  <si>
    <t>r &gt; 0: Tương quan thuận</t>
  </si>
  <si>
    <t>r &lt; 0: Tương quan nghịch</t>
  </si>
  <si>
    <t>r = 0: Đéo Tương quan</t>
  </si>
  <si>
    <t>n = 12</t>
  </si>
  <si>
    <t>bin = 3</t>
  </si>
  <si>
    <t>chiều sâu</t>
  </si>
  <si>
    <t xml:space="preserve">tính số phần tử trong bin </t>
  </si>
  <si>
    <t>"12/3</t>
  </si>
  <si>
    <t>chiều rộng</t>
  </si>
  <si>
    <t xml:space="preserve">"(max - min)/bin = d </t>
  </si>
  <si>
    <t>bin 1</t>
  </si>
  <si>
    <t xml:space="preserve">min </t>
  </si>
  <si>
    <t>&lt;=</t>
  </si>
  <si>
    <t>Xi</t>
  </si>
  <si>
    <t>&lt;</t>
  </si>
  <si>
    <t>min + d</t>
  </si>
  <si>
    <t>min + 2d</t>
  </si>
  <si>
    <t>…</t>
  </si>
  <si>
    <t>min + 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</si>
</sst>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amily val="2"/>
      <scheme val="minor"/>
    </font>
    <font>
      <b/>
      <sz val="14"/>
      <color theme="1"/>
      <name val="OpenSans-Bold"/>
    </font>
    <font>
      <sz val="14"/>
      <color theme="1"/>
      <name val="OpenSans-Bold"/>
    </font>
    <font>
      <b/>
      <sz val="14"/>
      <color theme="1"/>
      <name val="Times New Roman"/>
      <family val="1"/>
      <scheme val="major"/>
    </font>
    <font>
      <b/>
      <sz val="14"/>
      <color rgb="FF000000"/>
      <name val="Times New Roman"/>
      <family val="1"/>
      <scheme val="major"/>
    </font>
    <font>
      <sz val="14"/>
      <color theme="1"/>
      <name val="Times New Roman"/>
      <family val="1"/>
      <scheme val="major"/>
    </font>
    <font>
      <sz val="14"/>
      <color theme="1"/>
      <name val="Arial"/>
      <family val="2"/>
      <charset val="163"/>
      <scheme val="minor"/>
    </font>
  </fonts>
  <fills count="9">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7"/>
        <bgColor indexed="64"/>
      </patternFill>
    </fill>
    <fill>
      <patternFill patternType="solid">
        <fgColor theme="8" tint="0.79998168889431442"/>
        <bgColor rgb="FF000000"/>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2" borderId="4" xfId="0" applyFont="1" applyFill="1" applyBorder="1" applyAlignment="1">
      <alignment horizontal="right" vertical="center"/>
    </xf>
    <xf numFmtId="0" fontId="1" fillId="2" borderId="3" xfId="0" applyFont="1" applyFill="1" applyBorder="1" applyAlignment="1">
      <alignment horizontal="right" vertical="center"/>
    </xf>
    <xf numFmtId="0" fontId="2" fillId="0" borderId="0" xfId="0" applyFont="1"/>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4" fillId="5" borderId="6" xfId="0" applyFont="1" applyFill="1" applyBorder="1" applyAlignment="1">
      <alignment horizontal="center" vertical="center"/>
    </xf>
    <xf numFmtId="0" fontId="3" fillId="2" borderId="10" xfId="0" applyFont="1" applyFill="1" applyBorder="1" applyAlignment="1">
      <alignment horizontal="center" vertical="center"/>
    </xf>
    <xf numFmtId="0" fontId="2" fillId="0" borderId="11" xfId="0" applyFont="1" applyBorder="1" applyAlignment="1">
      <alignment horizontal="center" vertical="center"/>
    </xf>
    <xf numFmtId="2" fontId="2" fillId="3" borderId="12" xfId="0" applyNumberFormat="1" applyFont="1" applyFill="1" applyBorder="1"/>
    <xf numFmtId="2" fontId="2" fillId="3" borderId="13" xfId="0" applyNumberFormat="1" applyFont="1" applyFill="1" applyBorder="1"/>
    <xf numFmtId="2" fontId="2" fillId="0" borderId="14" xfId="0" applyNumberFormat="1" applyFont="1" applyBorder="1" applyAlignment="1">
      <alignment horizontal="right" vertical="center"/>
    </xf>
    <xf numFmtId="0" fontId="2" fillId="0" borderId="15" xfId="0" applyFont="1" applyBorder="1" applyAlignment="1">
      <alignment horizontal="right" vertical="center"/>
    </xf>
    <xf numFmtId="0" fontId="2" fillId="0" borderId="16" xfId="0" applyFont="1" applyBorder="1" applyAlignment="1">
      <alignment horizontal="right" vertical="center"/>
    </xf>
    <xf numFmtId="2" fontId="2" fillId="0" borderId="13" xfId="0" applyNumberFormat="1" applyFont="1" applyBorder="1" applyAlignment="1">
      <alignment horizontal="right" vertical="center"/>
    </xf>
    <xf numFmtId="2" fontId="2" fillId="0" borderId="17" xfId="0" applyNumberFormat="1" applyFont="1" applyBorder="1" applyAlignment="1">
      <alignment horizontal="right" vertical="center"/>
    </xf>
    <xf numFmtId="0" fontId="2" fillId="0" borderId="17" xfId="0" applyFont="1" applyBorder="1" applyAlignment="1">
      <alignment horizontal="right" vertical="center"/>
    </xf>
    <xf numFmtId="0" fontId="2" fillId="0" borderId="18" xfId="0" applyFont="1" applyBorder="1" applyAlignment="1">
      <alignment horizontal="right" vertical="center"/>
    </xf>
    <xf numFmtId="0" fontId="3" fillId="0" borderId="19" xfId="0" applyFont="1" applyBorder="1" applyAlignment="1">
      <alignment horizontal="center" vertical="center"/>
    </xf>
    <xf numFmtId="2" fontId="5" fillId="0" borderId="8" xfId="0" applyNumberFormat="1" applyFont="1" applyBorder="1" applyAlignment="1">
      <alignment horizontal="center" vertical="center"/>
    </xf>
    <xf numFmtId="2" fontId="5" fillId="4" borderId="20" xfId="0" applyNumberFormat="1" applyFont="1" applyFill="1" applyBorder="1" applyAlignment="1">
      <alignment horizontal="center" vertical="center"/>
    </xf>
    <xf numFmtId="2" fontId="5" fillId="4" borderId="8" xfId="0" applyNumberFormat="1" applyFont="1" applyFill="1" applyBorder="1" applyAlignment="1">
      <alignment horizontal="center" vertical="center"/>
    </xf>
    <xf numFmtId="2" fontId="5" fillId="4" borderId="15" xfId="0" applyNumberFormat="1" applyFont="1" applyFill="1" applyBorder="1" applyAlignment="1">
      <alignment horizontal="center" vertical="center"/>
    </xf>
    <xf numFmtId="2" fontId="5" fillId="0" borderId="20" xfId="0" applyNumberFormat="1" applyFont="1" applyBorder="1" applyAlignment="1">
      <alignment horizontal="center" vertical="center"/>
    </xf>
    <xf numFmtId="2" fontId="5" fillId="2" borderId="8" xfId="0" applyNumberFormat="1" applyFont="1" applyFill="1" applyBorder="1" applyAlignment="1">
      <alignment horizontal="center" vertical="center"/>
    </xf>
    <xf numFmtId="2" fontId="5" fillId="0" borderId="15" xfId="0" applyNumberFormat="1" applyFont="1" applyBorder="1" applyAlignment="1">
      <alignment horizontal="center" vertical="center"/>
    </xf>
    <xf numFmtId="0" fontId="5" fillId="0" borderId="17" xfId="0" applyFont="1" applyBorder="1" applyAlignment="1">
      <alignment horizontal="center" vertical="center"/>
    </xf>
    <xf numFmtId="0" fontId="2" fillId="0" borderId="21" xfId="0" applyFont="1" applyBorder="1" applyAlignment="1">
      <alignment horizontal="center" vertical="center"/>
    </xf>
    <xf numFmtId="2" fontId="2" fillId="3" borderId="19" xfId="0" applyNumberFormat="1" applyFont="1" applyFill="1" applyBorder="1"/>
    <xf numFmtId="2" fontId="2" fillId="3" borderId="17" xfId="0" applyNumberFormat="1" applyFont="1" applyFill="1" applyBorder="1"/>
    <xf numFmtId="0" fontId="3" fillId="0" borderId="22" xfId="0" applyFont="1" applyBorder="1" applyAlignment="1">
      <alignment horizontal="center" vertical="center"/>
    </xf>
    <xf numFmtId="2" fontId="5" fillId="0" borderId="23" xfId="0" applyNumberFormat="1" applyFont="1" applyBorder="1" applyAlignment="1">
      <alignment horizontal="center" vertical="center"/>
    </xf>
    <xf numFmtId="2" fontId="5" fillId="4" borderId="24" xfId="0" applyNumberFormat="1" applyFont="1" applyFill="1" applyBorder="1" applyAlignment="1">
      <alignment horizontal="center" vertical="center"/>
    </xf>
    <xf numFmtId="2" fontId="5" fillId="4" borderId="25" xfId="0" applyNumberFormat="1" applyFont="1" applyFill="1" applyBorder="1" applyAlignment="1">
      <alignment horizontal="center" vertical="center"/>
    </xf>
    <xf numFmtId="2" fontId="5" fillId="0" borderId="24" xfId="0" applyNumberFormat="1" applyFont="1" applyBorder="1" applyAlignment="1">
      <alignment horizontal="center" vertical="center"/>
    </xf>
    <xf numFmtId="2" fontId="5" fillId="0" borderId="25" xfId="0" applyNumberFormat="1" applyFont="1" applyBorder="1" applyAlignment="1">
      <alignment horizontal="center" vertical="center"/>
    </xf>
    <xf numFmtId="0" fontId="5" fillId="0" borderId="26" xfId="0" applyFont="1" applyBorder="1" applyAlignment="1">
      <alignment horizontal="center" vertical="center"/>
    </xf>
    <xf numFmtId="0" fontId="2" fillId="4" borderId="0" xfId="0" applyFont="1" applyFill="1"/>
    <xf numFmtId="0" fontId="2" fillId="4" borderId="8" xfId="0" applyFont="1" applyFill="1" applyBorder="1"/>
    <xf numFmtId="0" fontId="2" fillId="2" borderId="8" xfId="0" applyFont="1" applyFill="1" applyBorder="1"/>
    <xf numFmtId="2" fontId="2" fillId="3" borderId="19"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0" fontId="2" fillId="0" borderId="27" xfId="0" applyFont="1" applyBorder="1" applyAlignment="1">
      <alignment horizontal="center" vertical="center"/>
    </xf>
    <xf numFmtId="2" fontId="2" fillId="3" borderId="28" xfId="0" applyNumberFormat="1" applyFont="1" applyFill="1" applyBorder="1" applyAlignment="1">
      <alignment horizontal="center" vertical="center"/>
    </xf>
    <xf numFmtId="2" fontId="2" fillId="3" borderId="18" xfId="0" applyNumberFormat="1" applyFont="1" applyFill="1" applyBorder="1" applyAlignment="1">
      <alignment horizontal="center" vertical="center"/>
    </xf>
    <xf numFmtId="0" fontId="0" fillId="6" borderId="8" xfId="0" applyFill="1" applyBorder="1"/>
    <xf numFmtId="0" fontId="2" fillId="3" borderId="0" xfId="0" applyFont="1" applyFill="1"/>
    <xf numFmtId="0" fontId="6" fillId="0" borderId="0" xfId="0" applyFont="1"/>
    <xf numFmtId="0" fontId="6" fillId="7" borderId="0" xfId="0" applyFont="1" applyFill="1"/>
    <xf numFmtId="0" fontId="6" fillId="2" borderId="8" xfId="0" applyFont="1" applyFill="1" applyBorder="1" applyAlignment="1">
      <alignment horizontal="right"/>
    </xf>
    <xf numFmtId="0" fontId="6" fillId="3" borderId="8" xfId="0" applyFont="1" applyFill="1" applyBorder="1" applyAlignment="1">
      <alignment horizontal="right"/>
    </xf>
    <xf numFmtId="0" fontId="6" fillId="7" borderId="8" xfId="0" applyFont="1" applyFill="1" applyBorder="1" applyAlignment="1">
      <alignment horizontal="right"/>
    </xf>
    <xf numFmtId="0" fontId="6" fillId="2" borderId="8" xfId="0" applyFont="1" applyFill="1" applyBorder="1" applyAlignment="1">
      <alignment horizontal="center" vertical="center"/>
    </xf>
    <xf numFmtId="0" fontId="6" fillId="3" borderId="8" xfId="0" applyFont="1" applyFill="1" applyBorder="1" applyAlignment="1">
      <alignment horizontal="center" vertical="center"/>
    </xf>
    <xf numFmtId="0" fontId="6" fillId="7" borderId="8" xfId="0" applyFont="1" applyFill="1" applyBorder="1" applyAlignment="1">
      <alignment horizontal="center" vertical="center"/>
    </xf>
    <xf numFmtId="0" fontId="2" fillId="2" borderId="8" xfId="0" applyFont="1" applyFill="1" applyBorder="1" applyAlignment="1">
      <alignment horizontal="center" vertical="center"/>
    </xf>
    <xf numFmtId="0" fontId="0" fillId="2" borderId="8" xfId="0" applyFill="1" applyBorder="1" applyAlignment="1">
      <alignment horizontal="center" vertical="center"/>
    </xf>
    <xf numFmtId="2" fontId="6" fillId="0" borderId="8" xfId="0" applyNumberFormat="1" applyFont="1" applyBorder="1" applyAlignment="1">
      <alignment horizontal="right"/>
    </xf>
    <xf numFmtId="2" fontId="6" fillId="3" borderId="8" xfId="0" applyNumberFormat="1" applyFont="1" applyFill="1" applyBorder="1" applyAlignment="1">
      <alignment horizontal="right"/>
    </xf>
    <xf numFmtId="2" fontId="6" fillId="0" borderId="8" xfId="0" applyNumberFormat="1" applyFont="1" applyBorder="1"/>
    <xf numFmtId="2" fontId="6" fillId="7" borderId="8" xfId="0" applyNumberFormat="1" applyFont="1" applyFill="1" applyBorder="1"/>
    <xf numFmtId="2" fontId="6" fillId="0" borderId="8" xfId="0" applyNumberFormat="1" applyFont="1" applyBorder="1" applyAlignment="1">
      <alignment horizontal="center"/>
    </xf>
    <xf numFmtId="2" fontId="6" fillId="3" borderId="8" xfId="0" applyNumberFormat="1" applyFont="1" applyFill="1" applyBorder="1" applyAlignment="1">
      <alignment horizontal="center"/>
    </xf>
    <xf numFmtId="2" fontId="6" fillId="7" borderId="8" xfId="0" applyNumberFormat="1" applyFont="1" applyFill="1" applyBorder="1" applyAlignment="1">
      <alignment horizontal="right"/>
    </xf>
    <xf numFmtId="2" fontId="2" fillId="0" borderId="8" xfId="0" applyNumberFormat="1" applyFont="1" applyBorder="1" applyAlignment="1">
      <alignment horizontal="center" vertical="center"/>
    </xf>
    <xf numFmtId="2" fontId="6" fillId="0" borderId="8" xfId="0" applyNumberFormat="1" applyFont="1" applyBorder="1" applyAlignment="1">
      <alignment horizontal="center" vertical="center"/>
    </xf>
    <xf numFmtId="2" fontId="6" fillId="8" borderId="8" xfId="0" applyNumberFormat="1" applyFont="1" applyFill="1" applyBorder="1" applyAlignment="1">
      <alignment horizontal="center" vertical="center"/>
    </xf>
    <xf numFmtId="2" fontId="6" fillId="7" borderId="8" xfId="0" applyNumberFormat="1" applyFont="1" applyFill="1" applyBorder="1" applyAlignment="1">
      <alignment horizontal="center" vertical="center"/>
    </xf>
    <xf numFmtId="2" fontId="2" fillId="0" borderId="0" xfId="0" applyNumberFormat="1" applyFont="1"/>
    <xf numFmtId="2" fontId="0" fillId="0" borderId="0" xfId="0" applyNumberFormat="1"/>
    <xf numFmtId="0" fontId="6" fillId="0" borderId="8" xfId="0" applyFont="1" applyBorder="1" applyAlignment="1">
      <alignment horizontal="center" vertical="center"/>
    </xf>
    <xf numFmtId="2" fontId="2" fillId="2" borderId="0" xfId="0" applyNumberFormat="1" applyFont="1" applyFill="1"/>
    <xf numFmtId="0" fontId="2" fillId="0" borderId="8" xfId="0" applyFont="1" applyBorder="1"/>
  </cellXfs>
  <cellStyles count="1">
    <cellStyle name="Bình thường"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Sheet1!$D$2:$D$13</c:f>
              <c:numCache>
                <c:formatCode>0.00</c:formatCode>
                <c:ptCount val="12"/>
                <c:pt idx="0">
                  <c:v>4.5</c:v>
                </c:pt>
                <c:pt idx="1">
                  <c:v>4.5999999999999996</c:v>
                </c:pt>
                <c:pt idx="2">
                  <c:v>4.9000000000000004</c:v>
                </c:pt>
                <c:pt idx="3">
                  <c:v>5</c:v>
                </c:pt>
                <c:pt idx="4">
                  <c:v>5.0999999999999996</c:v>
                </c:pt>
                <c:pt idx="5">
                  <c:v>5.0999999999999996</c:v>
                </c:pt>
                <c:pt idx="6">
                  <c:v>5.0999999999999996</c:v>
                </c:pt>
                <c:pt idx="7">
                  <c:v>5.3</c:v>
                </c:pt>
                <c:pt idx="8">
                  <c:v>5.4</c:v>
                </c:pt>
                <c:pt idx="9">
                  <c:v>5.7</c:v>
                </c:pt>
                <c:pt idx="10">
                  <c:v>6.4</c:v>
                </c:pt>
                <c:pt idx="11">
                  <c:v>7</c:v>
                </c:pt>
              </c:numCache>
            </c:numRef>
          </c:xVal>
          <c:yVal>
            <c:numRef>
              <c:f>Sheet1!$E$2:$E$13</c:f>
              <c:numCache>
                <c:formatCode>0.00</c:formatCode>
                <c:ptCount val="12"/>
                <c:pt idx="0">
                  <c:v>2.2999999999999998</c:v>
                </c:pt>
                <c:pt idx="1">
                  <c:v>3</c:v>
                </c:pt>
                <c:pt idx="2">
                  <c:v>3.1</c:v>
                </c:pt>
                <c:pt idx="3">
                  <c:v>3.2</c:v>
                </c:pt>
                <c:pt idx="4">
                  <c:v>3.2</c:v>
                </c:pt>
                <c:pt idx="5">
                  <c:v>3.3</c:v>
                </c:pt>
                <c:pt idx="6">
                  <c:v>3.5</c:v>
                </c:pt>
                <c:pt idx="7">
                  <c:v>3.5</c:v>
                </c:pt>
                <c:pt idx="8">
                  <c:v>3.7</c:v>
                </c:pt>
                <c:pt idx="9">
                  <c:v>3.8</c:v>
                </c:pt>
                <c:pt idx="10">
                  <c:v>3.9</c:v>
                </c:pt>
                <c:pt idx="11">
                  <c:v>4.4000000000000004</c:v>
                </c:pt>
              </c:numCache>
            </c:numRef>
          </c:yVal>
          <c:smooth val="0"/>
          <c:extLst>
            <c:ext xmlns:c16="http://schemas.microsoft.com/office/drawing/2014/chart" uri="{C3380CC4-5D6E-409C-BE32-E72D297353CC}">
              <c16:uniqueId val="{00000000-9CE3-4A09-B08A-D7C7ADA82A9D}"/>
            </c:ext>
          </c:extLst>
        </c:ser>
        <c:dLbls>
          <c:showLegendKey val="0"/>
          <c:showVal val="0"/>
          <c:showCatName val="0"/>
          <c:showSerName val="0"/>
          <c:showPercent val="0"/>
          <c:showBubbleSize val="0"/>
        </c:dLbls>
        <c:axId val="2124047296"/>
        <c:axId val="2124049376"/>
      </c:scatterChart>
      <c:valAx>
        <c:axId val="21240472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124049376"/>
        <c:crosses val="autoZero"/>
        <c:crossBetween val="midCat"/>
      </c:valAx>
      <c:valAx>
        <c:axId val="21240493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124047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rial" panose="020B0604020202020204" pitchFamily="34" charset="0"/>
            </a:rPr>
            <a:t>X</a:t>
          </a:r>
        </a:p>
      </cx:txPr>
    </cx:title>
    <cx:plotArea>
      <cx:plotAreaRegion>
        <cx:series layoutId="boxWhisker" uniqueId="{BC04BCFD-EFBD-43E0-AC23-F9F8625AEDDF}">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rial" panose="020B0604020202020204" pitchFamily="34" charset="0"/>
            </a:rPr>
            <a:t>Y</a:t>
          </a:r>
        </a:p>
      </cx:txPr>
    </cx:title>
    <cx:plotArea>
      <cx:plotAreaRegion>
        <cx:series layoutId="boxWhisker" uniqueId="{4A6E6A1F-9003-41E5-8106-710CDF38CCB7}">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1.xml"/><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58642</xdr:colOff>
      <xdr:row>6</xdr:row>
      <xdr:rowOff>100533</xdr:rowOff>
    </xdr:from>
    <xdr:to>
      <xdr:col>20</xdr:col>
      <xdr:colOff>282038</xdr:colOff>
      <xdr:row>18</xdr:row>
      <xdr:rowOff>54429</xdr:rowOff>
    </xdr:to>
    <xdr:pic>
      <xdr:nvPicPr>
        <xdr:cNvPr id="4" name="Picture 3">
          <a:extLst>
            <a:ext uri="{FF2B5EF4-FFF2-40B4-BE49-F238E27FC236}">
              <a16:creationId xmlns:a16="http://schemas.microsoft.com/office/drawing/2014/main" id="{F7388E03-CC34-49E4-93F6-95FE8036B639}"/>
            </a:ext>
          </a:extLst>
        </xdr:cNvPr>
        <xdr:cNvPicPr>
          <a:picLocks noChangeAspect="1"/>
        </xdr:cNvPicPr>
      </xdr:nvPicPr>
      <xdr:blipFill>
        <a:blip xmlns:r="http://schemas.openxmlformats.org/officeDocument/2006/relationships" r:embed="rId1"/>
        <a:stretch>
          <a:fillRect/>
        </a:stretch>
      </xdr:blipFill>
      <xdr:spPr>
        <a:xfrm>
          <a:off x="4325842" y="1456893"/>
          <a:ext cx="10662796" cy="26056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14</xdr:col>
      <xdr:colOff>8965</xdr:colOff>
      <xdr:row>88</xdr:row>
      <xdr:rowOff>62753</xdr:rowOff>
    </xdr:from>
    <xdr:to>
      <xdr:col>20</xdr:col>
      <xdr:colOff>555812</xdr:colOff>
      <xdr:row>112</xdr:row>
      <xdr:rowOff>199912</xdr:rowOff>
    </xdr:to>
    <xdr:pic>
      <xdr:nvPicPr>
        <xdr:cNvPr id="5" name="Picture 4" descr="Không có mô tả.">
          <a:extLst>
            <a:ext uri="{FF2B5EF4-FFF2-40B4-BE49-F238E27FC236}">
              <a16:creationId xmlns:a16="http://schemas.microsoft.com/office/drawing/2014/main" id="{76580063-2AFF-4C88-98EC-FE21AD7BE3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99725" y="19539473"/>
          <a:ext cx="5362687" cy="521207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0</xdr:col>
      <xdr:colOff>116542</xdr:colOff>
      <xdr:row>66</xdr:row>
      <xdr:rowOff>71716</xdr:rowOff>
    </xdr:from>
    <xdr:to>
      <xdr:col>6</xdr:col>
      <xdr:colOff>412092</xdr:colOff>
      <xdr:row>69</xdr:row>
      <xdr:rowOff>138503</xdr:rowOff>
    </xdr:to>
    <xdr:pic>
      <xdr:nvPicPr>
        <xdr:cNvPr id="6" name="Picture 5">
          <a:extLst>
            <a:ext uri="{FF2B5EF4-FFF2-40B4-BE49-F238E27FC236}">
              <a16:creationId xmlns:a16="http://schemas.microsoft.com/office/drawing/2014/main" id="{B77F4F61-B96A-47E1-B52E-BBEE4DCDAE6D}"/>
            </a:ext>
          </a:extLst>
        </xdr:cNvPr>
        <xdr:cNvPicPr>
          <a:picLocks noChangeAspect="1"/>
        </xdr:cNvPicPr>
      </xdr:nvPicPr>
      <xdr:blipFill>
        <a:blip xmlns:r="http://schemas.openxmlformats.org/officeDocument/2006/relationships" r:embed="rId3"/>
        <a:stretch>
          <a:fillRect/>
        </a:stretch>
      </xdr:blipFill>
      <xdr:spPr>
        <a:xfrm>
          <a:off x="116542" y="14686876"/>
          <a:ext cx="4562750" cy="7297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331695</xdr:colOff>
      <xdr:row>61</xdr:row>
      <xdr:rowOff>215154</xdr:rowOff>
    </xdr:from>
    <xdr:to>
      <xdr:col>10</xdr:col>
      <xdr:colOff>379612</xdr:colOff>
      <xdr:row>66</xdr:row>
      <xdr:rowOff>50204</xdr:rowOff>
    </xdr:to>
    <xdr:pic>
      <xdr:nvPicPr>
        <xdr:cNvPr id="7" name="Picture 6">
          <a:extLst>
            <a:ext uri="{FF2B5EF4-FFF2-40B4-BE49-F238E27FC236}">
              <a16:creationId xmlns:a16="http://schemas.microsoft.com/office/drawing/2014/main" id="{58BA8737-EB3F-4E6C-8BA6-9C2FD5662D74}"/>
            </a:ext>
          </a:extLst>
        </xdr:cNvPr>
        <xdr:cNvPicPr>
          <a:picLocks noChangeAspect="1"/>
        </xdr:cNvPicPr>
      </xdr:nvPicPr>
      <xdr:blipFill>
        <a:blip xmlns:r="http://schemas.openxmlformats.org/officeDocument/2006/relationships" r:embed="rId4"/>
        <a:stretch>
          <a:fillRect/>
        </a:stretch>
      </xdr:blipFill>
      <xdr:spPr>
        <a:xfrm>
          <a:off x="5940015" y="13725414"/>
          <a:ext cx="1389037" cy="79517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346038</xdr:colOff>
      <xdr:row>57</xdr:row>
      <xdr:rowOff>60513</xdr:rowOff>
    </xdr:from>
    <xdr:to>
      <xdr:col>10</xdr:col>
      <xdr:colOff>376518</xdr:colOff>
      <xdr:row>61</xdr:row>
      <xdr:rowOff>43480</xdr:rowOff>
    </xdr:to>
    <xdr:pic>
      <xdr:nvPicPr>
        <xdr:cNvPr id="8" name="Picture 7">
          <a:extLst>
            <a:ext uri="{FF2B5EF4-FFF2-40B4-BE49-F238E27FC236}">
              <a16:creationId xmlns:a16="http://schemas.microsoft.com/office/drawing/2014/main" id="{4A5C5258-B79D-48A1-99E6-78BEC9AA4721}"/>
            </a:ext>
          </a:extLst>
        </xdr:cNvPr>
        <xdr:cNvPicPr>
          <a:picLocks noChangeAspect="1"/>
        </xdr:cNvPicPr>
      </xdr:nvPicPr>
      <xdr:blipFill rotWithShape="1">
        <a:blip xmlns:r="http://schemas.openxmlformats.org/officeDocument/2006/relationships" r:embed="rId5"/>
        <a:srcRect r="14240"/>
        <a:stretch/>
      </xdr:blipFill>
      <xdr:spPr>
        <a:xfrm>
          <a:off x="5954358" y="12686853"/>
          <a:ext cx="1371600" cy="68400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xdr:col>
      <xdr:colOff>573741</xdr:colOff>
      <xdr:row>73</xdr:row>
      <xdr:rowOff>134473</xdr:rowOff>
    </xdr:from>
    <xdr:to>
      <xdr:col>11</xdr:col>
      <xdr:colOff>174679</xdr:colOff>
      <xdr:row>82</xdr:row>
      <xdr:rowOff>181232</xdr:rowOff>
    </xdr:to>
    <xdr:pic>
      <xdr:nvPicPr>
        <xdr:cNvPr id="9" name="Picture 8">
          <a:extLst>
            <a:ext uri="{FF2B5EF4-FFF2-40B4-BE49-F238E27FC236}">
              <a16:creationId xmlns:a16="http://schemas.microsoft.com/office/drawing/2014/main" id="{0F954235-E9F6-4537-BADC-195070F47245}"/>
            </a:ext>
          </a:extLst>
        </xdr:cNvPr>
        <xdr:cNvPicPr>
          <a:picLocks noChangeAspect="1"/>
        </xdr:cNvPicPr>
      </xdr:nvPicPr>
      <xdr:blipFill>
        <a:blip xmlns:r="http://schemas.openxmlformats.org/officeDocument/2006/relationships" r:embed="rId6"/>
        <a:stretch>
          <a:fillRect/>
        </a:stretch>
      </xdr:blipFill>
      <xdr:spPr>
        <a:xfrm>
          <a:off x="4170381" y="16296493"/>
          <a:ext cx="3624298" cy="16240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14</xdr:col>
      <xdr:colOff>0</xdr:colOff>
      <xdr:row>74</xdr:row>
      <xdr:rowOff>0</xdr:rowOff>
    </xdr:from>
    <xdr:to>
      <xdr:col>20</xdr:col>
      <xdr:colOff>557174</xdr:colOff>
      <xdr:row>90</xdr:row>
      <xdr:rowOff>12807</xdr:rowOff>
    </xdr:to>
    <xdr:pic>
      <xdr:nvPicPr>
        <xdr:cNvPr id="10" name="Picture 9">
          <a:extLst>
            <a:ext uri="{FF2B5EF4-FFF2-40B4-BE49-F238E27FC236}">
              <a16:creationId xmlns:a16="http://schemas.microsoft.com/office/drawing/2014/main" id="{709ACCDD-1C9D-4B3C-AA41-5C6D5CA89C12}"/>
            </a:ext>
          </a:extLst>
        </xdr:cNvPr>
        <xdr:cNvPicPr>
          <a:picLocks noChangeAspect="1"/>
        </xdr:cNvPicPr>
      </xdr:nvPicPr>
      <xdr:blipFill>
        <a:blip xmlns:r="http://schemas.openxmlformats.org/officeDocument/2006/relationships" r:embed="rId7"/>
        <a:stretch>
          <a:fillRect/>
        </a:stretch>
      </xdr:blipFill>
      <xdr:spPr>
        <a:xfrm>
          <a:off x="9890760" y="16383000"/>
          <a:ext cx="5373014" cy="290840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11</xdr:col>
      <xdr:colOff>609600</xdr:colOff>
      <xdr:row>23</xdr:row>
      <xdr:rowOff>8966</xdr:rowOff>
    </xdr:from>
    <xdr:to>
      <xdr:col>18</xdr:col>
      <xdr:colOff>519952</xdr:colOff>
      <xdr:row>35</xdr:row>
      <xdr:rowOff>62754</xdr:rowOff>
    </xdr:to>
    <xdr:graphicFrame macro="">
      <xdr:nvGraphicFramePr>
        <xdr:cNvPr id="11" name="Chart 10">
          <a:extLst>
            <a:ext uri="{FF2B5EF4-FFF2-40B4-BE49-F238E27FC236}">
              <a16:creationId xmlns:a16="http://schemas.microsoft.com/office/drawing/2014/main" id="{261C5501-E577-4954-9153-F585E54BD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331694</xdr:colOff>
      <xdr:row>66</xdr:row>
      <xdr:rowOff>80682</xdr:rowOff>
    </xdr:from>
    <xdr:to>
      <xdr:col>15</xdr:col>
      <xdr:colOff>137595</xdr:colOff>
      <xdr:row>70</xdr:row>
      <xdr:rowOff>152036</xdr:rowOff>
    </xdr:to>
    <xdr:pic>
      <xdr:nvPicPr>
        <xdr:cNvPr id="12" name="Picture 11">
          <a:extLst>
            <a:ext uri="{FF2B5EF4-FFF2-40B4-BE49-F238E27FC236}">
              <a16:creationId xmlns:a16="http://schemas.microsoft.com/office/drawing/2014/main" id="{19D6DB52-1E73-4295-A669-E51AAD295029}"/>
            </a:ext>
          </a:extLst>
        </xdr:cNvPr>
        <xdr:cNvPicPr>
          <a:picLocks noChangeAspect="1"/>
        </xdr:cNvPicPr>
      </xdr:nvPicPr>
      <xdr:blipFill>
        <a:blip xmlns:r="http://schemas.openxmlformats.org/officeDocument/2006/relationships" r:embed="rId9"/>
        <a:stretch>
          <a:fillRect/>
        </a:stretch>
      </xdr:blipFill>
      <xdr:spPr>
        <a:xfrm>
          <a:off x="5940014" y="14695842"/>
          <a:ext cx="5010361" cy="95527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20</xdr:col>
      <xdr:colOff>12327</xdr:colOff>
      <xdr:row>44</xdr:row>
      <xdr:rowOff>10477</xdr:rowOff>
    </xdr:from>
    <xdr:to>
      <xdr:col>25</xdr:col>
      <xdr:colOff>432549</xdr:colOff>
      <xdr:row>66</xdr:row>
      <xdr:rowOff>100191</xdr:rowOff>
    </xdr:to>
    <xdr:pic>
      <xdr:nvPicPr>
        <xdr:cNvPr id="13" name="Picture 12">
          <a:extLst>
            <a:ext uri="{FF2B5EF4-FFF2-40B4-BE49-F238E27FC236}">
              <a16:creationId xmlns:a16="http://schemas.microsoft.com/office/drawing/2014/main" id="{361C59FE-B098-48AD-8572-EA3C63258CB7}"/>
            </a:ext>
          </a:extLst>
        </xdr:cNvPr>
        <xdr:cNvPicPr>
          <a:picLocks noChangeAspect="1"/>
        </xdr:cNvPicPr>
      </xdr:nvPicPr>
      <xdr:blipFill>
        <a:blip xmlns:r="http://schemas.openxmlformats.org/officeDocument/2006/relationships" r:embed="rId10"/>
        <a:stretch>
          <a:fillRect/>
        </a:stretch>
      </xdr:blipFill>
      <xdr:spPr>
        <a:xfrm>
          <a:off x="14718927" y="9764077"/>
          <a:ext cx="3773022" cy="399115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0</xdr:colOff>
      <xdr:row>22</xdr:row>
      <xdr:rowOff>213360</xdr:rowOff>
    </xdr:from>
    <xdr:to>
      <xdr:col>8</xdr:col>
      <xdr:colOff>163285</xdr:colOff>
      <xdr:row>37</xdr:row>
      <xdr:rowOff>205740</xdr:rowOff>
    </xdr:to>
    <mc:AlternateContent xmlns:mc="http://schemas.openxmlformats.org/markup-compatibility/2006">
      <mc:Choice xmlns:cx1="http://schemas.microsoft.com/office/drawing/2015/9/8/chartex" Requires="cx1">
        <xdr:graphicFrame macro="">
          <xdr:nvGraphicFramePr>
            <xdr:cNvPr id="14" name="Biểu đồ 13">
              <a:extLst>
                <a:ext uri="{FF2B5EF4-FFF2-40B4-BE49-F238E27FC236}">
                  <a16:creationId xmlns:a16="http://schemas.microsoft.com/office/drawing/2014/main" id="{8F2E0B9F-FAED-4979-8015-99187807C2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4245429" y="5046617"/>
              <a:ext cx="1491342" cy="3258094"/>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8</xdr:col>
      <xdr:colOff>651510</xdr:colOff>
      <xdr:row>22</xdr:row>
      <xdr:rowOff>209550</xdr:rowOff>
    </xdr:from>
    <xdr:to>
      <xdr:col>10</xdr:col>
      <xdr:colOff>642256</xdr:colOff>
      <xdr:row>37</xdr:row>
      <xdr:rowOff>152400</xdr:rowOff>
    </xdr:to>
    <mc:AlternateContent xmlns:mc="http://schemas.openxmlformats.org/markup-compatibility/2006">
      <mc:Choice xmlns:cx1="http://schemas.microsoft.com/office/drawing/2015/9/8/chartex" Requires="cx1">
        <xdr:graphicFrame macro="">
          <xdr:nvGraphicFramePr>
            <xdr:cNvPr id="15" name="Biểu đồ 14">
              <a:extLst>
                <a:ext uri="{FF2B5EF4-FFF2-40B4-BE49-F238E27FC236}">
                  <a16:creationId xmlns:a16="http://schemas.microsoft.com/office/drawing/2014/main" id="{DF49664F-0EBF-4FBE-B248-8131CBB584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6224996" y="5042807"/>
              <a:ext cx="1318803" cy="3208564"/>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BB9-7512-46E6-949F-77AC602947DC}">
  <dimension ref="A1:AF124"/>
  <sheetViews>
    <sheetView tabSelected="1" zoomScale="70" zoomScaleNormal="70" workbookViewId="0">
      <selection activeCell="O22" sqref="O22"/>
    </sheetView>
  </sheetViews>
  <sheetFormatPr defaultColWidth="8.69921875" defaultRowHeight="17.399999999999999"/>
  <cols>
    <col min="1" max="1" width="8" style="6" bestFit="1" customWidth="1"/>
    <col min="2" max="2" width="8.69921875" style="6"/>
    <col min="3" max="3" width="8.8984375" style="6" bestFit="1" customWidth="1"/>
    <col min="4" max="5" width="10.69921875" style="6" bestFit="1" customWidth="1"/>
    <col min="6" max="12" width="8.69921875" style="6"/>
    <col min="13" max="13" width="13.09765625" style="6" bestFit="1" customWidth="1"/>
    <col min="14" max="14" width="7.8984375" style="6" bestFit="1" customWidth="1"/>
    <col min="15" max="16" width="12.09765625" style="6" bestFit="1" customWidth="1"/>
    <col min="17" max="17" width="12.59765625" style="6" bestFit="1" customWidth="1"/>
    <col min="18" max="16384" width="8.69921875" style="6"/>
  </cols>
  <sheetData>
    <row r="1" spans="1:32" ht="18" thickBot="1">
      <c r="A1" s="1" t="s">
        <v>0</v>
      </c>
      <c r="B1" s="2" t="s">
        <v>1</v>
      </c>
      <c r="C1" s="3" t="s">
        <v>2</v>
      </c>
      <c r="D1" s="4" t="s">
        <v>3</v>
      </c>
      <c r="E1" s="5" t="s">
        <v>4</v>
      </c>
      <c r="G1" s="7" t="s">
        <v>5</v>
      </c>
      <c r="H1" s="8" t="s">
        <v>6</v>
      </c>
      <c r="I1" s="9" t="s">
        <v>7</v>
      </c>
      <c r="J1" s="10" t="s">
        <v>8</v>
      </c>
      <c r="K1" s="11" t="s">
        <v>9</v>
      </c>
      <c r="L1" s="12" t="s">
        <v>10</v>
      </c>
      <c r="M1" s="13" t="s">
        <v>11</v>
      </c>
      <c r="N1" s="14" t="s">
        <v>12</v>
      </c>
      <c r="O1" s="8" t="s">
        <v>13</v>
      </c>
      <c r="P1" s="15" t="s">
        <v>14</v>
      </c>
      <c r="Q1" s="8" t="s">
        <v>15</v>
      </c>
      <c r="R1" s="16" t="s">
        <v>16</v>
      </c>
    </row>
    <row r="2" spans="1:32" ht="18">
      <c r="A2" s="17">
        <v>1</v>
      </c>
      <c r="B2" s="18">
        <v>5</v>
      </c>
      <c r="C2" s="19">
        <v>3.3</v>
      </c>
      <c r="D2" s="20" cm="1">
        <f t="array" ref="D2:D21">_xlfn._xlws.SORT(B2:B21)</f>
        <v>4.5</v>
      </c>
      <c r="E2" s="23" cm="1">
        <f t="array" ref="E2:E21">_xlfn._xlws.SORT(C2:C21)</f>
        <v>2.2999999999999998</v>
      </c>
      <c r="G2" s="27" t="s">
        <v>1</v>
      </c>
      <c r="H2" s="28">
        <f>MIN(B2:B21)</f>
        <v>4.5</v>
      </c>
      <c r="I2" s="29">
        <f>_xlfn.QUARTILE.INC(D2:D7,2)</f>
        <v>4.95</v>
      </c>
      <c r="J2" s="30">
        <f>_xlfn.QUARTILE.INC(D2:D13,2)</f>
        <v>5.0999999999999996</v>
      </c>
      <c r="K2" s="31">
        <f>_xlfn.QUARTILE.INC(D8:D13,2)</f>
        <v>5.5500000000000007</v>
      </c>
      <c r="L2" s="32">
        <f>MAX(B2:B21)</f>
        <v>7</v>
      </c>
      <c r="M2" s="33">
        <f>AVERAGE(B2:B21)</f>
        <v>5.3416666666666677</v>
      </c>
      <c r="N2" s="34">
        <f>K2-I2</f>
        <v>0.60000000000000053</v>
      </c>
      <c r="O2" s="28">
        <f>SQRT(B22/B23-M2*M2)</f>
        <v>0.69216849265349523</v>
      </c>
      <c r="P2" s="28">
        <f>I2-(1.5*N2)</f>
        <v>4.0499999999999989</v>
      </c>
      <c r="Q2" s="28">
        <f>K2+(1.5*N2)</f>
        <v>6.4500000000000011</v>
      </c>
      <c r="R2" s="35"/>
    </row>
    <row r="3" spans="1:32" ht="18.600000000000001" thickBot="1">
      <c r="A3" s="36">
        <v>2</v>
      </c>
      <c r="B3" s="37">
        <v>7</v>
      </c>
      <c r="C3" s="38">
        <v>3.2</v>
      </c>
      <c r="D3" s="20">
        <v>4.5999999999999996</v>
      </c>
      <c r="E3" s="24">
        <v>3</v>
      </c>
      <c r="G3" s="39" t="s">
        <v>2</v>
      </c>
      <c r="H3" s="40">
        <f>MIN(C2:C21)</f>
        <v>2.2999999999999998</v>
      </c>
      <c r="I3" s="41">
        <f>_xlfn.QUARTILE.INC(E2:E7,2)</f>
        <v>3.1500000000000004</v>
      </c>
      <c r="J3" s="30">
        <f>_xlfn.QUARTILE.INC(E2:E13,2)</f>
        <v>3.4</v>
      </c>
      <c r="K3" s="42">
        <f>_xlfn.QUARTILE.INC(E8:E13,2)</f>
        <v>3.75</v>
      </c>
      <c r="L3" s="43">
        <f>MAX(C2:C21)</f>
        <v>4.4000000000000004</v>
      </c>
      <c r="M3" s="33">
        <f>AVERAGE(C2:C21)</f>
        <v>3.4083333333333332</v>
      </c>
      <c r="N3" s="44">
        <f>K3-I3</f>
        <v>0.59999999999999964</v>
      </c>
      <c r="O3" s="40">
        <f>SQRT(C22/C23-M3*M3)</f>
        <v>0.50573104402329261</v>
      </c>
      <c r="P3" s="40">
        <f>I3-(1.5*N3)</f>
        <v>2.2500000000000009</v>
      </c>
      <c r="Q3" s="40">
        <f>K3+(1.5*N3)</f>
        <v>4.6499999999999995</v>
      </c>
      <c r="R3" s="45"/>
    </row>
    <row r="4" spans="1:32">
      <c r="A4" s="36">
        <v>3</v>
      </c>
      <c r="B4" s="37">
        <v>6.4</v>
      </c>
      <c r="C4" s="38">
        <v>3.2</v>
      </c>
      <c r="D4" s="20">
        <v>4.9000000000000004</v>
      </c>
      <c r="E4" s="24">
        <v>3.1</v>
      </c>
      <c r="I4" s="46"/>
      <c r="J4" s="47" t="s">
        <v>17</v>
      </c>
      <c r="K4" s="46"/>
      <c r="M4" s="48" t="s">
        <v>18</v>
      </c>
    </row>
    <row r="5" spans="1:32">
      <c r="A5" s="36">
        <v>4</v>
      </c>
      <c r="B5" s="37">
        <v>4.5</v>
      </c>
      <c r="C5" s="38">
        <v>2.2999999999999998</v>
      </c>
      <c r="D5" s="20">
        <v>5</v>
      </c>
      <c r="E5" s="24">
        <v>3.2</v>
      </c>
      <c r="G5" s="6" t="s">
        <v>19</v>
      </c>
    </row>
    <row r="6" spans="1:32">
      <c r="A6" s="36">
        <v>5</v>
      </c>
      <c r="B6" s="37">
        <v>5.0999999999999996</v>
      </c>
      <c r="C6" s="38">
        <v>3.5</v>
      </c>
      <c r="D6" s="20">
        <v>5.0999999999999996</v>
      </c>
      <c r="E6" s="24">
        <v>3.2</v>
      </c>
    </row>
    <row r="7" spans="1:32">
      <c r="A7" s="36">
        <v>6</v>
      </c>
      <c r="B7" s="37">
        <v>4.9000000000000004</v>
      </c>
      <c r="C7" s="38">
        <v>3</v>
      </c>
      <c r="D7" s="20">
        <v>5.0999999999999996</v>
      </c>
      <c r="E7" s="24">
        <v>3.3</v>
      </c>
      <c r="AF7" s="6">
        <v>0</v>
      </c>
    </row>
    <row r="8" spans="1:32">
      <c r="A8" s="36">
        <v>7</v>
      </c>
      <c r="B8" s="37">
        <v>4.5999999999999996</v>
      </c>
      <c r="C8" s="38">
        <v>3.1</v>
      </c>
      <c r="D8" s="20">
        <v>5.0999999999999996</v>
      </c>
      <c r="E8" s="24">
        <v>3.5</v>
      </c>
    </row>
    <row r="9" spans="1:32">
      <c r="A9" s="36">
        <v>8</v>
      </c>
      <c r="B9" s="37">
        <v>5.7</v>
      </c>
      <c r="C9" s="38">
        <v>4.4000000000000004</v>
      </c>
      <c r="D9" s="20">
        <v>5.3</v>
      </c>
      <c r="E9" s="24">
        <v>3.5</v>
      </c>
    </row>
    <row r="10" spans="1:32">
      <c r="A10" s="36">
        <v>9</v>
      </c>
      <c r="B10" s="37">
        <v>5.4</v>
      </c>
      <c r="C10" s="38">
        <v>3.9</v>
      </c>
      <c r="D10" s="20">
        <v>5.4</v>
      </c>
      <c r="E10" s="24">
        <v>3.7</v>
      </c>
    </row>
    <row r="11" spans="1:32">
      <c r="A11" s="36">
        <v>10</v>
      </c>
      <c r="B11" s="37">
        <v>5.0999999999999996</v>
      </c>
      <c r="C11" s="38">
        <v>3.5</v>
      </c>
      <c r="D11" s="20">
        <v>5.7</v>
      </c>
      <c r="E11" s="24">
        <v>3.8</v>
      </c>
    </row>
    <row r="12" spans="1:32">
      <c r="A12" s="36">
        <v>11</v>
      </c>
      <c r="B12" s="37">
        <v>5.0999999999999996</v>
      </c>
      <c r="C12" s="38">
        <v>3.8</v>
      </c>
      <c r="D12" s="20">
        <v>6.4</v>
      </c>
      <c r="E12" s="24">
        <v>3.9</v>
      </c>
    </row>
    <row r="13" spans="1:32">
      <c r="A13" s="36">
        <v>12</v>
      </c>
      <c r="B13" s="37">
        <v>5.3</v>
      </c>
      <c r="C13" s="38">
        <v>3.7</v>
      </c>
      <c r="D13" s="20">
        <v>7</v>
      </c>
      <c r="E13" s="24">
        <v>4.4000000000000004</v>
      </c>
    </row>
    <row r="14" spans="1:32">
      <c r="A14" s="36">
        <v>13</v>
      </c>
      <c r="B14" s="49"/>
      <c r="C14" s="50"/>
      <c r="D14" s="21">
        <v>0</v>
      </c>
      <c r="E14" s="25">
        <v>0</v>
      </c>
    </row>
    <row r="15" spans="1:32">
      <c r="A15" s="36">
        <v>14</v>
      </c>
      <c r="B15" s="49"/>
      <c r="C15" s="50"/>
      <c r="D15" s="21">
        <v>0</v>
      </c>
      <c r="E15" s="25">
        <v>0</v>
      </c>
    </row>
    <row r="16" spans="1:32">
      <c r="A16" s="36">
        <v>15</v>
      </c>
      <c r="B16" s="49"/>
      <c r="C16" s="50"/>
      <c r="D16" s="21">
        <v>0</v>
      </c>
      <c r="E16" s="25">
        <v>0</v>
      </c>
    </row>
    <row r="17" spans="1:14">
      <c r="A17" s="36">
        <v>16</v>
      </c>
      <c r="B17" s="49"/>
      <c r="C17" s="50"/>
      <c r="D17" s="21">
        <v>0</v>
      </c>
      <c r="E17" s="25">
        <v>0</v>
      </c>
    </row>
    <row r="18" spans="1:14">
      <c r="A18" s="36">
        <v>17</v>
      </c>
      <c r="B18" s="49"/>
      <c r="C18" s="50"/>
      <c r="D18" s="21">
        <v>0</v>
      </c>
      <c r="E18" s="25">
        <v>0</v>
      </c>
    </row>
    <row r="19" spans="1:14">
      <c r="A19" s="36">
        <v>18</v>
      </c>
      <c r="B19" s="49"/>
      <c r="C19" s="50"/>
      <c r="D19" s="21">
        <v>0</v>
      </c>
      <c r="E19" s="25">
        <v>0</v>
      </c>
    </row>
    <row r="20" spans="1:14">
      <c r="A20" s="36">
        <v>19</v>
      </c>
      <c r="B20" s="49"/>
      <c r="C20" s="50"/>
      <c r="D20" s="21">
        <v>0</v>
      </c>
      <c r="E20" s="25">
        <v>0</v>
      </c>
    </row>
    <row r="21" spans="1:14">
      <c r="A21" s="51">
        <v>20</v>
      </c>
      <c r="B21" s="52"/>
      <c r="C21" s="53"/>
      <c r="D21" s="22">
        <v>0</v>
      </c>
      <c r="E21" s="26">
        <v>0</v>
      </c>
      <c r="G21" s="6" t="s">
        <v>20</v>
      </c>
      <c r="H21" s="6" t="s">
        <v>21</v>
      </c>
    </row>
    <row r="22" spans="1:14">
      <c r="A22" s="54" t="s">
        <v>22</v>
      </c>
      <c r="B22" s="54" cm="1">
        <f t="array" ref="B22">SUM(B2:B21*B2:B21)</f>
        <v>348.15</v>
      </c>
      <c r="C22" s="54" cm="1">
        <f t="array" ref="C22">SUM(C2:C21*C2:C21)</f>
        <v>142.47</v>
      </c>
      <c r="D22" s="54"/>
      <c r="E22" s="54"/>
      <c r="G22" s="6" t="s">
        <v>23</v>
      </c>
      <c r="N22" s="6" t="s">
        <v>24</v>
      </c>
    </row>
    <row r="23" spans="1:14">
      <c r="A23" s="54" t="s">
        <v>25</v>
      </c>
      <c r="B23" s="54">
        <f>COUNT(B2:B21)</f>
        <v>12</v>
      </c>
      <c r="C23" s="54">
        <f>COUNT(C2:C21)</f>
        <v>12</v>
      </c>
      <c r="D23" s="54"/>
      <c r="E23" s="54"/>
    </row>
    <row r="24" spans="1:14">
      <c r="A24"/>
      <c r="B24"/>
      <c r="C24"/>
      <c r="D24"/>
      <c r="E24"/>
    </row>
    <row r="25" spans="1:14">
      <c r="A25"/>
      <c r="B25"/>
      <c r="C25"/>
      <c r="D25"/>
      <c r="E25"/>
    </row>
    <row r="29" spans="1:14">
      <c r="A29" s="55" t="s">
        <v>26</v>
      </c>
      <c r="B29" s="55" t="s">
        <v>27</v>
      </c>
      <c r="C29" s="55"/>
      <c r="D29" s="55"/>
      <c r="E29" s="55"/>
      <c r="F29" s="55"/>
    </row>
    <row r="30" spans="1:14">
      <c r="B30" s="55" t="s">
        <v>28</v>
      </c>
      <c r="C30" s="55"/>
      <c r="D30" s="55"/>
      <c r="E30" s="55"/>
    </row>
    <row r="31" spans="1:14">
      <c r="B31" s="55" t="s">
        <v>29</v>
      </c>
      <c r="C31" s="55"/>
      <c r="D31" s="55"/>
      <c r="E31" s="55"/>
    </row>
    <row r="42" spans="2:19">
      <c r="B42" s="6" t="s">
        <v>30</v>
      </c>
      <c r="L42" s="6" t="s">
        <v>31</v>
      </c>
      <c r="M42" s="6">
        <f>AVEDEV(B2:B13)</f>
        <v>0.5222222222222227</v>
      </c>
    </row>
    <row r="43" spans="2:19">
      <c r="B43" s="56" t="s">
        <v>32</v>
      </c>
      <c r="I43" s="6" t="s">
        <v>33</v>
      </c>
      <c r="P43" s="6" t="s">
        <v>34</v>
      </c>
    </row>
    <row r="44" spans="2:19">
      <c r="C44" s="56"/>
      <c r="D44" s="56" t="s">
        <v>35</v>
      </c>
      <c r="E44" s="56"/>
      <c r="F44" s="56" t="s">
        <v>36</v>
      </c>
      <c r="G44" s="57" t="s">
        <v>37</v>
      </c>
    </row>
    <row r="45" spans="2:19">
      <c r="B45" s="58" t="s">
        <v>38</v>
      </c>
      <c r="C45" s="58" t="s">
        <v>39</v>
      </c>
      <c r="D45" s="59" t="s">
        <v>40</v>
      </c>
      <c r="E45" s="59" t="s">
        <v>41</v>
      </c>
      <c r="F45" s="58" t="s">
        <v>42</v>
      </c>
      <c r="G45" s="60" t="s">
        <v>43</v>
      </c>
      <c r="I45" s="61" t="s">
        <v>44</v>
      </c>
      <c r="J45" s="61" t="s">
        <v>45</v>
      </c>
      <c r="K45" s="61" t="s">
        <v>46</v>
      </c>
      <c r="L45" s="61" t="s">
        <v>42</v>
      </c>
      <c r="M45" s="62" t="s">
        <v>31</v>
      </c>
      <c r="N45" s="63" t="s">
        <v>43</v>
      </c>
      <c r="P45" s="64" t="s">
        <v>10</v>
      </c>
      <c r="Q45" s="61" t="s">
        <v>42</v>
      </c>
      <c r="R45" s="65" t="s">
        <v>47</v>
      </c>
      <c r="S45" s="63" t="s">
        <v>43</v>
      </c>
    </row>
    <row r="46" spans="2:19">
      <c r="B46" s="66">
        <f>MIN(B2:B21)</f>
        <v>4.5</v>
      </c>
      <c r="C46" s="66">
        <f>MAX(B2:B21)</f>
        <v>7</v>
      </c>
      <c r="D46" s="67">
        <v>0</v>
      </c>
      <c r="E46" s="67">
        <v>1</v>
      </c>
      <c r="F46" s="68">
        <f>D2</f>
        <v>4.5</v>
      </c>
      <c r="G46" s="69">
        <f>$D$46+(F46-$B$46)*($E$46-$D$46)/($C$46-$B$46)</f>
        <v>0</v>
      </c>
      <c r="I46" s="70">
        <f>SUM(B2:B21)</f>
        <v>64.100000000000009</v>
      </c>
      <c r="J46" s="70">
        <f>COUNT(B2:B21)</f>
        <v>12</v>
      </c>
      <c r="K46" s="70">
        <f>I46/J46</f>
        <v>5.3416666666666677</v>
      </c>
      <c r="L46" s="70">
        <f>D2</f>
        <v>4.5</v>
      </c>
      <c r="M46" s="71">
        <f>AVEDEV(B2:B13)</f>
        <v>0.5222222222222227</v>
      </c>
      <c r="N46" s="72">
        <f>(L46-$K$46)/$M$46</f>
        <v>-1.6117021276595749</v>
      </c>
      <c r="P46" s="73" cm="1">
        <f t="array" ref="P46">MAX(ABS(Q46:Q57))</f>
        <v>7</v>
      </c>
      <c r="Q46" s="74">
        <f>D2</f>
        <v>4.5</v>
      </c>
      <c r="R46" s="75">
        <f>_xlfn.CEILING.MATH(LOG10(P46))</f>
        <v>1</v>
      </c>
      <c r="S46" s="76">
        <f>Q46/POWER(10,$R$46)</f>
        <v>0.45</v>
      </c>
    </row>
    <row r="47" spans="2:19">
      <c r="B47" s="77"/>
      <c r="C47" s="77"/>
      <c r="D47" s="77"/>
      <c r="E47" s="77"/>
      <c r="F47" s="68">
        <f>D3</f>
        <v>4.5999999999999996</v>
      </c>
      <c r="G47" s="69">
        <f>$D$46+(F47-$B$46)*($E$46-$D$46)/($C$46-$B$46)</f>
        <v>3.9999999999999855E-2</v>
      </c>
      <c r="I47" s="77"/>
      <c r="J47" s="77"/>
      <c r="K47" s="77"/>
      <c r="L47" s="66">
        <f t="shared" ref="L47:L65" si="0">D3</f>
        <v>4.5999999999999996</v>
      </c>
      <c r="M47" s="77"/>
      <c r="N47" s="72">
        <f t="shared" ref="N47:N57" si="1">(L47-$K$46)/$M$46</f>
        <v>-1.4202127659574482</v>
      </c>
      <c r="P47" s="77"/>
      <c r="Q47" s="74">
        <f t="shared" ref="Q47:Q65" si="2">D3</f>
        <v>4.5999999999999996</v>
      </c>
      <c r="R47" s="77"/>
      <c r="S47" s="76">
        <f t="shared" ref="S47:S57" si="3">Q47/POWER(10,$R$46)</f>
        <v>0.45999999999999996</v>
      </c>
    </row>
    <row r="48" spans="2:19">
      <c r="B48" s="77"/>
      <c r="C48" s="77"/>
      <c r="D48" s="77"/>
      <c r="E48" s="77"/>
      <c r="F48" s="68">
        <f t="shared" ref="F48:F62" si="4">D4</f>
        <v>4.9000000000000004</v>
      </c>
      <c r="G48" s="69">
        <f t="shared" ref="G48:G57" si="5">$D$46+(F48-$B$46)*($E$46-$D$46)/($C$46-$B$46)</f>
        <v>0.16000000000000014</v>
      </c>
      <c r="I48" s="77"/>
      <c r="J48" s="77"/>
      <c r="K48" s="77"/>
      <c r="L48" s="66">
        <f t="shared" si="0"/>
        <v>4.9000000000000004</v>
      </c>
      <c r="M48" s="77"/>
      <c r="N48" s="72">
        <f t="shared" si="1"/>
        <v>-0.84574468085106436</v>
      </c>
      <c r="P48" s="77"/>
      <c r="Q48" s="74">
        <f t="shared" si="2"/>
        <v>4.9000000000000004</v>
      </c>
      <c r="R48" s="77"/>
      <c r="S48" s="76">
        <f t="shared" si="3"/>
        <v>0.49000000000000005</v>
      </c>
    </row>
    <row r="49" spans="2:19">
      <c r="B49" s="77"/>
      <c r="C49" s="77"/>
      <c r="D49" s="77"/>
      <c r="E49" s="77"/>
      <c r="F49" s="68">
        <f t="shared" si="4"/>
        <v>5</v>
      </c>
      <c r="G49" s="69">
        <f t="shared" si="5"/>
        <v>0.2</v>
      </c>
      <c r="I49" s="77"/>
      <c r="J49" s="77"/>
      <c r="K49" s="77"/>
      <c r="L49" s="66">
        <f t="shared" si="0"/>
        <v>5</v>
      </c>
      <c r="M49" s="77"/>
      <c r="N49" s="72">
        <f t="shared" si="1"/>
        <v>-0.65425531914893753</v>
      </c>
      <c r="P49" s="77"/>
      <c r="Q49" s="74">
        <f t="shared" si="2"/>
        <v>5</v>
      </c>
      <c r="R49" s="77"/>
      <c r="S49" s="76">
        <f t="shared" si="3"/>
        <v>0.5</v>
      </c>
    </row>
    <row r="50" spans="2:19">
      <c r="B50" s="77"/>
      <c r="C50" s="77"/>
      <c r="D50" s="77"/>
      <c r="E50" s="77"/>
      <c r="F50" s="68">
        <f t="shared" si="4"/>
        <v>5.0999999999999996</v>
      </c>
      <c r="G50" s="69">
        <f t="shared" si="5"/>
        <v>0.23999999999999985</v>
      </c>
      <c r="I50" s="77"/>
      <c r="J50" s="77"/>
      <c r="K50" s="77"/>
      <c r="L50" s="66">
        <f t="shared" si="0"/>
        <v>5.0999999999999996</v>
      </c>
      <c r="M50" s="77"/>
      <c r="N50" s="72">
        <f t="shared" si="1"/>
        <v>-0.46276595744681071</v>
      </c>
      <c r="P50" s="77"/>
      <c r="Q50" s="74">
        <f t="shared" si="2"/>
        <v>5.0999999999999996</v>
      </c>
      <c r="R50" s="77"/>
      <c r="S50" s="76">
        <f t="shared" si="3"/>
        <v>0.51</v>
      </c>
    </row>
    <row r="51" spans="2:19">
      <c r="B51" s="77"/>
      <c r="C51" s="77"/>
      <c r="D51" s="77"/>
      <c r="E51" s="77"/>
      <c r="F51" s="68">
        <f t="shared" si="4"/>
        <v>5.0999999999999996</v>
      </c>
      <c r="G51" s="69">
        <f t="shared" si="5"/>
        <v>0.23999999999999985</v>
      </c>
      <c r="I51" s="77"/>
      <c r="J51" s="77"/>
      <c r="K51" s="77"/>
      <c r="L51" s="66">
        <f t="shared" si="0"/>
        <v>5.0999999999999996</v>
      </c>
      <c r="M51" s="77"/>
      <c r="N51" s="72">
        <f t="shared" si="1"/>
        <v>-0.46276595744681071</v>
      </c>
      <c r="P51" s="77"/>
      <c r="Q51" s="74">
        <f t="shared" si="2"/>
        <v>5.0999999999999996</v>
      </c>
      <c r="R51" s="77"/>
      <c r="S51" s="76">
        <f t="shared" si="3"/>
        <v>0.51</v>
      </c>
    </row>
    <row r="52" spans="2:19">
      <c r="B52" s="77"/>
      <c r="C52" s="77"/>
      <c r="D52" s="77"/>
      <c r="E52" s="77"/>
      <c r="F52" s="68">
        <f t="shared" si="4"/>
        <v>5.0999999999999996</v>
      </c>
      <c r="G52" s="69">
        <f t="shared" si="5"/>
        <v>0.23999999999999985</v>
      </c>
      <c r="I52" s="77"/>
      <c r="J52" s="77"/>
      <c r="K52" s="77"/>
      <c r="L52" s="66">
        <f t="shared" si="0"/>
        <v>5.0999999999999996</v>
      </c>
      <c r="M52" s="77"/>
      <c r="N52" s="72">
        <f t="shared" si="1"/>
        <v>-0.46276595744681071</v>
      </c>
      <c r="P52" s="77"/>
      <c r="Q52" s="74">
        <f t="shared" si="2"/>
        <v>5.0999999999999996</v>
      </c>
      <c r="R52" s="77"/>
      <c r="S52" s="76">
        <f t="shared" si="3"/>
        <v>0.51</v>
      </c>
    </row>
    <row r="53" spans="2:19">
      <c r="B53" s="77"/>
      <c r="C53" s="77"/>
      <c r="D53" s="77"/>
      <c r="E53" s="77"/>
      <c r="F53" s="68">
        <f t="shared" si="4"/>
        <v>5.3</v>
      </c>
      <c r="G53" s="69">
        <f t="shared" si="5"/>
        <v>0.31999999999999995</v>
      </c>
      <c r="I53" s="77"/>
      <c r="J53" s="77"/>
      <c r="K53" s="77"/>
      <c r="L53" s="66">
        <f t="shared" si="0"/>
        <v>5.3</v>
      </c>
      <c r="M53" s="77"/>
      <c r="N53" s="72">
        <f t="shared" si="1"/>
        <v>-7.9787234042555388E-2</v>
      </c>
      <c r="P53" s="77"/>
      <c r="Q53" s="74">
        <f t="shared" si="2"/>
        <v>5.3</v>
      </c>
      <c r="R53" s="77"/>
      <c r="S53" s="76">
        <f t="shared" si="3"/>
        <v>0.53</v>
      </c>
    </row>
    <row r="54" spans="2:19">
      <c r="B54" s="77"/>
      <c r="C54" s="77"/>
      <c r="D54" s="77"/>
      <c r="E54" s="77"/>
      <c r="F54" s="68">
        <f t="shared" si="4"/>
        <v>5.4</v>
      </c>
      <c r="G54" s="69">
        <f t="shared" si="5"/>
        <v>0.36000000000000015</v>
      </c>
      <c r="I54" s="77"/>
      <c r="J54" s="77"/>
      <c r="K54" s="77"/>
      <c r="L54" s="66">
        <f t="shared" si="0"/>
        <v>5.4</v>
      </c>
      <c r="M54" s="77"/>
      <c r="N54" s="72">
        <f t="shared" si="1"/>
        <v>0.11170212765957312</v>
      </c>
      <c r="P54" s="77"/>
      <c r="Q54" s="74">
        <f t="shared" si="2"/>
        <v>5.4</v>
      </c>
      <c r="R54" s="77"/>
      <c r="S54" s="76">
        <f t="shared" si="3"/>
        <v>0.54</v>
      </c>
    </row>
    <row r="55" spans="2:19">
      <c r="B55" s="77"/>
      <c r="C55" s="77"/>
      <c r="D55" s="77"/>
      <c r="E55" s="77"/>
      <c r="F55" s="68">
        <f t="shared" si="4"/>
        <v>5.7</v>
      </c>
      <c r="G55" s="69">
        <f t="shared" si="5"/>
        <v>0.48000000000000009</v>
      </c>
      <c r="I55" s="77"/>
      <c r="J55" s="77"/>
      <c r="K55" s="77"/>
      <c r="L55" s="66">
        <f t="shared" si="0"/>
        <v>5.7</v>
      </c>
      <c r="M55" s="77"/>
      <c r="N55" s="72">
        <f t="shared" si="1"/>
        <v>0.68617021276595525</v>
      </c>
      <c r="P55" s="77"/>
      <c r="Q55" s="74">
        <f t="shared" si="2"/>
        <v>5.7</v>
      </c>
      <c r="R55" s="77"/>
      <c r="S55" s="76">
        <f t="shared" si="3"/>
        <v>0.57000000000000006</v>
      </c>
    </row>
    <row r="56" spans="2:19">
      <c r="B56" s="77"/>
      <c r="C56" s="77"/>
      <c r="D56" s="77"/>
      <c r="E56" s="77"/>
      <c r="F56" s="68">
        <f t="shared" si="4"/>
        <v>6.4</v>
      </c>
      <c r="G56" s="69">
        <f t="shared" si="5"/>
        <v>0.76000000000000012</v>
      </c>
      <c r="I56" s="77"/>
      <c r="J56" s="77"/>
      <c r="K56" s="77"/>
      <c r="L56" s="66">
        <f t="shared" si="0"/>
        <v>6.4</v>
      </c>
      <c r="M56" s="77"/>
      <c r="N56" s="72">
        <f t="shared" si="1"/>
        <v>2.026595744680848</v>
      </c>
      <c r="P56" s="77"/>
      <c r="Q56" s="74">
        <f t="shared" si="2"/>
        <v>6.4</v>
      </c>
      <c r="R56" s="77"/>
      <c r="S56" s="76">
        <f t="shared" si="3"/>
        <v>0.64</v>
      </c>
    </row>
    <row r="57" spans="2:19">
      <c r="B57" s="77"/>
      <c r="C57" s="77"/>
      <c r="D57" s="77"/>
      <c r="E57" s="77"/>
      <c r="F57" s="68">
        <f t="shared" si="4"/>
        <v>7</v>
      </c>
      <c r="G57" s="69">
        <f t="shared" si="5"/>
        <v>1</v>
      </c>
      <c r="I57" s="77"/>
      <c r="J57" s="77"/>
      <c r="K57" s="77"/>
      <c r="L57" s="66">
        <f>D13</f>
        <v>7</v>
      </c>
      <c r="M57" s="77"/>
      <c r="N57" s="72">
        <f t="shared" si="1"/>
        <v>3.1755319148936123</v>
      </c>
      <c r="P57" s="77"/>
      <c r="Q57" s="74">
        <f t="shared" si="2"/>
        <v>7</v>
      </c>
      <c r="R57" s="77"/>
      <c r="S57" s="76">
        <f t="shared" si="3"/>
        <v>0.7</v>
      </c>
    </row>
    <row r="58" spans="2:19">
      <c r="B58" s="77"/>
      <c r="C58" s="77"/>
      <c r="D58" s="77"/>
      <c r="E58" s="77"/>
      <c r="F58" s="68">
        <f t="shared" si="4"/>
        <v>0</v>
      </c>
      <c r="G58" s="77"/>
      <c r="I58" s="77"/>
      <c r="J58" s="77"/>
      <c r="K58" s="77"/>
      <c r="L58" s="66">
        <f t="shared" si="0"/>
        <v>0</v>
      </c>
      <c r="M58" s="77"/>
      <c r="N58" s="78"/>
      <c r="P58" s="77"/>
      <c r="Q58" s="74">
        <f t="shared" si="2"/>
        <v>0</v>
      </c>
      <c r="R58" s="77"/>
      <c r="S58" s="78"/>
    </row>
    <row r="59" spans="2:19">
      <c r="B59" s="77"/>
      <c r="C59" s="77"/>
      <c r="D59" s="77"/>
      <c r="E59" s="77"/>
      <c r="F59" s="68">
        <f t="shared" si="4"/>
        <v>0</v>
      </c>
      <c r="G59" s="77"/>
      <c r="I59" s="77"/>
      <c r="J59" s="77"/>
      <c r="K59" s="77"/>
      <c r="L59" s="66">
        <f t="shared" si="0"/>
        <v>0</v>
      </c>
      <c r="M59" s="77"/>
      <c r="N59" s="78"/>
      <c r="P59" s="77"/>
      <c r="Q59" s="74">
        <f t="shared" si="2"/>
        <v>0</v>
      </c>
      <c r="R59" s="77"/>
      <c r="S59" s="78"/>
    </row>
    <row r="60" spans="2:19">
      <c r="B60" s="77"/>
      <c r="C60" s="77"/>
      <c r="D60" s="77"/>
      <c r="E60" s="77"/>
      <c r="F60" s="68">
        <f t="shared" si="4"/>
        <v>0</v>
      </c>
      <c r="G60" s="77"/>
      <c r="I60" s="77"/>
      <c r="J60" s="77"/>
      <c r="K60" s="77"/>
      <c r="L60" s="66">
        <f t="shared" si="0"/>
        <v>0</v>
      </c>
      <c r="M60" s="77"/>
      <c r="N60" s="78"/>
      <c r="P60" s="77"/>
      <c r="Q60" s="74">
        <f t="shared" si="2"/>
        <v>0</v>
      </c>
      <c r="R60" s="77"/>
      <c r="S60" s="78"/>
    </row>
    <row r="61" spans="2:19">
      <c r="B61" s="77"/>
      <c r="C61" s="77"/>
      <c r="D61" s="77"/>
      <c r="E61" s="77"/>
      <c r="F61" s="68">
        <f t="shared" si="4"/>
        <v>0</v>
      </c>
      <c r="G61" s="77"/>
      <c r="I61" s="77"/>
      <c r="J61" s="77"/>
      <c r="K61" s="77"/>
      <c r="L61" s="66">
        <f t="shared" si="0"/>
        <v>0</v>
      </c>
      <c r="M61" s="77"/>
      <c r="N61" s="78"/>
      <c r="P61" s="77"/>
      <c r="Q61" s="74">
        <f t="shared" si="2"/>
        <v>0</v>
      </c>
      <c r="R61" s="77"/>
      <c r="S61" s="78"/>
    </row>
    <row r="62" spans="2:19">
      <c r="B62" s="77"/>
      <c r="C62" s="77"/>
      <c r="D62" s="77"/>
      <c r="E62" s="77"/>
      <c r="F62" s="68">
        <f t="shared" si="4"/>
        <v>0</v>
      </c>
      <c r="G62" s="77"/>
      <c r="I62" s="77"/>
      <c r="J62" s="77"/>
      <c r="K62" s="77"/>
      <c r="L62" s="66">
        <f t="shared" si="0"/>
        <v>0</v>
      </c>
      <c r="M62" s="77"/>
      <c r="N62" s="78"/>
      <c r="P62" s="77"/>
      <c r="Q62" s="74">
        <f t="shared" si="2"/>
        <v>0</v>
      </c>
      <c r="R62" s="77"/>
      <c r="S62" s="78"/>
    </row>
    <row r="63" spans="2:19">
      <c r="B63" s="77"/>
      <c r="C63" s="77"/>
      <c r="D63" s="77"/>
      <c r="E63" s="77"/>
      <c r="F63" s="68">
        <f>D19</f>
        <v>0</v>
      </c>
      <c r="G63" s="77"/>
      <c r="I63" s="77"/>
      <c r="J63" s="77"/>
      <c r="K63" s="77"/>
      <c r="L63" s="66">
        <f t="shared" si="0"/>
        <v>0</v>
      </c>
      <c r="M63" s="77"/>
      <c r="N63" s="78"/>
      <c r="P63" s="77"/>
      <c r="Q63" s="74">
        <f t="shared" si="2"/>
        <v>0</v>
      </c>
      <c r="R63" s="77"/>
      <c r="S63" s="78"/>
    </row>
    <row r="64" spans="2:19">
      <c r="B64" s="77"/>
      <c r="C64" s="77"/>
      <c r="D64" s="77"/>
      <c r="E64" s="77"/>
      <c r="F64" s="68">
        <f>D20</f>
        <v>0</v>
      </c>
      <c r="G64" s="77"/>
      <c r="I64" s="77"/>
      <c r="J64" s="77"/>
      <c r="K64" s="77"/>
      <c r="L64" s="66">
        <f t="shared" si="0"/>
        <v>0</v>
      </c>
      <c r="M64" s="77"/>
      <c r="N64" s="78"/>
      <c r="P64" s="77"/>
      <c r="Q64" s="74">
        <f t="shared" si="2"/>
        <v>0</v>
      </c>
      <c r="R64" s="77"/>
      <c r="S64" s="78"/>
    </row>
    <row r="65" spans="2:19">
      <c r="B65" s="77"/>
      <c r="C65" s="77"/>
      <c r="D65" s="77"/>
      <c r="E65" s="77"/>
      <c r="F65" s="68">
        <f>D21</f>
        <v>0</v>
      </c>
      <c r="G65" s="77"/>
      <c r="I65" s="77"/>
      <c r="J65" s="77"/>
      <c r="K65" s="77"/>
      <c r="L65" s="66">
        <f t="shared" si="0"/>
        <v>0</v>
      </c>
      <c r="M65" s="77"/>
      <c r="N65" s="78"/>
      <c r="Q65" s="79">
        <f t="shared" si="2"/>
        <v>0</v>
      </c>
      <c r="S65"/>
    </row>
    <row r="73" spans="2:19">
      <c r="B73" s="6" t="s">
        <v>48</v>
      </c>
      <c r="N73" s="6" t="s">
        <v>49</v>
      </c>
    </row>
    <row r="75" spans="2:19">
      <c r="B75" s="6" t="s">
        <v>50</v>
      </c>
      <c r="C75" s="80">
        <f>((E75)-(B23*M2*M3))/(B23*O2*O3)</f>
        <v>0.24897159061812837</v>
      </c>
      <c r="D75" s="77">
        <f>B2*C2</f>
        <v>16.5</v>
      </c>
      <c r="E75" s="77">
        <f>SUM(D75:D88)</f>
        <v>219.51999999999998</v>
      </c>
    </row>
    <row r="76" spans="2:19">
      <c r="C76" s="77"/>
      <c r="D76" s="77">
        <f t="shared" ref="D76:D88" si="6">B3*C3</f>
        <v>22.400000000000002</v>
      </c>
      <c r="E76" s="77"/>
    </row>
    <row r="77" spans="2:19">
      <c r="C77" s="77"/>
      <c r="D77" s="77">
        <f t="shared" si="6"/>
        <v>20.480000000000004</v>
      </c>
      <c r="E77" s="77"/>
    </row>
    <row r="78" spans="2:19">
      <c r="C78" s="77"/>
      <c r="D78" s="77">
        <f t="shared" si="6"/>
        <v>10.35</v>
      </c>
      <c r="E78" s="77"/>
    </row>
    <row r="79" spans="2:19">
      <c r="C79" s="77"/>
      <c r="D79" s="77">
        <f t="shared" si="6"/>
        <v>17.849999999999998</v>
      </c>
      <c r="E79" s="77"/>
    </row>
    <row r="80" spans="2:19">
      <c r="C80" s="77"/>
      <c r="D80" s="77">
        <f t="shared" si="6"/>
        <v>14.700000000000001</v>
      </c>
      <c r="E80" s="77"/>
    </row>
    <row r="81" spans="3:7">
      <c r="C81" s="77"/>
      <c r="D81" s="77">
        <f t="shared" si="6"/>
        <v>14.26</v>
      </c>
      <c r="E81" s="77"/>
    </row>
    <row r="82" spans="3:7">
      <c r="C82" s="77"/>
      <c r="D82" s="77">
        <f t="shared" si="6"/>
        <v>25.080000000000002</v>
      </c>
      <c r="E82" s="77"/>
    </row>
    <row r="83" spans="3:7">
      <c r="C83" s="77"/>
      <c r="D83" s="77">
        <f t="shared" si="6"/>
        <v>21.060000000000002</v>
      </c>
      <c r="E83" s="77"/>
      <c r="G83" s="6" t="s">
        <v>51</v>
      </c>
    </row>
    <row r="84" spans="3:7">
      <c r="C84" s="77"/>
      <c r="D84" s="77">
        <f>B11*C11</f>
        <v>17.849999999999998</v>
      </c>
      <c r="E84" s="77"/>
      <c r="G84" s="6" t="s">
        <v>52</v>
      </c>
    </row>
    <row r="85" spans="3:7">
      <c r="C85" s="77"/>
      <c r="D85" s="77">
        <f t="shared" si="6"/>
        <v>19.38</v>
      </c>
      <c r="E85" s="77"/>
      <c r="G85" s="6" t="s">
        <v>53</v>
      </c>
    </row>
    <row r="86" spans="3:7">
      <c r="C86" s="77"/>
      <c r="D86" s="77">
        <f t="shared" si="6"/>
        <v>19.61</v>
      </c>
      <c r="E86" s="77"/>
    </row>
    <row r="87" spans="3:7">
      <c r="C87" s="77"/>
      <c r="D87" s="77">
        <f t="shared" si="6"/>
        <v>0</v>
      </c>
      <c r="E87" s="77"/>
    </row>
    <row r="88" spans="3:7">
      <c r="C88" s="77"/>
      <c r="D88" s="77">
        <f t="shared" si="6"/>
        <v>0</v>
      </c>
      <c r="E88" s="77"/>
    </row>
    <row r="114" spans="4:12">
      <c r="D114" s="81" t="s">
        <v>54</v>
      </c>
      <c r="E114" s="81"/>
      <c r="F114" s="81"/>
      <c r="G114" s="81"/>
      <c r="H114" s="81"/>
      <c r="I114" s="81"/>
      <c r="J114" s="81"/>
      <c r="K114" s="81"/>
      <c r="L114" s="81"/>
    </row>
    <row r="115" spans="4:12">
      <c r="D115" s="81" t="s">
        <v>55</v>
      </c>
      <c r="E115" s="81"/>
      <c r="F115" s="81" t="s">
        <v>56</v>
      </c>
      <c r="G115" s="81"/>
      <c r="H115" s="81" t="s">
        <v>57</v>
      </c>
      <c r="I115" s="81"/>
      <c r="J115" s="81"/>
      <c r="K115" s="81" t="s">
        <v>58</v>
      </c>
      <c r="L115" s="81"/>
    </row>
    <row r="116" spans="4:12">
      <c r="D116" s="81"/>
      <c r="E116" s="81"/>
      <c r="F116" s="81"/>
      <c r="G116" s="81"/>
      <c r="H116" s="81"/>
      <c r="I116" s="81"/>
      <c r="J116" s="81"/>
      <c r="K116" s="81"/>
      <c r="L116" s="81"/>
    </row>
    <row r="117" spans="4:12">
      <c r="D117" s="81"/>
      <c r="E117" s="81"/>
      <c r="F117" s="81" t="s">
        <v>59</v>
      </c>
      <c r="G117" s="81"/>
      <c r="H117" s="81" t="s">
        <v>60</v>
      </c>
      <c r="I117" s="81"/>
      <c r="J117" s="81"/>
      <c r="K117" s="81"/>
      <c r="L117" s="81"/>
    </row>
    <row r="118" spans="4:12">
      <c r="D118" s="81"/>
      <c r="E118" s="81"/>
      <c r="F118" s="81"/>
      <c r="G118" s="81"/>
      <c r="H118" s="81"/>
      <c r="I118" s="81"/>
      <c r="J118" s="81"/>
      <c r="K118" s="81"/>
      <c r="L118" s="81"/>
    </row>
    <row r="119" spans="4:12">
      <c r="D119" s="81"/>
      <c r="E119" s="81"/>
      <c r="F119" s="81"/>
      <c r="G119" s="81"/>
      <c r="H119" s="81"/>
      <c r="I119" s="81"/>
      <c r="J119" s="81"/>
      <c r="K119" s="81"/>
      <c r="L119" s="81"/>
    </row>
    <row r="120" spans="4:12">
      <c r="D120" s="81"/>
      <c r="E120" s="81" t="s">
        <v>61</v>
      </c>
      <c r="F120" s="81" t="s">
        <v>62</v>
      </c>
      <c r="G120" s="81" t="s">
        <v>63</v>
      </c>
      <c r="H120" s="81" t="s">
        <v>64</v>
      </c>
      <c r="I120" s="81" t="s">
        <v>65</v>
      </c>
      <c r="J120" s="81" t="s">
        <v>66</v>
      </c>
      <c r="K120" s="81"/>
      <c r="L120" s="81"/>
    </row>
    <row r="121" spans="4:12">
      <c r="D121" s="81"/>
      <c r="E121" s="81"/>
      <c r="F121" s="81" t="s">
        <v>66</v>
      </c>
      <c r="G121" s="81" t="s">
        <v>63</v>
      </c>
      <c r="H121" s="81" t="s">
        <v>64</v>
      </c>
      <c r="I121" s="81" t="s">
        <v>65</v>
      </c>
      <c r="J121" s="81" t="s">
        <v>67</v>
      </c>
      <c r="K121" s="81"/>
      <c r="L121" s="81"/>
    </row>
    <row r="122" spans="4:12">
      <c r="D122" s="81"/>
      <c r="E122" s="81"/>
      <c r="F122" s="81" t="s">
        <v>68</v>
      </c>
      <c r="G122" s="81"/>
      <c r="H122" s="81"/>
      <c r="I122" s="81"/>
      <c r="J122" s="81"/>
      <c r="K122" s="81"/>
      <c r="L122" s="81"/>
    </row>
    <row r="123" spans="4:12">
      <c r="D123" s="81"/>
      <c r="E123" s="81"/>
      <c r="F123" s="81" t="s">
        <v>69</v>
      </c>
      <c r="G123" s="81" t="s">
        <v>63</v>
      </c>
      <c r="H123" s="81" t="s">
        <v>64</v>
      </c>
      <c r="I123" s="81" t="s">
        <v>63</v>
      </c>
      <c r="J123" s="81" t="s">
        <v>39</v>
      </c>
      <c r="K123" s="81"/>
      <c r="L123" s="81"/>
    </row>
    <row r="124" spans="4:12">
      <c r="D124" s="81"/>
      <c r="E124" s="81"/>
      <c r="F124" s="81"/>
      <c r="G124" s="81"/>
      <c r="H124" s="81"/>
      <c r="I124" s="81"/>
      <c r="J124" s="81"/>
      <c r="K124" s="81"/>
      <c r="L124" s="81"/>
    </row>
  </sheetData>
  <conditionalFormatting sqref="A2:E21">
    <cfRule type="top10" dxfId="0" priority="1" percent="1" rank="10"/>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1A4B8B38247CA540BC2FF874C3C584DF" ma:contentTypeVersion="13" ma:contentTypeDescription="Tạo tài liệu mới." ma:contentTypeScope="" ma:versionID="226b5163d3bec0cd80d15986356993bc">
  <xsd:schema xmlns:xsd="http://www.w3.org/2001/XMLSchema" xmlns:xs="http://www.w3.org/2001/XMLSchema" xmlns:p="http://schemas.microsoft.com/office/2006/metadata/properties" xmlns:ns3="ee3edeb9-8b2b-4b79-becb-bd48d442036b" xmlns:ns4="9987c117-481a-45ab-9c49-6fd5cb2a433d" targetNamespace="http://schemas.microsoft.com/office/2006/metadata/properties" ma:root="true" ma:fieldsID="3a6556ac5339c44688bfb8ac0be30c83" ns3:_="" ns4:_="">
    <xsd:import namespace="ee3edeb9-8b2b-4b79-becb-bd48d442036b"/>
    <xsd:import namespace="9987c117-481a-45ab-9c49-6fd5cb2a433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edeb9-8b2b-4b79-becb-bd48d4420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87c117-481a-45ab-9c49-6fd5cb2a433d"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A1F73B-BC0B-4A23-BDC7-A5A0312CEB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6283D09-A951-4FFE-B440-ACF980FB4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edeb9-8b2b-4b79-becb-bd48d442036b"/>
    <ds:schemaRef ds:uri="9987c117-481a-45ab-9c49-6fd5cb2a43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24CA67-9823-41E4-A1E1-91E81994FB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 Nguyen</dc:creator>
  <cp:keywords/>
  <dc:description/>
  <cp:lastModifiedBy>Thọ Lê Quang</cp:lastModifiedBy>
  <cp:revision/>
  <dcterms:created xsi:type="dcterms:W3CDTF">2021-12-12T14:33:45Z</dcterms:created>
  <dcterms:modified xsi:type="dcterms:W3CDTF">2021-12-13T01:34:53Z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0x0101001A4B8B38247CA540BC2FF874C3C584DF</vt:lpwstr>
  </property>
</Properties>
</file>