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71b1f934c76c396/LeSIK/업무공유(사무)/Projects/트레이너스밀/앱개발관련/"/>
    </mc:Choice>
  </mc:AlternateContent>
  <xr:revisionPtr revIDLastSave="1304" documentId="8_{3CC157C3-E407-4DD8-882A-1C6F6BA27C45}" xr6:coauthVersionLast="47" xr6:coauthVersionMax="47" xr10:uidLastSave="{A58522BE-C6CB-493D-B46B-041DD1FCE226}"/>
  <bookViews>
    <workbookView xWindow="-110" yWindow="-110" windowWidth="38620" windowHeight="21100" xr2:uid="{2647E5D6-7C44-473A-B652-8250EB0A3E24}"/>
  </bookViews>
  <sheets>
    <sheet name="블록별 원가 산정" sheetId="13" r:id="rId1"/>
    <sheet name="블럭별 단가 추산" sheetId="12" r:id="rId2"/>
    <sheet name="추가요금 (밸A)" sheetId="6" r:id="rId3"/>
    <sheet name="추가요금 (밸B)" sheetId="7" r:id="rId4"/>
    <sheet name="추가요금 (다A)" sheetId="8" r:id="rId5"/>
    <sheet name="추가요금 (다B)" sheetId="9" r:id="rId6"/>
    <sheet name="가격정책" sheetId="14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1" i="13" l="1"/>
  <c r="R31" i="13"/>
  <c r="R34" i="13" s="1"/>
  <c r="R29" i="13"/>
  <c r="R38" i="13" s="1"/>
  <c r="B5" i="14"/>
  <c r="D5" i="14" s="1"/>
  <c r="E5" i="14" s="1"/>
  <c r="B4" i="14"/>
  <c r="D4" i="14" s="1"/>
  <c r="E4" i="14" s="1"/>
  <c r="B3" i="14"/>
  <c r="D3" i="14" s="1"/>
  <c r="E3" i="14" s="1"/>
  <c r="B2" i="14"/>
  <c r="D2" i="14" s="1"/>
  <c r="E2" i="14" s="1"/>
  <c r="C33" i="9"/>
  <c r="E33" i="9" s="1"/>
  <c r="C33" i="8"/>
  <c r="E33" i="8" s="1"/>
  <c r="E33" i="7"/>
  <c r="C33" i="7"/>
  <c r="E33" i="6"/>
  <c r="C33" i="6"/>
  <c r="R16" i="13"/>
  <c r="Z29" i="12"/>
  <c r="Z30" i="12"/>
  <c r="Z31" i="12"/>
  <c r="Z32" i="12"/>
  <c r="Z33" i="12"/>
  <c r="Z34" i="12"/>
  <c r="Z35" i="12"/>
  <c r="Z36" i="12"/>
  <c r="Z28" i="12"/>
  <c r="Z17" i="12"/>
  <c r="Z18" i="12"/>
  <c r="Z19" i="12"/>
  <c r="Z20" i="12"/>
  <c r="Z21" i="12"/>
  <c r="Z22" i="12"/>
  <c r="Z23" i="12"/>
  <c r="Z24" i="12"/>
  <c r="Z25" i="12"/>
  <c r="Z26" i="12"/>
  <c r="Z27" i="12"/>
  <c r="Z16" i="12"/>
  <c r="Z7" i="12"/>
  <c r="Z8" i="12"/>
  <c r="Z9" i="12"/>
  <c r="Z10" i="12"/>
  <c r="Z11" i="12"/>
  <c r="Z12" i="12"/>
  <c r="Z13" i="12"/>
  <c r="Z14" i="12"/>
  <c r="Z15" i="12"/>
  <c r="Z6" i="12"/>
  <c r="Z3" i="12"/>
  <c r="Z4" i="12"/>
  <c r="Z5" i="12"/>
  <c r="Z2" i="12"/>
  <c r="R20" i="13"/>
  <c r="R19" i="13"/>
  <c r="R26" i="13" l="1"/>
  <c r="R27" i="13" s="1"/>
  <c r="R42" i="13"/>
  <c r="R36" i="13"/>
  <c r="R21" i="13" s="1"/>
  <c r="R22" i="13" s="1"/>
  <c r="R23" i="13" s="1"/>
  <c r="R3" i="13" s="1"/>
  <c r="R43" i="13" l="1"/>
  <c r="Q3" i="13" s="1"/>
  <c r="U3" i="13" s="1"/>
  <c r="M7" i="13"/>
  <c r="M6" i="13"/>
  <c r="M5" i="13"/>
  <c r="M4" i="13"/>
  <c r="T3" i="13"/>
  <c r="S3" i="13"/>
  <c r="P3" i="13"/>
  <c r="K3" i="13"/>
  <c r="K4" i="13" s="1"/>
  <c r="I3" i="13"/>
  <c r="I7" i="13" s="1"/>
  <c r="F3" i="13"/>
  <c r="F7" i="13" s="1"/>
  <c r="N31" i="9"/>
  <c r="R31" i="7"/>
  <c r="N3" i="9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2" i="12"/>
  <c r="P4" i="12"/>
  <c r="P5" i="12"/>
  <c r="P20" i="12"/>
  <c r="P28" i="12"/>
  <c r="P35" i="12"/>
  <c r="P36" i="12"/>
  <c r="AB5" i="12" l="1"/>
  <c r="AB3" i="12"/>
  <c r="AB4" i="12"/>
  <c r="AB2" i="12"/>
  <c r="AA12" i="12"/>
  <c r="Q12" i="12" s="1"/>
  <c r="AA8" i="12"/>
  <c r="Q8" i="12" s="1"/>
  <c r="AA13" i="12"/>
  <c r="Q13" i="12" s="1"/>
  <c r="AA14" i="12"/>
  <c r="Q14" i="12" s="1"/>
  <c r="AA15" i="12"/>
  <c r="Q15" i="12" s="1"/>
  <c r="AA6" i="12"/>
  <c r="Q6" i="12" s="1"/>
  <c r="AA11" i="12"/>
  <c r="Q11" i="12" s="1"/>
  <c r="AA9" i="12"/>
  <c r="Q9" i="12" s="1"/>
  <c r="AA7" i="12"/>
  <c r="Q7" i="12" s="1"/>
  <c r="AA10" i="12"/>
  <c r="Q10" i="12" s="1"/>
  <c r="AC4" i="12"/>
  <c r="AC3" i="12"/>
  <c r="AC5" i="12"/>
  <c r="AC2" i="12"/>
  <c r="AC20" i="12"/>
  <c r="AC21" i="12"/>
  <c r="AC22" i="12"/>
  <c r="AC23" i="12"/>
  <c r="AC17" i="12"/>
  <c r="AC24" i="12"/>
  <c r="AC25" i="12"/>
  <c r="AC26" i="12"/>
  <c r="AC27" i="12"/>
  <c r="AC16" i="12"/>
  <c r="AC18" i="12"/>
  <c r="AC19" i="12"/>
  <c r="Y14" i="12"/>
  <c r="Y13" i="12"/>
  <c r="Y15" i="12"/>
  <c r="Y6" i="12"/>
  <c r="Y10" i="12"/>
  <c r="Y7" i="12"/>
  <c r="Y8" i="12"/>
  <c r="Y9" i="12"/>
  <c r="Y11" i="12"/>
  <c r="Y12" i="12"/>
  <c r="AC29" i="12"/>
  <c r="AC30" i="12"/>
  <c r="AC31" i="12"/>
  <c r="AC32" i="12"/>
  <c r="AC33" i="12"/>
  <c r="AC34" i="12"/>
  <c r="AC35" i="12"/>
  <c r="AC36" i="12"/>
  <c r="AC28" i="12"/>
  <c r="AC10" i="12"/>
  <c r="AC11" i="12"/>
  <c r="AC12" i="12"/>
  <c r="AC13" i="12"/>
  <c r="AC14" i="12"/>
  <c r="AC15" i="12"/>
  <c r="AC7" i="12"/>
  <c r="AC6" i="12"/>
  <c r="AC8" i="12"/>
  <c r="AC9" i="12"/>
  <c r="I5" i="13"/>
  <c r="F6" i="13"/>
  <c r="K6" i="13"/>
  <c r="K7" i="13"/>
  <c r="I6" i="13"/>
  <c r="N7" i="13"/>
  <c r="F5" i="13"/>
  <c r="K5" i="13"/>
  <c r="F4" i="13"/>
  <c r="I4" i="13"/>
  <c r="N3" i="13"/>
  <c r="V3" i="13" s="1"/>
  <c r="W3" i="13" l="1"/>
  <c r="W2" i="13" s="1"/>
  <c r="O6" i="12"/>
  <c r="O10" i="12"/>
  <c r="Y3" i="12"/>
  <c r="Y4" i="12"/>
  <c r="Y5" i="12"/>
  <c r="Y2" i="12"/>
  <c r="O13" i="12"/>
  <c r="O9" i="12"/>
  <c r="Y33" i="12"/>
  <c r="Y34" i="12"/>
  <c r="Y29" i="12"/>
  <c r="Y35" i="12"/>
  <c r="Y36" i="12"/>
  <c r="Y28" i="12"/>
  <c r="Y30" i="12"/>
  <c r="Y32" i="12"/>
  <c r="Y31" i="12"/>
  <c r="O8" i="12"/>
  <c r="AB21" i="12"/>
  <c r="AB22" i="12"/>
  <c r="AB23" i="12"/>
  <c r="AB24" i="12"/>
  <c r="AB25" i="12"/>
  <c r="AB26" i="12"/>
  <c r="AB18" i="12"/>
  <c r="AB27" i="12"/>
  <c r="AB17" i="12"/>
  <c r="AB16" i="12"/>
  <c r="AB19" i="12"/>
  <c r="AB20" i="12"/>
  <c r="O14" i="12"/>
  <c r="AA22" i="12"/>
  <c r="Q22" i="12" s="1"/>
  <c r="AA21" i="12"/>
  <c r="Q21" i="12" s="1"/>
  <c r="AA23" i="12"/>
  <c r="Q23" i="12" s="1"/>
  <c r="AA24" i="12"/>
  <c r="Q24" i="12" s="1"/>
  <c r="AA25" i="12"/>
  <c r="Q25" i="12" s="1"/>
  <c r="AA18" i="12"/>
  <c r="Q18" i="12" s="1"/>
  <c r="AA26" i="12"/>
  <c r="Q26" i="12" s="1"/>
  <c r="AA27" i="12"/>
  <c r="Q27" i="12" s="1"/>
  <c r="AA19" i="12"/>
  <c r="Q19" i="12" s="1"/>
  <c r="AA16" i="12"/>
  <c r="Q16" i="12" s="1"/>
  <c r="AA17" i="12"/>
  <c r="Q17" i="12" s="1"/>
  <c r="AA20" i="12"/>
  <c r="Q20" i="12" s="1"/>
  <c r="O7" i="12"/>
  <c r="AA3" i="12"/>
  <c r="Q3" i="12" s="1"/>
  <c r="AA2" i="12"/>
  <c r="Q2" i="12" s="1"/>
  <c r="AA4" i="12"/>
  <c r="Q4" i="12" s="1"/>
  <c r="AA5" i="12"/>
  <c r="Q5" i="12" s="1"/>
  <c r="O15" i="12"/>
  <c r="Y24" i="12"/>
  <c r="Y25" i="12"/>
  <c r="Y26" i="12"/>
  <c r="Y27" i="12"/>
  <c r="Y21" i="12"/>
  <c r="Y16" i="12"/>
  <c r="Y17" i="12"/>
  <c r="Y20" i="12"/>
  <c r="Y23" i="12"/>
  <c r="Y18" i="12"/>
  <c r="Y19" i="12"/>
  <c r="Y22" i="12"/>
  <c r="AA31" i="12"/>
  <c r="Q31" i="12" s="1"/>
  <c r="AA32" i="12"/>
  <c r="Q32" i="12" s="1"/>
  <c r="AA33" i="12"/>
  <c r="Q33" i="12" s="1"/>
  <c r="AA34" i="12"/>
  <c r="Q34" i="12" s="1"/>
  <c r="AA35" i="12"/>
  <c r="Q35" i="12" s="1"/>
  <c r="AA36" i="12"/>
  <c r="Q36" i="12" s="1"/>
  <c r="AA28" i="12"/>
  <c r="Q28" i="12" s="1"/>
  <c r="AA29" i="12"/>
  <c r="Q29" i="12" s="1"/>
  <c r="AA30" i="12"/>
  <c r="Q30" i="12" s="1"/>
  <c r="O12" i="12"/>
  <c r="AB11" i="12"/>
  <c r="AB12" i="12"/>
  <c r="AB13" i="12"/>
  <c r="AB14" i="12"/>
  <c r="AB8" i="12"/>
  <c r="AB15" i="12"/>
  <c r="AB7" i="12"/>
  <c r="AB6" i="12"/>
  <c r="AB9" i="12"/>
  <c r="AB10" i="12"/>
  <c r="O11" i="12"/>
  <c r="AB30" i="12"/>
  <c r="AB31" i="12"/>
  <c r="AB32" i="12"/>
  <c r="AB33" i="12"/>
  <c r="AB34" i="12"/>
  <c r="AB35" i="12"/>
  <c r="AB36" i="12"/>
  <c r="AB28" i="12"/>
  <c r="AB29" i="12"/>
  <c r="N6" i="13"/>
  <c r="O6" i="13" s="1"/>
  <c r="N4" i="13"/>
  <c r="N5" i="13"/>
  <c r="O7" i="13"/>
  <c r="O2" i="12" l="1"/>
  <c r="O31" i="12"/>
  <c r="O25" i="12"/>
  <c r="O24" i="12"/>
  <c r="O18" i="12"/>
  <c r="O30" i="12"/>
  <c r="O5" i="12"/>
  <c r="O23" i="12"/>
  <c r="O28" i="12"/>
  <c r="O4" i="12"/>
  <c r="O32" i="12"/>
  <c r="O36" i="12"/>
  <c r="O17" i="12"/>
  <c r="O35" i="12"/>
  <c r="O22" i="12"/>
  <c r="O20" i="12"/>
  <c r="O16" i="12"/>
  <c r="O29" i="12"/>
  <c r="O26" i="12"/>
  <c r="O19" i="12"/>
  <c r="O3" i="12"/>
  <c r="O21" i="12"/>
  <c r="O34" i="12"/>
  <c r="O27" i="12"/>
  <c r="O33" i="12"/>
  <c r="O5" i="13"/>
  <c r="P6" i="13"/>
  <c r="T6" i="13"/>
  <c r="C6" i="13"/>
  <c r="S6" i="13"/>
  <c r="R6" i="13"/>
  <c r="Q6" i="13"/>
  <c r="T7" i="13"/>
  <c r="C7" i="13"/>
  <c r="S7" i="13"/>
  <c r="R7" i="13"/>
  <c r="Q7" i="13"/>
  <c r="P7" i="13"/>
  <c r="O4" i="13"/>
  <c r="U6" i="13" l="1"/>
  <c r="AD34" i="12" s="1"/>
  <c r="U7" i="13"/>
  <c r="AD7" i="12"/>
  <c r="AD8" i="12"/>
  <c r="AD9" i="12"/>
  <c r="V7" i="13"/>
  <c r="AD10" i="12"/>
  <c r="AD11" i="12"/>
  <c r="AD12" i="12"/>
  <c r="AD13" i="12"/>
  <c r="AD14" i="12"/>
  <c r="AD15" i="12"/>
  <c r="AD6" i="12"/>
  <c r="T4" i="13"/>
  <c r="C4" i="13"/>
  <c r="S4" i="13"/>
  <c r="R4" i="13"/>
  <c r="Q4" i="13"/>
  <c r="P4" i="13"/>
  <c r="T5" i="13"/>
  <c r="C5" i="13"/>
  <c r="S5" i="13"/>
  <c r="R5" i="13"/>
  <c r="Q5" i="13"/>
  <c r="P5" i="13"/>
  <c r="AD33" i="12" l="1"/>
  <c r="T33" i="12" s="1"/>
  <c r="U5" i="13"/>
  <c r="AD32" i="12"/>
  <c r="AD35" i="12"/>
  <c r="AD30" i="12"/>
  <c r="AD31" i="12"/>
  <c r="T31" i="12" s="1"/>
  <c r="U4" i="13"/>
  <c r="AD3" i="12" s="1"/>
  <c r="V6" i="13"/>
  <c r="X6" i="13" s="1"/>
  <c r="AD28" i="12"/>
  <c r="T28" i="12" s="1"/>
  <c r="V28" i="12" s="1"/>
  <c r="AD36" i="12"/>
  <c r="T36" i="12" s="1"/>
  <c r="V36" i="12" s="1"/>
  <c r="AD29" i="12"/>
  <c r="T29" i="12" s="1"/>
  <c r="T6" i="12"/>
  <c r="AE6" i="12"/>
  <c r="T14" i="12"/>
  <c r="AE14" i="12"/>
  <c r="T13" i="12"/>
  <c r="AE13" i="12"/>
  <c r="T35" i="12"/>
  <c r="V35" i="12" s="1"/>
  <c r="AE35" i="12"/>
  <c r="T11" i="12"/>
  <c r="AE11" i="12"/>
  <c r="T10" i="12"/>
  <c r="AE10" i="12"/>
  <c r="T34" i="12"/>
  <c r="AE34" i="12"/>
  <c r="T32" i="12"/>
  <c r="AE32" i="12"/>
  <c r="T30" i="12"/>
  <c r="AE30" i="12"/>
  <c r="T9" i="12"/>
  <c r="AE9" i="12"/>
  <c r="T15" i="12"/>
  <c r="AE15" i="12"/>
  <c r="T12" i="12"/>
  <c r="AE12" i="12"/>
  <c r="T8" i="12"/>
  <c r="AE8" i="12"/>
  <c r="AD17" i="12"/>
  <c r="AD18" i="12"/>
  <c r="AD19" i="12"/>
  <c r="AD20" i="12"/>
  <c r="AD21" i="12"/>
  <c r="V5" i="13"/>
  <c r="AD26" i="12"/>
  <c r="AD22" i="12"/>
  <c r="AD23" i="12"/>
  <c r="AD25" i="12"/>
  <c r="AD27" i="12"/>
  <c r="AD16" i="12"/>
  <c r="AD24" i="12"/>
  <c r="T7" i="12"/>
  <c r="AE7" i="12"/>
  <c r="X7" i="13"/>
  <c r="B7" i="13" s="1"/>
  <c r="D7" i="13"/>
  <c r="AE33" i="12" l="1"/>
  <c r="D6" i="13"/>
  <c r="AD2" i="12"/>
  <c r="AD5" i="12"/>
  <c r="V4" i="13"/>
  <c r="X4" i="13" s="1"/>
  <c r="AE28" i="12"/>
  <c r="AE36" i="12"/>
  <c r="AE31" i="12"/>
  <c r="AE29" i="12"/>
  <c r="AD4" i="12"/>
  <c r="T4" i="12" s="1"/>
  <c r="V4" i="12" s="1"/>
  <c r="T26" i="12"/>
  <c r="AE26" i="12"/>
  <c r="T5" i="12"/>
  <c r="V5" i="12" s="1"/>
  <c r="AE5" i="12"/>
  <c r="T21" i="12"/>
  <c r="AE21" i="12"/>
  <c r="T24" i="12"/>
  <c r="AE24" i="12"/>
  <c r="T17" i="12"/>
  <c r="AE17" i="12"/>
  <c r="T16" i="12"/>
  <c r="AE16" i="12"/>
  <c r="T2" i="12"/>
  <c r="AE2" i="12"/>
  <c r="T20" i="12"/>
  <c r="V20" i="12" s="1"/>
  <c r="AE20" i="12"/>
  <c r="T19" i="12"/>
  <c r="AE19" i="12"/>
  <c r="T27" i="12"/>
  <c r="AE27" i="12"/>
  <c r="T25" i="12"/>
  <c r="AE25" i="12"/>
  <c r="T18" i="12"/>
  <c r="AE18" i="12"/>
  <c r="T23" i="12"/>
  <c r="AE23" i="12"/>
  <c r="T3" i="12"/>
  <c r="AE3" i="12"/>
  <c r="T22" i="12"/>
  <c r="AE22" i="12"/>
  <c r="D4" i="13"/>
  <c r="Y7" i="13"/>
  <c r="D5" i="13"/>
  <c r="X5" i="13"/>
  <c r="B6" i="13"/>
  <c r="Y6" i="13" s="1"/>
  <c r="B4" i="13" l="1"/>
  <c r="Y4" i="13" s="1"/>
  <c r="AE4" i="12"/>
  <c r="D3" i="13"/>
  <c r="B5" i="13"/>
  <c r="B3" i="13" l="1"/>
  <c r="Y5" i="13"/>
  <c r="I34" i="12" l="1"/>
  <c r="P34" i="12" s="1"/>
  <c r="V34" i="12" s="1"/>
  <c r="H34" i="12"/>
  <c r="C34" i="12"/>
  <c r="B34" i="12"/>
  <c r="I33" i="12"/>
  <c r="P33" i="12" s="1"/>
  <c r="V33" i="12" s="1"/>
  <c r="H33" i="12"/>
  <c r="C33" i="12"/>
  <c r="B33" i="12"/>
  <c r="I32" i="12"/>
  <c r="P32" i="12" s="1"/>
  <c r="V32" i="12" s="1"/>
  <c r="H32" i="12"/>
  <c r="C32" i="12"/>
  <c r="B32" i="12"/>
  <c r="I31" i="12"/>
  <c r="P31" i="12" s="1"/>
  <c r="V31" i="12" s="1"/>
  <c r="H31" i="12"/>
  <c r="C31" i="12"/>
  <c r="B31" i="12"/>
  <c r="I30" i="12"/>
  <c r="P30" i="12" s="1"/>
  <c r="V30" i="12" s="1"/>
  <c r="H30" i="12"/>
  <c r="C30" i="12"/>
  <c r="B30" i="12"/>
  <c r="I29" i="12"/>
  <c r="P29" i="12" s="1"/>
  <c r="V29" i="12" s="1"/>
  <c r="H29" i="12"/>
  <c r="C29" i="12"/>
  <c r="B29" i="12"/>
  <c r="I27" i="12"/>
  <c r="P27" i="12" s="1"/>
  <c r="V27" i="12" s="1"/>
  <c r="H27" i="12"/>
  <c r="C27" i="12"/>
  <c r="B27" i="12"/>
  <c r="I26" i="12"/>
  <c r="P26" i="12" s="1"/>
  <c r="V26" i="12" s="1"/>
  <c r="H26" i="12"/>
  <c r="C26" i="12"/>
  <c r="B26" i="12"/>
  <c r="I25" i="12"/>
  <c r="P25" i="12" s="1"/>
  <c r="V25" i="12" s="1"/>
  <c r="H25" i="12"/>
  <c r="C25" i="12"/>
  <c r="B25" i="12"/>
  <c r="I24" i="12"/>
  <c r="P24" i="12" s="1"/>
  <c r="V24" i="12" s="1"/>
  <c r="H24" i="12"/>
  <c r="C24" i="12"/>
  <c r="B24" i="12"/>
  <c r="I23" i="12"/>
  <c r="P23" i="12" s="1"/>
  <c r="V23" i="12" s="1"/>
  <c r="H23" i="12"/>
  <c r="C23" i="12"/>
  <c r="B23" i="12"/>
  <c r="I22" i="12"/>
  <c r="P22" i="12" s="1"/>
  <c r="V22" i="12" s="1"/>
  <c r="H22" i="12"/>
  <c r="C22" i="12"/>
  <c r="B22" i="12"/>
  <c r="I21" i="12"/>
  <c r="P21" i="12" s="1"/>
  <c r="V21" i="12" s="1"/>
  <c r="H21" i="12"/>
  <c r="C21" i="12"/>
  <c r="B21" i="12"/>
  <c r="I19" i="12"/>
  <c r="P19" i="12" s="1"/>
  <c r="V19" i="12" s="1"/>
  <c r="H19" i="12"/>
  <c r="C19" i="12"/>
  <c r="B19" i="12"/>
  <c r="I18" i="12"/>
  <c r="P18" i="12" s="1"/>
  <c r="V18" i="12" s="1"/>
  <c r="H18" i="12"/>
  <c r="C18" i="12"/>
  <c r="B18" i="12"/>
  <c r="I17" i="12"/>
  <c r="P17" i="12" s="1"/>
  <c r="V17" i="12" s="1"/>
  <c r="H17" i="12"/>
  <c r="C17" i="12"/>
  <c r="B17" i="12"/>
  <c r="I16" i="12"/>
  <c r="P16" i="12" s="1"/>
  <c r="V16" i="12" s="1"/>
  <c r="H16" i="12"/>
  <c r="C16" i="12"/>
  <c r="B16" i="12"/>
  <c r="I15" i="12"/>
  <c r="P15" i="12" s="1"/>
  <c r="V15" i="12" s="1"/>
  <c r="H15" i="12"/>
  <c r="C15" i="12"/>
  <c r="B15" i="12"/>
  <c r="I14" i="12"/>
  <c r="P14" i="12" s="1"/>
  <c r="V14" i="12" s="1"/>
  <c r="H14" i="12"/>
  <c r="C14" i="12"/>
  <c r="B14" i="12"/>
  <c r="I13" i="12"/>
  <c r="P13" i="12" s="1"/>
  <c r="V13" i="12" s="1"/>
  <c r="H13" i="12"/>
  <c r="C13" i="12"/>
  <c r="B13" i="12"/>
  <c r="I12" i="12"/>
  <c r="P12" i="12" s="1"/>
  <c r="V12" i="12" s="1"/>
  <c r="H12" i="12"/>
  <c r="C12" i="12"/>
  <c r="B12" i="12"/>
  <c r="I11" i="12"/>
  <c r="P11" i="12" s="1"/>
  <c r="V11" i="12" s="1"/>
  <c r="H11" i="12"/>
  <c r="C11" i="12"/>
  <c r="B11" i="12"/>
  <c r="I10" i="12"/>
  <c r="P10" i="12" s="1"/>
  <c r="V10" i="12" s="1"/>
  <c r="H10" i="12"/>
  <c r="C10" i="12"/>
  <c r="B10" i="12"/>
  <c r="I9" i="12"/>
  <c r="P9" i="12" s="1"/>
  <c r="V9" i="12" s="1"/>
  <c r="H9" i="12"/>
  <c r="C9" i="12"/>
  <c r="B9" i="12"/>
  <c r="I8" i="12"/>
  <c r="P8" i="12" s="1"/>
  <c r="V8" i="12" s="1"/>
  <c r="H8" i="12"/>
  <c r="C8" i="12"/>
  <c r="B8" i="12"/>
  <c r="I7" i="12"/>
  <c r="P7" i="12" s="1"/>
  <c r="V7" i="12" s="1"/>
  <c r="H7" i="12"/>
  <c r="C7" i="12"/>
  <c r="B7" i="12"/>
  <c r="I6" i="12"/>
  <c r="P6" i="12" s="1"/>
  <c r="V6" i="12" s="1"/>
  <c r="H6" i="12"/>
  <c r="C6" i="12"/>
  <c r="B6" i="12"/>
  <c r="I3" i="12"/>
  <c r="P3" i="12" s="1"/>
  <c r="V3" i="12" s="1"/>
  <c r="H3" i="12"/>
  <c r="C3" i="12"/>
  <c r="B3" i="12"/>
  <c r="I2" i="12"/>
  <c r="H2" i="12"/>
  <c r="C2" i="12"/>
  <c r="B2" i="12"/>
  <c r="N31" i="8"/>
  <c r="C27" i="9"/>
  <c r="E27" i="9" s="1"/>
  <c r="C22" i="9"/>
  <c r="E22" i="9" s="1"/>
  <c r="C17" i="9"/>
  <c r="E17" i="9" s="1"/>
  <c r="C12" i="9"/>
  <c r="E12" i="9" s="1"/>
  <c r="C7" i="9"/>
  <c r="E7" i="9" s="1"/>
  <c r="C2" i="9"/>
  <c r="E2" i="9" s="1"/>
  <c r="C27" i="8"/>
  <c r="E27" i="8" s="1"/>
  <c r="C22" i="8"/>
  <c r="E22" i="8" s="1"/>
  <c r="C17" i="8"/>
  <c r="E17" i="8" s="1"/>
  <c r="C12" i="8"/>
  <c r="E12" i="8" s="1"/>
  <c r="C7" i="8"/>
  <c r="E7" i="8" s="1"/>
  <c r="C2" i="8"/>
  <c r="E2" i="8" s="1"/>
  <c r="R31" i="9"/>
  <c r="J31" i="9"/>
  <c r="J30" i="9"/>
  <c r="N29" i="9"/>
  <c r="J29" i="9"/>
  <c r="R28" i="9"/>
  <c r="N28" i="9"/>
  <c r="J28" i="9"/>
  <c r="R26" i="9"/>
  <c r="N26" i="9"/>
  <c r="J26" i="9"/>
  <c r="J25" i="9"/>
  <c r="N24" i="9"/>
  <c r="J24" i="9"/>
  <c r="R23" i="9"/>
  <c r="N23" i="9"/>
  <c r="J23" i="9"/>
  <c r="R21" i="9"/>
  <c r="N21" i="9"/>
  <c r="J21" i="9"/>
  <c r="J20" i="9"/>
  <c r="N19" i="9"/>
  <c r="J19" i="9"/>
  <c r="R18" i="9"/>
  <c r="N18" i="9"/>
  <c r="J18" i="9"/>
  <c r="R16" i="9"/>
  <c r="N16" i="9"/>
  <c r="J16" i="9"/>
  <c r="J15" i="9"/>
  <c r="N14" i="9"/>
  <c r="J14" i="9"/>
  <c r="R13" i="9"/>
  <c r="N13" i="9"/>
  <c r="J13" i="9"/>
  <c r="R11" i="9"/>
  <c r="N11" i="9"/>
  <c r="J11" i="9"/>
  <c r="J10" i="9"/>
  <c r="N9" i="9"/>
  <c r="J9" i="9"/>
  <c r="R8" i="9"/>
  <c r="N8" i="9"/>
  <c r="J8" i="9"/>
  <c r="R6" i="9"/>
  <c r="N6" i="9"/>
  <c r="J6" i="9"/>
  <c r="J5" i="9"/>
  <c r="N4" i="9"/>
  <c r="J4" i="9"/>
  <c r="R3" i="9"/>
  <c r="J3" i="9"/>
  <c r="R31" i="8"/>
  <c r="J31" i="8"/>
  <c r="J30" i="8"/>
  <c r="N29" i="8"/>
  <c r="J29" i="8"/>
  <c r="R28" i="8"/>
  <c r="N28" i="8"/>
  <c r="J28" i="8"/>
  <c r="R26" i="8"/>
  <c r="N26" i="8"/>
  <c r="J26" i="8"/>
  <c r="J25" i="8"/>
  <c r="N24" i="8"/>
  <c r="J24" i="8"/>
  <c r="R23" i="8"/>
  <c r="N23" i="8"/>
  <c r="J23" i="8"/>
  <c r="R21" i="8"/>
  <c r="N21" i="8"/>
  <c r="J21" i="8"/>
  <c r="J20" i="8"/>
  <c r="N19" i="8"/>
  <c r="J19" i="8"/>
  <c r="R18" i="8"/>
  <c r="N18" i="8"/>
  <c r="J18" i="8"/>
  <c r="R16" i="8"/>
  <c r="N16" i="8"/>
  <c r="J16" i="8"/>
  <c r="J15" i="8"/>
  <c r="N14" i="8"/>
  <c r="J14" i="8"/>
  <c r="R13" i="8"/>
  <c r="N13" i="8"/>
  <c r="J13" i="8"/>
  <c r="R11" i="8"/>
  <c r="N11" i="8"/>
  <c r="J11" i="8"/>
  <c r="J10" i="8"/>
  <c r="N9" i="8"/>
  <c r="J9" i="8"/>
  <c r="R8" i="8"/>
  <c r="N8" i="8"/>
  <c r="J8" i="8"/>
  <c r="R6" i="8"/>
  <c r="N6" i="8"/>
  <c r="J6" i="8"/>
  <c r="J5" i="8"/>
  <c r="N4" i="8"/>
  <c r="J4" i="8"/>
  <c r="R3" i="8"/>
  <c r="N3" i="8"/>
  <c r="J3" i="8"/>
  <c r="C27" i="7"/>
  <c r="E27" i="7" s="1"/>
  <c r="C22" i="7"/>
  <c r="E22" i="7" s="1"/>
  <c r="C17" i="7"/>
  <c r="E17" i="7" s="1"/>
  <c r="C12" i="7"/>
  <c r="E12" i="7" s="1"/>
  <c r="C7" i="7"/>
  <c r="E7" i="7" s="1"/>
  <c r="C2" i="7"/>
  <c r="E2" i="7" s="1"/>
  <c r="N31" i="7"/>
  <c r="J31" i="7"/>
  <c r="J30" i="7"/>
  <c r="N29" i="7"/>
  <c r="J29" i="7"/>
  <c r="R28" i="7"/>
  <c r="N28" i="7"/>
  <c r="J28" i="7"/>
  <c r="R26" i="7"/>
  <c r="N26" i="7"/>
  <c r="J26" i="7"/>
  <c r="J25" i="7"/>
  <c r="N24" i="7"/>
  <c r="J24" i="7"/>
  <c r="R23" i="7"/>
  <c r="N23" i="7"/>
  <c r="J23" i="7"/>
  <c r="R21" i="7"/>
  <c r="N21" i="7"/>
  <c r="J21" i="7"/>
  <c r="J20" i="7"/>
  <c r="N19" i="7"/>
  <c r="J19" i="7"/>
  <c r="R18" i="7"/>
  <c r="N18" i="7"/>
  <c r="J18" i="7"/>
  <c r="R16" i="7"/>
  <c r="N16" i="7"/>
  <c r="J16" i="7"/>
  <c r="J15" i="7"/>
  <c r="N14" i="7"/>
  <c r="J14" i="7"/>
  <c r="R13" i="7"/>
  <c r="N13" i="7"/>
  <c r="J13" i="7"/>
  <c r="R11" i="7"/>
  <c r="N11" i="7"/>
  <c r="J11" i="7"/>
  <c r="J10" i="7"/>
  <c r="N9" i="7"/>
  <c r="J9" i="7"/>
  <c r="R8" i="7"/>
  <c r="N8" i="7"/>
  <c r="J8" i="7"/>
  <c r="R6" i="7"/>
  <c r="N6" i="7"/>
  <c r="J6" i="7"/>
  <c r="J5" i="7"/>
  <c r="N4" i="7"/>
  <c r="J4" i="7"/>
  <c r="R3" i="7"/>
  <c r="N3" i="7"/>
  <c r="J3" i="7"/>
  <c r="R31" i="6"/>
  <c r="R28" i="6"/>
  <c r="R26" i="6"/>
  <c r="R23" i="6"/>
  <c r="R21" i="6"/>
  <c r="R18" i="6"/>
  <c r="R16" i="6"/>
  <c r="R13" i="6"/>
  <c r="R11" i="6"/>
  <c r="R8" i="6"/>
  <c r="R6" i="6"/>
  <c r="R3" i="6"/>
  <c r="J31" i="6"/>
  <c r="J30" i="6"/>
  <c r="J29" i="6"/>
  <c r="J28" i="6"/>
  <c r="J26" i="6"/>
  <c r="J25" i="6"/>
  <c r="J24" i="6"/>
  <c r="J23" i="6"/>
  <c r="J21" i="6"/>
  <c r="J20" i="6"/>
  <c r="J19" i="6"/>
  <c r="J18" i="6"/>
  <c r="J16" i="6"/>
  <c r="J15" i="6"/>
  <c r="J14" i="6"/>
  <c r="J13" i="6"/>
  <c r="J11" i="6"/>
  <c r="J10" i="6"/>
  <c r="J9" i="6"/>
  <c r="J8" i="6"/>
  <c r="J4" i="6"/>
  <c r="J5" i="6"/>
  <c r="J6" i="6"/>
  <c r="J3" i="6"/>
  <c r="N31" i="6"/>
  <c r="N29" i="6"/>
  <c r="N28" i="6"/>
  <c r="N26" i="6"/>
  <c r="N24" i="6"/>
  <c r="N23" i="6"/>
  <c r="N21" i="6"/>
  <c r="N19" i="6"/>
  <c r="N18" i="6"/>
  <c r="N16" i="6"/>
  <c r="N14" i="6"/>
  <c r="N13" i="6"/>
  <c r="N11" i="6"/>
  <c r="N9" i="6"/>
  <c r="N8" i="6"/>
  <c r="N4" i="6"/>
  <c r="N6" i="6"/>
  <c r="N3" i="6"/>
  <c r="C27" i="6"/>
  <c r="E27" i="6" s="1"/>
  <c r="C22" i="6"/>
  <c r="E22" i="6" s="1"/>
  <c r="C17" i="6"/>
  <c r="E17" i="6" s="1"/>
  <c r="C12" i="6"/>
  <c r="E12" i="6" s="1"/>
  <c r="C7" i="6"/>
  <c r="E7" i="6" s="1"/>
  <c r="C2" i="6"/>
  <c r="E2" i="6" s="1"/>
  <c r="P2" i="12" l="1"/>
  <c r="V2" i="12" s="1"/>
</calcChain>
</file>

<file path=xl/sharedStrings.xml><?xml version="1.0" encoding="utf-8"?>
<sst xmlns="http://schemas.openxmlformats.org/spreadsheetml/2006/main" count="1005" uniqueCount="223">
  <si>
    <t>수비드 부채살 포케</t>
  </si>
  <si>
    <t>PB1</t>
  </si>
  <si>
    <t>VM1</t>
  </si>
  <si>
    <t>BM</t>
  </si>
  <si>
    <t>F9</t>
  </si>
  <si>
    <t>PC2</t>
  </si>
  <si>
    <t>VM5</t>
  </si>
  <si>
    <t>F1</t>
  </si>
  <si>
    <t>로스트 치킨</t>
  </si>
  <si>
    <t>펜네 구운 야채 믹스</t>
  </si>
  <si>
    <t>곡물 샐러드 베이스</t>
  </si>
  <si>
    <t>무지방 발사믹 드레싱</t>
  </si>
  <si>
    <t>로스트치킨 펜네 포케</t>
  </si>
  <si>
    <t>수비드 돈안심 현미 포케</t>
  </si>
  <si>
    <t>PP2</t>
  </si>
  <si>
    <t>VM3</t>
  </si>
  <si>
    <t>F2</t>
  </si>
  <si>
    <t>PC1</t>
  </si>
  <si>
    <t>PP3</t>
  </si>
  <si>
    <t>PF3</t>
  </si>
  <si>
    <t>PB2</t>
  </si>
  <si>
    <t>BV</t>
  </si>
  <si>
    <t>VM4</t>
  </si>
  <si>
    <t>VM6</t>
  </si>
  <si>
    <t>VM2</t>
  </si>
  <si>
    <t>F7</t>
  </si>
  <si>
    <t>F6</t>
  </si>
  <si>
    <t>F10</t>
  </si>
  <si>
    <t>월요일</t>
  </si>
  <si>
    <t>월요일</t>
    <phoneticPr fontId="1" type="noConversion"/>
  </si>
  <si>
    <t>수요일</t>
  </si>
  <si>
    <t>목요일</t>
  </si>
  <si>
    <t>PD1</t>
  </si>
  <si>
    <t>F5</t>
  </si>
  <si>
    <t>F11</t>
  </si>
  <si>
    <t>F3</t>
  </si>
  <si>
    <t>수요일</t>
    <phoneticPr fontId="1" type="noConversion"/>
  </si>
  <si>
    <t>PP1</t>
  </si>
  <si>
    <t>PF4</t>
  </si>
  <si>
    <t>PF2</t>
  </si>
  <si>
    <t>F12</t>
  </si>
  <si>
    <t>목요일</t>
    <phoneticPr fontId="1" type="noConversion"/>
  </si>
  <si>
    <t>금요일</t>
    <phoneticPr fontId="1" type="noConversion"/>
  </si>
  <si>
    <t>BR</t>
    <phoneticPr fontId="1" type="noConversion"/>
  </si>
  <si>
    <t>베이스</t>
    <phoneticPr fontId="1" type="noConversion"/>
  </si>
  <si>
    <t>PP4</t>
    <phoneticPr fontId="1" type="noConversion"/>
  </si>
  <si>
    <t>단백유틸</t>
  </si>
  <si>
    <t>PC3</t>
    <phoneticPr fontId="1" type="noConversion"/>
  </si>
  <si>
    <t>치킨 머시기</t>
    <phoneticPr fontId="1" type="noConversion"/>
  </si>
  <si>
    <t>VM7</t>
    <phoneticPr fontId="1" type="noConversion"/>
  </si>
  <si>
    <t>야채유틸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</si>
  <si>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</si>
  <si>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</si>
  <si>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</si>
  <si>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수비드 부채살 큐브</t>
  </si>
  <si>
    <t>구운 야채 믹스</t>
  </si>
  <si>
    <t>깻잎 페스토</t>
  </si>
  <si>
    <t>수비드 돈안심</t>
  </si>
  <si>
    <t>현미밥 &amp; 구운 버섯</t>
  </si>
  <si>
    <t>무지방 오리엔탈 드레싱</t>
  </si>
  <si>
    <t>PF3</t>
    <phoneticPr fontId="1" type="noConversion"/>
  </si>
  <si>
    <t>훈제연어</t>
    <phoneticPr fontId="1" type="noConversion"/>
  </si>
  <si>
    <t>구운 구황작물 믹스</t>
  </si>
  <si>
    <t xml:space="preserve">BR </t>
    <phoneticPr fontId="1" type="noConversion"/>
  </si>
  <si>
    <t>훈제오리 포케</t>
  </si>
  <si>
    <t>목</t>
    <phoneticPr fontId="1" type="noConversion"/>
  </si>
  <si>
    <t>훈제오리 가슴살</t>
  </si>
  <si>
    <t>허니머스터드 소스</t>
  </si>
  <si>
    <t>수비드 돈목살 포케</t>
  </si>
  <si>
    <t>수비드 돈목살</t>
  </si>
  <si>
    <t>모듬 곡물 유틸믹스</t>
  </si>
  <si>
    <t>치폴레 드레싱</t>
  </si>
  <si>
    <t>참치 두부면 포케</t>
  </si>
  <si>
    <t>참치 큐브</t>
  </si>
  <si>
    <t>단호박&amp;두부면 믹스</t>
  </si>
  <si>
    <t>참깨 드레싱</t>
  </si>
  <si>
    <t>금</t>
    <phoneticPr fontId="1" type="noConversion"/>
  </si>
  <si>
    <t>토</t>
    <phoneticPr fontId="1" type="noConversion"/>
  </si>
  <si>
    <t>PB2</t>
    <phoneticPr fontId="1" type="noConversion"/>
  </si>
  <si>
    <t>로스트 비프</t>
  </si>
  <si>
    <t>로스트 비프</t>
    <phoneticPr fontId="1" type="noConversion"/>
  </si>
  <si>
    <t>VM1</t>
    <phoneticPr fontId="1" type="noConversion"/>
  </si>
  <si>
    <t>구운 야채 믹스</t>
    <phoneticPr fontId="1" type="noConversion"/>
  </si>
  <si>
    <t>PD1</t>
    <phoneticPr fontId="1" type="noConversion"/>
  </si>
  <si>
    <t>훈제오리 가슴살</t>
    <phoneticPr fontId="1" type="noConversion"/>
  </si>
  <si>
    <t>PP3</t>
    <phoneticPr fontId="1" type="noConversion"/>
  </si>
  <si>
    <t>풀드포크</t>
  </si>
  <si>
    <t>풀드포크</t>
    <phoneticPr fontId="1" type="noConversion"/>
  </si>
  <si>
    <t>VM5</t>
    <phoneticPr fontId="1" type="noConversion"/>
  </si>
  <si>
    <t>펜네 구운 야채 믹스</t>
    <phoneticPr fontId="1" type="noConversion"/>
  </si>
  <si>
    <t>구운 연어</t>
  </si>
  <si>
    <t>PP1</t>
    <phoneticPr fontId="1" type="noConversion"/>
  </si>
  <si>
    <t>수비드 돈목살</t>
    <phoneticPr fontId="1" type="noConversion"/>
  </si>
  <si>
    <t>밸러스 A</t>
    <phoneticPr fontId="1" type="noConversion"/>
  </si>
  <si>
    <t>수비드 닭가슴살 포케</t>
  </si>
  <si>
    <t>풀드포크 현미 포케</t>
  </si>
  <si>
    <t>훈제연어포케</t>
  </si>
  <si>
    <t>수비드 닭가슴살</t>
  </si>
  <si>
    <t>훈제 연어</t>
  </si>
  <si>
    <t>렌치 드레싱</t>
  </si>
  <si>
    <t>로스트치킨 포케</t>
  </si>
  <si>
    <t>데리야끼 소스</t>
  </si>
  <si>
    <t>로스트비프 펜네 포케</t>
  </si>
  <si>
    <t>마늘 소스</t>
  </si>
  <si>
    <t>토</t>
    <phoneticPr fontId="4" type="noConversion"/>
  </si>
  <si>
    <t>금</t>
    <phoneticPr fontId="4" type="noConversion"/>
  </si>
  <si>
    <t>수비드 닭가슴살 샐러드</t>
  </si>
  <si>
    <t>수비드 부채살 두부면 샐러드</t>
  </si>
  <si>
    <t>수비드 돈안심 샐러드</t>
  </si>
  <si>
    <t>샐러드 베이스</t>
  </si>
  <si>
    <t>로스트 치킨 샐러드</t>
  </si>
  <si>
    <t>훈제오리 샐러드</t>
  </si>
  <si>
    <t>구운 연어 샐러드</t>
  </si>
  <si>
    <t>선택 1</t>
    <phoneticPr fontId="1" type="noConversion"/>
  </si>
  <si>
    <t>선택 2</t>
    <phoneticPr fontId="1" type="noConversion"/>
  </si>
  <si>
    <t>선택 3</t>
    <phoneticPr fontId="1" type="noConversion"/>
  </si>
  <si>
    <t>밸러스 B</t>
    <phoneticPr fontId="1" type="noConversion"/>
  </si>
  <si>
    <t>다이어트 A</t>
    <phoneticPr fontId="1" type="noConversion"/>
  </si>
  <si>
    <t>다이어트 B</t>
    <phoneticPr fontId="1" type="noConversion"/>
  </si>
  <si>
    <t>로스트치킨 두부면 샐러드</t>
  </si>
  <si>
    <t>로스트비프 샐러드</t>
  </si>
  <si>
    <t>수비드닭가슴살 현미 샐러드</t>
  </si>
  <si>
    <t>수비드돈안심 샐러드</t>
  </si>
  <si>
    <t>구운 연어 두부면 샐러드</t>
  </si>
  <si>
    <t>토db</t>
  </si>
  <si>
    <t>참치 샐러드</t>
  </si>
  <si>
    <t>레몬 갈릭 올리브 드레싱</t>
  </si>
  <si>
    <t>수비드 돈안심</t>
    <phoneticPr fontId="1" type="noConversion"/>
  </si>
  <si>
    <t>BB</t>
    <phoneticPr fontId="1" type="noConversion"/>
  </si>
  <si>
    <t xml:space="preserve">BB </t>
    <phoneticPr fontId="1" type="noConversion"/>
  </si>
  <si>
    <t>장</t>
    <phoneticPr fontId="1" type="noConversion"/>
  </si>
  <si>
    <t>중</t>
    <phoneticPr fontId="1" type="noConversion"/>
  </si>
  <si>
    <t>단</t>
    <phoneticPr fontId="1" type="noConversion"/>
  </si>
  <si>
    <t>상</t>
    <phoneticPr fontId="1" type="noConversion"/>
  </si>
  <si>
    <t>하</t>
    <phoneticPr fontId="1" type="noConversion"/>
  </si>
  <si>
    <t>헬스 볶음밥</t>
    <phoneticPr fontId="1" type="noConversion"/>
  </si>
  <si>
    <t>발사믹 새송이 믹스</t>
    <phoneticPr fontId="1" type="noConversion"/>
  </si>
  <si>
    <t>마라 두부면 볶음</t>
    <phoneticPr fontId="1" type="noConversion"/>
  </si>
  <si>
    <t>빈믹스 샐러드</t>
    <phoneticPr fontId="1" type="noConversion"/>
  </si>
  <si>
    <t>VM8</t>
  </si>
  <si>
    <t>수비드돈등심 동파육</t>
    <phoneticPr fontId="1" type="noConversion"/>
  </si>
  <si>
    <t>수비드 돈등심 동파육</t>
    <phoneticPr fontId="1" type="noConversion"/>
  </si>
  <si>
    <t>마라두부면 믹스</t>
    <phoneticPr fontId="1" type="noConversion"/>
  </si>
  <si>
    <t>VM8</t>
    <phoneticPr fontId="1" type="noConversion"/>
  </si>
  <si>
    <t>F11</t>
    <phoneticPr fontId="1" type="noConversion"/>
  </si>
  <si>
    <t>데리야끼 소스</t>
    <phoneticPr fontId="1" type="noConversion"/>
  </si>
  <si>
    <t>PC1</t>
    <phoneticPr fontId="1" type="noConversion"/>
  </si>
  <si>
    <t>수비드 닭가슴살</t>
    <phoneticPr fontId="1" type="noConversion"/>
  </si>
  <si>
    <t>표준원가</t>
    <phoneticPr fontId="1" type="noConversion"/>
  </si>
  <si>
    <t>차액</t>
    <phoneticPr fontId="1" type="noConversion"/>
  </si>
  <si>
    <t>로스율
적용 원가</t>
    <phoneticPr fontId="4" type="noConversion"/>
  </si>
  <si>
    <t>조리
시간</t>
    <phoneticPr fontId="1" type="noConversion"/>
  </si>
  <si>
    <t>조리
난이도</t>
    <phoneticPr fontId="1" type="noConversion"/>
  </si>
  <si>
    <t>식자재
원가</t>
    <phoneticPr fontId="4" type="noConversion"/>
  </si>
  <si>
    <t>식자재</t>
    <phoneticPr fontId="1" type="noConversion"/>
  </si>
  <si>
    <t>인건비</t>
    <phoneticPr fontId="1" type="noConversion"/>
  </si>
  <si>
    <t>잡비</t>
    <phoneticPr fontId="1" type="noConversion"/>
  </si>
  <si>
    <t>광열비</t>
    <phoneticPr fontId="1" type="noConversion"/>
  </si>
  <si>
    <t>용기/라벨</t>
    <phoneticPr fontId="1" type="noConversion"/>
  </si>
  <si>
    <t>기타비용</t>
    <phoneticPr fontId="1" type="noConversion"/>
  </si>
  <si>
    <t>마진</t>
    <phoneticPr fontId="1" type="noConversion"/>
  </si>
  <si>
    <t>실제원가</t>
    <phoneticPr fontId="1" type="noConversion"/>
  </si>
  <si>
    <t>소비자가</t>
    <phoneticPr fontId="1" type="noConversion"/>
  </si>
  <si>
    <t>노출원가</t>
    <phoneticPr fontId="1" type="noConversion"/>
  </si>
  <si>
    <t>할인원가</t>
    <phoneticPr fontId="1" type="noConversion"/>
  </si>
  <si>
    <t>할인액</t>
    <phoneticPr fontId="1" type="noConversion"/>
  </si>
  <si>
    <t>할인가</t>
    <phoneticPr fontId="1" type="noConversion"/>
  </si>
  <si>
    <t>F12</t>
    <phoneticPr fontId="1" type="noConversion"/>
  </si>
  <si>
    <t>참깨 드레싱</t>
    <phoneticPr fontId="1" type="noConversion"/>
  </si>
  <si>
    <t>할인전가격</t>
    <phoneticPr fontId="1" type="noConversion"/>
  </si>
  <si>
    <t>할인후가격</t>
    <phoneticPr fontId="1" type="noConversion"/>
  </si>
  <si>
    <t>블록별 
표준원가</t>
    <phoneticPr fontId="1" type="noConversion"/>
  </si>
  <si>
    <t>생산원가</t>
    <phoneticPr fontId="1" type="noConversion"/>
  </si>
  <si>
    <t>블록별 배분율</t>
    <phoneticPr fontId="1" type="noConversion"/>
  </si>
  <si>
    <t>카드수수료</t>
    <phoneticPr fontId="1" type="noConversion"/>
  </si>
  <si>
    <t>냉장포장비</t>
    <phoneticPr fontId="1" type="noConversion"/>
  </si>
  <si>
    <t>배송비</t>
    <phoneticPr fontId="1" type="noConversion"/>
  </si>
  <si>
    <t>부가세</t>
    <phoneticPr fontId="1" type="noConversion"/>
  </si>
  <si>
    <t>총비용</t>
    <phoneticPr fontId="1" type="noConversion"/>
  </si>
  <si>
    <t>할인후 순익</t>
    <phoneticPr fontId="1" type="noConversion"/>
  </si>
  <si>
    <t>할인전수익율</t>
    <phoneticPr fontId="1" type="noConversion"/>
  </si>
  <si>
    <t>블록별 
배분율</t>
    <phoneticPr fontId="1" type="noConversion"/>
  </si>
  <si>
    <t>단백유틸</t>
    <phoneticPr fontId="1" type="noConversion"/>
  </si>
  <si>
    <t>플레이버</t>
    <phoneticPr fontId="1" type="noConversion"/>
  </si>
  <si>
    <t>의무 계약 달</t>
    <phoneticPr fontId="1" type="noConversion"/>
  </si>
  <si>
    <t>주당 의무 계약일수</t>
    <phoneticPr fontId="1" type="noConversion"/>
  </si>
  <si>
    <t>일당 최소 업무시간</t>
    <phoneticPr fontId="1" type="noConversion"/>
  </si>
  <si>
    <t>시간당 과금</t>
    <phoneticPr fontId="1" type="noConversion"/>
  </si>
  <si>
    <t>간선 시간 (No배송)</t>
    <phoneticPr fontId="1" type="noConversion"/>
  </si>
  <si>
    <t>월 최소 비용</t>
    <phoneticPr fontId="1" type="noConversion"/>
  </si>
  <si>
    <t>영업일</t>
    <phoneticPr fontId="1" type="noConversion"/>
  </si>
  <si>
    <t>총 배송비</t>
    <phoneticPr fontId="1" type="noConversion"/>
  </si>
  <si>
    <t>개당 배송비</t>
    <phoneticPr fontId="1" type="noConversion"/>
  </si>
  <si>
    <t>배송비 로직</t>
    <phoneticPr fontId="1" type="noConversion"/>
  </si>
  <si>
    <t>냉장포장비 로직</t>
    <phoneticPr fontId="1" type="noConversion"/>
  </si>
  <si>
    <t>배송 비율</t>
    <phoneticPr fontId="1" type="noConversion"/>
  </si>
  <si>
    <t>픽업 비율</t>
    <phoneticPr fontId="1" type="noConversion"/>
  </si>
  <si>
    <t>배송 단위 식수</t>
    <phoneticPr fontId="1" type="noConversion"/>
  </si>
  <si>
    <t>배송 아이스팩</t>
    <phoneticPr fontId="1" type="noConversion"/>
  </si>
  <si>
    <t>배송 보냉박스</t>
    <phoneticPr fontId="1" type="noConversion"/>
  </si>
  <si>
    <t>픽업 단위 식수</t>
    <phoneticPr fontId="1" type="noConversion"/>
  </si>
  <si>
    <t>픽업 아이스팩</t>
    <phoneticPr fontId="1" type="noConversion"/>
  </si>
  <si>
    <t>배송건 월 냉장포장 비용</t>
    <phoneticPr fontId="1" type="noConversion"/>
  </si>
  <si>
    <t>픽업건 월 냉장포장 비용</t>
    <phoneticPr fontId="1" type="noConversion"/>
  </si>
  <si>
    <t>배송 월 건수</t>
    <phoneticPr fontId="1" type="noConversion"/>
  </si>
  <si>
    <t>배송 일 건수</t>
    <phoneticPr fontId="1" type="noConversion"/>
  </si>
  <si>
    <t>배송 일 식수</t>
    <phoneticPr fontId="1" type="noConversion"/>
  </si>
  <si>
    <t>픽업 일 식수</t>
    <phoneticPr fontId="1" type="noConversion"/>
  </si>
  <si>
    <t>픽업 일 건수</t>
    <phoneticPr fontId="1" type="noConversion"/>
  </si>
  <si>
    <t>배송비 건당 징수액</t>
    <phoneticPr fontId="1" type="noConversion"/>
  </si>
  <si>
    <t>배송비 월 징수액</t>
    <phoneticPr fontId="1" type="noConversion"/>
  </si>
  <si>
    <t>월 냉장포장 총 비용</t>
    <phoneticPr fontId="1" type="noConversion"/>
  </si>
  <si>
    <t>순 배송비</t>
    <phoneticPr fontId="1" type="noConversion"/>
  </si>
  <si>
    <t>건당 냉장포장 비용</t>
    <phoneticPr fontId="1" type="noConversion"/>
  </si>
  <si>
    <t>Cozy 기준 일 판매 식수</t>
    <phoneticPr fontId="1" type="noConversion"/>
  </si>
  <si>
    <t>월 판매 식수</t>
    <phoneticPr fontId="1" type="noConversion"/>
  </si>
  <si>
    <t>밸런스 A</t>
    <phoneticPr fontId="1" type="noConversion"/>
  </si>
  <si>
    <t>밸런스 B</t>
    <phoneticPr fontId="1" type="noConversion"/>
  </si>
  <si>
    <t>정상가</t>
    <phoneticPr fontId="1" type="noConversion"/>
  </si>
  <si>
    <t>구독가</t>
    <phoneticPr fontId="1" type="noConversion"/>
  </si>
  <si>
    <t>할인율</t>
    <phoneticPr fontId="1" type="noConversion"/>
  </si>
  <si>
    <t>식단</t>
    <phoneticPr fontId="1" type="noConversion"/>
  </si>
  <si>
    <t>영업수수료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</si>
</sst>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_-;\-* #,##0_-;_-* &quot;-&quot;??_-;_-@_-"/>
    <numFmt numFmtId="177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3" fillId="7" borderId="1" xfId="1" applyFont="1" applyFill="1" applyBorder="1" applyAlignment="1">
      <alignment horizontal="center" vertical="center"/>
    </xf>
    <xf numFmtId="41" fontId="2" fillId="0" borderId="0" xfId="1" applyFont="1">
      <alignment vertical="center"/>
    </xf>
    <xf numFmtId="41" fontId="2" fillId="7" borderId="1" xfId="1" applyFont="1" applyFill="1" applyBorder="1">
      <alignment vertical="center"/>
    </xf>
    <xf numFmtId="41" fontId="2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2" fillId="7" borderId="2" xfId="1" applyFont="1" applyFill="1" applyBorder="1">
      <alignment vertical="center"/>
    </xf>
    <xf numFmtId="41" fontId="2" fillId="0" borderId="1" xfId="1" applyFont="1" applyBorder="1">
      <alignment vertical="center"/>
    </xf>
    <xf numFmtId="41" fontId="2" fillId="0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0" fillId="0" borderId="1" xfId="0" applyNumberFormat="1" applyBorder="1">
      <alignment vertical="center"/>
    </xf>
    <xf numFmtId="0" fontId="0" fillId="6" borderId="4" xfId="0" applyFill="1" applyBorder="1" applyAlignment="1">
      <alignment horizontal="center" vertical="center" wrapText="1"/>
    </xf>
    <xf numFmtId="41" fontId="0" fillId="0" borderId="1" xfId="1" applyFont="1" applyBorder="1">
      <alignment vertical="center"/>
    </xf>
    <xf numFmtId="0" fontId="0" fillId="0" borderId="0" xfId="0" applyAlignment="1">
      <alignment horizontal="center" vertical="center" wrapText="1"/>
    </xf>
    <xf numFmtId="9" fontId="3" fillId="0" borderId="1" xfId="2" applyFont="1" applyBorder="1" applyAlignment="1">
      <alignment horizontal="center" vertical="center"/>
    </xf>
    <xf numFmtId="9" fontId="3" fillId="7" borderId="1" xfId="2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9" fontId="0" fillId="4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8" borderId="1" xfId="1" applyFont="1" applyFill="1" applyBorder="1">
      <alignment vertical="center"/>
    </xf>
    <xf numFmtId="41" fontId="0" fillId="10" borderId="1" xfId="1" applyFon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41" fontId="0" fillId="9" borderId="1" xfId="1" applyFont="1" applyFill="1" applyBorder="1">
      <alignment vertical="center"/>
    </xf>
    <xf numFmtId="41" fontId="0" fillId="7" borderId="1" xfId="1" applyFont="1" applyFill="1" applyBorder="1">
      <alignment vertical="center"/>
    </xf>
    <xf numFmtId="0" fontId="0" fillId="7" borderId="0" xfId="0" applyFill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/>
    </xf>
    <xf numFmtId="41" fontId="2" fillId="9" borderId="1" xfId="1" applyFont="1" applyFill="1" applyBorder="1" applyAlignment="1">
      <alignment horizontal="center" vertical="center"/>
    </xf>
    <xf numFmtId="41" fontId="2" fillId="0" borderId="1" xfId="1" applyFont="1" applyFill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10" fontId="0" fillId="0" borderId="1" xfId="0" applyNumberFormat="1" applyBorder="1">
      <alignment vertical="center"/>
    </xf>
    <xf numFmtId="177" fontId="0" fillId="0" borderId="1" xfId="2" applyNumberFormat="1" applyFont="1" applyBorder="1">
      <alignment vertical="center"/>
    </xf>
    <xf numFmtId="0" fontId="0" fillId="0" borderId="1" xfId="0" applyBorder="1">
      <alignment vertical="center"/>
    </xf>
    <xf numFmtId="4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9" fontId="0" fillId="0" borderId="1" xfId="2" applyFont="1" applyBorder="1">
      <alignment vertical="center"/>
    </xf>
    <xf numFmtId="0" fontId="0" fillId="0" borderId="1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1" fontId="0" fillId="6" borderId="1" xfId="0" applyNumberFormat="1" applyFill="1" applyBorder="1">
      <alignment vertical="center"/>
    </xf>
    <xf numFmtId="41" fontId="0" fillId="6" borderId="1" xfId="1" applyFont="1" applyFill="1" applyBorder="1">
      <alignment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Fill="1" applyBorder="1" applyAlignment="1">
      <alignment horizontal="left" vertical="center"/>
    </xf>
    <xf numFmtId="41" fontId="0" fillId="0" borderId="0" xfId="1" applyFont="1" applyFill="1" applyBorder="1" applyAlignment="1">
      <alignment horizontal="left" vertical="center"/>
    </xf>
    <xf numFmtId="41" fontId="0" fillId="4" borderId="1" xfId="1" applyFont="1" applyFill="1" applyBorder="1">
      <alignment vertical="center"/>
    </xf>
    <xf numFmtId="10" fontId="0" fillId="0" borderId="1" xfId="2" applyNumberFormat="1" applyFont="1" applyBorder="1">
      <alignment vertical="center"/>
    </xf>
    <xf numFmtId="0" fontId="0" fillId="0" borderId="2" xfId="0" applyBorder="1">
      <alignment vertical="center"/>
    </xf>
    <xf numFmtId="1" fontId="0" fillId="4" borderId="1" xfId="0" applyNumberForma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4" xfId="1" applyFont="1" applyBorder="1" applyAlignment="1">
      <alignment horizontal="center" vertical="center" wrapText="1"/>
    </xf>
    <xf numFmtId="41" fontId="0" fillId="0" borderId="5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71b1f934c76c396/LeSIK/&#50629;&#47924;&#44277;&#50976;(&#49324;&#47924;)/Projects/&#53944;&#47112;&#51060;&#45320;&#49828;&#48128;/&#50545;&#44060;&#48156;&#44288;&#47144;/&#53944;&#47112;&#51060;&#45320;&#49828;&#48128;_&#49885;&#45800;&#51452;&#47928;LIST_08&#50900;5&#51068;%20&#49373;&#49328;&#51068;&#51221;.xlsx" TargetMode="External"/><Relationship Id="rId1" Type="http://schemas.openxmlformats.org/officeDocument/2006/relationships/externalLinkPath" Target="&#53944;&#47112;&#51060;&#45320;&#49828;&#48128;_&#49885;&#45800;&#51452;&#47928;LIST_08&#50900;5&#51068;%20&#49373;&#49328;&#51068;&#51221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71b1f934c76c396/LeSIK/&#50629;&#47924;&#44277;&#50976;(&#49324;&#47924;)/Projects/&#53944;&#47112;&#51060;&#45320;&#49828;&#48128;/&#47700;&#45684;&#44060;&#48156;/&#49885;&#45800;&#44396;&#49457;_&#47700;&#53944;&#47533;&#49828;_&#46972;&#48296;&#50857;.xlsx" TargetMode="External"/><Relationship Id="rId1" Type="http://schemas.openxmlformats.org/officeDocument/2006/relationships/externalLinkPath" Target="/b71b1f934c76c396/LeSIK/&#50629;&#47924;&#44277;&#50976;(&#49324;&#47924;)/Projects/&#53944;&#47112;&#51060;&#45320;&#49828;&#48128;/&#47700;&#45684;&#44060;&#48156;/&#49885;&#45800;&#44396;&#49457;_&#47700;&#53944;&#47533;&#49828;_&#46972;&#48296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 통합 목록"/>
      <sheetName val="Sheet3"/>
      <sheetName val="변환시트 "/>
      <sheetName val="생산 메뉴"/>
      <sheetName val="생산 블록"/>
      <sheetName val="식자재 예상 발주량_금액"/>
      <sheetName val="월요일 출고"/>
      <sheetName val="수요일 출고"/>
      <sheetName val="목요일 출고"/>
      <sheetName val="금요일 출고"/>
      <sheetName val="고객DB"/>
      <sheetName val="메뉴판 "/>
      <sheetName val="식단_생산_수량"/>
      <sheetName val="블록_생산_수량"/>
      <sheetName val="식사재DB"/>
      <sheetName val="Sheet2"/>
      <sheetName val="식단_DB"/>
      <sheetName val="Sheet1"/>
    </sheetNames>
    <sheetDataSet>
      <sheetData sheetId="0"/>
      <sheetData sheetId="1"/>
      <sheetData sheetId="2"/>
      <sheetData sheetId="3"/>
      <sheetData sheetId="4">
        <row r="4">
          <cell r="B4" t="str">
            <v>bm</v>
          </cell>
          <cell r="C4" t="str">
            <v>베이스</v>
          </cell>
          <cell r="D4" t="str">
            <v>곡물 샐러드 베이스</v>
          </cell>
          <cell r="E4" t="str">
            <v>포케</v>
          </cell>
        </row>
        <row r="5">
          <cell r="B5" t="str">
            <v>BV</v>
          </cell>
          <cell r="C5" t="str">
            <v>베이스</v>
          </cell>
          <cell r="D5" t="str">
            <v>샐러드 베이스</v>
          </cell>
          <cell r="E5" t="str">
            <v xml:space="preserve">샐러드 </v>
          </cell>
        </row>
        <row r="6">
          <cell r="B6" t="str">
            <v>F1</v>
          </cell>
          <cell r="C6" t="str">
            <v>플레이버</v>
          </cell>
          <cell r="D6" t="str">
            <v>무지방 발사믹 드레싱</v>
          </cell>
          <cell r="E6" t="str">
            <v>무지방 발사믹 드레싱</v>
          </cell>
        </row>
        <row r="7">
          <cell r="B7" t="str">
            <v>F10</v>
          </cell>
          <cell r="C7" t="str">
            <v>플레이버</v>
          </cell>
          <cell r="D7" t="str">
            <v>마늘 소스</v>
          </cell>
          <cell r="E7" t="str">
            <v>마늘 소스</v>
          </cell>
        </row>
        <row r="8">
          <cell r="B8" t="str">
            <v>F11</v>
          </cell>
          <cell r="C8" t="str">
            <v>플레이버</v>
          </cell>
          <cell r="D8" t="str">
            <v>데리야끼 소스</v>
          </cell>
          <cell r="E8" t="str">
            <v>데리야끼 소스</v>
          </cell>
        </row>
        <row r="9">
          <cell r="B9" t="str">
            <v>F12</v>
          </cell>
          <cell r="C9" t="str">
            <v>플레이버</v>
          </cell>
          <cell r="D9" t="str">
            <v>참깨 드레싱</v>
          </cell>
          <cell r="E9" t="str">
            <v>참깨 드레싱</v>
          </cell>
        </row>
        <row r="10">
          <cell r="B10" t="str">
            <v>F2</v>
          </cell>
          <cell r="C10" t="str">
            <v>플레이버</v>
          </cell>
          <cell r="D10" t="str">
            <v>무지방 오리엔탈 드레싱</v>
          </cell>
          <cell r="E10" t="str">
            <v>무지방 오리엔탈 드레싱</v>
          </cell>
        </row>
        <row r="11">
          <cell r="B11" t="str">
            <v>F3</v>
          </cell>
          <cell r="C11" t="str">
            <v>플레이버</v>
          </cell>
          <cell r="D11" t="str">
            <v>레몬 갈릭 올리브 드레싱</v>
          </cell>
          <cell r="E11" t="str">
            <v>레몬 갈릭 올리브 드레싱</v>
          </cell>
        </row>
        <row r="12">
          <cell r="B12" t="str">
            <v>F5</v>
          </cell>
          <cell r="C12" t="str">
            <v>플레이버</v>
          </cell>
          <cell r="D12" t="str">
            <v>허니머스터드 소스</v>
          </cell>
          <cell r="E12" t="str">
            <v>허니머스터드 소스</v>
          </cell>
        </row>
        <row r="13">
          <cell r="B13" t="str">
            <v>F6</v>
          </cell>
          <cell r="C13" t="str">
            <v>플레이버</v>
          </cell>
          <cell r="D13" t="str">
            <v>렌치 드레싱</v>
          </cell>
          <cell r="E13" t="str">
            <v>렌치 드레싱</v>
          </cell>
        </row>
        <row r="14">
          <cell r="B14" t="str">
            <v>F7</v>
          </cell>
          <cell r="C14" t="str">
            <v>플레이버</v>
          </cell>
          <cell r="D14" t="str">
            <v>치폴레 드레싱</v>
          </cell>
          <cell r="E14" t="str">
            <v>치폴레 드레싱</v>
          </cell>
        </row>
        <row r="15">
          <cell r="B15" t="str">
            <v>F8</v>
          </cell>
          <cell r="C15" t="str">
            <v>플레이버</v>
          </cell>
          <cell r="D15" t="str">
            <v>바질 페스토</v>
          </cell>
          <cell r="E15" t="str">
            <v>바질 페스토</v>
          </cell>
        </row>
        <row r="16">
          <cell r="B16" t="str">
            <v>F9</v>
          </cell>
          <cell r="C16" t="str">
            <v>플레이버</v>
          </cell>
          <cell r="D16" t="str">
            <v>깻잎 페스토</v>
          </cell>
          <cell r="E16" t="str">
            <v>깻잎 페스토</v>
          </cell>
        </row>
        <row r="17">
          <cell r="B17" t="str">
            <v>PB1</v>
          </cell>
          <cell r="C17" t="str">
            <v>단백유틸</v>
          </cell>
          <cell r="D17" t="str">
            <v>수비드 부채살 큐브</v>
          </cell>
          <cell r="E17" t="str">
            <v>수비드 부채살</v>
          </cell>
        </row>
        <row r="18">
          <cell r="B18" t="str">
            <v>PB2</v>
          </cell>
          <cell r="C18" t="str">
            <v>단백유틸</v>
          </cell>
          <cell r="D18" t="str">
            <v>로스트 비프</v>
          </cell>
          <cell r="E18" t="str">
            <v>로스트 비프</v>
          </cell>
        </row>
        <row r="19">
          <cell r="B19" t="str">
            <v>PC1</v>
          </cell>
          <cell r="C19" t="str">
            <v>단백유틸</v>
          </cell>
          <cell r="D19" t="str">
            <v>수비드 닭가슴살</v>
          </cell>
          <cell r="E19" t="str">
            <v>수비드 닭가슴살</v>
          </cell>
        </row>
        <row r="20">
          <cell r="B20" t="str">
            <v>PC2</v>
          </cell>
          <cell r="C20" t="str">
            <v>단백유틸</v>
          </cell>
          <cell r="D20" t="str">
            <v>로스트 치킨</v>
          </cell>
          <cell r="E20" t="str">
            <v>로스트 치킨</v>
          </cell>
        </row>
        <row r="21">
          <cell r="B21" t="str">
            <v>PD1</v>
          </cell>
          <cell r="C21" t="str">
            <v>단백유틸</v>
          </cell>
          <cell r="D21" t="str">
            <v>훈제오리 가슴살</v>
          </cell>
          <cell r="E21" t="str">
            <v>훈제오리</v>
          </cell>
        </row>
        <row r="22">
          <cell r="B22" t="str">
            <v>PF2</v>
          </cell>
          <cell r="C22" t="str">
            <v>단백유틸</v>
          </cell>
          <cell r="D22" t="str">
            <v>구운 연어</v>
          </cell>
          <cell r="E22" t="str">
            <v>구운 연어</v>
          </cell>
        </row>
        <row r="23">
          <cell r="B23" t="str">
            <v>PF3</v>
          </cell>
          <cell r="C23" t="str">
            <v>단백유틸</v>
          </cell>
          <cell r="D23" t="str">
            <v>훈제 연어</v>
          </cell>
          <cell r="E23" t="str">
            <v>훈제 연어</v>
          </cell>
        </row>
        <row r="24">
          <cell r="B24" t="str">
            <v>PF4</v>
          </cell>
          <cell r="C24" t="str">
            <v>단백유틸</v>
          </cell>
          <cell r="D24" t="str">
            <v>참치 큐브</v>
          </cell>
          <cell r="E24" t="str">
            <v>참치 큐브</v>
          </cell>
        </row>
        <row r="25">
          <cell r="B25" t="str">
            <v>PP1</v>
          </cell>
          <cell r="C25" t="str">
            <v>단백유틸</v>
          </cell>
          <cell r="D25" t="str">
            <v>수비드 돈목살</v>
          </cell>
          <cell r="E25" t="str">
            <v>수비드 돈목살</v>
          </cell>
        </row>
        <row r="26">
          <cell r="B26" t="str">
            <v>PP2</v>
          </cell>
          <cell r="C26" t="str">
            <v>단백유틸</v>
          </cell>
          <cell r="D26" t="str">
            <v>수비드 돈안심</v>
          </cell>
          <cell r="E26" t="str">
            <v>수비드 돈안심</v>
          </cell>
        </row>
        <row r="27">
          <cell r="B27" t="str">
            <v>PP3</v>
          </cell>
          <cell r="C27" t="str">
            <v>단백유틸</v>
          </cell>
          <cell r="D27" t="str">
            <v>풀드포크</v>
          </cell>
          <cell r="E27" t="str">
            <v>폴드포크</v>
          </cell>
        </row>
        <row r="28">
          <cell r="B28" t="str">
            <v>VM1</v>
          </cell>
          <cell r="C28" t="str">
            <v>야채유틸</v>
          </cell>
          <cell r="D28" t="str">
            <v>구운 야채 믹스</v>
          </cell>
          <cell r="E28" t="str">
            <v>구운 야채</v>
          </cell>
        </row>
        <row r="29">
          <cell r="B29" t="str">
            <v>VM2</v>
          </cell>
          <cell r="C29" t="str">
            <v>야채유틸</v>
          </cell>
          <cell r="D29" t="str">
            <v>구운 구황작물 믹스</v>
          </cell>
          <cell r="E29" t="str">
            <v>구황작물</v>
          </cell>
        </row>
        <row r="30">
          <cell r="B30" t="str">
            <v>VM3</v>
          </cell>
          <cell r="C30" t="str">
            <v>야채유틸</v>
          </cell>
          <cell r="D30" t="str">
            <v>현미밥 &amp; 구운 버섯</v>
          </cell>
          <cell r="E30" t="str">
            <v>현미</v>
          </cell>
        </row>
        <row r="31">
          <cell r="B31" t="str">
            <v>VM4</v>
          </cell>
          <cell r="C31" t="str">
            <v>야채유틸</v>
          </cell>
          <cell r="D31" t="str">
            <v>모듬 곡물 유틸믹스</v>
          </cell>
          <cell r="E31" t="str">
            <v>모듬 곡물</v>
          </cell>
        </row>
        <row r="32">
          <cell r="B32" t="str">
            <v>VM5</v>
          </cell>
          <cell r="C32" t="str">
            <v>야채유틸</v>
          </cell>
          <cell r="D32" t="str">
            <v>펜네 구운 야채 믹스</v>
          </cell>
          <cell r="E32" t="str">
            <v>펜네</v>
          </cell>
        </row>
        <row r="33">
          <cell r="B33" t="str">
            <v>VM6</v>
          </cell>
          <cell r="C33" t="str">
            <v>야채유틸</v>
          </cell>
          <cell r="D33" t="str">
            <v>단호박&amp;두부면 믹스</v>
          </cell>
          <cell r="E33" t="str">
            <v>단호박&amp;두부면 믹스</v>
          </cell>
        </row>
        <row r="34">
          <cell r="B34" t="str">
            <v>PB3</v>
          </cell>
          <cell r="C34" t="str">
            <v>단백유틸</v>
          </cell>
          <cell r="D34" t="str">
            <v xml:space="preserve">우삼겹 </v>
          </cell>
          <cell r="E34" t="str">
            <v>우삼겹</v>
          </cell>
        </row>
        <row r="35">
          <cell r="B35" t="str">
            <v>PC3</v>
          </cell>
          <cell r="C35" t="str">
            <v>단백유틸</v>
          </cell>
          <cell r="D35" t="str">
            <v>닭가슴살 소시지</v>
          </cell>
          <cell r="E35" t="str">
            <v>닭가슴살 소시지</v>
          </cell>
        </row>
        <row r="36">
          <cell r="B36" t="str">
            <v>PF1</v>
          </cell>
          <cell r="C36" t="str">
            <v>단백유틸</v>
          </cell>
          <cell r="D36" t="str">
            <v>피쉬 필렛</v>
          </cell>
          <cell r="E36" t="str">
            <v>구운 흰살생선</v>
          </cell>
        </row>
        <row r="37">
          <cell r="B37" t="str">
            <v>PF5</v>
          </cell>
          <cell r="C37" t="str">
            <v>단백유틸</v>
          </cell>
          <cell r="D37" t="str">
            <v>그릴드 시푸드</v>
          </cell>
          <cell r="E37" t="str">
            <v>그릴드 시푸드</v>
          </cell>
        </row>
        <row r="38">
          <cell r="B38" t="str">
            <v>PF6</v>
          </cell>
          <cell r="C38" t="str">
            <v>단백유틸</v>
          </cell>
          <cell r="D38" t="str">
            <v>자숙 문어</v>
          </cell>
          <cell r="E38" t="str">
            <v>자숙문어</v>
          </cell>
        </row>
        <row r="39">
          <cell r="B39" t="str">
            <v>VM10</v>
          </cell>
          <cell r="C39" t="str">
            <v>야채유틸</v>
          </cell>
          <cell r="D39" t="str">
            <v>스팀드 야채 믹스</v>
          </cell>
          <cell r="E39" t="str">
            <v xml:space="preserve">멕시칸 </v>
          </cell>
        </row>
        <row r="40">
          <cell r="B40" t="str">
            <v>VM7</v>
          </cell>
          <cell r="C40" t="str">
            <v>야채유틸</v>
          </cell>
          <cell r="D40" t="str">
            <v>그릭 야채 믹스</v>
          </cell>
          <cell r="E40" t="str">
            <v>그릭 야채</v>
          </cell>
        </row>
        <row r="41">
          <cell r="B41" t="str">
            <v>VM8</v>
          </cell>
          <cell r="C41" t="str">
            <v>야채유틸</v>
          </cell>
          <cell r="D41" t="str">
            <v>파스타 샐러드 믹스</v>
          </cell>
          <cell r="E41" t="str">
            <v>포케</v>
          </cell>
        </row>
        <row r="42">
          <cell r="B42" t="str">
            <v>VM9</v>
          </cell>
          <cell r="C42" t="str">
            <v>야채유틸</v>
          </cell>
          <cell r="D42" t="str">
            <v>멕시칸 또띠아 믹스</v>
          </cell>
          <cell r="E42" t="str">
            <v>멕시칸 또띠아</v>
          </cell>
        </row>
        <row r="43">
          <cell r="B43" t="str">
            <v>F13</v>
          </cell>
          <cell r="C43" t="str">
            <v>플레이버</v>
          </cell>
          <cell r="D43" t="str">
            <v>요거트 드레싱</v>
          </cell>
          <cell r="E43" t="str">
            <v>요거트 드레싱</v>
          </cell>
        </row>
        <row r="44">
          <cell r="B44" t="str">
            <v>F4</v>
          </cell>
          <cell r="C44" t="str">
            <v>플레이버</v>
          </cell>
          <cell r="D44" t="str">
            <v>이탈리안 드레싱</v>
          </cell>
          <cell r="E44" t="str">
            <v>이탈리안 드레싱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식단"/>
      <sheetName val="블럭DB"/>
      <sheetName val="라벨용식단"/>
      <sheetName val="Sheet1"/>
      <sheetName val="Sheet2"/>
      <sheetName val="벌크업"/>
      <sheetName val="목표치 산출"/>
    </sheetNames>
    <sheetDataSet>
      <sheetData sheetId="0"/>
      <sheetData sheetId="1"/>
      <sheetData sheetId="2">
        <row r="3">
          <cell r="A3" t="str">
            <v>PC1</v>
          </cell>
          <cell r="B3" t="str">
            <v>단백유틸</v>
          </cell>
          <cell r="C3" t="str">
            <v>수비드 닭가슴살</v>
          </cell>
          <cell r="D3">
            <v>81.199999999999989</v>
          </cell>
          <cell r="E3">
            <v>550.3782666666666</v>
          </cell>
          <cell r="F3">
            <v>741.61826666666661</v>
          </cell>
        </row>
        <row r="4">
          <cell r="A4" t="str">
            <v>PB1</v>
          </cell>
          <cell r="B4" t="str">
            <v>단백유틸</v>
          </cell>
          <cell r="C4" t="str">
            <v>수비드 부채살 큐브</v>
          </cell>
          <cell r="D4">
            <v>81.199999999999989</v>
          </cell>
          <cell r="E4">
            <v>1985.5782666666664</v>
          </cell>
          <cell r="F4">
            <v>3570.8582666666671</v>
          </cell>
        </row>
        <row r="5">
          <cell r="A5" t="str">
            <v>PP1</v>
          </cell>
          <cell r="B5" t="str">
            <v>단백유틸</v>
          </cell>
          <cell r="C5" t="str">
            <v>수비드 돈목살</v>
          </cell>
          <cell r="D5">
            <v>101.19999999999999</v>
          </cell>
          <cell r="E5">
            <v>1067.9782666666665</v>
          </cell>
          <cell r="F5">
            <v>1493.5782666666667</v>
          </cell>
        </row>
        <row r="6">
          <cell r="A6" t="str">
            <v>PP2</v>
          </cell>
          <cell r="B6" t="str">
            <v>단백유틸</v>
          </cell>
          <cell r="C6" t="str">
            <v>수비드 돈안심</v>
          </cell>
          <cell r="D6">
            <v>101.19999999999999</v>
          </cell>
          <cell r="E6">
            <v>964.97826666666663</v>
          </cell>
          <cell r="F6">
            <v>1349.3782666666664</v>
          </cell>
        </row>
        <row r="7">
          <cell r="A7" t="str">
            <v>PB2</v>
          </cell>
          <cell r="B7" t="str">
            <v>단백유틸</v>
          </cell>
          <cell r="C7" t="str">
            <v>로스트 비프</v>
          </cell>
          <cell r="D7">
            <v>81.199999999999989</v>
          </cell>
          <cell r="E7">
            <v>1185.5782666666664</v>
          </cell>
          <cell r="F7">
            <v>2071.7782666666667</v>
          </cell>
        </row>
        <row r="8">
          <cell r="A8" t="str">
            <v>PC2</v>
          </cell>
          <cell r="B8" t="str">
            <v>단백유틸</v>
          </cell>
          <cell r="C8" t="str">
            <v>로스트 치킨</v>
          </cell>
          <cell r="D8">
            <v>101.19999999999999</v>
          </cell>
          <cell r="E8">
            <v>949.97826666666674</v>
          </cell>
          <cell r="F8">
            <v>1422.9782666666667</v>
          </cell>
        </row>
        <row r="9">
          <cell r="A9" t="str">
            <v>PF5</v>
          </cell>
          <cell r="B9" t="str">
            <v>단백유틸</v>
          </cell>
          <cell r="C9" t="str">
            <v>그릴드 시푸드</v>
          </cell>
          <cell r="D9">
            <v>85.199999999999989</v>
          </cell>
          <cell r="E9">
            <v>844.35048888888889</v>
          </cell>
          <cell r="F9">
            <v>1152.9334724279834</v>
          </cell>
        </row>
        <row r="10">
          <cell r="A10" t="str">
            <v>PF1</v>
          </cell>
          <cell r="B10" t="str">
            <v>단백유틸</v>
          </cell>
          <cell r="C10" t="str">
            <v>피쉬 필렛</v>
          </cell>
          <cell r="D10">
            <v>101.19999999999999</v>
          </cell>
          <cell r="E10">
            <v>1231.9782666666665</v>
          </cell>
          <cell r="F10">
            <v>1231.9782666666665</v>
          </cell>
        </row>
        <row r="11">
          <cell r="A11" t="str">
            <v>PD1</v>
          </cell>
          <cell r="B11" t="str">
            <v>단백유틸</v>
          </cell>
          <cell r="C11" t="str">
            <v>훈제오리 가슴살</v>
          </cell>
          <cell r="D11">
            <v>80</v>
          </cell>
          <cell r="E11">
            <v>1179.5555555555554</v>
          </cell>
          <cell r="F11">
            <v>1533.4222222222222</v>
          </cell>
        </row>
        <row r="12">
          <cell r="A12" t="str">
            <v>PF2</v>
          </cell>
          <cell r="B12" t="str">
            <v>단백유틸</v>
          </cell>
          <cell r="C12" t="str">
            <v>구운 연어</v>
          </cell>
          <cell r="D12">
            <v>70</v>
          </cell>
          <cell r="E12">
            <v>2166</v>
          </cell>
          <cell r="F12">
            <v>2815.8</v>
          </cell>
        </row>
        <row r="13">
          <cell r="A13" t="str">
            <v>PF4</v>
          </cell>
          <cell r="B13" t="str">
            <v>단백유틸</v>
          </cell>
          <cell r="C13" t="str">
            <v>참치 큐브</v>
          </cell>
          <cell r="D13">
            <v>80</v>
          </cell>
          <cell r="E13">
            <v>928.936170212766</v>
          </cell>
          <cell r="F13">
            <v>1161.1702127659576</v>
          </cell>
        </row>
        <row r="14">
          <cell r="A14" t="str">
            <v>PF3</v>
          </cell>
          <cell r="B14" t="str">
            <v>단백유틸</v>
          </cell>
          <cell r="C14" t="str">
            <v>훈제 연어</v>
          </cell>
          <cell r="D14">
            <v>70</v>
          </cell>
          <cell r="E14">
            <v>2105.6</v>
          </cell>
          <cell r="F14">
            <v>2216.4210526315787</v>
          </cell>
        </row>
        <row r="15">
          <cell r="A15" t="str">
            <v>PC3</v>
          </cell>
          <cell r="B15" t="str">
            <v>단백유틸</v>
          </cell>
          <cell r="C15" t="str">
            <v>닭가슴살 소시지</v>
          </cell>
          <cell r="D15">
            <v>120</v>
          </cell>
          <cell r="E15">
            <v>1144.2857142857144</v>
          </cell>
          <cell r="F15">
            <v>1144.2857142857144</v>
          </cell>
        </row>
        <row r="16">
          <cell r="A16" t="str">
            <v>PP3</v>
          </cell>
          <cell r="B16" t="str">
            <v>단백유틸</v>
          </cell>
          <cell r="C16" t="str">
            <v>풀드포크</v>
          </cell>
          <cell r="D16">
            <v>80</v>
          </cell>
          <cell r="E16">
            <v>1224</v>
          </cell>
          <cell r="F16">
            <v>1224</v>
          </cell>
        </row>
        <row r="17">
          <cell r="A17" t="str">
            <v>PB3</v>
          </cell>
          <cell r="B17" t="str">
            <v>단백유틸</v>
          </cell>
          <cell r="C17" t="str">
            <v xml:space="preserve">우삼겹 </v>
          </cell>
          <cell r="D17">
            <v>81.099999999999994</v>
          </cell>
          <cell r="E17">
            <v>906.41066666666654</v>
          </cell>
          <cell r="F17">
            <v>1583.8106666666665</v>
          </cell>
        </row>
        <row r="18">
          <cell r="A18" t="str">
            <v>PF6</v>
          </cell>
          <cell r="B18" t="str">
            <v>단백유틸</v>
          </cell>
          <cell r="C18" t="str">
            <v>자숙 문어</v>
          </cell>
          <cell r="D18">
            <v>60</v>
          </cell>
          <cell r="E18">
            <v>1256.4000000000001</v>
          </cell>
          <cell r="F18">
            <v>1256.4000000000001</v>
          </cell>
        </row>
        <row r="19">
          <cell r="A19" t="str">
            <v>BV</v>
          </cell>
          <cell r="B19" t="str">
            <v>베이스</v>
          </cell>
          <cell r="C19" t="str">
            <v>샐러드 베이스</v>
          </cell>
          <cell r="D19">
            <v>50</v>
          </cell>
          <cell r="E19">
            <v>313.25</v>
          </cell>
          <cell r="F19">
            <v>427.37872683319904</v>
          </cell>
        </row>
        <row r="20">
          <cell r="A20" t="str">
            <v>BM</v>
          </cell>
          <cell r="B20" t="str">
            <v>베이스</v>
          </cell>
          <cell r="C20" t="str">
            <v>곡물 샐러드 베이스</v>
          </cell>
          <cell r="D20">
            <v>155</v>
          </cell>
          <cell r="E20">
            <v>755.85</v>
          </cell>
          <cell r="F20">
            <v>635.55112812248171</v>
          </cell>
        </row>
        <row r="21">
          <cell r="A21" t="str">
            <v>VM1</v>
          </cell>
          <cell r="B21" t="str">
            <v>야채유틸</v>
          </cell>
          <cell r="C21" t="str">
            <v>구운 야채 믹스</v>
          </cell>
          <cell r="D21">
            <v>150.29999999999998</v>
          </cell>
          <cell r="E21">
            <v>706.77009999999996</v>
          </cell>
          <cell r="F21">
            <v>1035.2815478114478</v>
          </cell>
        </row>
        <row r="22">
          <cell r="A22" t="str">
            <v>VM2</v>
          </cell>
          <cell r="B22" t="str">
            <v>야채유틸</v>
          </cell>
          <cell r="C22" t="str">
            <v>구운 구황작물 믹스</v>
          </cell>
          <cell r="D22">
            <v>180</v>
          </cell>
          <cell r="E22">
            <v>730.26</v>
          </cell>
          <cell r="F22">
            <v>685.91350877192986</v>
          </cell>
        </row>
        <row r="23">
          <cell r="A23" t="str">
            <v>VM3</v>
          </cell>
          <cell r="B23" t="str">
            <v>야채유틸</v>
          </cell>
          <cell r="C23" t="str">
            <v>현미밥 &amp; 구운 버섯</v>
          </cell>
          <cell r="D23">
            <v>150.1</v>
          </cell>
          <cell r="E23">
            <v>726.64</v>
          </cell>
          <cell r="F23">
            <v>774.33398496240579</v>
          </cell>
        </row>
        <row r="24">
          <cell r="A24" t="str">
            <v>VM4</v>
          </cell>
          <cell r="B24" t="str">
            <v>야채유틸</v>
          </cell>
          <cell r="C24" t="str">
            <v>모듬 곡물 유틸믹스</v>
          </cell>
          <cell r="D24">
            <v>205</v>
          </cell>
          <cell r="E24">
            <v>1016.2</v>
          </cell>
          <cell r="F24">
            <v>1195.5596415280627</v>
          </cell>
        </row>
        <row r="25">
          <cell r="A25" t="str">
            <v>VM5</v>
          </cell>
          <cell r="B25" t="str">
            <v>야채유틸</v>
          </cell>
          <cell r="C25" t="str">
            <v>펜네 구운 야채 믹스</v>
          </cell>
          <cell r="D25">
            <v>130.29999999999998</v>
          </cell>
          <cell r="E25">
            <v>551.4701</v>
          </cell>
          <cell r="F25">
            <v>763.7369350168351</v>
          </cell>
        </row>
        <row r="26">
          <cell r="A26" t="str">
            <v>VM6</v>
          </cell>
          <cell r="B26" t="str">
            <v>야채유틸</v>
          </cell>
          <cell r="C26" t="str">
            <v>단호박&amp;두부면 믹스</v>
          </cell>
          <cell r="D26">
            <v>160.29999999999998</v>
          </cell>
          <cell r="E26">
            <v>731.27009999999996</v>
          </cell>
          <cell r="F26">
            <v>974.52582390572388</v>
          </cell>
        </row>
        <row r="27">
          <cell r="A27" t="str">
            <v>VM7</v>
          </cell>
          <cell r="B27" t="str">
            <v>야채유틸</v>
          </cell>
          <cell r="C27" t="str">
            <v>그릭 야채 믹스</v>
          </cell>
          <cell r="D27">
            <v>150</v>
          </cell>
          <cell r="E27">
            <v>1161.541095890411</v>
          </cell>
          <cell r="F27">
            <v>1479.6607662785025</v>
          </cell>
        </row>
        <row r="28">
          <cell r="A28" t="str">
            <v>VM8</v>
          </cell>
          <cell r="B28" t="str">
            <v>야채유틸</v>
          </cell>
          <cell r="C28" t="str">
            <v>파스타 샐러드 믹스</v>
          </cell>
          <cell r="D28">
            <v>110</v>
          </cell>
          <cell r="E28">
            <v>527.9</v>
          </cell>
          <cell r="F28">
            <v>554.51444081598038</v>
          </cell>
        </row>
        <row r="29">
          <cell r="A29" t="str">
            <v>VM9</v>
          </cell>
          <cell r="B29" t="str">
            <v>야채유틸</v>
          </cell>
          <cell r="C29" t="str">
            <v>멕시칸 또띠아 믹스</v>
          </cell>
          <cell r="D29">
            <v>160.1</v>
          </cell>
          <cell r="E29">
            <v>1337.5404708946646</v>
          </cell>
          <cell r="F29">
            <v>1613.5582823424759</v>
          </cell>
        </row>
        <row r="30">
          <cell r="A30" t="str">
            <v>VM10</v>
          </cell>
          <cell r="B30" t="str">
            <v>야채유틸</v>
          </cell>
          <cell r="C30" t="str">
            <v>스팀드 야채 믹스</v>
          </cell>
          <cell r="D30">
            <v>120</v>
          </cell>
          <cell r="E30">
            <v>438</v>
          </cell>
          <cell r="F30">
            <v>864.53719806763286</v>
          </cell>
        </row>
        <row r="31">
          <cell r="A31" t="str">
            <v>F1</v>
          </cell>
          <cell r="B31" t="str">
            <v>플레이버</v>
          </cell>
          <cell r="C31" t="str">
            <v>무지방 발사믹 드레싱</v>
          </cell>
          <cell r="D31">
            <v>30</v>
          </cell>
          <cell r="E31">
            <v>110.1</v>
          </cell>
          <cell r="F31">
            <v>110.1</v>
          </cell>
        </row>
        <row r="32">
          <cell r="A32" t="str">
            <v>F2</v>
          </cell>
          <cell r="B32" t="str">
            <v>플레이버</v>
          </cell>
          <cell r="C32" t="str">
            <v>무지방 오리엔탈 드레싱</v>
          </cell>
          <cell r="D32">
            <v>30</v>
          </cell>
          <cell r="E32">
            <v>100.05</v>
          </cell>
          <cell r="F32">
            <v>100.05</v>
          </cell>
        </row>
        <row r="33">
          <cell r="A33" t="str">
            <v>F6</v>
          </cell>
          <cell r="B33" t="str">
            <v>플레이버</v>
          </cell>
          <cell r="C33" t="str">
            <v>렌치 드레싱</v>
          </cell>
          <cell r="D33">
            <v>30</v>
          </cell>
          <cell r="E33">
            <v>179.85</v>
          </cell>
          <cell r="F33">
            <v>179.85</v>
          </cell>
        </row>
        <row r="34">
          <cell r="A34" t="str">
            <v>F7</v>
          </cell>
          <cell r="B34" t="str">
            <v>플레이버</v>
          </cell>
          <cell r="C34" t="str">
            <v>치폴레 드레싱</v>
          </cell>
          <cell r="D34">
            <v>30</v>
          </cell>
          <cell r="E34">
            <v>207.3</v>
          </cell>
          <cell r="F34">
            <v>207.3</v>
          </cell>
        </row>
        <row r="35">
          <cell r="A35" t="str">
            <v>F8</v>
          </cell>
          <cell r="B35" t="str">
            <v>플레이버</v>
          </cell>
          <cell r="C35" t="str">
            <v>바질 페스토</v>
          </cell>
          <cell r="D35">
            <v>30</v>
          </cell>
          <cell r="E35">
            <v>696</v>
          </cell>
          <cell r="F35">
            <v>696</v>
          </cell>
        </row>
        <row r="36">
          <cell r="A36" t="str">
            <v>F9</v>
          </cell>
          <cell r="B36" t="str">
            <v>플레이버</v>
          </cell>
          <cell r="C36" t="str">
            <v>깻잎 페스토</v>
          </cell>
          <cell r="D36">
            <v>16.600000000000001</v>
          </cell>
          <cell r="E36">
            <v>241.83066666666667</v>
          </cell>
          <cell r="F36">
            <v>296.15606349206348</v>
          </cell>
        </row>
        <row r="37">
          <cell r="A37" t="str">
            <v>F10</v>
          </cell>
          <cell r="B37" t="str">
            <v>플레이버</v>
          </cell>
          <cell r="C37" t="str">
            <v>마늘 소스</v>
          </cell>
          <cell r="D37">
            <v>30</v>
          </cell>
          <cell r="E37">
            <v>125.41490063424948</v>
          </cell>
          <cell r="F37">
            <v>125.41490063424948</v>
          </cell>
        </row>
        <row r="38">
          <cell r="A38" t="str">
            <v>F11</v>
          </cell>
          <cell r="B38" t="str">
            <v>플레이버</v>
          </cell>
          <cell r="C38" t="str">
            <v>데리야끼 소스</v>
          </cell>
          <cell r="D38">
            <v>30</v>
          </cell>
          <cell r="E38">
            <v>88.35</v>
          </cell>
          <cell r="F38">
            <v>88.35</v>
          </cell>
        </row>
        <row r="39">
          <cell r="A39" t="str">
            <v>F12</v>
          </cell>
          <cell r="B39" t="str">
            <v>플레이버</v>
          </cell>
          <cell r="C39" t="str">
            <v>참깨 드레싱</v>
          </cell>
          <cell r="D39">
            <v>30</v>
          </cell>
          <cell r="E39">
            <v>167.7</v>
          </cell>
          <cell r="F39">
            <v>167.7</v>
          </cell>
        </row>
        <row r="40">
          <cell r="A40" t="str">
            <v>F3</v>
          </cell>
          <cell r="B40" t="str">
            <v>플레이버</v>
          </cell>
          <cell r="C40" t="str">
            <v>레몬 갈릭 올리브 드레싱</v>
          </cell>
          <cell r="D40">
            <v>30</v>
          </cell>
          <cell r="E40">
            <v>184.5</v>
          </cell>
          <cell r="F40">
            <v>184.5</v>
          </cell>
        </row>
        <row r="41">
          <cell r="A41" t="str">
            <v>F4</v>
          </cell>
          <cell r="B41" t="str">
            <v>플레이버</v>
          </cell>
          <cell r="C41" t="str">
            <v>이탈리안 드레싱</v>
          </cell>
          <cell r="D41">
            <v>30</v>
          </cell>
          <cell r="E41">
            <v>174.29999999999998</v>
          </cell>
          <cell r="F41">
            <v>174.29999999999998</v>
          </cell>
        </row>
        <row r="42">
          <cell r="A42" t="str">
            <v>F13</v>
          </cell>
          <cell r="B42" t="str">
            <v>플레이버</v>
          </cell>
          <cell r="C42" t="str">
            <v>요거트 드레싱</v>
          </cell>
          <cell r="D42">
            <v>30</v>
          </cell>
          <cell r="E42">
            <v>121.05000000000001</v>
          </cell>
          <cell r="F42">
            <v>121.05000000000001</v>
          </cell>
        </row>
        <row r="43">
          <cell r="A43" t="str">
            <v>F5</v>
          </cell>
          <cell r="B43" t="str">
            <v>플레이버</v>
          </cell>
          <cell r="C43" t="str">
            <v>허니머스터드 소스</v>
          </cell>
          <cell r="D43">
            <v>30</v>
          </cell>
          <cell r="E43">
            <v>117.45</v>
          </cell>
          <cell r="F43">
            <v>117.45</v>
          </cell>
        </row>
        <row r="44">
          <cell r="A44" t="str">
            <v>bn</v>
          </cell>
          <cell r="B44" t="str">
            <v>베이스</v>
          </cell>
          <cell r="C44" t="str">
            <v xml:space="preserve">콩 베이스 </v>
          </cell>
          <cell r="D44">
            <v>170</v>
          </cell>
          <cell r="E44">
            <v>708.86999999999989</v>
          </cell>
          <cell r="F44">
            <v>683.59998351769104</v>
          </cell>
        </row>
        <row r="45">
          <cell r="A45" t="str">
            <v>BBB</v>
          </cell>
          <cell r="B45" t="str">
            <v>베이스</v>
          </cell>
          <cell r="C45" t="str">
            <v xml:space="preserve">단백질 부스팅 베이스 </v>
          </cell>
          <cell r="D45">
            <v>230</v>
          </cell>
          <cell r="E45">
            <v>795.0200000000001</v>
          </cell>
          <cell r="F45">
            <v>647.24636363636364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0F2D-921C-45F1-8914-165F2730BC7B}">
  <dimension ref="A1:Y43"/>
  <sheetViews>
    <sheetView tabSelected="1" workbookViewId="0">
      <selection activeCell="U30" sqref="U30"/>
    </sheetView>
  </sheetViews>
  <sheetFormatPr defaultColWidth="8.83203125" defaultRowHeight="17" x14ac:dyDescent="0.45"/>
  <cols>
    <col min="1" max="1" width="9" style="69"/>
    <col min="2" max="2" width="11" style="69" bestFit="1" customWidth="1"/>
    <col min="3" max="3" width="11" bestFit="1" customWidth="1"/>
    <col min="4" max="4" width="11" customWidth="1"/>
    <col min="15" max="15" width="13.58203125" bestFit="1" customWidth="1"/>
    <col min="16" max="16" width="11" bestFit="1" customWidth="1"/>
    <col min="17" max="17" width="24.33203125" bestFit="1" customWidth="1"/>
    <col min="18" max="18" width="11.58203125" bestFit="1" customWidth="1"/>
    <col min="19" max="19" width="11" bestFit="1" customWidth="1"/>
    <col min="23" max="23" width="11.5" bestFit="1" customWidth="1"/>
    <col min="25" max="25" width="13" bestFit="1" customWidth="1"/>
  </cols>
  <sheetData>
    <row r="1" spans="1:25" x14ac:dyDescent="0.45">
      <c r="A1" s="79" t="s">
        <v>148</v>
      </c>
      <c r="B1" s="79" t="s">
        <v>169</v>
      </c>
      <c r="C1" s="79" t="s">
        <v>170</v>
      </c>
      <c r="D1" s="86" t="s">
        <v>171</v>
      </c>
      <c r="E1" s="83" t="s">
        <v>155</v>
      </c>
      <c r="F1" s="84"/>
      <c r="G1" s="10" t="s">
        <v>154</v>
      </c>
      <c r="H1" s="83" t="s">
        <v>157</v>
      </c>
      <c r="I1" s="84"/>
      <c r="J1" s="83" t="s">
        <v>156</v>
      </c>
      <c r="K1" s="84"/>
      <c r="L1" s="83" t="s">
        <v>158</v>
      </c>
      <c r="M1" s="84"/>
      <c r="N1" s="79" t="s">
        <v>172</v>
      </c>
      <c r="O1" s="79" t="s">
        <v>173</v>
      </c>
      <c r="P1" s="10" t="s">
        <v>174</v>
      </c>
      <c r="Q1" s="79" t="s">
        <v>175</v>
      </c>
      <c r="R1" s="79" t="s">
        <v>176</v>
      </c>
      <c r="S1" s="10" t="s">
        <v>222</v>
      </c>
      <c r="T1" s="10" t="s">
        <v>177</v>
      </c>
      <c r="U1" s="79" t="s">
        <v>159</v>
      </c>
      <c r="V1" s="79" t="s">
        <v>178</v>
      </c>
      <c r="W1" s="10" t="s">
        <v>179</v>
      </c>
      <c r="X1" s="10" t="s">
        <v>160</v>
      </c>
      <c r="Y1" s="10" t="s">
        <v>180</v>
      </c>
    </row>
    <row r="2" spans="1:25" x14ac:dyDescent="0.45">
      <c r="A2" s="85"/>
      <c r="B2" s="80"/>
      <c r="C2" s="80"/>
      <c r="D2" s="80"/>
      <c r="E2" s="81" t="s">
        <v>181</v>
      </c>
      <c r="F2" s="59">
        <v>0.15</v>
      </c>
      <c r="G2" s="41">
        <v>3400</v>
      </c>
      <c r="H2" s="81" t="s">
        <v>181</v>
      </c>
      <c r="I2" s="60">
        <v>0.02</v>
      </c>
      <c r="J2" s="81" t="s">
        <v>181</v>
      </c>
      <c r="K2" s="60">
        <v>0.01</v>
      </c>
      <c r="L2" s="81" t="s">
        <v>181</v>
      </c>
      <c r="M2" s="60"/>
      <c r="N2" s="80"/>
      <c r="O2" s="85"/>
      <c r="P2" s="61">
        <v>3.3000000000000002E-2</v>
      </c>
      <c r="Q2" s="80"/>
      <c r="R2" s="80"/>
      <c r="S2" s="59">
        <v>0.2</v>
      </c>
      <c r="T2" s="59">
        <v>0.04</v>
      </c>
      <c r="U2" s="80"/>
      <c r="V2" s="80"/>
      <c r="W2" s="62">
        <f>W3/C3</f>
        <v>0.13176136363636365</v>
      </c>
      <c r="X2" s="59">
        <v>0.25</v>
      </c>
      <c r="Y2" s="63"/>
    </row>
    <row r="3" spans="1:25" x14ac:dyDescent="0.45">
      <c r="A3" s="80"/>
      <c r="B3" s="64">
        <f>SUM(B4:B7)</f>
        <v>11938.28125</v>
      </c>
      <c r="C3" s="41">
        <v>11000</v>
      </c>
      <c r="D3" s="41">
        <f>SUM(D4:D7)</f>
        <v>9550.625</v>
      </c>
      <c r="E3" s="82"/>
      <c r="F3" s="41">
        <f>C3*F2</f>
        <v>1650</v>
      </c>
      <c r="G3" s="41">
        <v>3400</v>
      </c>
      <c r="H3" s="82"/>
      <c r="I3" s="41">
        <f>C3*I2</f>
        <v>220</v>
      </c>
      <c r="J3" s="82"/>
      <c r="K3" s="41">
        <f>$C$3*K2</f>
        <v>110</v>
      </c>
      <c r="L3" s="82"/>
      <c r="M3" s="41">
        <v>427</v>
      </c>
      <c r="N3" s="41">
        <f>F3+G3+I3+K3+M3</f>
        <v>5807</v>
      </c>
      <c r="O3" s="80"/>
      <c r="P3" s="41">
        <f>C3*P2</f>
        <v>363</v>
      </c>
      <c r="Q3" s="41">
        <f>R43</f>
        <v>50</v>
      </c>
      <c r="R3" s="41">
        <f>R23</f>
        <v>690.625</v>
      </c>
      <c r="S3" s="41">
        <f>C3*S2</f>
        <v>2200</v>
      </c>
      <c r="T3" s="41">
        <f>C3*T2</f>
        <v>440</v>
      </c>
      <c r="U3" s="41">
        <f>P3+Q3+R3+S3+T3</f>
        <v>3743.625</v>
      </c>
      <c r="V3" s="39">
        <f>N3+U3</f>
        <v>9550.625</v>
      </c>
      <c r="W3" s="41">
        <f>C3-V3</f>
        <v>1449.375</v>
      </c>
      <c r="X3" s="41"/>
      <c r="Y3" s="63"/>
    </row>
    <row r="4" spans="1:25" x14ac:dyDescent="0.45">
      <c r="A4" s="65" t="s">
        <v>44</v>
      </c>
      <c r="B4" s="64">
        <f>V4+X4</f>
        <v>1946.3695149711555</v>
      </c>
      <c r="C4" s="41">
        <f>$C$3*O4</f>
        <v>1793.395901498192</v>
      </c>
      <c r="D4" s="54">
        <f>V4</f>
        <v>1557.0956119769244</v>
      </c>
      <c r="E4" s="60">
        <v>0.1</v>
      </c>
      <c r="F4" s="41">
        <f>$F$3*E4</f>
        <v>165</v>
      </c>
      <c r="G4" s="41">
        <v>550</v>
      </c>
      <c r="H4" s="60">
        <v>0.08</v>
      </c>
      <c r="I4" s="41">
        <f>$I$3*H4</f>
        <v>17.600000000000001</v>
      </c>
      <c r="J4" s="60">
        <v>0.2</v>
      </c>
      <c r="K4" s="41">
        <f>$K$3*J4</f>
        <v>22</v>
      </c>
      <c r="L4" s="60">
        <v>0.45</v>
      </c>
      <c r="M4" s="41">
        <f>$M$3*L4</f>
        <v>192.15</v>
      </c>
      <c r="N4" s="41">
        <f t="shared" ref="N4:N7" si="0">F4+G4+I4+K4+M4</f>
        <v>946.75</v>
      </c>
      <c r="O4" s="62">
        <f>N4/$N$3</f>
        <v>0.16303599104529018</v>
      </c>
      <c r="P4" s="66">
        <f>O4*$P$3</f>
        <v>59.182064749440336</v>
      </c>
      <c r="Q4" s="66">
        <f>$O4*$Q$3</f>
        <v>8.1517995522645084</v>
      </c>
      <c r="R4" s="66">
        <f>$O4*$R$3</f>
        <v>112.59673131565353</v>
      </c>
      <c r="S4" s="66">
        <f>$O4*$S$3</f>
        <v>358.6791802996384</v>
      </c>
      <c r="T4" s="66">
        <f>$O4*$T$3</f>
        <v>71.735836059927678</v>
      </c>
      <c r="U4" s="41">
        <f>P4+Q4+R4+S4+T4</f>
        <v>610.34561197692449</v>
      </c>
      <c r="V4" s="39">
        <f>N4+U4</f>
        <v>1557.0956119769244</v>
      </c>
      <c r="W4" s="63"/>
      <c r="X4" s="66">
        <f>V4*$X$2</f>
        <v>389.27390299423109</v>
      </c>
      <c r="Y4" s="67">
        <f>X4/B4</f>
        <v>0.2</v>
      </c>
    </row>
    <row r="5" spans="1:25" s="38" customFormat="1" x14ac:dyDescent="0.45">
      <c r="A5" s="68" t="s">
        <v>182</v>
      </c>
      <c r="B5" s="64">
        <f t="shared" ref="B5:B7" si="1">V5+X5</f>
        <v>5583.4644475417599</v>
      </c>
      <c r="C5" s="41">
        <f t="shared" ref="C5:C7" si="2">$C$3*O5</f>
        <v>5144.6357843981405</v>
      </c>
      <c r="D5" s="54">
        <f t="shared" ref="D5:D7" si="3">V5</f>
        <v>4466.7715580334079</v>
      </c>
      <c r="E5" s="60">
        <v>0.4</v>
      </c>
      <c r="F5" s="41">
        <f t="shared" ref="F5:F7" si="4">$F$3*E5</f>
        <v>660</v>
      </c>
      <c r="G5" s="41">
        <v>1800</v>
      </c>
      <c r="H5" s="60">
        <v>0.6</v>
      </c>
      <c r="I5" s="41">
        <f t="shared" ref="I5:I7" si="5">$I$3*H5</f>
        <v>132</v>
      </c>
      <c r="J5" s="60">
        <v>0.35</v>
      </c>
      <c r="K5" s="41">
        <f t="shared" ref="K5:K7" si="6">$K$3*J5</f>
        <v>38.5</v>
      </c>
      <c r="L5" s="60">
        <v>0.2</v>
      </c>
      <c r="M5" s="41">
        <f t="shared" ref="M5:M7" si="7">$M$3*L5</f>
        <v>85.4</v>
      </c>
      <c r="N5" s="41">
        <f t="shared" si="0"/>
        <v>2715.9</v>
      </c>
      <c r="O5" s="62">
        <f t="shared" ref="O5:O7" si="8">N5/$N$3</f>
        <v>0.46769416221801274</v>
      </c>
      <c r="P5" s="66">
        <f>O5*$P$3</f>
        <v>169.77298088513862</v>
      </c>
      <c r="Q5" s="66">
        <f t="shared" ref="Q5:Q7" si="9">$O5*$Q$3</f>
        <v>23.384708110900636</v>
      </c>
      <c r="R5" s="66">
        <f t="shared" ref="R5:R7" si="10">$O5*$R$3</f>
        <v>323.00128078181507</v>
      </c>
      <c r="S5" s="66">
        <f t="shared" ref="S5:S7" si="11">$O5*$S$3</f>
        <v>1028.927156879628</v>
      </c>
      <c r="T5" s="66">
        <f t="shared" ref="T5:T7" si="12">$O5*$T$3</f>
        <v>205.78543137592561</v>
      </c>
      <c r="U5" s="41">
        <f>P5+Q5+R5+S5+T5</f>
        <v>1750.8715580334078</v>
      </c>
      <c r="V5" s="39">
        <f>N5+U5</f>
        <v>4466.7715580334079</v>
      </c>
      <c r="W5" s="41"/>
      <c r="X5" s="66">
        <f t="shared" ref="X5:X7" si="13">V5*$X$2</f>
        <v>1116.692889508352</v>
      </c>
      <c r="Y5" s="67">
        <f t="shared" ref="Y5:Y7" si="14">X5/B5</f>
        <v>0.2</v>
      </c>
    </row>
    <row r="6" spans="1:25" x14ac:dyDescent="0.45">
      <c r="A6" s="65" t="s">
        <v>50</v>
      </c>
      <c r="B6" s="64">
        <f t="shared" si="1"/>
        <v>3811.019264196229</v>
      </c>
      <c r="C6" s="41">
        <f t="shared" si="2"/>
        <v>3511.4947477182714</v>
      </c>
      <c r="D6" s="54">
        <f t="shared" si="3"/>
        <v>3048.8154113569831</v>
      </c>
      <c r="E6" s="60">
        <v>0.45</v>
      </c>
      <c r="F6" s="41">
        <f t="shared" si="4"/>
        <v>742.5</v>
      </c>
      <c r="G6" s="41">
        <v>900</v>
      </c>
      <c r="H6" s="60">
        <v>0.3</v>
      </c>
      <c r="I6" s="41">
        <f t="shared" si="5"/>
        <v>66</v>
      </c>
      <c r="J6" s="60">
        <v>0.35</v>
      </c>
      <c r="K6" s="41">
        <f t="shared" si="6"/>
        <v>38.5</v>
      </c>
      <c r="L6" s="60">
        <v>0.25</v>
      </c>
      <c r="M6" s="41">
        <f t="shared" si="7"/>
        <v>106.75</v>
      </c>
      <c r="N6" s="41">
        <f t="shared" si="0"/>
        <v>1853.75</v>
      </c>
      <c r="O6" s="62">
        <f t="shared" si="8"/>
        <v>0.31922679524711556</v>
      </c>
      <c r="P6" s="66">
        <f>O6*$P$3</f>
        <v>115.87932667470295</v>
      </c>
      <c r="Q6" s="66">
        <f t="shared" si="9"/>
        <v>15.961339762355777</v>
      </c>
      <c r="R6" s="66">
        <f t="shared" si="10"/>
        <v>220.46600546753919</v>
      </c>
      <c r="S6" s="66">
        <f t="shared" si="11"/>
        <v>702.2989495436542</v>
      </c>
      <c r="T6" s="66">
        <f t="shared" si="12"/>
        <v>140.45978990873084</v>
      </c>
      <c r="U6" s="41">
        <f>P6+Q6+R6+S6+T6</f>
        <v>1195.0654113569831</v>
      </c>
      <c r="V6" s="39">
        <f>N6+U6</f>
        <v>3048.8154113569831</v>
      </c>
      <c r="W6" s="63"/>
      <c r="X6" s="66">
        <f t="shared" si="13"/>
        <v>762.20385283924577</v>
      </c>
      <c r="Y6" s="67">
        <f t="shared" si="14"/>
        <v>0.19999999999999998</v>
      </c>
    </row>
    <row r="7" spans="1:25" x14ac:dyDescent="0.45">
      <c r="A7" s="65" t="s">
        <v>183</v>
      </c>
      <c r="B7" s="64">
        <f t="shared" si="1"/>
        <v>597.42802329085589</v>
      </c>
      <c r="C7" s="41">
        <f t="shared" si="2"/>
        <v>550.47356638539691</v>
      </c>
      <c r="D7" s="54">
        <f t="shared" si="3"/>
        <v>477.94241863268473</v>
      </c>
      <c r="E7" s="60">
        <v>0.05</v>
      </c>
      <c r="F7" s="41">
        <f t="shared" si="4"/>
        <v>82.5</v>
      </c>
      <c r="G7" s="41">
        <v>150</v>
      </c>
      <c r="H7" s="60">
        <v>0.02</v>
      </c>
      <c r="I7" s="41">
        <f t="shared" si="5"/>
        <v>4.4000000000000004</v>
      </c>
      <c r="J7" s="60">
        <v>0.1</v>
      </c>
      <c r="K7" s="41">
        <f t="shared" si="6"/>
        <v>11</v>
      </c>
      <c r="L7" s="60">
        <v>0.1</v>
      </c>
      <c r="M7" s="41">
        <f t="shared" si="7"/>
        <v>42.7</v>
      </c>
      <c r="N7" s="41">
        <f t="shared" si="0"/>
        <v>290.60000000000002</v>
      </c>
      <c r="O7" s="62">
        <f t="shared" si="8"/>
        <v>5.004305148958154E-2</v>
      </c>
      <c r="P7" s="66">
        <f>O7*$P$3</f>
        <v>18.1656276907181</v>
      </c>
      <c r="Q7" s="66">
        <f t="shared" si="9"/>
        <v>2.5021525744790769</v>
      </c>
      <c r="R7" s="66">
        <f t="shared" si="10"/>
        <v>34.560982434992248</v>
      </c>
      <c r="S7" s="66">
        <f t="shared" si="11"/>
        <v>110.09471327707939</v>
      </c>
      <c r="T7" s="66">
        <f t="shared" si="12"/>
        <v>22.018942655415877</v>
      </c>
      <c r="U7" s="41">
        <f>P7+Q7+R7+S7+T7</f>
        <v>187.34241863268468</v>
      </c>
      <c r="V7" s="39">
        <f>N7+U7</f>
        <v>477.94241863268473</v>
      </c>
      <c r="W7" s="63"/>
      <c r="X7" s="66">
        <f t="shared" si="13"/>
        <v>119.48560465817118</v>
      </c>
      <c r="Y7" s="67">
        <f t="shared" si="14"/>
        <v>0.2</v>
      </c>
    </row>
    <row r="8" spans="1:25" x14ac:dyDescent="0.45">
      <c r="C8" s="69"/>
      <c r="D8" s="69"/>
      <c r="E8" s="69"/>
      <c r="F8" s="69"/>
      <c r="G8" s="69"/>
      <c r="H8" s="69"/>
    </row>
    <row r="9" spans="1:25" x14ac:dyDescent="0.45">
      <c r="C9" s="69"/>
      <c r="D9" s="69"/>
      <c r="E9" s="69"/>
      <c r="F9" s="69"/>
      <c r="G9" s="69"/>
      <c r="H9" s="69"/>
    </row>
    <row r="10" spans="1:25" x14ac:dyDescent="0.45">
      <c r="C10" s="69"/>
      <c r="D10" s="69"/>
      <c r="E10" s="69"/>
      <c r="F10" s="69"/>
      <c r="G10" s="69"/>
      <c r="H10" s="69"/>
      <c r="Q10" t="s">
        <v>193</v>
      </c>
    </row>
    <row r="11" spans="1:25" x14ac:dyDescent="0.45">
      <c r="C11" s="69"/>
      <c r="D11" s="69"/>
      <c r="E11" s="69"/>
      <c r="F11" s="69"/>
      <c r="G11" s="69"/>
      <c r="H11" s="69"/>
      <c r="Q11" s="65" t="s">
        <v>184</v>
      </c>
      <c r="R11" s="63">
        <v>3</v>
      </c>
    </row>
    <row r="12" spans="1:25" x14ac:dyDescent="0.45">
      <c r="C12" s="69"/>
      <c r="D12" s="69"/>
      <c r="E12" s="69"/>
      <c r="F12" s="69"/>
      <c r="G12" s="69"/>
      <c r="H12" s="69"/>
      <c r="Q12" s="65" t="s">
        <v>185</v>
      </c>
      <c r="R12" s="63">
        <v>5</v>
      </c>
    </row>
    <row r="13" spans="1:25" x14ac:dyDescent="0.45">
      <c r="Q13" s="65" t="s">
        <v>186</v>
      </c>
      <c r="R13" s="63">
        <v>3</v>
      </c>
    </row>
    <row r="14" spans="1:25" x14ac:dyDescent="0.45">
      <c r="Q14" s="65" t="s">
        <v>187</v>
      </c>
      <c r="R14" s="41">
        <v>25300</v>
      </c>
    </row>
    <row r="15" spans="1:25" x14ac:dyDescent="0.45">
      <c r="Q15" s="65" t="s">
        <v>188</v>
      </c>
      <c r="R15" s="63">
        <v>1</v>
      </c>
    </row>
    <row r="16" spans="1:25" x14ac:dyDescent="0.45">
      <c r="Q16" s="65" t="s">
        <v>189</v>
      </c>
      <c r="R16" s="70">
        <f>R14*R12*R13*4</f>
        <v>1518000</v>
      </c>
    </row>
    <row r="17" spans="17:18" x14ac:dyDescent="0.45">
      <c r="Q17" s="72" t="s">
        <v>214</v>
      </c>
      <c r="R17" s="41">
        <v>80</v>
      </c>
    </row>
    <row r="18" spans="17:18" x14ac:dyDescent="0.45">
      <c r="Q18" s="72" t="s">
        <v>190</v>
      </c>
      <c r="R18" s="41">
        <v>24</v>
      </c>
    </row>
    <row r="19" spans="17:18" x14ac:dyDescent="0.45">
      <c r="Q19" s="72" t="s">
        <v>215</v>
      </c>
      <c r="R19" s="41">
        <f>R17*R18</f>
        <v>1920</v>
      </c>
    </row>
    <row r="20" spans="17:18" x14ac:dyDescent="0.45">
      <c r="Q20" s="73" t="s">
        <v>191</v>
      </c>
      <c r="R20" s="41">
        <f>R16</f>
        <v>1518000</v>
      </c>
    </row>
    <row r="21" spans="17:18" x14ac:dyDescent="0.45">
      <c r="Q21" s="65" t="s">
        <v>210</v>
      </c>
      <c r="R21" s="53">
        <f>R36</f>
        <v>192000</v>
      </c>
    </row>
    <row r="22" spans="17:18" x14ac:dyDescent="0.45">
      <c r="Q22" s="65" t="s">
        <v>212</v>
      </c>
      <c r="R22" s="71">
        <f>R20-R21</f>
        <v>1326000</v>
      </c>
    </row>
    <row r="23" spans="17:18" x14ac:dyDescent="0.45">
      <c r="Q23" s="73" t="s">
        <v>192</v>
      </c>
      <c r="R23" s="75">
        <f>R22/R19</f>
        <v>690.625</v>
      </c>
    </row>
    <row r="24" spans="17:18" x14ac:dyDescent="0.45">
      <c r="Q24" s="69"/>
    </row>
    <row r="25" spans="17:18" x14ac:dyDescent="0.45">
      <c r="Q25" s="74" t="s">
        <v>194</v>
      </c>
    </row>
    <row r="26" spans="17:18" x14ac:dyDescent="0.45">
      <c r="Q26" s="73" t="s">
        <v>195</v>
      </c>
      <c r="R26" s="67">
        <f>R29/R17</f>
        <v>0.15</v>
      </c>
    </row>
    <row r="27" spans="17:18" x14ac:dyDescent="0.45">
      <c r="Q27" s="73" t="s">
        <v>196</v>
      </c>
      <c r="R27" s="67">
        <f>1-R26</f>
        <v>0.85</v>
      </c>
    </row>
    <row r="28" spans="17:18" x14ac:dyDescent="0.45">
      <c r="Q28" s="65" t="s">
        <v>197</v>
      </c>
      <c r="R28" s="41">
        <v>6</v>
      </c>
    </row>
    <row r="29" spans="17:18" x14ac:dyDescent="0.45">
      <c r="Q29" s="65" t="s">
        <v>206</v>
      </c>
      <c r="R29" s="41">
        <f>R30*R28</f>
        <v>12</v>
      </c>
    </row>
    <row r="30" spans="17:18" x14ac:dyDescent="0.45">
      <c r="Q30" s="65" t="s">
        <v>205</v>
      </c>
      <c r="R30" s="41">
        <v>2</v>
      </c>
    </row>
    <row r="31" spans="17:18" x14ac:dyDescent="0.45">
      <c r="Q31" s="65" t="s">
        <v>204</v>
      </c>
      <c r="R31" s="41">
        <f>R30*R18</f>
        <v>48</v>
      </c>
    </row>
    <row r="32" spans="17:18" x14ac:dyDescent="0.45">
      <c r="Q32" s="65" t="s">
        <v>198</v>
      </c>
      <c r="R32" s="41">
        <v>200</v>
      </c>
    </row>
    <row r="33" spans="17:18" x14ac:dyDescent="0.45">
      <c r="Q33" s="65" t="s">
        <v>199</v>
      </c>
      <c r="R33" s="41">
        <v>1600</v>
      </c>
    </row>
    <row r="34" spans="17:18" x14ac:dyDescent="0.45">
      <c r="Q34" s="65" t="s">
        <v>202</v>
      </c>
      <c r="R34" s="71">
        <f>(R31*R32)+(R31*R33)</f>
        <v>86400</v>
      </c>
    </row>
    <row r="35" spans="17:18" x14ac:dyDescent="0.45">
      <c r="Q35" s="65" t="s">
        <v>209</v>
      </c>
      <c r="R35" s="53">
        <v>4000</v>
      </c>
    </row>
    <row r="36" spans="17:18" x14ac:dyDescent="0.45">
      <c r="Q36" s="65" t="s">
        <v>210</v>
      </c>
      <c r="R36" s="53">
        <f>R35*R31</f>
        <v>192000</v>
      </c>
    </row>
    <row r="37" spans="17:18" x14ac:dyDescent="0.45">
      <c r="Q37" s="65" t="s">
        <v>200</v>
      </c>
      <c r="R37" s="41">
        <v>32</v>
      </c>
    </row>
    <row r="38" spans="17:18" x14ac:dyDescent="0.45">
      <c r="Q38" s="65" t="s">
        <v>207</v>
      </c>
      <c r="R38" s="41">
        <f>R17-R29</f>
        <v>68</v>
      </c>
    </row>
    <row r="39" spans="17:18" x14ac:dyDescent="0.45">
      <c r="Q39" s="65" t="s">
        <v>208</v>
      </c>
      <c r="R39" s="41">
        <v>2</v>
      </c>
    </row>
    <row r="40" spans="17:18" x14ac:dyDescent="0.45">
      <c r="Q40" s="65" t="s">
        <v>201</v>
      </c>
      <c r="R40" s="41">
        <v>200</v>
      </c>
    </row>
    <row r="41" spans="17:18" x14ac:dyDescent="0.45">
      <c r="Q41" s="65" t="s">
        <v>203</v>
      </c>
      <c r="R41" s="71">
        <f>R39*R40*R18</f>
        <v>9600</v>
      </c>
    </row>
    <row r="42" spans="17:18" x14ac:dyDescent="0.45">
      <c r="Q42" s="65" t="s">
        <v>211</v>
      </c>
      <c r="R42" s="70">
        <f>R34+R41</f>
        <v>96000</v>
      </c>
    </row>
    <row r="43" spans="17:18" x14ac:dyDescent="0.45">
      <c r="Q43" s="65" t="s">
        <v>213</v>
      </c>
      <c r="R43" s="78">
        <f>R42/R19</f>
        <v>50</v>
      </c>
    </row>
  </sheetData>
  <mergeCells count="18">
    <mergeCell ref="A1:A3"/>
    <mergeCell ref="B1:B2"/>
    <mergeCell ref="C1:C2"/>
    <mergeCell ref="D1:D2"/>
    <mergeCell ref="E1:F1"/>
    <mergeCell ref="V1:V2"/>
    <mergeCell ref="E2:E3"/>
    <mergeCell ref="H2:H3"/>
    <mergeCell ref="J2:J3"/>
    <mergeCell ref="L2:L3"/>
    <mergeCell ref="J1:K1"/>
    <mergeCell ref="L1:M1"/>
    <mergeCell ref="N1:N2"/>
    <mergeCell ref="O1:O3"/>
    <mergeCell ref="Q1:Q2"/>
    <mergeCell ref="R1:R2"/>
    <mergeCell ref="H1:I1"/>
    <mergeCell ref="U1:U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D3ED-0220-442E-8CAF-5450ED87963A}">
  <dimension ref="A1:AJ38"/>
  <sheetViews>
    <sheetView workbookViewId="0">
      <selection activeCell="A17" sqref="A17"/>
    </sheetView>
  </sheetViews>
  <sheetFormatPr defaultColWidth="8.83203125" defaultRowHeight="17" x14ac:dyDescent="0.45"/>
  <cols>
    <col min="1" max="1" width="5.58203125" bestFit="1" customWidth="1"/>
    <col min="2" max="2" width="9.08203125" style="8" bestFit="1" customWidth="1"/>
    <col min="3" max="3" width="23" bestFit="1" customWidth="1"/>
    <col min="4" max="7" width="7" style="8" bestFit="1" customWidth="1"/>
    <col min="8" max="8" width="7.33203125" style="27" bestFit="1" customWidth="1"/>
    <col min="9" max="9" width="9.5" style="27" bestFit="1" customWidth="1"/>
    <col min="10" max="10" width="3.33203125" style="8" bestFit="1" customWidth="1"/>
    <col min="11" max="11" width="6" style="8" bestFit="1" customWidth="1"/>
    <col min="12" max="12" width="3.33203125" style="8" bestFit="1" customWidth="1"/>
    <col min="13" max="13" width="6" style="8" bestFit="1" customWidth="1"/>
    <col min="14" max="14" width="2" style="8" customWidth="1"/>
    <col min="15" max="15" width="7" style="8" bestFit="1" customWidth="1"/>
    <col min="16" max="16" width="7.33203125" style="8" bestFit="1" customWidth="1"/>
    <col min="17" max="17" width="7" style="8" bestFit="1" customWidth="1"/>
    <col min="18" max="18" width="5.08203125" style="8" bestFit="1" customWidth="1"/>
    <col min="19" max="19" width="9.58203125" style="8" bestFit="1" customWidth="1"/>
    <col min="21" max="21" width="7.33203125" bestFit="1" customWidth="1"/>
    <col min="22" max="22" width="9" bestFit="1" customWidth="1"/>
    <col min="23" max="23" width="9" customWidth="1"/>
    <col min="24" max="24" width="1.58203125" customWidth="1"/>
    <col min="25" max="25" width="7" bestFit="1" customWidth="1"/>
    <col min="26" max="26" width="7.33203125" bestFit="1" customWidth="1"/>
    <col min="27" max="27" width="7" bestFit="1" customWidth="1"/>
    <col min="28" max="28" width="5.08203125" bestFit="1" customWidth="1"/>
    <col min="29" max="29" width="9.58203125" bestFit="1" customWidth="1"/>
    <col min="33" max="33" width="1.83203125" customWidth="1"/>
    <col min="34" max="34" width="7.33203125" bestFit="1" customWidth="1"/>
  </cols>
  <sheetData>
    <row r="1" spans="1:36" ht="33" customHeight="1" x14ac:dyDescent="0.45">
      <c r="H1" s="40" t="s">
        <v>153</v>
      </c>
      <c r="I1" s="40" t="s">
        <v>150</v>
      </c>
      <c r="J1" s="87" t="s">
        <v>151</v>
      </c>
      <c r="K1" s="87"/>
      <c r="L1" s="87" t="s">
        <v>152</v>
      </c>
      <c r="M1" s="87"/>
      <c r="N1" s="42"/>
      <c r="O1" s="10" t="s">
        <v>155</v>
      </c>
      <c r="P1" s="10" t="s">
        <v>154</v>
      </c>
      <c r="Q1" s="10" t="s">
        <v>157</v>
      </c>
      <c r="R1" s="10" t="s">
        <v>156</v>
      </c>
      <c r="S1" s="10" t="s">
        <v>158</v>
      </c>
      <c r="T1" s="10" t="s">
        <v>159</v>
      </c>
      <c r="U1" s="10" t="s">
        <v>160</v>
      </c>
      <c r="V1" s="29" t="s">
        <v>161</v>
      </c>
      <c r="W1" s="29" t="s">
        <v>162</v>
      </c>
      <c r="Y1" s="10" t="s">
        <v>155</v>
      </c>
      <c r="Z1" s="10" t="s">
        <v>154</v>
      </c>
      <c r="AA1" s="10" t="s">
        <v>157</v>
      </c>
      <c r="AB1" s="10" t="s">
        <v>156</v>
      </c>
      <c r="AC1" s="10" t="s">
        <v>158</v>
      </c>
      <c r="AD1" s="10" t="s">
        <v>159</v>
      </c>
      <c r="AE1" s="49" t="s">
        <v>164</v>
      </c>
      <c r="AF1" s="49" t="s">
        <v>163</v>
      </c>
      <c r="AH1" s="52" t="s">
        <v>149</v>
      </c>
    </row>
    <row r="2" spans="1:36" x14ac:dyDescent="0.45">
      <c r="A2" s="4" t="s">
        <v>3</v>
      </c>
      <c r="B2" s="4" t="str">
        <f>VLOOKUP(A2,'[1]생산 블록'!$B$4:$E$44,2,0)</f>
        <v>베이스</v>
      </c>
      <c r="C2" s="4" t="str">
        <f>VLOOKUP(A2,'[1]생산 블록'!$B$4:$E$44,3,0)</f>
        <v>곡물 샐러드 베이스</v>
      </c>
      <c r="D2" s="9" t="s">
        <v>29</v>
      </c>
      <c r="E2" s="9" t="s">
        <v>36</v>
      </c>
      <c r="F2" s="9" t="s">
        <v>41</v>
      </c>
      <c r="G2" s="23" t="s">
        <v>42</v>
      </c>
      <c r="H2" s="26">
        <f>VLOOKUP($A2,[2]블럭DB!$A$3:$F$46,5,0)</f>
        <v>755.85</v>
      </c>
      <c r="I2" s="26">
        <f>VLOOKUP($A2,[2]블럭DB!$A$3:$F$46,6,0)</f>
        <v>635.55112812248171</v>
      </c>
      <c r="J2" s="9" t="s">
        <v>131</v>
      </c>
      <c r="K2" s="43">
        <v>1</v>
      </c>
      <c r="L2" s="9" t="s">
        <v>134</v>
      </c>
      <c r="M2" s="43">
        <v>0.95</v>
      </c>
      <c r="N2" s="42"/>
      <c r="O2" s="41">
        <f>Y2*M2</f>
        <v>156.75</v>
      </c>
      <c r="P2" s="41">
        <f>I2</f>
        <v>635.55112812248171</v>
      </c>
      <c r="Q2" s="41">
        <f>AA2*K2</f>
        <v>17.600000000000001</v>
      </c>
      <c r="R2" s="41">
        <v>22</v>
      </c>
      <c r="S2" s="41">
        <v>192</v>
      </c>
      <c r="T2" s="41">
        <f>AD2</f>
        <v>610.34561197692449</v>
      </c>
      <c r="U2" s="41">
        <v>454</v>
      </c>
      <c r="V2" s="50">
        <f>SUM(O2:U2)</f>
        <v>2088.2467400994065</v>
      </c>
      <c r="W2" s="50">
        <v>2100</v>
      </c>
      <c r="Y2" s="41">
        <f>'블록별 원가 산정'!$F$4</f>
        <v>165</v>
      </c>
      <c r="Z2" s="41">
        <f>'블록별 원가 산정'!$G$4</f>
        <v>550</v>
      </c>
      <c r="AA2" s="41">
        <f>'블록별 원가 산정'!$I$4</f>
        <v>17.600000000000001</v>
      </c>
      <c r="AB2" s="41">
        <f>'블록별 원가 산정'!$K$4</f>
        <v>22</v>
      </c>
      <c r="AC2" s="41">
        <f>'블록별 원가 산정'!$M$4</f>
        <v>192.15</v>
      </c>
      <c r="AD2" s="41">
        <f>'블록별 원가 산정'!$U$4</f>
        <v>610.34561197692449</v>
      </c>
      <c r="AE2" s="51">
        <f t="shared" ref="AE2:AE36" si="0">SUM(Y2:AD2)</f>
        <v>1557.0956119769244</v>
      </c>
      <c r="AF2" s="51">
        <v>1600</v>
      </c>
      <c r="AG2" s="38"/>
      <c r="AH2" s="53">
        <f t="shared" ref="AH2:AH36" si="1">W2-AF2</f>
        <v>500</v>
      </c>
      <c r="AI2" s="38"/>
      <c r="AJ2" s="38"/>
    </row>
    <row r="3" spans="1:36" x14ac:dyDescent="0.45">
      <c r="A3" s="4" t="s">
        <v>21</v>
      </c>
      <c r="B3" s="4" t="str">
        <f>VLOOKUP(A3,'[1]생산 블록'!$B$4:$E$44,2,0)</f>
        <v>베이스</v>
      </c>
      <c r="C3" s="4" t="str">
        <f>VLOOKUP(A3,'[1]생산 블록'!$B$4:$E$44,3,0)</f>
        <v>샐러드 베이스</v>
      </c>
      <c r="D3" s="9" t="s">
        <v>29</v>
      </c>
      <c r="E3" s="9" t="s">
        <v>36</v>
      </c>
      <c r="F3" s="9" t="s">
        <v>41</v>
      </c>
      <c r="G3" s="23" t="s">
        <v>42</v>
      </c>
      <c r="H3" s="26">
        <f>VLOOKUP($A3,[2]블럭DB!$A$3:$F$46,5,0)</f>
        <v>313.25</v>
      </c>
      <c r="I3" s="26">
        <f>VLOOKUP($A3,[2]블럭DB!$A$3:$F$46,6,0)</f>
        <v>427.37872683319904</v>
      </c>
      <c r="J3" s="9" t="s">
        <v>132</v>
      </c>
      <c r="K3" s="43">
        <v>0.95</v>
      </c>
      <c r="L3" s="9" t="s">
        <v>134</v>
      </c>
      <c r="M3" s="43">
        <v>0.95</v>
      </c>
      <c r="N3" s="42"/>
      <c r="O3" s="41">
        <f t="shared" ref="O3:O36" si="2">Y3*M3</f>
        <v>156.75</v>
      </c>
      <c r="P3" s="41">
        <f t="shared" ref="P3:P36" si="3">I3</f>
        <v>427.37872683319904</v>
      </c>
      <c r="Q3" s="41">
        <f t="shared" ref="Q3:Q36" si="4">AA3*K3</f>
        <v>16.72</v>
      </c>
      <c r="R3" s="41">
        <v>22</v>
      </c>
      <c r="S3" s="41">
        <v>192</v>
      </c>
      <c r="T3" s="41">
        <f t="shared" ref="T3:T5" si="5">AD3</f>
        <v>610.34561197692449</v>
      </c>
      <c r="U3" s="41">
        <v>454</v>
      </c>
      <c r="V3" s="50">
        <f t="shared" ref="V3:V36" si="6">SUM(O3:U3)</f>
        <v>1879.1943388101236</v>
      </c>
      <c r="W3" s="50">
        <v>1900</v>
      </c>
      <c r="Y3" s="41">
        <f>'블록별 원가 산정'!$F$4</f>
        <v>165</v>
      </c>
      <c r="Z3" s="41">
        <f>'블록별 원가 산정'!$G$4</f>
        <v>550</v>
      </c>
      <c r="AA3" s="41">
        <f>'블록별 원가 산정'!$I$4</f>
        <v>17.600000000000001</v>
      </c>
      <c r="AB3" s="41">
        <f>'블록별 원가 산정'!$K$4</f>
        <v>22</v>
      </c>
      <c r="AC3" s="41">
        <f>'블록별 원가 산정'!$M$4</f>
        <v>192.15</v>
      </c>
      <c r="AD3" s="41">
        <f>'블록별 원가 산정'!$U$4</f>
        <v>610.34561197692449</v>
      </c>
      <c r="AE3" s="51">
        <f t="shared" si="0"/>
        <v>1557.0956119769244</v>
      </c>
      <c r="AF3" s="51">
        <v>1600</v>
      </c>
      <c r="AG3" s="38"/>
      <c r="AH3" s="53">
        <f t="shared" si="1"/>
        <v>300</v>
      </c>
      <c r="AI3" s="38"/>
      <c r="AJ3" s="38"/>
    </row>
    <row r="4" spans="1:36" x14ac:dyDescent="0.45">
      <c r="A4" s="11" t="s">
        <v>43</v>
      </c>
      <c r="B4" s="11" t="s">
        <v>44</v>
      </c>
      <c r="C4" s="11" t="s">
        <v>135</v>
      </c>
      <c r="D4" s="12" t="s">
        <v>29</v>
      </c>
      <c r="E4" s="12" t="s">
        <v>36</v>
      </c>
      <c r="F4" s="12" t="s">
        <v>41</v>
      </c>
      <c r="G4" s="24" t="s">
        <v>42</v>
      </c>
      <c r="H4" s="30"/>
      <c r="I4" s="30"/>
      <c r="J4" s="12" t="s">
        <v>132</v>
      </c>
      <c r="K4" s="44">
        <v>0.95</v>
      </c>
      <c r="L4" s="12" t="s">
        <v>131</v>
      </c>
      <c r="M4" s="44">
        <v>1</v>
      </c>
      <c r="N4" s="55"/>
      <c r="O4" s="54">
        <f t="shared" si="2"/>
        <v>165</v>
      </c>
      <c r="P4" s="54">
        <f t="shared" si="3"/>
        <v>0</v>
      </c>
      <c r="Q4" s="54">
        <f t="shared" si="4"/>
        <v>16.72</v>
      </c>
      <c r="R4" s="54">
        <v>22</v>
      </c>
      <c r="S4" s="54">
        <v>192</v>
      </c>
      <c r="T4" s="54">
        <f t="shared" si="5"/>
        <v>610.34561197692449</v>
      </c>
      <c r="U4" s="54">
        <v>454</v>
      </c>
      <c r="V4" s="54">
        <f t="shared" si="6"/>
        <v>1460.0656119769246</v>
      </c>
      <c r="W4" s="54">
        <v>1500</v>
      </c>
      <c r="Y4" s="41">
        <f>'블록별 원가 산정'!$F$4</f>
        <v>165</v>
      </c>
      <c r="Z4" s="41">
        <f>'블록별 원가 산정'!$G$4</f>
        <v>550</v>
      </c>
      <c r="AA4" s="41">
        <f>'블록별 원가 산정'!$I$4</f>
        <v>17.600000000000001</v>
      </c>
      <c r="AB4" s="41">
        <f>'블록별 원가 산정'!$K$4</f>
        <v>22</v>
      </c>
      <c r="AC4" s="41">
        <f>'블록별 원가 산정'!$M$4</f>
        <v>192.15</v>
      </c>
      <c r="AD4" s="41">
        <f>'블록별 원가 산정'!$U$4</f>
        <v>610.34561197692449</v>
      </c>
      <c r="AE4" s="51">
        <f t="shared" si="0"/>
        <v>1557.0956119769244</v>
      </c>
      <c r="AF4" s="51">
        <v>1600</v>
      </c>
      <c r="AG4" s="38"/>
      <c r="AH4" s="53">
        <f t="shared" si="1"/>
        <v>-100</v>
      </c>
      <c r="AI4" s="38"/>
      <c r="AJ4" s="38"/>
    </row>
    <row r="5" spans="1:36" x14ac:dyDescent="0.45">
      <c r="A5" s="11" t="s">
        <v>128</v>
      </c>
      <c r="B5" s="11" t="s">
        <v>44</v>
      </c>
      <c r="C5" s="11" t="s">
        <v>138</v>
      </c>
      <c r="D5" s="12" t="s">
        <v>29</v>
      </c>
      <c r="E5" s="12" t="s">
        <v>36</v>
      </c>
      <c r="F5" s="12" t="s">
        <v>41</v>
      </c>
      <c r="G5" s="24" t="s">
        <v>42</v>
      </c>
      <c r="H5" s="30"/>
      <c r="I5" s="30"/>
      <c r="J5" s="12" t="s">
        <v>132</v>
      </c>
      <c r="K5" s="44">
        <v>0.95</v>
      </c>
      <c r="L5" s="12" t="s">
        <v>134</v>
      </c>
      <c r="M5" s="44">
        <v>0.95</v>
      </c>
      <c r="N5" s="55"/>
      <c r="O5" s="54">
        <f t="shared" si="2"/>
        <v>156.75</v>
      </c>
      <c r="P5" s="54">
        <f t="shared" si="3"/>
        <v>0</v>
      </c>
      <c r="Q5" s="54">
        <f t="shared" si="4"/>
        <v>16.72</v>
      </c>
      <c r="R5" s="54">
        <v>22</v>
      </c>
      <c r="S5" s="54">
        <v>192</v>
      </c>
      <c r="T5" s="54">
        <f t="shared" si="5"/>
        <v>610.34561197692449</v>
      </c>
      <c r="U5" s="54">
        <v>454</v>
      </c>
      <c r="V5" s="54">
        <f t="shared" si="6"/>
        <v>1451.8156119769246</v>
      </c>
      <c r="W5" s="54">
        <v>1500</v>
      </c>
      <c r="Y5" s="41">
        <f>'블록별 원가 산정'!$F$4</f>
        <v>165</v>
      </c>
      <c r="Z5" s="41">
        <f>'블록별 원가 산정'!$G$4</f>
        <v>550</v>
      </c>
      <c r="AA5" s="41">
        <f>'블록별 원가 산정'!$I$4</f>
        <v>17.600000000000001</v>
      </c>
      <c r="AB5" s="41">
        <f>'블록별 원가 산정'!$K$4</f>
        <v>22</v>
      </c>
      <c r="AC5" s="41">
        <f>'블록별 원가 산정'!$M$4</f>
        <v>192.15</v>
      </c>
      <c r="AD5" s="41">
        <f>'블록별 원가 산정'!$U$4</f>
        <v>610.34561197692449</v>
      </c>
      <c r="AE5" s="51">
        <f t="shared" si="0"/>
        <v>1557.0956119769244</v>
      </c>
      <c r="AF5" s="51">
        <v>1600</v>
      </c>
      <c r="AG5" s="38"/>
      <c r="AH5" s="53">
        <f t="shared" si="1"/>
        <v>-100</v>
      </c>
      <c r="AI5" s="38"/>
      <c r="AJ5" s="38"/>
    </row>
    <row r="6" spans="1:36" x14ac:dyDescent="0.45">
      <c r="A6" s="5" t="s">
        <v>7</v>
      </c>
      <c r="B6" s="5" t="str">
        <f>VLOOKUP(A6,'[1]생산 블록'!$B$4:$E$44,2,0)</f>
        <v>플레이버</v>
      </c>
      <c r="C6" s="5" t="str">
        <f>VLOOKUP(A6,'[1]생산 블록'!$B$4:$E$44,3,0)</f>
        <v>무지방 발사믹 드레싱</v>
      </c>
      <c r="D6" s="10" t="s">
        <v>29</v>
      </c>
      <c r="E6" s="10"/>
      <c r="F6" s="9" t="s">
        <v>31</v>
      </c>
      <c r="G6" s="25" t="s">
        <v>42</v>
      </c>
      <c r="H6" s="26">
        <f>VLOOKUP($A6,[2]블럭DB!$A$3:$F$46,5,0)</f>
        <v>110.1</v>
      </c>
      <c r="I6" s="26">
        <f>VLOOKUP($A6,[2]블럭DB!$A$3:$F$46,6,0)</f>
        <v>110.1</v>
      </c>
      <c r="J6" s="10"/>
      <c r="K6" s="45">
        <v>1</v>
      </c>
      <c r="L6" s="10"/>
      <c r="M6" s="45">
        <v>1</v>
      </c>
      <c r="N6" s="42"/>
      <c r="O6" s="41">
        <f t="shared" si="2"/>
        <v>82.5</v>
      </c>
      <c r="P6" s="41">
        <f t="shared" si="3"/>
        <v>110.1</v>
      </c>
      <c r="Q6" s="41">
        <f t="shared" si="4"/>
        <v>4.4000000000000004</v>
      </c>
      <c r="R6" s="41">
        <v>11</v>
      </c>
      <c r="S6" s="41">
        <v>43</v>
      </c>
      <c r="T6" s="41">
        <f>AD6</f>
        <v>187.34241863268468</v>
      </c>
      <c r="U6" s="41">
        <v>139</v>
      </c>
      <c r="V6" s="50">
        <f t="shared" si="6"/>
        <v>577.34241863268471</v>
      </c>
      <c r="W6" s="50">
        <v>600</v>
      </c>
      <c r="Y6" s="41">
        <f>'블록별 원가 산정'!$F$7</f>
        <v>82.5</v>
      </c>
      <c r="Z6" s="41">
        <f>'블록별 원가 산정'!$G$7</f>
        <v>150</v>
      </c>
      <c r="AA6" s="41">
        <f>'블록별 원가 산정'!$I$7</f>
        <v>4.4000000000000004</v>
      </c>
      <c r="AB6" s="41">
        <f>'블록별 원가 산정'!$K$7</f>
        <v>11</v>
      </c>
      <c r="AC6" s="41">
        <f>'블록별 원가 산정'!$M$7</f>
        <v>42.7</v>
      </c>
      <c r="AD6" s="41">
        <f>'블록별 원가 산정'!$U$7</f>
        <v>187.34241863268468</v>
      </c>
      <c r="AE6" s="51">
        <f t="shared" si="0"/>
        <v>477.94241863268473</v>
      </c>
      <c r="AF6" s="51">
        <v>500</v>
      </c>
      <c r="AG6" s="38"/>
      <c r="AH6" s="53">
        <f t="shared" si="1"/>
        <v>100</v>
      </c>
      <c r="AI6" s="38"/>
      <c r="AJ6" s="38"/>
    </row>
    <row r="7" spans="1:36" x14ac:dyDescent="0.45">
      <c r="A7" s="5" t="s">
        <v>27</v>
      </c>
      <c r="B7" s="5" t="str">
        <f>VLOOKUP(A7,'[1]생산 블록'!$B$4:$E$44,2,0)</f>
        <v>플레이버</v>
      </c>
      <c r="C7" s="5" t="str">
        <f>VLOOKUP(A7,'[1]생산 블록'!$B$4:$E$44,3,0)</f>
        <v>마늘 소스</v>
      </c>
      <c r="D7" s="9" t="s">
        <v>28</v>
      </c>
      <c r="E7" s="9" t="s">
        <v>36</v>
      </c>
      <c r="F7" s="9" t="s">
        <v>31</v>
      </c>
      <c r="G7" s="23" t="s">
        <v>42</v>
      </c>
      <c r="H7" s="26">
        <f>VLOOKUP($A7,[2]블럭DB!$A$3:$F$46,5,0)</f>
        <v>125.41490063424948</v>
      </c>
      <c r="I7" s="26">
        <f>VLOOKUP($A7,[2]블럭DB!$A$3:$F$46,6,0)</f>
        <v>125.41490063424948</v>
      </c>
      <c r="J7" s="9"/>
      <c r="K7" s="45">
        <v>1</v>
      </c>
      <c r="L7" s="9"/>
      <c r="M7" s="45">
        <v>1</v>
      </c>
      <c r="N7" s="42"/>
      <c r="O7" s="41">
        <f t="shared" si="2"/>
        <v>82.5</v>
      </c>
      <c r="P7" s="41">
        <f t="shared" si="3"/>
        <v>125.41490063424948</v>
      </c>
      <c r="Q7" s="41">
        <f t="shared" si="4"/>
        <v>4.4000000000000004</v>
      </c>
      <c r="R7" s="41">
        <v>11</v>
      </c>
      <c r="S7" s="41">
        <v>43</v>
      </c>
      <c r="T7" s="41">
        <f t="shared" ref="T7:T36" si="7">AD7</f>
        <v>187.34241863268468</v>
      </c>
      <c r="U7" s="41">
        <v>139</v>
      </c>
      <c r="V7" s="50">
        <f t="shared" si="6"/>
        <v>592.65731926693422</v>
      </c>
      <c r="W7" s="50">
        <v>700</v>
      </c>
      <c r="Y7" s="41">
        <f>'블록별 원가 산정'!$F$7</f>
        <v>82.5</v>
      </c>
      <c r="Z7" s="41">
        <f>'블록별 원가 산정'!$G$7</f>
        <v>150</v>
      </c>
      <c r="AA7" s="41">
        <f>'블록별 원가 산정'!$I$7</f>
        <v>4.4000000000000004</v>
      </c>
      <c r="AB7" s="41">
        <f>'블록별 원가 산정'!$K$7</f>
        <v>11</v>
      </c>
      <c r="AC7" s="41">
        <f>'블록별 원가 산정'!$M$7</f>
        <v>42.7</v>
      </c>
      <c r="AD7" s="41">
        <f>'블록별 원가 산정'!$U$7</f>
        <v>187.34241863268468</v>
      </c>
      <c r="AE7" s="51">
        <f t="shared" si="0"/>
        <v>477.94241863268473</v>
      </c>
      <c r="AF7" s="51">
        <v>500</v>
      </c>
      <c r="AG7" s="38"/>
      <c r="AH7" s="53">
        <f t="shared" si="1"/>
        <v>200</v>
      </c>
      <c r="AI7" s="38"/>
      <c r="AJ7" s="38"/>
    </row>
    <row r="8" spans="1:36" x14ac:dyDescent="0.45">
      <c r="A8" s="5" t="s">
        <v>34</v>
      </c>
      <c r="B8" s="5" t="str">
        <f>VLOOKUP(A8,'[1]생산 블록'!$B$4:$E$44,2,0)</f>
        <v>플레이버</v>
      </c>
      <c r="C8" s="5" t="str">
        <f>VLOOKUP(A8,'[1]생산 블록'!$B$4:$E$44,3,0)</f>
        <v>데리야끼 소스</v>
      </c>
      <c r="D8" s="9"/>
      <c r="E8" s="9" t="s">
        <v>36</v>
      </c>
      <c r="F8" s="9" t="s">
        <v>31</v>
      </c>
      <c r="G8" s="25"/>
      <c r="H8" s="26">
        <f>VLOOKUP($A8,[2]블럭DB!$A$3:$F$46,5,0)</f>
        <v>88.35</v>
      </c>
      <c r="I8" s="26">
        <f>VLOOKUP($A8,[2]블럭DB!$A$3:$F$46,6,0)</f>
        <v>88.35</v>
      </c>
      <c r="J8" s="10"/>
      <c r="K8" s="45">
        <v>1</v>
      </c>
      <c r="L8" s="10"/>
      <c r="M8" s="45">
        <v>1</v>
      </c>
      <c r="N8" s="42"/>
      <c r="O8" s="41">
        <f t="shared" si="2"/>
        <v>82.5</v>
      </c>
      <c r="P8" s="41">
        <f t="shared" si="3"/>
        <v>88.35</v>
      </c>
      <c r="Q8" s="41">
        <f t="shared" si="4"/>
        <v>4.4000000000000004</v>
      </c>
      <c r="R8" s="41">
        <v>11</v>
      </c>
      <c r="S8" s="41">
        <v>43</v>
      </c>
      <c r="T8" s="41">
        <f t="shared" si="7"/>
        <v>187.34241863268468</v>
      </c>
      <c r="U8" s="41">
        <v>139</v>
      </c>
      <c r="V8" s="50">
        <f t="shared" si="6"/>
        <v>555.59241863268471</v>
      </c>
      <c r="W8" s="50">
        <v>600</v>
      </c>
      <c r="Y8" s="41">
        <f>'블록별 원가 산정'!$F$7</f>
        <v>82.5</v>
      </c>
      <c r="Z8" s="41">
        <f>'블록별 원가 산정'!$G$7</f>
        <v>150</v>
      </c>
      <c r="AA8" s="41">
        <f>'블록별 원가 산정'!$I$7</f>
        <v>4.4000000000000004</v>
      </c>
      <c r="AB8" s="41">
        <f>'블록별 원가 산정'!$K$7</f>
        <v>11</v>
      </c>
      <c r="AC8" s="41">
        <f>'블록별 원가 산정'!$M$7</f>
        <v>42.7</v>
      </c>
      <c r="AD8" s="41">
        <f>'블록별 원가 산정'!$U$7</f>
        <v>187.34241863268468</v>
      </c>
      <c r="AE8" s="51">
        <f t="shared" si="0"/>
        <v>477.94241863268473</v>
      </c>
      <c r="AF8" s="51">
        <v>500</v>
      </c>
      <c r="AG8" s="38"/>
      <c r="AH8" s="53">
        <f t="shared" si="1"/>
        <v>100</v>
      </c>
      <c r="AI8" s="38"/>
      <c r="AJ8" s="38"/>
    </row>
    <row r="9" spans="1:36" x14ac:dyDescent="0.45">
      <c r="A9" s="5" t="s">
        <v>40</v>
      </c>
      <c r="B9" s="5" t="str">
        <f>VLOOKUP(A9,'[1]생산 블록'!$B$4:$E$44,2,0)</f>
        <v>플레이버</v>
      </c>
      <c r="C9" s="5" t="str">
        <f>VLOOKUP(A9,'[1]생산 블록'!$B$4:$E$44,3,0)</f>
        <v>참깨 드레싱</v>
      </c>
      <c r="D9" s="10" t="s">
        <v>28</v>
      </c>
      <c r="E9" s="10"/>
      <c r="F9" s="9" t="s">
        <v>31</v>
      </c>
      <c r="G9" s="23" t="s">
        <v>42</v>
      </c>
      <c r="H9" s="26">
        <f>VLOOKUP($A9,[2]블럭DB!$A$3:$F$46,5,0)</f>
        <v>167.7</v>
      </c>
      <c r="I9" s="26">
        <f>VLOOKUP($A9,[2]블럭DB!$A$3:$F$46,6,0)</f>
        <v>167.7</v>
      </c>
      <c r="J9" s="9"/>
      <c r="K9" s="45">
        <v>1</v>
      </c>
      <c r="L9" s="9"/>
      <c r="M9" s="45">
        <v>1</v>
      </c>
      <c r="N9" s="42"/>
      <c r="O9" s="41">
        <f t="shared" si="2"/>
        <v>82.5</v>
      </c>
      <c r="P9" s="41">
        <f t="shared" si="3"/>
        <v>167.7</v>
      </c>
      <c r="Q9" s="41">
        <f t="shared" si="4"/>
        <v>4.4000000000000004</v>
      </c>
      <c r="R9" s="41">
        <v>11</v>
      </c>
      <c r="S9" s="41">
        <v>43</v>
      </c>
      <c r="T9" s="41">
        <f t="shared" si="7"/>
        <v>187.34241863268468</v>
      </c>
      <c r="U9" s="41">
        <v>139</v>
      </c>
      <c r="V9" s="50">
        <f t="shared" si="6"/>
        <v>634.94241863268473</v>
      </c>
      <c r="W9" s="50">
        <v>700</v>
      </c>
      <c r="Y9" s="41">
        <f>'블록별 원가 산정'!$F$7</f>
        <v>82.5</v>
      </c>
      <c r="Z9" s="41">
        <f>'블록별 원가 산정'!$G$7</f>
        <v>150</v>
      </c>
      <c r="AA9" s="41">
        <f>'블록별 원가 산정'!$I$7</f>
        <v>4.4000000000000004</v>
      </c>
      <c r="AB9" s="41">
        <f>'블록별 원가 산정'!$K$7</f>
        <v>11</v>
      </c>
      <c r="AC9" s="41">
        <f>'블록별 원가 산정'!$M$7</f>
        <v>42.7</v>
      </c>
      <c r="AD9" s="41">
        <f>'블록별 원가 산정'!$U$7</f>
        <v>187.34241863268468</v>
      </c>
      <c r="AE9" s="51">
        <f t="shared" si="0"/>
        <v>477.94241863268473</v>
      </c>
      <c r="AF9" s="51">
        <v>500</v>
      </c>
      <c r="AG9" s="38"/>
      <c r="AH9" s="53">
        <f t="shared" si="1"/>
        <v>200</v>
      </c>
      <c r="AI9" s="38"/>
      <c r="AJ9" s="38"/>
    </row>
    <row r="10" spans="1:36" x14ac:dyDescent="0.45">
      <c r="A10" s="5" t="s">
        <v>16</v>
      </c>
      <c r="B10" s="5" t="str">
        <f>VLOOKUP(A10,'[1]생산 블록'!$B$4:$E$44,2,0)</f>
        <v>플레이버</v>
      </c>
      <c r="C10" s="5" t="str">
        <f>VLOOKUP(A10,'[1]생산 블록'!$B$4:$E$44,3,0)</f>
        <v>무지방 오리엔탈 드레싱</v>
      </c>
      <c r="D10" s="9" t="s">
        <v>28</v>
      </c>
      <c r="E10" s="9" t="s">
        <v>36</v>
      </c>
      <c r="F10" s="9" t="s">
        <v>41</v>
      </c>
      <c r="G10" s="23" t="s">
        <v>42</v>
      </c>
      <c r="H10" s="26">
        <f>VLOOKUP($A10,[2]블럭DB!$A$3:$F$46,5,0)</f>
        <v>100.05</v>
      </c>
      <c r="I10" s="26">
        <f>VLOOKUP($A10,[2]블럭DB!$A$3:$F$46,6,0)</f>
        <v>100.05</v>
      </c>
      <c r="J10" s="9"/>
      <c r="K10" s="45">
        <v>1</v>
      </c>
      <c r="L10" s="9"/>
      <c r="M10" s="45">
        <v>1</v>
      </c>
      <c r="N10" s="42"/>
      <c r="O10" s="41">
        <f t="shared" si="2"/>
        <v>82.5</v>
      </c>
      <c r="P10" s="41">
        <f t="shared" si="3"/>
        <v>100.05</v>
      </c>
      <c r="Q10" s="41">
        <f t="shared" si="4"/>
        <v>4.4000000000000004</v>
      </c>
      <c r="R10" s="41">
        <v>11</v>
      </c>
      <c r="S10" s="41">
        <v>43</v>
      </c>
      <c r="T10" s="41">
        <f t="shared" si="7"/>
        <v>187.34241863268468</v>
      </c>
      <c r="U10" s="41">
        <v>139</v>
      </c>
      <c r="V10" s="50">
        <f t="shared" si="6"/>
        <v>567.29241863268476</v>
      </c>
      <c r="W10" s="50">
        <v>600</v>
      </c>
      <c r="Y10" s="41">
        <f>'블록별 원가 산정'!$F$7</f>
        <v>82.5</v>
      </c>
      <c r="Z10" s="41">
        <f>'블록별 원가 산정'!$G$7</f>
        <v>150</v>
      </c>
      <c r="AA10" s="41">
        <f>'블록별 원가 산정'!$I$7</f>
        <v>4.4000000000000004</v>
      </c>
      <c r="AB10" s="41">
        <f>'블록별 원가 산정'!$K$7</f>
        <v>11</v>
      </c>
      <c r="AC10" s="41">
        <f>'블록별 원가 산정'!$M$7</f>
        <v>42.7</v>
      </c>
      <c r="AD10" s="41">
        <f>'블록별 원가 산정'!$U$7</f>
        <v>187.34241863268468</v>
      </c>
      <c r="AE10" s="51">
        <f t="shared" si="0"/>
        <v>477.94241863268473</v>
      </c>
      <c r="AF10" s="51">
        <v>500</v>
      </c>
      <c r="AG10" s="38"/>
      <c r="AH10" s="53">
        <f t="shared" si="1"/>
        <v>100</v>
      </c>
      <c r="AI10" s="38"/>
      <c r="AJ10" s="38"/>
    </row>
    <row r="11" spans="1:36" x14ac:dyDescent="0.45">
      <c r="A11" s="5" t="s">
        <v>35</v>
      </c>
      <c r="B11" s="5" t="str">
        <f>VLOOKUP(A11,'[1]생산 블록'!$B$4:$E$44,2,0)</f>
        <v>플레이버</v>
      </c>
      <c r="C11" s="5" t="str">
        <f>VLOOKUP(A11,'[1]생산 블록'!$B$4:$E$44,3,0)</f>
        <v>레몬 갈릭 올리브 드레싱</v>
      </c>
      <c r="D11" s="10"/>
      <c r="E11" s="9" t="s">
        <v>36</v>
      </c>
      <c r="F11" s="9" t="s">
        <v>41</v>
      </c>
      <c r="G11" s="23" t="s">
        <v>42</v>
      </c>
      <c r="H11" s="26">
        <f>VLOOKUP($A11,[2]블럭DB!$A$3:$F$46,5,0)</f>
        <v>184.5</v>
      </c>
      <c r="I11" s="26">
        <f>VLOOKUP($A11,[2]블럭DB!$A$3:$F$46,6,0)</f>
        <v>184.5</v>
      </c>
      <c r="J11" s="9"/>
      <c r="K11" s="45">
        <v>1</v>
      </c>
      <c r="L11" s="9"/>
      <c r="M11" s="45">
        <v>1</v>
      </c>
      <c r="N11" s="42"/>
      <c r="O11" s="41">
        <f t="shared" si="2"/>
        <v>82.5</v>
      </c>
      <c r="P11" s="41">
        <f t="shared" si="3"/>
        <v>184.5</v>
      </c>
      <c r="Q11" s="41">
        <f t="shared" si="4"/>
        <v>4.4000000000000004</v>
      </c>
      <c r="R11" s="41">
        <v>11</v>
      </c>
      <c r="S11" s="41">
        <v>43</v>
      </c>
      <c r="T11" s="41">
        <f t="shared" si="7"/>
        <v>187.34241863268468</v>
      </c>
      <c r="U11" s="41">
        <v>139</v>
      </c>
      <c r="V11" s="50">
        <f t="shared" si="6"/>
        <v>651.74241863268469</v>
      </c>
      <c r="W11" s="50">
        <v>700</v>
      </c>
      <c r="Y11" s="41">
        <f>'블록별 원가 산정'!$F$7</f>
        <v>82.5</v>
      </c>
      <c r="Z11" s="41">
        <f>'블록별 원가 산정'!$G$7</f>
        <v>150</v>
      </c>
      <c r="AA11" s="41">
        <f>'블록별 원가 산정'!$I$7</f>
        <v>4.4000000000000004</v>
      </c>
      <c r="AB11" s="41">
        <f>'블록별 원가 산정'!$K$7</f>
        <v>11</v>
      </c>
      <c r="AC11" s="41">
        <f>'블록별 원가 산정'!$M$7</f>
        <v>42.7</v>
      </c>
      <c r="AD11" s="41">
        <f>'블록별 원가 산정'!$U$7</f>
        <v>187.34241863268468</v>
      </c>
      <c r="AE11" s="51">
        <f t="shared" si="0"/>
        <v>477.94241863268473</v>
      </c>
      <c r="AF11" s="51">
        <v>500</v>
      </c>
      <c r="AG11" s="38"/>
      <c r="AH11" s="53">
        <f t="shared" si="1"/>
        <v>200</v>
      </c>
      <c r="AI11" s="38"/>
      <c r="AJ11" s="38"/>
    </row>
    <row r="12" spans="1:36" x14ac:dyDescent="0.45">
      <c r="A12" s="5" t="s">
        <v>33</v>
      </c>
      <c r="B12" s="5" t="str">
        <f>VLOOKUP(A12,'[1]생산 블록'!$B$4:$E$44,2,0)</f>
        <v>플레이버</v>
      </c>
      <c r="C12" s="5" t="str">
        <f>VLOOKUP(A12,'[1]생산 블록'!$B$4:$E$44,3,0)</f>
        <v>허니머스터드 소스</v>
      </c>
      <c r="D12" s="10"/>
      <c r="E12" s="9" t="s">
        <v>30</v>
      </c>
      <c r="F12" s="9" t="s">
        <v>31</v>
      </c>
      <c r="G12" s="25"/>
      <c r="H12" s="26">
        <f>VLOOKUP($A12,[2]블럭DB!$A$3:$F$46,5,0)</f>
        <v>117.45</v>
      </c>
      <c r="I12" s="26">
        <f>VLOOKUP($A12,[2]블럭DB!$A$3:$F$46,6,0)</f>
        <v>117.45</v>
      </c>
      <c r="J12" s="10"/>
      <c r="K12" s="45">
        <v>1</v>
      </c>
      <c r="L12" s="10"/>
      <c r="M12" s="45">
        <v>1</v>
      </c>
      <c r="N12" s="42"/>
      <c r="O12" s="41">
        <f t="shared" si="2"/>
        <v>82.5</v>
      </c>
      <c r="P12" s="41">
        <f t="shared" si="3"/>
        <v>117.45</v>
      </c>
      <c r="Q12" s="41">
        <f t="shared" si="4"/>
        <v>4.4000000000000004</v>
      </c>
      <c r="R12" s="41">
        <v>11</v>
      </c>
      <c r="S12" s="41">
        <v>43</v>
      </c>
      <c r="T12" s="41">
        <f t="shared" si="7"/>
        <v>187.34241863268468</v>
      </c>
      <c r="U12" s="41">
        <v>139</v>
      </c>
      <c r="V12" s="50">
        <f t="shared" si="6"/>
        <v>584.69241863268473</v>
      </c>
      <c r="W12" s="50">
        <v>700</v>
      </c>
      <c r="Y12" s="41">
        <f>'블록별 원가 산정'!$F$7</f>
        <v>82.5</v>
      </c>
      <c r="Z12" s="41">
        <f>'블록별 원가 산정'!$G$7</f>
        <v>150</v>
      </c>
      <c r="AA12" s="41">
        <f>'블록별 원가 산정'!$I$7</f>
        <v>4.4000000000000004</v>
      </c>
      <c r="AB12" s="41">
        <f>'블록별 원가 산정'!$K$7</f>
        <v>11</v>
      </c>
      <c r="AC12" s="41">
        <f>'블록별 원가 산정'!$M$7</f>
        <v>42.7</v>
      </c>
      <c r="AD12" s="41">
        <f>'블록별 원가 산정'!$U$7</f>
        <v>187.34241863268468</v>
      </c>
      <c r="AE12" s="51">
        <f t="shared" si="0"/>
        <v>477.94241863268473</v>
      </c>
      <c r="AF12" s="51">
        <v>500</v>
      </c>
      <c r="AG12" s="38"/>
      <c r="AH12" s="53">
        <f t="shared" si="1"/>
        <v>200</v>
      </c>
      <c r="AI12" s="38"/>
      <c r="AJ12" s="38"/>
    </row>
    <row r="13" spans="1:36" x14ac:dyDescent="0.45">
      <c r="A13" s="5" t="s">
        <v>26</v>
      </c>
      <c r="B13" s="5" t="str">
        <f>VLOOKUP(A13,'[1]생산 블록'!$B$4:$E$44,2,0)</f>
        <v>플레이버</v>
      </c>
      <c r="C13" s="5" t="str">
        <f>VLOOKUP(A13,'[1]생산 블록'!$B$4:$E$44,3,0)</f>
        <v>렌치 드레싱</v>
      </c>
      <c r="D13" s="10" t="s">
        <v>29</v>
      </c>
      <c r="E13" s="9" t="s">
        <v>30</v>
      </c>
      <c r="F13" s="10"/>
      <c r="G13" s="25"/>
      <c r="H13" s="26">
        <f>VLOOKUP($A13,[2]블럭DB!$A$3:$F$46,5,0)</f>
        <v>179.85</v>
      </c>
      <c r="I13" s="26">
        <f>VLOOKUP($A13,[2]블럭DB!$A$3:$F$46,6,0)</f>
        <v>179.85</v>
      </c>
      <c r="J13" s="10"/>
      <c r="K13" s="45">
        <v>1</v>
      </c>
      <c r="L13" s="10"/>
      <c r="M13" s="45">
        <v>1</v>
      </c>
      <c r="N13" s="42"/>
      <c r="O13" s="41">
        <f t="shared" si="2"/>
        <v>82.5</v>
      </c>
      <c r="P13" s="41">
        <f t="shared" si="3"/>
        <v>179.85</v>
      </c>
      <c r="Q13" s="41">
        <f t="shared" si="4"/>
        <v>4.4000000000000004</v>
      </c>
      <c r="R13" s="41">
        <v>11</v>
      </c>
      <c r="S13" s="41">
        <v>43</v>
      </c>
      <c r="T13" s="41">
        <f t="shared" si="7"/>
        <v>187.34241863268468</v>
      </c>
      <c r="U13" s="41">
        <v>139</v>
      </c>
      <c r="V13" s="50">
        <f t="shared" si="6"/>
        <v>647.09241863268471</v>
      </c>
      <c r="W13" s="50">
        <v>700</v>
      </c>
      <c r="Y13" s="41">
        <f>'블록별 원가 산정'!$F$7</f>
        <v>82.5</v>
      </c>
      <c r="Z13" s="41">
        <f>'블록별 원가 산정'!$G$7</f>
        <v>150</v>
      </c>
      <c r="AA13" s="41">
        <f>'블록별 원가 산정'!$I$7</f>
        <v>4.4000000000000004</v>
      </c>
      <c r="AB13" s="41">
        <f>'블록별 원가 산정'!$K$7</f>
        <v>11</v>
      </c>
      <c r="AC13" s="41">
        <f>'블록별 원가 산정'!$M$7</f>
        <v>42.7</v>
      </c>
      <c r="AD13" s="41">
        <f>'블록별 원가 산정'!$U$7</f>
        <v>187.34241863268468</v>
      </c>
      <c r="AE13" s="51">
        <f t="shared" si="0"/>
        <v>477.94241863268473</v>
      </c>
      <c r="AF13" s="51">
        <v>500</v>
      </c>
      <c r="AG13" s="38"/>
      <c r="AH13" s="53">
        <f t="shared" si="1"/>
        <v>200</v>
      </c>
      <c r="AI13" s="38"/>
      <c r="AJ13" s="38"/>
    </row>
    <row r="14" spans="1:36" x14ac:dyDescent="0.45">
      <c r="A14" s="5" t="s">
        <v>25</v>
      </c>
      <c r="B14" s="5" t="str">
        <f>VLOOKUP(A14,'[1]생산 블록'!$B$4:$E$44,2,0)</f>
        <v>플레이버</v>
      </c>
      <c r="C14" s="5" t="str">
        <f>VLOOKUP(A14,'[1]생산 블록'!$B$4:$E$44,3,0)</f>
        <v>치폴레 드레싱</v>
      </c>
      <c r="D14" s="10" t="s">
        <v>29</v>
      </c>
      <c r="E14" s="10"/>
      <c r="F14" s="9" t="s">
        <v>41</v>
      </c>
      <c r="G14" s="23" t="s">
        <v>42</v>
      </c>
      <c r="H14" s="26">
        <f>VLOOKUP($A14,[2]블럭DB!$A$3:$F$46,5,0)</f>
        <v>207.3</v>
      </c>
      <c r="I14" s="26">
        <f>VLOOKUP($A14,[2]블럭DB!$A$3:$F$46,6,0)</f>
        <v>207.3</v>
      </c>
      <c r="J14" s="9"/>
      <c r="K14" s="45">
        <v>1</v>
      </c>
      <c r="L14" s="9"/>
      <c r="M14" s="45">
        <v>1</v>
      </c>
      <c r="N14" s="42"/>
      <c r="O14" s="41">
        <f t="shared" si="2"/>
        <v>82.5</v>
      </c>
      <c r="P14" s="41">
        <f t="shared" si="3"/>
        <v>207.3</v>
      </c>
      <c r="Q14" s="41">
        <f t="shared" si="4"/>
        <v>4.4000000000000004</v>
      </c>
      <c r="R14" s="41">
        <v>11</v>
      </c>
      <c r="S14" s="41">
        <v>43</v>
      </c>
      <c r="T14" s="41">
        <f t="shared" si="7"/>
        <v>187.34241863268468</v>
      </c>
      <c r="U14" s="41">
        <v>139</v>
      </c>
      <c r="V14" s="50">
        <f t="shared" si="6"/>
        <v>674.54241863268464</v>
      </c>
      <c r="W14" s="50">
        <v>800</v>
      </c>
      <c r="Y14" s="41">
        <f>'블록별 원가 산정'!$F$7</f>
        <v>82.5</v>
      </c>
      <c r="Z14" s="41">
        <f>'블록별 원가 산정'!$G$7</f>
        <v>150</v>
      </c>
      <c r="AA14" s="41">
        <f>'블록별 원가 산정'!$I$7</f>
        <v>4.4000000000000004</v>
      </c>
      <c r="AB14" s="41">
        <f>'블록별 원가 산정'!$K$7</f>
        <v>11</v>
      </c>
      <c r="AC14" s="41">
        <f>'블록별 원가 산정'!$M$7</f>
        <v>42.7</v>
      </c>
      <c r="AD14" s="41">
        <f>'블록별 원가 산정'!$U$7</f>
        <v>187.34241863268468</v>
      </c>
      <c r="AE14" s="51">
        <f t="shared" si="0"/>
        <v>477.94241863268473</v>
      </c>
      <c r="AF14" s="51">
        <v>500</v>
      </c>
      <c r="AG14" s="38"/>
      <c r="AH14" s="53">
        <f t="shared" si="1"/>
        <v>300</v>
      </c>
      <c r="AI14" s="38"/>
      <c r="AJ14" s="38"/>
    </row>
    <row r="15" spans="1:36" x14ac:dyDescent="0.45">
      <c r="A15" s="5" t="s">
        <v>4</v>
      </c>
      <c r="B15" s="5" t="str">
        <f>VLOOKUP(A15,'[1]생산 블록'!$B$4:$E$44,2,0)</f>
        <v>플레이버</v>
      </c>
      <c r="C15" s="5" t="str">
        <f>VLOOKUP(A15,'[1]생산 블록'!$B$4:$E$44,3,0)</f>
        <v>깻잎 페스토</v>
      </c>
      <c r="D15" s="9" t="s">
        <v>28</v>
      </c>
      <c r="E15" s="9" t="s">
        <v>36</v>
      </c>
      <c r="F15" s="9" t="s">
        <v>41</v>
      </c>
      <c r="G15" s="23" t="s">
        <v>42</v>
      </c>
      <c r="H15" s="26">
        <f>VLOOKUP($A15,[2]블럭DB!$A$3:$F$46,5,0)</f>
        <v>241.83066666666667</v>
      </c>
      <c r="I15" s="26">
        <f>VLOOKUP($A15,[2]블럭DB!$A$3:$F$46,6,0)</f>
        <v>296.15606349206348</v>
      </c>
      <c r="J15" s="28" t="s">
        <v>130</v>
      </c>
      <c r="K15" s="46">
        <v>1.1000000000000001</v>
      </c>
      <c r="L15" s="9" t="s">
        <v>131</v>
      </c>
      <c r="M15" s="45">
        <v>1</v>
      </c>
      <c r="N15" s="42"/>
      <c r="O15" s="41">
        <f t="shared" si="2"/>
        <v>82.5</v>
      </c>
      <c r="P15" s="41">
        <f t="shared" si="3"/>
        <v>296.15606349206348</v>
      </c>
      <c r="Q15" s="41">
        <f t="shared" si="4"/>
        <v>4.8400000000000007</v>
      </c>
      <c r="R15" s="41">
        <v>11</v>
      </c>
      <c r="S15" s="41">
        <v>43</v>
      </c>
      <c r="T15" s="41">
        <f t="shared" si="7"/>
        <v>187.34241863268468</v>
      </c>
      <c r="U15" s="41">
        <v>139</v>
      </c>
      <c r="V15" s="50">
        <f t="shared" si="6"/>
        <v>763.83848212474811</v>
      </c>
      <c r="W15" s="50">
        <v>900</v>
      </c>
      <c r="Y15" s="41">
        <f>'블록별 원가 산정'!$F$7</f>
        <v>82.5</v>
      </c>
      <c r="Z15" s="41">
        <f>'블록별 원가 산정'!$G$7</f>
        <v>150</v>
      </c>
      <c r="AA15" s="41">
        <f>'블록별 원가 산정'!$I$7</f>
        <v>4.4000000000000004</v>
      </c>
      <c r="AB15" s="41">
        <f>'블록별 원가 산정'!$K$7</f>
        <v>11</v>
      </c>
      <c r="AC15" s="41">
        <f>'블록별 원가 산정'!$M$7</f>
        <v>42.7</v>
      </c>
      <c r="AD15" s="41">
        <f>'블록별 원가 산정'!$U$7</f>
        <v>187.34241863268468</v>
      </c>
      <c r="AE15" s="51">
        <f t="shared" si="0"/>
        <v>477.94241863268473</v>
      </c>
      <c r="AF15" s="51">
        <v>500</v>
      </c>
      <c r="AG15" s="38"/>
      <c r="AH15" s="53">
        <f t="shared" si="1"/>
        <v>400</v>
      </c>
      <c r="AI15" s="38"/>
      <c r="AJ15" s="38"/>
    </row>
    <row r="16" spans="1:36" x14ac:dyDescent="0.45">
      <c r="A16" s="6" t="s">
        <v>1</v>
      </c>
      <c r="B16" s="6" t="str">
        <f>VLOOKUP(A16,'[1]생산 블록'!$B$4:$E$44,2,0)</f>
        <v>단백유틸</v>
      </c>
      <c r="C16" s="6" t="str">
        <f>VLOOKUP(A16,'[1]생산 블록'!$B$4:$E$44,3,0)</f>
        <v>수비드 부채살 큐브</v>
      </c>
      <c r="D16" s="10" t="s">
        <v>29</v>
      </c>
      <c r="E16" s="10"/>
      <c r="F16" s="10"/>
      <c r="G16" s="25"/>
      <c r="H16" s="26">
        <f>VLOOKUP($A16,[2]블럭DB!$A$3:$F$46,5,0)</f>
        <v>1985.5782666666664</v>
      </c>
      <c r="I16" s="26">
        <f>VLOOKUP($A16,[2]블럭DB!$A$3:$F$46,6,0)</f>
        <v>3570.8582666666671</v>
      </c>
      <c r="J16" s="29" t="s">
        <v>130</v>
      </c>
      <c r="K16" s="47">
        <v>1.1000000000000001</v>
      </c>
      <c r="L16" s="10" t="s">
        <v>134</v>
      </c>
      <c r="M16" s="43">
        <v>0.95</v>
      </c>
      <c r="N16" s="42"/>
      <c r="O16" s="41">
        <f t="shared" si="2"/>
        <v>627</v>
      </c>
      <c r="P16" s="41">
        <f t="shared" si="3"/>
        <v>3570.8582666666671</v>
      </c>
      <c r="Q16" s="41">
        <f t="shared" si="4"/>
        <v>145.20000000000002</v>
      </c>
      <c r="R16" s="41">
        <v>39</v>
      </c>
      <c r="S16" s="41">
        <v>85</v>
      </c>
      <c r="T16" s="41">
        <f t="shared" si="7"/>
        <v>1750.8715580334078</v>
      </c>
      <c r="U16" s="41">
        <v>1302</v>
      </c>
      <c r="V16" s="50">
        <f t="shared" si="6"/>
        <v>7519.9298247000752</v>
      </c>
      <c r="W16" s="50">
        <v>7600</v>
      </c>
      <c r="Y16" s="41">
        <f>'블록별 원가 산정'!$F$5</f>
        <v>660</v>
      </c>
      <c r="Z16" s="41">
        <f>'블록별 원가 산정'!$G$5</f>
        <v>1800</v>
      </c>
      <c r="AA16" s="41">
        <f>'블록별 원가 산정'!$I$5</f>
        <v>132</v>
      </c>
      <c r="AB16" s="41">
        <f>'블록별 원가 산정'!$K$5</f>
        <v>38.5</v>
      </c>
      <c r="AC16" s="41">
        <f>'블록별 원가 산정'!$M$5</f>
        <v>85.4</v>
      </c>
      <c r="AD16" s="41">
        <f>'블록별 원가 산정'!$U$5</f>
        <v>1750.8715580334078</v>
      </c>
      <c r="AE16" s="51">
        <f t="shared" si="0"/>
        <v>4466.7715580334079</v>
      </c>
      <c r="AF16" s="51">
        <v>4500</v>
      </c>
      <c r="AG16" s="38"/>
      <c r="AH16" s="53">
        <f t="shared" si="1"/>
        <v>3100</v>
      </c>
      <c r="AI16" s="38"/>
      <c r="AJ16" s="38"/>
    </row>
    <row r="17" spans="1:36" x14ac:dyDescent="0.45">
      <c r="A17" s="6" t="s">
        <v>20</v>
      </c>
      <c r="B17" s="6" t="str">
        <f>VLOOKUP(A17,'[1]생산 블록'!$B$4:$E$44,2,0)</f>
        <v>단백유틸</v>
      </c>
      <c r="C17" s="6" t="str">
        <f>VLOOKUP(A17,'[1]생산 블록'!$B$4:$E$44,3,0)</f>
        <v>로스트 비프</v>
      </c>
      <c r="D17" s="10" t="s">
        <v>29</v>
      </c>
      <c r="E17" s="10"/>
      <c r="F17" s="9" t="s">
        <v>41</v>
      </c>
      <c r="G17" s="23" t="s">
        <v>42</v>
      </c>
      <c r="H17" s="26">
        <f>VLOOKUP($A17,[2]블럭DB!$A$3:$F$46,5,0)</f>
        <v>1185.5782666666664</v>
      </c>
      <c r="I17" s="26">
        <f>VLOOKUP($A17,[2]블럭DB!$A$3:$F$46,6,0)</f>
        <v>2071.7782666666667</v>
      </c>
      <c r="J17" s="28" t="s">
        <v>130</v>
      </c>
      <c r="K17" s="46">
        <v>1.1000000000000001</v>
      </c>
      <c r="L17" s="9" t="s">
        <v>134</v>
      </c>
      <c r="M17" s="43">
        <v>0.95</v>
      </c>
      <c r="N17" s="42"/>
      <c r="O17" s="41">
        <f t="shared" si="2"/>
        <v>627</v>
      </c>
      <c r="P17" s="41">
        <f t="shared" si="3"/>
        <v>2071.7782666666667</v>
      </c>
      <c r="Q17" s="41">
        <f t="shared" si="4"/>
        <v>145.20000000000002</v>
      </c>
      <c r="R17" s="41">
        <v>39</v>
      </c>
      <c r="S17" s="41">
        <v>85</v>
      </c>
      <c r="T17" s="41">
        <f t="shared" si="7"/>
        <v>1750.8715580334078</v>
      </c>
      <c r="U17" s="41">
        <v>1302</v>
      </c>
      <c r="V17" s="50">
        <f t="shared" si="6"/>
        <v>6020.8498247000744</v>
      </c>
      <c r="W17" s="50">
        <v>6200</v>
      </c>
      <c r="Y17" s="41">
        <f>'블록별 원가 산정'!$F$5</f>
        <v>660</v>
      </c>
      <c r="Z17" s="41">
        <f>'블록별 원가 산정'!$G$5</f>
        <v>1800</v>
      </c>
      <c r="AA17" s="41">
        <f>'블록별 원가 산정'!$I$5</f>
        <v>132</v>
      </c>
      <c r="AB17" s="41">
        <f>'블록별 원가 산정'!$K$5</f>
        <v>38.5</v>
      </c>
      <c r="AC17" s="41">
        <f>'블록별 원가 산정'!$M$5</f>
        <v>85.4</v>
      </c>
      <c r="AD17" s="41">
        <f>'블록별 원가 산정'!$U$5</f>
        <v>1750.8715580334078</v>
      </c>
      <c r="AE17" s="51">
        <f t="shared" si="0"/>
        <v>4466.7715580334079</v>
      </c>
      <c r="AF17" s="51">
        <v>4500</v>
      </c>
      <c r="AG17" s="38"/>
      <c r="AH17" s="53">
        <f t="shared" si="1"/>
        <v>1700</v>
      </c>
      <c r="AI17" s="38"/>
      <c r="AJ17" s="38"/>
    </row>
    <row r="18" spans="1:36" x14ac:dyDescent="0.45">
      <c r="A18" s="6" t="s">
        <v>17</v>
      </c>
      <c r="B18" s="6" t="str">
        <f>VLOOKUP(A18,'[1]생산 블록'!$B$4:$E$44,2,0)</f>
        <v>단백유틸</v>
      </c>
      <c r="C18" s="6" t="str">
        <f>VLOOKUP(A18,'[1]생산 블록'!$B$4:$E$44,3,0)</f>
        <v>수비드 닭가슴살</v>
      </c>
      <c r="D18" s="10" t="s">
        <v>29</v>
      </c>
      <c r="E18" s="9" t="s">
        <v>36</v>
      </c>
      <c r="F18" s="10"/>
      <c r="G18" s="25"/>
      <c r="H18" s="26">
        <f>VLOOKUP($A18,[2]블럭DB!$A$3:$F$46,5,0)</f>
        <v>550.3782666666666</v>
      </c>
      <c r="I18" s="26">
        <f>VLOOKUP($A18,[2]블럭DB!$A$3:$F$46,6,0)</f>
        <v>741.61826666666661</v>
      </c>
      <c r="J18" s="10" t="s">
        <v>132</v>
      </c>
      <c r="K18" s="43">
        <v>0.95</v>
      </c>
      <c r="L18" s="10" t="s">
        <v>134</v>
      </c>
      <c r="M18" s="43">
        <v>0.95</v>
      </c>
      <c r="N18" s="42"/>
      <c r="O18" s="41">
        <f t="shared" si="2"/>
        <v>627</v>
      </c>
      <c r="P18" s="41">
        <f t="shared" si="3"/>
        <v>741.61826666666661</v>
      </c>
      <c r="Q18" s="41">
        <f t="shared" si="4"/>
        <v>125.39999999999999</v>
      </c>
      <c r="R18" s="41">
        <v>39</v>
      </c>
      <c r="S18" s="41">
        <v>85</v>
      </c>
      <c r="T18" s="41">
        <f t="shared" si="7"/>
        <v>1750.8715580334078</v>
      </c>
      <c r="U18" s="41">
        <v>1302</v>
      </c>
      <c r="V18" s="50">
        <f t="shared" si="6"/>
        <v>4670.8898247000743</v>
      </c>
      <c r="W18" s="50">
        <v>4800</v>
      </c>
      <c r="Y18" s="41">
        <f>'블록별 원가 산정'!$F$5</f>
        <v>660</v>
      </c>
      <c r="Z18" s="41">
        <f>'블록별 원가 산정'!$G$5</f>
        <v>1800</v>
      </c>
      <c r="AA18" s="41">
        <f>'블록별 원가 산정'!$I$5</f>
        <v>132</v>
      </c>
      <c r="AB18" s="41">
        <f>'블록별 원가 산정'!$K$5</f>
        <v>38.5</v>
      </c>
      <c r="AC18" s="41">
        <f>'블록별 원가 산정'!$M$5</f>
        <v>85.4</v>
      </c>
      <c r="AD18" s="41">
        <f>'블록별 원가 산정'!$U$5</f>
        <v>1750.8715580334078</v>
      </c>
      <c r="AE18" s="51">
        <f t="shared" si="0"/>
        <v>4466.7715580334079</v>
      </c>
      <c r="AF18" s="51">
        <v>4500</v>
      </c>
      <c r="AG18" s="38"/>
      <c r="AH18" s="53">
        <f t="shared" si="1"/>
        <v>300</v>
      </c>
      <c r="AI18" s="38"/>
      <c r="AJ18" s="38"/>
    </row>
    <row r="19" spans="1:36" x14ac:dyDescent="0.45">
      <c r="A19" s="6" t="s">
        <v>5</v>
      </c>
      <c r="B19" s="6" t="str">
        <f>VLOOKUP(A19,'[1]생산 블록'!$B$4:$E$44,2,0)</f>
        <v>단백유틸</v>
      </c>
      <c r="C19" s="6" t="str">
        <f>VLOOKUP(A19,'[1]생산 블록'!$B$4:$E$44,3,0)</f>
        <v>로스트 치킨</v>
      </c>
      <c r="D19" s="10" t="s">
        <v>29</v>
      </c>
      <c r="E19" s="9" t="s">
        <v>36</v>
      </c>
      <c r="F19" s="9" t="s">
        <v>41</v>
      </c>
      <c r="G19" s="25"/>
      <c r="H19" s="26">
        <f>VLOOKUP($A19,[2]블럭DB!$A$3:$F$46,5,0)</f>
        <v>949.97826666666674</v>
      </c>
      <c r="I19" s="26">
        <f>VLOOKUP($A19,[2]블럭DB!$A$3:$F$46,6,0)</f>
        <v>1422.9782666666667</v>
      </c>
      <c r="J19" s="10" t="s">
        <v>132</v>
      </c>
      <c r="K19" s="43">
        <v>0.95</v>
      </c>
      <c r="L19" s="10" t="s">
        <v>134</v>
      </c>
      <c r="M19" s="43">
        <v>0.95</v>
      </c>
      <c r="N19" s="42"/>
      <c r="O19" s="41">
        <f t="shared" si="2"/>
        <v>627</v>
      </c>
      <c r="P19" s="41">
        <f t="shared" si="3"/>
        <v>1422.9782666666667</v>
      </c>
      <c r="Q19" s="41">
        <f t="shared" si="4"/>
        <v>125.39999999999999</v>
      </c>
      <c r="R19" s="41">
        <v>39</v>
      </c>
      <c r="S19" s="41">
        <v>85</v>
      </c>
      <c r="T19" s="41">
        <f t="shared" si="7"/>
        <v>1750.8715580334078</v>
      </c>
      <c r="U19" s="41">
        <v>1302</v>
      </c>
      <c r="V19" s="50">
        <f t="shared" si="6"/>
        <v>5352.2498247000749</v>
      </c>
      <c r="W19" s="50">
        <v>5500</v>
      </c>
      <c r="Y19" s="41">
        <f>'블록별 원가 산정'!$F$5</f>
        <v>660</v>
      </c>
      <c r="Z19" s="41">
        <f>'블록별 원가 산정'!$G$5</f>
        <v>1800</v>
      </c>
      <c r="AA19" s="41">
        <f>'블록별 원가 산정'!$I$5</f>
        <v>132</v>
      </c>
      <c r="AB19" s="41">
        <f>'블록별 원가 산정'!$K$5</f>
        <v>38.5</v>
      </c>
      <c r="AC19" s="41">
        <f>'블록별 원가 산정'!$M$5</f>
        <v>85.4</v>
      </c>
      <c r="AD19" s="41">
        <f>'블록별 원가 산정'!$U$5</f>
        <v>1750.8715580334078</v>
      </c>
      <c r="AE19" s="51">
        <f t="shared" si="0"/>
        <v>4466.7715580334079</v>
      </c>
      <c r="AF19" s="51">
        <v>4500</v>
      </c>
      <c r="AG19" s="38"/>
      <c r="AH19" s="53">
        <f t="shared" si="1"/>
        <v>1000</v>
      </c>
      <c r="AI19" s="38"/>
      <c r="AJ19" s="38"/>
    </row>
    <row r="20" spans="1:36" x14ac:dyDescent="0.45">
      <c r="A20" s="11" t="s">
        <v>47</v>
      </c>
      <c r="B20" s="11" t="s">
        <v>46</v>
      </c>
      <c r="C20" s="11" t="s">
        <v>48</v>
      </c>
      <c r="D20" s="12" t="s">
        <v>29</v>
      </c>
      <c r="E20" s="12" t="s">
        <v>36</v>
      </c>
      <c r="F20" s="12" t="s">
        <v>41</v>
      </c>
      <c r="G20" s="24" t="s">
        <v>42</v>
      </c>
      <c r="H20" s="30"/>
      <c r="I20" s="30"/>
      <c r="J20" s="12"/>
      <c r="K20" s="44">
        <v>1</v>
      </c>
      <c r="L20" s="12"/>
      <c r="M20" s="44">
        <v>1</v>
      </c>
      <c r="N20" s="42"/>
      <c r="O20" s="54">
        <f t="shared" si="2"/>
        <v>660</v>
      </c>
      <c r="P20" s="54">
        <f t="shared" si="3"/>
        <v>0</v>
      </c>
      <c r="Q20" s="54">
        <f t="shared" si="4"/>
        <v>132</v>
      </c>
      <c r="R20" s="54">
        <v>39</v>
      </c>
      <c r="S20" s="54">
        <v>85</v>
      </c>
      <c r="T20" s="54">
        <f t="shared" si="7"/>
        <v>1750.8715580334078</v>
      </c>
      <c r="U20" s="54">
        <v>1302</v>
      </c>
      <c r="V20" s="54">
        <f t="shared" si="6"/>
        <v>3968.8715580334078</v>
      </c>
      <c r="W20" s="54">
        <v>4000</v>
      </c>
      <c r="Y20" s="41">
        <f>'블록별 원가 산정'!$F$5</f>
        <v>660</v>
      </c>
      <c r="Z20" s="41">
        <f>'블록별 원가 산정'!$G$5</f>
        <v>1800</v>
      </c>
      <c r="AA20" s="41">
        <f>'블록별 원가 산정'!$I$5</f>
        <v>132</v>
      </c>
      <c r="AB20" s="41">
        <f>'블록별 원가 산정'!$K$5</f>
        <v>38.5</v>
      </c>
      <c r="AC20" s="41">
        <f>'블록별 원가 산정'!$M$5</f>
        <v>85.4</v>
      </c>
      <c r="AD20" s="41">
        <f>'블록별 원가 산정'!$U$5</f>
        <v>1750.8715580334078</v>
      </c>
      <c r="AE20" s="51">
        <f t="shared" si="0"/>
        <v>4466.7715580334079</v>
      </c>
      <c r="AF20" s="51">
        <v>4500</v>
      </c>
      <c r="AG20" s="38"/>
      <c r="AH20" s="53">
        <f t="shared" si="1"/>
        <v>-500</v>
      </c>
      <c r="AI20" s="38"/>
      <c r="AJ20" s="38"/>
    </row>
    <row r="21" spans="1:36" x14ac:dyDescent="0.45">
      <c r="A21" s="6" t="s">
        <v>32</v>
      </c>
      <c r="B21" s="6" t="str">
        <f>VLOOKUP(A21,'[1]생산 블록'!$B$4:$E$44,2,0)</f>
        <v>단백유틸</v>
      </c>
      <c r="C21" s="6" t="str">
        <f>VLOOKUP(A21,'[1]생산 블록'!$B$4:$E$44,3,0)</f>
        <v>훈제오리 가슴살</v>
      </c>
      <c r="D21" s="10"/>
      <c r="E21" s="9" t="s">
        <v>36</v>
      </c>
      <c r="F21" s="9" t="s">
        <v>41</v>
      </c>
      <c r="G21" s="23" t="s">
        <v>42</v>
      </c>
      <c r="H21" s="26">
        <f>VLOOKUP($A21,[2]블럭DB!$A$3:$F$46,5,0)</f>
        <v>1179.5555555555554</v>
      </c>
      <c r="I21" s="26">
        <f>VLOOKUP($A21,[2]블럭DB!$A$3:$F$46,6,0)</f>
        <v>1533.4222222222222</v>
      </c>
      <c r="J21" s="9" t="s">
        <v>132</v>
      </c>
      <c r="K21" s="43">
        <v>0.95</v>
      </c>
      <c r="L21" s="9" t="s">
        <v>134</v>
      </c>
      <c r="M21" s="43">
        <v>0.95</v>
      </c>
      <c r="N21" s="42"/>
      <c r="O21" s="41">
        <f t="shared" si="2"/>
        <v>627</v>
      </c>
      <c r="P21" s="41">
        <f t="shared" si="3"/>
        <v>1533.4222222222222</v>
      </c>
      <c r="Q21" s="41">
        <f t="shared" si="4"/>
        <v>125.39999999999999</v>
      </c>
      <c r="R21" s="41">
        <v>39</v>
      </c>
      <c r="S21" s="41">
        <v>85</v>
      </c>
      <c r="T21" s="41">
        <f t="shared" si="7"/>
        <v>1750.8715580334078</v>
      </c>
      <c r="U21" s="41">
        <v>1302</v>
      </c>
      <c r="V21" s="50">
        <f t="shared" si="6"/>
        <v>5462.6937802556304</v>
      </c>
      <c r="W21" s="50">
        <v>5500</v>
      </c>
      <c r="Y21" s="41">
        <f>'블록별 원가 산정'!$F$5</f>
        <v>660</v>
      </c>
      <c r="Z21" s="41">
        <f>'블록별 원가 산정'!$G$5</f>
        <v>1800</v>
      </c>
      <c r="AA21" s="41">
        <f>'블록별 원가 산정'!$I$5</f>
        <v>132</v>
      </c>
      <c r="AB21" s="41">
        <f>'블록별 원가 산정'!$K$5</f>
        <v>38.5</v>
      </c>
      <c r="AC21" s="41">
        <f>'블록별 원가 산정'!$M$5</f>
        <v>85.4</v>
      </c>
      <c r="AD21" s="41">
        <f>'블록별 원가 산정'!$U$5</f>
        <v>1750.8715580334078</v>
      </c>
      <c r="AE21" s="51">
        <f t="shared" si="0"/>
        <v>4466.7715580334079</v>
      </c>
      <c r="AF21" s="51">
        <v>4500</v>
      </c>
      <c r="AG21" s="38"/>
      <c r="AH21" s="53">
        <f t="shared" si="1"/>
        <v>1000</v>
      </c>
      <c r="AI21" s="38"/>
      <c r="AJ21" s="38"/>
    </row>
    <row r="22" spans="1:36" x14ac:dyDescent="0.45">
      <c r="A22" s="6" t="s">
        <v>39</v>
      </c>
      <c r="B22" s="6" t="str">
        <f>VLOOKUP(A22,'[1]생산 블록'!$B$4:$E$44,2,0)</f>
        <v>단백유틸</v>
      </c>
      <c r="C22" s="6" t="str">
        <f>VLOOKUP(A22,'[1]생산 블록'!$B$4:$E$44,3,0)</f>
        <v>구운 연어</v>
      </c>
      <c r="D22" s="10"/>
      <c r="E22" s="10"/>
      <c r="F22" s="9" t="s">
        <v>41</v>
      </c>
      <c r="G22" s="23" t="s">
        <v>42</v>
      </c>
      <c r="H22" s="26">
        <f>VLOOKUP($A22,[2]블럭DB!$A$3:$F$46,5,0)</f>
        <v>2166</v>
      </c>
      <c r="I22" s="26">
        <f>VLOOKUP($A22,[2]블럭DB!$A$3:$F$46,6,0)</f>
        <v>2815.8</v>
      </c>
      <c r="J22" s="9" t="s">
        <v>131</v>
      </c>
      <c r="K22" s="43">
        <v>1</v>
      </c>
      <c r="L22" s="28" t="s">
        <v>133</v>
      </c>
      <c r="M22" s="46">
        <v>1.1000000000000001</v>
      </c>
      <c r="N22" s="42"/>
      <c r="O22" s="41">
        <f t="shared" si="2"/>
        <v>726.00000000000011</v>
      </c>
      <c r="P22" s="41">
        <f t="shared" si="3"/>
        <v>2815.8</v>
      </c>
      <c r="Q22" s="41">
        <f t="shared" si="4"/>
        <v>132</v>
      </c>
      <c r="R22" s="41">
        <v>39</v>
      </c>
      <c r="S22" s="41">
        <v>85</v>
      </c>
      <c r="T22" s="41">
        <f t="shared" si="7"/>
        <v>1750.8715580334078</v>
      </c>
      <c r="U22" s="41">
        <v>1302</v>
      </c>
      <c r="V22" s="50">
        <f t="shared" si="6"/>
        <v>6850.6715580334076</v>
      </c>
      <c r="W22" s="50">
        <v>7000</v>
      </c>
      <c r="Y22" s="41">
        <f>'블록별 원가 산정'!$F$5</f>
        <v>660</v>
      </c>
      <c r="Z22" s="41">
        <f>'블록별 원가 산정'!$G$5</f>
        <v>1800</v>
      </c>
      <c r="AA22" s="41">
        <f>'블록별 원가 산정'!$I$5</f>
        <v>132</v>
      </c>
      <c r="AB22" s="41">
        <f>'블록별 원가 산정'!$K$5</f>
        <v>38.5</v>
      </c>
      <c r="AC22" s="41">
        <f>'블록별 원가 산정'!$M$5</f>
        <v>85.4</v>
      </c>
      <c r="AD22" s="41">
        <f>'블록별 원가 산정'!$U$5</f>
        <v>1750.8715580334078</v>
      </c>
      <c r="AE22" s="51">
        <f t="shared" si="0"/>
        <v>4466.7715580334079</v>
      </c>
      <c r="AF22" s="51">
        <v>4500</v>
      </c>
      <c r="AG22" s="38"/>
      <c r="AH22" s="53">
        <f t="shared" si="1"/>
        <v>2500</v>
      </c>
      <c r="AI22" s="38"/>
      <c r="AJ22" s="38"/>
    </row>
    <row r="23" spans="1:36" x14ac:dyDescent="0.45">
      <c r="A23" s="6" t="s">
        <v>19</v>
      </c>
      <c r="B23" s="6" t="str">
        <f>VLOOKUP(A23,'[1]생산 블록'!$B$4:$E$44,2,0)</f>
        <v>단백유틸</v>
      </c>
      <c r="C23" s="6" t="str">
        <f>VLOOKUP(A23,'[1]생산 블록'!$B$4:$E$44,3,0)</f>
        <v>훈제 연어</v>
      </c>
      <c r="D23" s="10" t="s">
        <v>29</v>
      </c>
      <c r="E23" s="10" t="s">
        <v>36</v>
      </c>
      <c r="F23" s="10"/>
      <c r="G23" s="25"/>
      <c r="H23" s="26">
        <f>VLOOKUP($A23,[2]블럭DB!$A$3:$F$46,5,0)</f>
        <v>2105.6</v>
      </c>
      <c r="I23" s="26">
        <f>VLOOKUP($A23,[2]블럭DB!$A$3:$F$46,6,0)</f>
        <v>2216.4210526315787</v>
      </c>
      <c r="J23" s="10" t="s">
        <v>132</v>
      </c>
      <c r="K23" s="43">
        <v>0.95</v>
      </c>
      <c r="L23" s="10" t="s">
        <v>134</v>
      </c>
      <c r="M23" s="43">
        <v>0.95</v>
      </c>
      <c r="N23" s="42"/>
      <c r="O23" s="41">
        <f t="shared" si="2"/>
        <v>627</v>
      </c>
      <c r="P23" s="41">
        <f t="shared" si="3"/>
        <v>2216.4210526315787</v>
      </c>
      <c r="Q23" s="41">
        <f t="shared" si="4"/>
        <v>125.39999999999999</v>
      </c>
      <c r="R23" s="41">
        <v>39</v>
      </c>
      <c r="S23" s="41">
        <v>85</v>
      </c>
      <c r="T23" s="41">
        <f t="shared" si="7"/>
        <v>1750.8715580334078</v>
      </c>
      <c r="U23" s="41">
        <v>1302</v>
      </c>
      <c r="V23" s="50">
        <f t="shared" si="6"/>
        <v>6145.6926106649862</v>
      </c>
      <c r="W23" s="50">
        <v>6300</v>
      </c>
      <c r="Y23" s="41">
        <f>'블록별 원가 산정'!$F$5</f>
        <v>660</v>
      </c>
      <c r="Z23" s="41">
        <f>'블록별 원가 산정'!$G$5</f>
        <v>1800</v>
      </c>
      <c r="AA23" s="41">
        <f>'블록별 원가 산정'!$I$5</f>
        <v>132</v>
      </c>
      <c r="AB23" s="41">
        <f>'블록별 원가 산정'!$K$5</f>
        <v>38.5</v>
      </c>
      <c r="AC23" s="41">
        <f>'블록별 원가 산정'!$M$5</f>
        <v>85.4</v>
      </c>
      <c r="AD23" s="41">
        <f>'블록별 원가 산정'!$U$5</f>
        <v>1750.8715580334078</v>
      </c>
      <c r="AE23" s="51">
        <f t="shared" si="0"/>
        <v>4466.7715580334079</v>
      </c>
      <c r="AF23" s="51">
        <v>4500</v>
      </c>
      <c r="AG23" s="38"/>
      <c r="AH23" s="53">
        <f t="shared" si="1"/>
        <v>1800</v>
      </c>
      <c r="AI23" s="38"/>
      <c r="AJ23" s="38"/>
    </row>
    <row r="24" spans="1:36" x14ac:dyDescent="0.45">
      <c r="A24" s="6" t="s">
        <v>38</v>
      </c>
      <c r="B24" s="6" t="str">
        <f>VLOOKUP(A24,'[1]생산 블록'!$B$4:$E$44,2,0)</f>
        <v>단백유틸</v>
      </c>
      <c r="C24" s="6" t="str">
        <f>VLOOKUP(A24,'[1]생산 블록'!$B$4:$E$44,3,0)</f>
        <v>참치 큐브</v>
      </c>
      <c r="D24" s="10"/>
      <c r="E24" s="10"/>
      <c r="F24" s="9" t="s">
        <v>41</v>
      </c>
      <c r="G24" s="23" t="s">
        <v>42</v>
      </c>
      <c r="H24" s="26">
        <f>VLOOKUP($A24,[2]블럭DB!$A$3:$F$46,5,0)</f>
        <v>928.936170212766</v>
      </c>
      <c r="I24" s="26">
        <f>VLOOKUP($A24,[2]블럭DB!$A$3:$F$46,6,0)</f>
        <v>1161.1702127659576</v>
      </c>
      <c r="J24" s="9" t="s">
        <v>132</v>
      </c>
      <c r="K24" s="43">
        <v>0.95</v>
      </c>
      <c r="L24" s="9" t="s">
        <v>134</v>
      </c>
      <c r="M24" s="43">
        <v>0.95</v>
      </c>
      <c r="N24" s="42"/>
      <c r="O24" s="41">
        <f t="shared" si="2"/>
        <v>627</v>
      </c>
      <c r="P24" s="41">
        <f t="shared" si="3"/>
        <v>1161.1702127659576</v>
      </c>
      <c r="Q24" s="41">
        <f t="shared" si="4"/>
        <v>125.39999999999999</v>
      </c>
      <c r="R24" s="41">
        <v>39</v>
      </c>
      <c r="S24" s="41">
        <v>85</v>
      </c>
      <c r="T24" s="41">
        <f t="shared" si="7"/>
        <v>1750.8715580334078</v>
      </c>
      <c r="U24" s="41">
        <v>1302</v>
      </c>
      <c r="V24" s="50">
        <f t="shared" si="6"/>
        <v>5090.4417707993653</v>
      </c>
      <c r="W24" s="50">
        <v>5200</v>
      </c>
      <c r="Y24" s="41">
        <f>'블록별 원가 산정'!$F$5</f>
        <v>660</v>
      </c>
      <c r="Z24" s="41">
        <f>'블록별 원가 산정'!$G$5</f>
        <v>1800</v>
      </c>
      <c r="AA24" s="41">
        <f>'블록별 원가 산정'!$I$5</f>
        <v>132</v>
      </c>
      <c r="AB24" s="41">
        <f>'블록별 원가 산정'!$K$5</f>
        <v>38.5</v>
      </c>
      <c r="AC24" s="41">
        <f>'블록별 원가 산정'!$M$5</f>
        <v>85.4</v>
      </c>
      <c r="AD24" s="41">
        <f>'블록별 원가 산정'!$U$5</f>
        <v>1750.8715580334078</v>
      </c>
      <c r="AE24" s="51">
        <f t="shared" si="0"/>
        <v>4466.7715580334079</v>
      </c>
      <c r="AF24" s="51">
        <v>4500</v>
      </c>
      <c r="AG24" s="38"/>
      <c r="AH24" s="53">
        <f t="shared" si="1"/>
        <v>700</v>
      </c>
      <c r="AI24" s="38"/>
      <c r="AJ24" s="38"/>
    </row>
    <row r="25" spans="1:36" x14ac:dyDescent="0.45">
      <c r="A25" s="6" t="s">
        <v>37</v>
      </c>
      <c r="B25" s="6" t="str">
        <f>VLOOKUP(A25,'[1]생산 블록'!$B$4:$E$44,2,0)</f>
        <v>단백유틸</v>
      </c>
      <c r="C25" s="6" t="str">
        <f>VLOOKUP(A25,'[1]생산 블록'!$B$4:$E$44,3,0)</f>
        <v>수비드 돈목살</v>
      </c>
      <c r="D25" s="10"/>
      <c r="E25" s="10"/>
      <c r="F25" s="9" t="s">
        <v>41</v>
      </c>
      <c r="G25" s="23" t="s">
        <v>42</v>
      </c>
      <c r="H25" s="26">
        <f>VLOOKUP($A25,[2]블럭DB!$A$3:$F$46,5,0)</f>
        <v>1067.9782666666665</v>
      </c>
      <c r="I25" s="26">
        <f>VLOOKUP($A25,[2]블럭DB!$A$3:$F$46,6,0)</f>
        <v>1493.5782666666667</v>
      </c>
      <c r="J25" s="9" t="s">
        <v>131</v>
      </c>
      <c r="K25" s="43">
        <v>1</v>
      </c>
      <c r="L25" s="9" t="s">
        <v>134</v>
      </c>
      <c r="M25" s="43">
        <v>0.95</v>
      </c>
      <c r="N25" s="42"/>
      <c r="O25" s="41">
        <f t="shared" si="2"/>
        <v>627</v>
      </c>
      <c r="P25" s="41">
        <f t="shared" si="3"/>
        <v>1493.5782666666667</v>
      </c>
      <c r="Q25" s="41">
        <f t="shared" si="4"/>
        <v>132</v>
      </c>
      <c r="R25" s="41">
        <v>39</v>
      </c>
      <c r="S25" s="41">
        <v>85</v>
      </c>
      <c r="T25" s="41">
        <f t="shared" si="7"/>
        <v>1750.8715580334078</v>
      </c>
      <c r="U25" s="41">
        <v>1302</v>
      </c>
      <c r="V25" s="50">
        <f t="shared" si="6"/>
        <v>5429.4498247000738</v>
      </c>
      <c r="W25" s="50">
        <v>5600</v>
      </c>
      <c r="Y25" s="41">
        <f>'블록별 원가 산정'!$F$5</f>
        <v>660</v>
      </c>
      <c r="Z25" s="41">
        <f>'블록별 원가 산정'!$G$5</f>
        <v>1800</v>
      </c>
      <c r="AA25" s="41">
        <f>'블록별 원가 산정'!$I$5</f>
        <v>132</v>
      </c>
      <c r="AB25" s="41">
        <f>'블록별 원가 산정'!$K$5</f>
        <v>38.5</v>
      </c>
      <c r="AC25" s="41">
        <f>'블록별 원가 산정'!$M$5</f>
        <v>85.4</v>
      </c>
      <c r="AD25" s="41">
        <f>'블록별 원가 산정'!$U$5</f>
        <v>1750.8715580334078</v>
      </c>
      <c r="AE25" s="51">
        <f t="shared" si="0"/>
        <v>4466.7715580334079</v>
      </c>
      <c r="AF25" s="51">
        <v>4500</v>
      </c>
      <c r="AG25" s="38"/>
      <c r="AH25" s="53">
        <f t="shared" si="1"/>
        <v>1100</v>
      </c>
      <c r="AI25" s="38"/>
      <c r="AJ25" s="38"/>
    </row>
    <row r="26" spans="1:36" x14ac:dyDescent="0.45">
      <c r="A26" s="6" t="s">
        <v>14</v>
      </c>
      <c r="B26" s="6" t="str">
        <f>VLOOKUP(A26,'[1]생산 블록'!$B$4:$E$44,2,0)</f>
        <v>단백유틸</v>
      </c>
      <c r="C26" s="6" t="str">
        <f>VLOOKUP(A26,'[1]생산 블록'!$B$4:$E$44,3,0)</f>
        <v>수비드 돈안심</v>
      </c>
      <c r="D26" s="10" t="s">
        <v>29</v>
      </c>
      <c r="E26" s="9" t="s">
        <v>36</v>
      </c>
      <c r="F26" s="9" t="s">
        <v>41</v>
      </c>
      <c r="G26" s="25"/>
      <c r="H26" s="26">
        <f>VLOOKUP($A26,[2]블럭DB!$A$3:$F$46,5,0)</f>
        <v>964.97826666666663</v>
      </c>
      <c r="I26" s="26">
        <f>VLOOKUP($A26,[2]블럭DB!$A$3:$F$46,6,0)</f>
        <v>1349.3782666666664</v>
      </c>
      <c r="J26" s="10" t="s">
        <v>131</v>
      </c>
      <c r="K26" s="45">
        <v>1</v>
      </c>
      <c r="L26" s="10" t="s">
        <v>134</v>
      </c>
      <c r="M26" s="43">
        <v>0.95</v>
      </c>
      <c r="N26" s="42"/>
      <c r="O26" s="41">
        <f t="shared" si="2"/>
        <v>627</v>
      </c>
      <c r="P26" s="41">
        <f t="shared" si="3"/>
        <v>1349.3782666666664</v>
      </c>
      <c r="Q26" s="41">
        <f t="shared" si="4"/>
        <v>132</v>
      </c>
      <c r="R26" s="41">
        <v>39</v>
      </c>
      <c r="S26" s="41">
        <v>85</v>
      </c>
      <c r="T26" s="41">
        <f t="shared" si="7"/>
        <v>1750.8715580334078</v>
      </c>
      <c r="U26" s="41">
        <v>1302</v>
      </c>
      <c r="V26" s="50">
        <f t="shared" si="6"/>
        <v>5285.2498247000749</v>
      </c>
      <c r="W26" s="50">
        <v>5500</v>
      </c>
      <c r="Y26" s="41">
        <f>'블록별 원가 산정'!$F$5</f>
        <v>660</v>
      </c>
      <c r="Z26" s="41">
        <f>'블록별 원가 산정'!$G$5</f>
        <v>1800</v>
      </c>
      <c r="AA26" s="41">
        <f>'블록별 원가 산정'!$I$5</f>
        <v>132</v>
      </c>
      <c r="AB26" s="41">
        <f>'블록별 원가 산정'!$K$5</f>
        <v>38.5</v>
      </c>
      <c r="AC26" s="41">
        <f>'블록별 원가 산정'!$M$5</f>
        <v>85.4</v>
      </c>
      <c r="AD26" s="41">
        <f>'블록별 원가 산정'!$U$5</f>
        <v>1750.8715580334078</v>
      </c>
      <c r="AE26" s="51">
        <f t="shared" si="0"/>
        <v>4466.7715580334079</v>
      </c>
      <c r="AF26" s="51">
        <v>4500</v>
      </c>
      <c r="AG26" s="38"/>
      <c r="AH26" s="53">
        <f t="shared" si="1"/>
        <v>1000</v>
      </c>
      <c r="AI26" s="38"/>
      <c r="AJ26" s="38"/>
    </row>
    <row r="27" spans="1:36" x14ac:dyDescent="0.45">
      <c r="A27" s="6" t="s">
        <v>18</v>
      </c>
      <c r="B27" s="6" t="str">
        <f>VLOOKUP(A27,'[1]생산 블록'!$B$4:$E$44,2,0)</f>
        <v>단백유틸</v>
      </c>
      <c r="C27" s="6" t="str">
        <f>VLOOKUP(A27,'[1]생산 블록'!$B$4:$E$44,3,0)</f>
        <v>풀드포크</v>
      </c>
      <c r="D27" s="10" t="s">
        <v>29</v>
      </c>
      <c r="E27" s="10"/>
      <c r="F27" s="10"/>
      <c r="G27" s="25"/>
      <c r="H27" s="26">
        <f>VLOOKUP($A27,[2]블럭DB!$A$3:$F$46,5,0)</f>
        <v>1224</v>
      </c>
      <c r="I27" s="26">
        <f>VLOOKUP($A27,[2]블럭DB!$A$3:$F$46,6,0)</f>
        <v>1224</v>
      </c>
      <c r="J27" s="10" t="s">
        <v>132</v>
      </c>
      <c r="K27" s="43">
        <v>0.95</v>
      </c>
      <c r="L27" s="10" t="s">
        <v>134</v>
      </c>
      <c r="M27" s="43">
        <v>0.95</v>
      </c>
      <c r="N27" s="42"/>
      <c r="O27" s="41">
        <f t="shared" si="2"/>
        <v>627</v>
      </c>
      <c r="P27" s="41">
        <f t="shared" si="3"/>
        <v>1224</v>
      </c>
      <c r="Q27" s="41">
        <f t="shared" si="4"/>
        <v>125.39999999999999</v>
      </c>
      <c r="R27" s="41">
        <v>39</v>
      </c>
      <c r="S27" s="41">
        <v>85</v>
      </c>
      <c r="T27" s="41">
        <f t="shared" si="7"/>
        <v>1750.8715580334078</v>
      </c>
      <c r="U27" s="41">
        <v>1302</v>
      </c>
      <c r="V27" s="50">
        <f t="shared" si="6"/>
        <v>5153.2715580334079</v>
      </c>
      <c r="W27" s="50">
        <v>5300</v>
      </c>
      <c r="Y27" s="41">
        <f>'블록별 원가 산정'!$F$5</f>
        <v>660</v>
      </c>
      <c r="Z27" s="41">
        <f>'블록별 원가 산정'!$G$5</f>
        <v>1800</v>
      </c>
      <c r="AA27" s="41">
        <f>'블록별 원가 산정'!$I$5</f>
        <v>132</v>
      </c>
      <c r="AB27" s="41">
        <f>'블록별 원가 산정'!$K$5</f>
        <v>38.5</v>
      </c>
      <c r="AC27" s="41">
        <f>'블록별 원가 산정'!$M$5</f>
        <v>85.4</v>
      </c>
      <c r="AD27" s="41">
        <f>'블록별 원가 산정'!$U$5</f>
        <v>1750.8715580334078</v>
      </c>
      <c r="AE27" s="51">
        <f t="shared" si="0"/>
        <v>4466.7715580334079</v>
      </c>
      <c r="AF27" s="51">
        <v>4500</v>
      </c>
      <c r="AG27" s="38"/>
      <c r="AH27" s="53">
        <f t="shared" si="1"/>
        <v>800</v>
      </c>
      <c r="AI27" s="38"/>
      <c r="AJ27" s="38"/>
    </row>
    <row r="28" spans="1:36" x14ac:dyDescent="0.45">
      <c r="A28" s="11" t="s">
        <v>45</v>
      </c>
      <c r="B28" s="11" t="s">
        <v>46</v>
      </c>
      <c r="C28" s="11" t="s">
        <v>141</v>
      </c>
      <c r="D28" s="12" t="s">
        <v>29</v>
      </c>
      <c r="E28" s="12" t="s">
        <v>36</v>
      </c>
      <c r="F28" s="12" t="s">
        <v>41</v>
      </c>
      <c r="G28" s="24" t="s">
        <v>42</v>
      </c>
      <c r="H28" s="30"/>
      <c r="I28" s="30"/>
      <c r="J28" s="28" t="s">
        <v>130</v>
      </c>
      <c r="K28" s="46">
        <v>1.1000000000000001</v>
      </c>
      <c r="L28" s="12" t="s">
        <v>131</v>
      </c>
      <c r="M28" s="44">
        <v>1</v>
      </c>
      <c r="N28" s="55"/>
      <c r="O28" s="54">
        <f t="shared" si="2"/>
        <v>742.5</v>
      </c>
      <c r="P28" s="54">
        <f t="shared" si="3"/>
        <v>0</v>
      </c>
      <c r="Q28" s="54">
        <f t="shared" si="4"/>
        <v>72.600000000000009</v>
      </c>
      <c r="R28" s="54">
        <v>39</v>
      </c>
      <c r="S28" s="54">
        <v>107</v>
      </c>
      <c r="T28" s="54">
        <f t="shared" si="7"/>
        <v>1195.0654113569831</v>
      </c>
      <c r="U28" s="54">
        <v>889</v>
      </c>
      <c r="V28" s="54">
        <f t="shared" si="6"/>
        <v>3045.165411356983</v>
      </c>
      <c r="W28" s="54">
        <v>3100</v>
      </c>
      <c r="Y28" s="41">
        <f>'블록별 원가 산정'!$F$6</f>
        <v>742.5</v>
      </c>
      <c r="Z28" s="41">
        <f>'블록별 원가 산정'!$G$6</f>
        <v>900</v>
      </c>
      <c r="AA28" s="41">
        <f>'블록별 원가 산정'!$I$6</f>
        <v>66</v>
      </c>
      <c r="AB28" s="41">
        <f>'블록별 원가 산정'!$K$6</f>
        <v>38.5</v>
      </c>
      <c r="AC28" s="41">
        <f>'블록별 원가 산정'!$M$6</f>
        <v>106.75</v>
      </c>
      <c r="AD28" s="41">
        <f>'블록별 원가 산정'!$U$6</f>
        <v>1195.0654113569831</v>
      </c>
      <c r="AE28" s="51">
        <f t="shared" si="0"/>
        <v>3048.8154113569831</v>
      </c>
      <c r="AF28" s="51">
        <v>3100</v>
      </c>
      <c r="AG28" s="38"/>
      <c r="AH28" s="53">
        <f t="shared" si="1"/>
        <v>0</v>
      </c>
      <c r="AI28" s="38"/>
      <c r="AJ28" s="38"/>
    </row>
    <row r="29" spans="1:36" x14ac:dyDescent="0.45">
      <c r="A29" s="7" t="s">
        <v>2</v>
      </c>
      <c r="B29" s="7" t="str">
        <f>VLOOKUP(A29,'[1]생산 블록'!$B$4:$E$44,2,0)</f>
        <v>야채유틸</v>
      </c>
      <c r="C29" s="7" t="str">
        <f>VLOOKUP(A29,'[1]생산 블록'!$B$4:$E$44,3,0)</f>
        <v>구운 야채 믹스</v>
      </c>
      <c r="D29" s="9" t="s">
        <v>28</v>
      </c>
      <c r="E29" s="9" t="s">
        <v>36</v>
      </c>
      <c r="F29" s="9" t="s">
        <v>41</v>
      </c>
      <c r="G29" s="23" t="s">
        <v>42</v>
      </c>
      <c r="H29" s="26">
        <f>VLOOKUP($A29,[2]블럭DB!$A$3:$F$46,5,0)</f>
        <v>706.77009999999996</v>
      </c>
      <c r="I29" s="26">
        <f>VLOOKUP($A29,[2]블럭DB!$A$3:$F$46,6,0)</f>
        <v>1035.2815478114478</v>
      </c>
      <c r="J29" s="9" t="s">
        <v>131</v>
      </c>
      <c r="K29" s="43">
        <v>1</v>
      </c>
      <c r="L29" s="9" t="s">
        <v>134</v>
      </c>
      <c r="M29" s="43">
        <v>0.95</v>
      </c>
      <c r="N29" s="42"/>
      <c r="O29" s="41">
        <f t="shared" si="2"/>
        <v>705.375</v>
      </c>
      <c r="P29" s="41">
        <f t="shared" si="3"/>
        <v>1035.2815478114478</v>
      </c>
      <c r="Q29" s="41">
        <f t="shared" si="4"/>
        <v>66</v>
      </c>
      <c r="R29" s="41">
        <v>39</v>
      </c>
      <c r="S29" s="41">
        <v>107</v>
      </c>
      <c r="T29" s="41">
        <f t="shared" si="7"/>
        <v>1195.0654113569831</v>
      </c>
      <c r="U29" s="41">
        <v>889</v>
      </c>
      <c r="V29" s="50">
        <f t="shared" si="6"/>
        <v>4036.7219591684307</v>
      </c>
      <c r="W29" s="50">
        <v>4200</v>
      </c>
      <c r="Y29" s="41">
        <f>'블록별 원가 산정'!$F$6</f>
        <v>742.5</v>
      </c>
      <c r="Z29" s="41">
        <f>'블록별 원가 산정'!$G$6</f>
        <v>900</v>
      </c>
      <c r="AA29" s="41">
        <f>'블록별 원가 산정'!$I$6</f>
        <v>66</v>
      </c>
      <c r="AB29" s="41">
        <f>'블록별 원가 산정'!$K$6</f>
        <v>38.5</v>
      </c>
      <c r="AC29" s="41">
        <f>'블록별 원가 산정'!$M$6</f>
        <v>106.75</v>
      </c>
      <c r="AD29" s="41">
        <f>'블록별 원가 산정'!$U$6</f>
        <v>1195.0654113569831</v>
      </c>
      <c r="AE29" s="51">
        <f t="shared" si="0"/>
        <v>3048.8154113569831</v>
      </c>
      <c r="AF29" s="51">
        <v>3100</v>
      </c>
      <c r="AG29" s="38"/>
      <c r="AH29" s="53">
        <f t="shared" si="1"/>
        <v>1100</v>
      </c>
      <c r="AI29" s="38"/>
      <c r="AJ29" s="38"/>
    </row>
    <row r="30" spans="1:36" x14ac:dyDescent="0.45">
      <c r="A30" s="7" t="s">
        <v>24</v>
      </c>
      <c r="B30" s="7" t="str">
        <f>VLOOKUP(A30,'[1]생산 블록'!$B$4:$E$44,2,0)</f>
        <v>야채유틸</v>
      </c>
      <c r="C30" s="7" t="str">
        <f>VLOOKUP(A30,'[1]생산 블록'!$B$4:$E$44,3,0)</f>
        <v>구운 구황작물 믹스</v>
      </c>
      <c r="D30" s="10" t="s">
        <v>29</v>
      </c>
      <c r="E30" s="9" t="s">
        <v>36</v>
      </c>
      <c r="F30" s="9" t="s">
        <v>41</v>
      </c>
      <c r="G30" s="23" t="s">
        <v>42</v>
      </c>
      <c r="H30" s="26">
        <f>VLOOKUP($A30,[2]블럭DB!$A$3:$F$46,5,0)</f>
        <v>730.26</v>
      </c>
      <c r="I30" s="26">
        <f>VLOOKUP($A30,[2]블럭DB!$A$3:$F$46,6,0)</f>
        <v>685.91350877192986</v>
      </c>
      <c r="J30" s="28" t="s">
        <v>130</v>
      </c>
      <c r="K30" s="46">
        <v>1.1000000000000001</v>
      </c>
      <c r="L30" s="9" t="s">
        <v>134</v>
      </c>
      <c r="M30" s="43">
        <v>0.95</v>
      </c>
      <c r="N30" s="42"/>
      <c r="O30" s="41">
        <f t="shared" si="2"/>
        <v>705.375</v>
      </c>
      <c r="P30" s="41">
        <f t="shared" si="3"/>
        <v>685.91350877192986</v>
      </c>
      <c r="Q30" s="41">
        <f t="shared" si="4"/>
        <v>72.600000000000009</v>
      </c>
      <c r="R30" s="41">
        <v>39</v>
      </c>
      <c r="S30" s="41">
        <v>107</v>
      </c>
      <c r="T30" s="41">
        <f t="shared" si="7"/>
        <v>1195.0654113569831</v>
      </c>
      <c r="U30" s="41">
        <v>889</v>
      </c>
      <c r="V30" s="50">
        <f t="shared" si="6"/>
        <v>3693.9539201289126</v>
      </c>
      <c r="W30" s="50">
        <v>3800</v>
      </c>
      <c r="Y30" s="41">
        <f>'블록별 원가 산정'!$F$6</f>
        <v>742.5</v>
      </c>
      <c r="Z30" s="41">
        <f>'블록별 원가 산정'!$G$6</f>
        <v>900</v>
      </c>
      <c r="AA30" s="41">
        <f>'블록별 원가 산정'!$I$6</f>
        <v>66</v>
      </c>
      <c r="AB30" s="41">
        <f>'블록별 원가 산정'!$K$6</f>
        <v>38.5</v>
      </c>
      <c r="AC30" s="41">
        <f>'블록별 원가 산정'!$M$6</f>
        <v>106.75</v>
      </c>
      <c r="AD30" s="41">
        <f>'블록별 원가 산정'!$U$6</f>
        <v>1195.0654113569831</v>
      </c>
      <c r="AE30" s="51">
        <f t="shared" si="0"/>
        <v>3048.8154113569831</v>
      </c>
      <c r="AF30" s="51">
        <v>3100</v>
      </c>
      <c r="AG30" s="38"/>
      <c r="AH30" s="53">
        <f t="shared" si="1"/>
        <v>700</v>
      </c>
      <c r="AI30" s="38"/>
      <c r="AJ30" s="38"/>
    </row>
    <row r="31" spans="1:36" x14ac:dyDescent="0.45">
      <c r="A31" s="7" t="s">
        <v>15</v>
      </c>
      <c r="B31" s="7" t="str">
        <f>VLOOKUP(A31,'[1]생산 블록'!$B$4:$E$44,2,0)</f>
        <v>야채유틸</v>
      </c>
      <c r="C31" s="7" t="str">
        <f>VLOOKUP(A31,'[1]생산 블록'!$B$4:$E$44,3,0)</f>
        <v>현미밥 &amp; 구운 버섯</v>
      </c>
      <c r="D31" s="10" t="s">
        <v>29</v>
      </c>
      <c r="E31" s="9" t="s">
        <v>30</v>
      </c>
      <c r="F31" s="10"/>
      <c r="G31" s="25"/>
      <c r="H31" s="26">
        <f>VLOOKUP($A31,[2]블럭DB!$A$3:$F$46,5,0)</f>
        <v>726.64</v>
      </c>
      <c r="I31" s="26">
        <f>VLOOKUP($A31,[2]블럭DB!$A$3:$F$46,6,0)</f>
        <v>774.33398496240579</v>
      </c>
      <c r="J31" s="10" t="s">
        <v>131</v>
      </c>
      <c r="K31" s="45">
        <v>1</v>
      </c>
      <c r="L31" s="10" t="s">
        <v>134</v>
      </c>
      <c r="M31" s="43">
        <v>0.95</v>
      </c>
      <c r="N31" s="42"/>
      <c r="O31" s="41">
        <f t="shared" si="2"/>
        <v>705.375</v>
      </c>
      <c r="P31" s="41">
        <f t="shared" si="3"/>
        <v>774.33398496240579</v>
      </c>
      <c r="Q31" s="41">
        <f t="shared" si="4"/>
        <v>66</v>
      </c>
      <c r="R31" s="41">
        <v>39</v>
      </c>
      <c r="S31" s="41">
        <v>107</v>
      </c>
      <c r="T31" s="41">
        <f t="shared" si="7"/>
        <v>1195.0654113569831</v>
      </c>
      <c r="U31" s="41">
        <v>889</v>
      </c>
      <c r="V31" s="50">
        <f t="shared" si="6"/>
        <v>3775.7743963193889</v>
      </c>
      <c r="W31" s="50">
        <v>3900</v>
      </c>
      <c r="Y31" s="41">
        <f>'블록별 원가 산정'!$F$6</f>
        <v>742.5</v>
      </c>
      <c r="Z31" s="41">
        <f>'블록별 원가 산정'!$G$6</f>
        <v>900</v>
      </c>
      <c r="AA31" s="41">
        <f>'블록별 원가 산정'!$I$6</f>
        <v>66</v>
      </c>
      <c r="AB31" s="41">
        <f>'블록별 원가 산정'!$K$6</f>
        <v>38.5</v>
      </c>
      <c r="AC31" s="41">
        <f>'블록별 원가 산정'!$M$6</f>
        <v>106.75</v>
      </c>
      <c r="AD31" s="41">
        <f>'블록별 원가 산정'!$U$6</f>
        <v>1195.0654113569831</v>
      </c>
      <c r="AE31" s="51">
        <f t="shared" si="0"/>
        <v>3048.8154113569831</v>
      </c>
      <c r="AF31" s="51">
        <v>3100</v>
      </c>
      <c r="AG31" s="38"/>
      <c r="AH31" s="53">
        <f t="shared" si="1"/>
        <v>800</v>
      </c>
      <c r="AI31" s="38"/>
      <c r="AJ31" s="38"/>
    </row>
    <row r="32" spans="1:36" x14ac:dyDescent="0.45">
      <c r="A32" s="7" t="s">
        <v>22</v>
      </c>
      <c r="B32" s="7" t="str">
        <f>VLOOKUP(A32,'[1]생산 블록'!$B$4:$E$44,2,0)</f>
        <v>야채유틸</v>
      </c>
      <c r="C32" s="7" t="str">
        <f>VLOOKUP(A32,'[1]생산 블록'!$B$4:$E$44,3,0)</f>
        <v>모듬 곡물 유틸믹스</v>
      </c>
      <c r="D32" s="10" t="s">
        <v>29</v>
      </c>
      <c r="E32" s="9" t="s">
        <v>36</v>
      </c>
      <c r="F32" s="9" t="s">
        <v>41</v>
      </c>
      <c r="G32" s="23" t="s">
        <v>42</v>
      </c>
      <c r="H32" s="26">
        <f>VLOOKUP($A32,[2]블럭DB!$A$3:$F$46,5,0)</f>
        <v>1016.2</v>
      </c>
      <c r="I32" s="26">
        <f>VLOOKUP($A32,[2]블럭DB!$A$3:$F$46,6,0)</f>
        <v>1195.5596415280627</v>
      </c>
      <c r="J32" s="9" t="s">
        <v>132</v>
      </c>
      <c r="K32" s="43">
        <v>0.95</v>
      </c>
      <c r="L32" s="9" t="s">
        <v>134</v>
      </c>
      <c r="M32" s="43">
        <v>0.95</v>
      </c>
      <c r="N32" s="42"/>
      <c r="O32" s="41">
        <f t="shared" si="2"/>
        <v>705.375</v>
      </c>
      <c r="P32" s="41">
        <f t="shared" si="3"/>
        <v>1195.5596415280627</v>
      </c>
      <c r="Q32" s="41">
        <f t="shared" si="4"/>
        <v>62.699999999999996</v>
      </c>
      <c r="R32" s="41">
        <v>39</v>
      </c>
      <c r="S32" s="41">
        <v>107</v>
      </c>
      <c r="T32" s="41">
        <f t="shared" si="7"/>
        <v>1195.0654113569831</v>
      </c>
      <c r="U32" s="41">
        <v>889</v>
      </c>
      <c r="V32" s="50">
        <f t="shared" si="6"/>
        <v>4193.7000528850458</v>
      </c>
      <c r="W32" s="50">
        <v>4300</v>
      </c>
      <c r="Y32" s="41">
        <f>'블록별 원가 산정'!$F$6</f>
        <v>742.5</v>
      </c>
      <c r="Z32" s="41">
        <f>'블록별 원가 산정'!$G$6</f>
        <v>900</v>
      </c>
      <c r="AA32" s="41">
        <f>'블록별 원가 산정'!$I$6</f>
        <v>66</v>
      </c>
      <c r="AB32" s="41">
        <f>'블록별 원가 산정'!$K$6</f>
        <v>38.5</v>
      </c>
      <c r="AC32" s="41">
        <f>'블록별 원가 산정'!$M$6</f>
        <v>106.75</v>
      </c>
      <c r="AD32" s="41">
        <f>'블록별 원가 산정'!$U$6</f>
        <v>1195.0654113569831</v>
      </c>
      <c r="AE32" s="51">
        <f t="shared" si="0"/>
        <v>3048.8154113569831</v>
      </c>
      <c r="AF32" s="51">
        <v>3100</v>
      </c>
      <c r="AG32" s="38"/>
      <c r="AH32" s="53">
        <f t="shared" si="1"/>
        <v>1200</v>
      </c>
      <c r="AI32" s="38"/>
      <c r="AJ32" s="38"/>
    </row>
    <row r="33" spans="1:36" x14ac:dyDescent="0.45">
      <c r="A33" s="7" t="s">
        <v>6</v>
      </c>
      <c r="B33" s="7" t="str">
        <f>VLOOKUP(A33,'[1]생산 블록'!$B$4:$E$44,2,0)</f>
        <v>야채유틸</v>
      </c>
      <c r="C33" s="7" t="str">
        <f>VLOOKUP(A33,'[1]생산 블록'!$B$4:$E$44,3,0)</f>
        <v>펜네 구운 야채 믹스</v>
      </c>
      <c r="D33" s="10" t="s">
        <v>29</v>
      </c>
      <c r="E33" s="9" t="s">
        <v>36</v>
      </c>
      <c r="F33" s="9" t="s">
        <v>41</v>
      </c>
      <c r="G33" s="23" t="s">
        <v>42</v>
      </c>
      <c r="H33" s="26">
        <f>VLOOKUP($A33,[2]블럭DB!$A$3:$F$46,5,0)</f>
        <v>551.4701</v>
      </c>
      <c r="I33" s="26">
        <f>VLOOKUP($A33,[2]블럭DB!$A$3:$F$46,6,0)</f>
        <v>763.7369350168351</v>
      </c>
      <c r="J33" s="9" t="s">
        <v>131</v>
      </c>
      <c r="K33" s="43">
        <v>1</v>
      </c>
      <c r="L33" s="9" t="s">
        <v>134</v>
      </c>
      <c r="M33" s="43">
        <v>0.95</v>
      </c>
      <c r="N33" s="42"/>
      <c r="O33" s="41">
        <f t="shared" si="2"/>
        <v>705.375</v>
      </c>
      <c r="P33" s="41">
        <f t="shared" si="3"/>
        <v>763.7369350168351</v>
      </c>
      <c r="Q33" s="41">
        <f t="shared" si="4"/>
        <v>66</v>
      </c>
      <c r="R33" s="41">
        <v>39</v>
      </c>
      <c r="S33" s="41">
        <v>107</v>
      </c>
      <c r="T33" s="41">
        <f t="shared" si="7"/>
        <v>1195.0654113569831</v>
      </c>
      <c r="U33" s="41">
        <v>889</v>
      </c>
      <c r="V33" s="50">
        <f t="shared" si="6"/>
        <v>3765.1773463738182</v>
      </c>
      <c r="W33" s="50">
        <v>3900</v>
      </c>
      <c r="Y33" s="41">
        <f>'블록별 원가 산정'!$F$6</f>
        <v>742.5</v>
      </c>
      <c r="Z33" s="41">
        <f>'블록별 원가 산정'!$G$6</f>
        <v>900</v>
      </c>
      <c r="AA33" s="41">
        <f>'블록별 원가 산정'!$I$6</f>
        <v>66</v>
      </c>
      <c r="AB33" s="41">
        <f>'블록별 원가 산정'!$K$6</f>
        <v>38.5</v>
      </c>
      <c r="AC33" s="41">
        <f>'블록별 원가 산정'!$M$6</f>
        <v>106.75</v>
      </c>
      <c r="AD33" s="41">
        <f>'블록별 원가 산정'!$U$6</f>
        <v>1195.0654113569831</v>
      </c>
      <c r="AE33" s="51">
        <f t="shared" si="0"/>
        <v>3048.8154113569831</v>
      </c>
      <c r="AF33" s="51">
        <v>3100</v>
      </c>
      <c r="AG33" s="38"/>
      <c r="AH33" s="53">
        <f t="shared" si="1"/>
        <v>800</v>
      </c>
      <c r="AI33" s="38"/>
      <c r="AJ33" s="38"/>
    </row>
    <row r="34" spans="1:36" x14ac:dyDescent="0.45">
      <c r="A34" s="7" t="s">
        <v>23</v>
      </c>
      <c r="B34" s="7" t="str">
        <f>VLOOKUP(A34,'[1]생산 블록'!$B$4:$E$44,2,0)</f>
        <v>야채유틸</v>
      </c>
      <c r="C34" s="7" t="str">
        <f>VLOOKUP(A34,'[1]생산 블록'!$B$4:$E$44,3,0)</f>
        <v>단호박&amp;두부면 믹스</v>
      </c>
      <c r="D34" s="10" t="s">
        <v>29</v>
      </c>
      <c r="E34" s="10"/>
      <c r="F34" s="9" t="s">
        <v>41</v>
      </c>
      <c r="G34" s="23" t="s">
        <v>42</v>
      </c>
      <c r="H34" s="26">
        <f>VLOOKUP($A34,[2]블럭DB!$A$3:$F$46,5,0)</f>
        <v>731.27009999999996</v>
      </c>
      <c r="I34" s="26">
        <f>VLOOKUP($A34,[2]블럭DB!$A$3:$F$46,6,0)</f>
        <v>974.52582390572388</v>
      </c>
      <c r="J34" s="9" t="s">
        <v>132</v>
      </c>
      <c r="K34" s="43">
        <v>0.95</v>
      </c>
      <c r="L34" s="9" t="s">
        <v>134</v>
      </c>
      <c r="M34" s="43">
        <v>0.95</v>
      </c>
      <c r="N34" s="42"/>
      <c r="O34" s="41">
        <f t="shared" si="2"/>
        <v>705.375</v>
      </c>
      <c r="P34" s="41">
        <f t="shared" si="3"/>
        <v>974.52582390572388</v>
      </c>
      <c r="Q34" s="41">
        <f t="shared" si="4"/>
        <v>62.699999999999996</v>
      </c>
      <c r="R34" s="41">
        <v>39</v>
      </c>
      <c r="S34" s="41">
        <v>107</v>
      </c>
      <c r="T34" s="41">
        <f t="shared" si="7"/>
        <v>1195.0654113569831</v>
      </c>
      <c r="U34" s="41">
        <v>889</v>
      </c>
      <c r="V34" s="50">
        <f t="shared" si="6"/>
        <v>3972.6662352627072</v>
      </c>
      <c r="W34" s="50">
        <v>4100</v>
      </c>
      <c r="Y34" s="41">
        <f>'블록별 원가 산정'!$F$6</f>
        <v>742.5</v>
      </c>
      <c r="Z34" s="41">
        <f>'블록별 원가 산정'!$G$6</f>
        <v>900</v>
      </c>
      <c r="AA34" s="41">
        <f>'블록별 원가 산정'!$I$6</f>
        <v>66</v>
      </c>
      <c r="AB34" s="41">
        <f>'블록별 원가 산정'!$K$6</f>
        <v>38.5</v>
      </c>
      <c r="AC34" s="41">
        <f>'블록별 원가 산정'!$M$6</f>
        <v>106.75</v>
      </c>
      <c r="AD34" s="41">
        <f>'블록별 원가 산정'!$U$6</f>
        <v>1195.0654113569831</v>
      </c>
      <c r="AE34" s="51">
        <f t="shared" si="0"/>
        <v>3048.8154113569831</v>
      </c>
      <c r="AF34" s="51">
        <v>3100</v>
      </c>
      <c r="AG34" s="38"/>
      <c r="AH34" s="53">
        <f t="shared" si="1"/>
        <v>1000</v>
      </c>
      <c r="AI34" s="38"/>
      <c r="AJ34" s="38"/>
    </row>
    <row r="35" spans="1:36" x14ac:dyDescent="0.45">
      <c r="A35" s="14" t="s">
        <v>49</v>
      </c>
      <c r="B35" s="13" t="s">
        <v>50</v>
      </c>
      <c r="C35" s="13" t="s">
        <v>137</v>
      </c>
      <c r="D35" s="12" t="s">
        <v>29</v>
      </c>
      <c r="E35" s="12" t="s">
        <v>36</v>
      </c>
      <c r="F35" s="12" t="s">
        <v>41</v>
      </c>
      <c r="G35" s="24" t="s">
        <v>42</v>
      </c>
      <c r="H35" s="30"/>
      <c r="I35" s="30"/>
      <c r="J35" s="12" t="s">
        <v>131</v>
      </c>
      <c r="K35" s="44">
        <v>1</v>
      </c>
      <c r="L35" s="12" t="s">
        <v>134</v>
      </c>
      <c r="M35" s="44">
        <v>0.95</v>
      </c>
      <c r="N35" s="42"/>
      <c r="O35" s="54">
        <f t="shared" si="2"/>
        <v>705.375</v>
      </c>
      <c r="P35" s="54">
        <f t="shared" si="3"/>
        <v>0</v>
      </c>
      <c r="Q35" s="54">
        <f t="shared" si="4"/>
        <v>66</v>
      </c>
      <c r="R35" s="54">
        <v>39</v>
      </c>
      <c r="S35" s="54">
        <v>107</v>
      </c>
      <c r="T35" s="54">
        <f t="shared" si="7"/>
        <v>1195.0654113569831</v>
      </c>
      <c r="U35" s="54">
        <v>889</v>
      </c>
      <c r="V35" s="54">
        <f t="shared" si="6"/>
        <v>3001.4404113569831</v>
      </c>
      <c r="W35" s="54">
        <v>3100</v>
      </c>
      <c r="Y35" s="41">
        <f>'블록별 원가 산정'!$F$6</f>
        <v>742.5</v>
      </c>
      <c r="Z35" s="41">
        <f>'블록별 원가 산정'!$G$6</f>
        <v>900</v>
      </c>
      <c r="AA35" s="41">
        <f>'블록별 원가 산정'!$I$6</f>
        <v>66</v>
      </c>
      <c r="AB35" s="41">
        <f>'블록별 원가 산정'!$K$6</f>
        <v>38.5</v>
      </c>
      <c r="AC35" s="41">
        <f>'블록별 원가 산정'!$M$6</f>
        <v>106.75</v>
      </c>
      <c r="AD35" s="41">
        <f>'블록별 원가 산정'!$U$6</f>
        <v>1195.0654113569831</v>
      </c>
      <c r="AE35" s="51">
        <f t="shared" si="0"/>
        <v>3048.8154113569831</v>
      </c>
      <c r="AF35" s="51">
        <v>3100</v>
      </c>
      <c r="AG35" s="38"/>
      <c r="AH35" s="53">
        <f t="shared" si="1"/>
        <v>0</v>
      </c>
      <c r="AI35" s="38"/>
      <c r="AJ35" s="38"/>
    </row>
    <row r="36" spans="1:36" x14ac:dyDescent="0.45">
      <c r="A36" s="14" t="s">
        <v>139</v>
      </c>
      <c r="B36" s="13" t="s">
        <v>50</v>
      </c>
      <c r="C36" s="13" t="s">
        <v>136</v>
      </c>
      <c r="D36" s="12" t="s">
        <v>29</v>
      </c>
      <c r="E36" s="12" t="s">
        <v>36</v>
      </c>
      <c r="F36" s="12" t="s">
        <v>41</v>
      </c>
      <c r="G36" s="24" t="s">
        <v>42</v>
      </c>
      <c r="H36" s="30"/>
      <c r="I36" s="30"/>
      <c r="J36" s="12" t="s">
        <v>131</v>
      </c>
      <c r="K36" s="44">
        <v>1</v>
      </c>
      <c r="L36" s="12" t="s">
        <v>131</v>
      </c>
      <c r="M36" s="44">
        <v>1</v>
      </c>
      <c r="N36" s="42"/>
      <c r="O36" s="54">
        <f t="shared" si="2"/>
        <v>742.5</v>
      </c>
      <c r="P36" s="54">
        <f t="shared" si="3"/>
        <v>0</v>
      </c>
      <c r="Q36" s="54">
        <f t="shared" si="4"/>
        <v>66</v>
      </c>
      <c r="R36" s="54">
        <v>39</v>
      </c>
      <c r="S36" s="54">
        <v>107</v>
      </c>
      <c r="T36" s="54">
        <f t="shared" si="7"/>
        <v>1195.0654113569831</v>
      </c>
      <c r="U36" s="54">
        <v>889</v>
      </c>
      <c r="V36" s="54">
        <f t="shared" si="6"/>
        <v>3038.5654113569831</v>
      </c>
      <c r="W36" s="54">
        <v>3100</v>
      </c>
      <c r="Y36" s="41">
        <f>'블록별 원가 산정'!$F$6</f>
        <v>742.5</v>
      </c>
      <c r="Z36" s="41">
        <f>'블록별 원가 산정'!$G$6</f>
        <v>900</v>
      </c>
      <c r="AA36" s="41">
        <f>'블록별 원가 산정'!$I$6</f>
        <v>66</v>
      </c>
      <c r="AB36" s="41">
        <f>'블록별 원가 산정'!$K$6</f>
        <v>38.5</v>
      </c>
      <c r="AC36" s="41">
        <f>'블록별 원가 산정'!$M$6</f>
        <v>106.75</v>
      </c>
      <c r="AD36" s="41">
        <f>'블록별 원가 산정'!$U$6</f>
        <v>1195.0654113569831</v>
      </c>
      <c r="AE36" s="51">
        <f t="shared" si="0"/>
        <v>3048.8154113569831</v>
      </c>
      <c r="AF36" s="51">
        <v>3100</v>
      </c>
      <c r="AG36" s="38"/>
      <c r="AH36" s="53">
        <f t="shared" si="1"/>
        <v>0</v>
      </c>
      <c r="AI36" s="38"/>
      <c r="AJ36" s="38"/>
    </row>
    <row r="37" spans="1:36" x14ac:dyDescent="0.45">
      <c r="H37" s="8"/>
      <c r="I37" s="8"/>
      <c r="K37" s="48"/>
      <c r="Q37" s="42"/>
      <c r="R37" s="42"/>
      <c r="S37" s="42"/>
    </row>
    <row r="38" spans="1:36" x14ac:dyDescent="0.45">
      <c r="K38" s="48"/>
    </row>
  </sheetData>
  <mergeCells count="2">
    <mergeCell ref="J1:K1"/>
    <mergeCell ref="L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55B4-3B1B-47D8-9C92-FDA24DE5490A}">
  <dimension ref="A1:R33"/>
  <sheetViews>
    <sheetView workbookViewId="0">
      <selection activeCell="L44" sqref="L44"/>
    </sheetView>
  </sheetViews>
  <sheetFormatPr defaultColWidth="8.83203125" defaultRowHeight="17" x14ac:dyDescent="0.45"/>
  <cols>
    <col min="2" max="2" width="20.5" bestFit="1" customWidth="1"/>
    <col min="3" max="3" width="9" style="1" bestFit="1" customWidth="1"/>
    <col min="4" max="5" width="8" bestFit="1" customWidth="1"/>
    <col min="6" max="6" width="6.5" customWidth="1"/>
    <col min="7" max="7" width="4.83203125" bestFit="1" customWidth="1"/>
    <col min="8" max="8" width="20" bestFit="1" customWidth="1"/>
    <col min="9" max="9" width="6" bestFit="1" customWidth="1"/>
    <col min="10" max="10" width="7.33203125" customWidth="1"/>
    <col min="11" max="11" width="4.83203125" bestFit="1" customWidth="1"/>
    <col min="12" max="12" width="20" bestFit="1" customWidth="1"/>
    <col min="13" max="13" width="7.5" bestFit="1" customWidth="1"/>
    <col min="14" max="14" width="7.33203125" customWidth="1"/>
    <col min="15" max="15" width="4.33203125" bestFit="1" customWidth="1"/>
    <col min="16" max="16" width="20" bestFit="1" customWidth="1"/>
    <col min="17" max="17" width="7.5" bestFit="1" customWidth="1"/>
    <col min="18" max="18" width="9" bestFit="1" customWidth="1"/>
    <col min="21" max="21" width="11.5" bestFit="1" customWidth="1"/>
  </cols>
  <sheetData>
    <row r="1" spans="1:18" x14ac:dyDescent="0.45">
      <c r="A1" s="20" t="s">
        <v>93</v>
      </c>
      <c r="B1" s="1"/>
      <c r="D1" s="15" t="s">
        <v>166</v>
      </c>
      <c r="E1" s="15" t="s">
        <v>165</v>
      </c>
      <c r="F1" s="1"/>
      <c r="G1" s="1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45">
      <c r="A2" s="17" t="s">
        <v>51</v>
      </c>
      <c r="B2" s="2" t="s">
        <v>0</v>
      </c>
      <c r="C2" s="35">
        <f>SUM(C3:C6)</f>
        <v>14800</v>
      </c>
      <c r="D2" s="36">
        <v>11000</v>
      </c>
      <c r="E2" s="36">
        <f>D2-C2</f>
        <v>-3800</v>
      </c>
      <c r="F2" s="31"/>
      <c r="G2" s="15"/>
      <c r="H2" s="15" t="s">
        <v>113</v>
      </c>
      <c r="I2" s="15"/>
      <c r="J2" s="15" t="s">
        <v>149</v>
      </c>
      <c r="K2" s="15"/>
      <c r="L2" s="15" t="s">
        <v>114</v>
      </c>
      <c r="M2" s="15"/>
      <c r="N2" s="15" t="s">
        <v>149</v>
      </c>
      <c r="O2" s="15"/>
      <c r="P2" s="15" t="s">
        <v>115</v>
      </c>
      <c r="Q2" s="19"/>
      <c r="R2" s="15" t="s">
        <v>149</v>
      </c>
    </row>
    <row r="3" spans="1:18" x14ac:dyDescent="0.45">
      <c r="A3" s="3" t="s">
        <v>1</v>
      </c>
      <c r="B3" s="3" t="s">
        <v>54</v>
      </c>
      <c r="C3" s="50">
        <v>7600</v>
      </c>
      <c r="D3" s="1"/>
      <c r="E3" s="1"/>
      <c r="F3" s="1"/>
      <c r="G3" s="15" t="s">
        <v>47</v>
      </c>
      <c r="H3" s="15" t="s">
        <v>48</v>
      </c>
      <c r="I3" s="15"/>
      <c r="J3" s="33">
        <f>C3-I3</f>
        <v>7600</v>
      </c>
      <c r="K3" s="15" t="s">
        <v>85</v>
      </c>
      <c r="L3" s="15" t="s">
        <v>87</v>
      </c>
      <c r="M3" s="50">
        <v>5300</v>
      </c>
      <c r="N3" s="37">
        <f>C3-M3</f>
        <v>2300</v>
      </c>
      <c r="O3" s="15" t="s">
        <v>60</v>
      </c>
      <c r="P3" s="15" t="s">
        <v>61</v>
      </c>
      <c r="Q3" s="50">
        <v>6300</v>
      </c>
      <c r="R3" s="37">
        <f>C3-Q3</f>
        <v>1300</v>
      </c>
    </row>
    <row r="4" spans="1:18" x14ac:dyDescent="0.45">
      <c r="A4" s="3" t="s">
        <v>2</v>
      </c>
      <c r="B4" s="3" t="s">
        <v>55</v>
      </c>
      <c r="C4" s="50">
        <v>4200</v>
      </c>
      <c r="D4" s="1"/>
      <c r="E4" s="1"/>
      <c r="F4" s="1"/>
      <c r="G4" s="15" t="s">
        <v>143</v>
      </c>
      <c r="H4" s="34" t="s">
        <v>136</v>
      </c>
      <c r="I4" s="34"/>
      <c r="J4" s="33">
        <f>C4-I4</f>
        <v>4200</v>
      </c>
      <c r="K4" s="15" t="s">
        <v>22</v>
      </c>
      <c r="L4" s="15" t="s">
        <v>70</v>
      </c>
      <c r="M4" s="50">
        <v>4300</v>
      </c>
      <c r="N4" s="57">
        <f>C4-M4</f>
        <v>-100</v>
      </c>
      <c r="O4" s="15"/>
      <c r="P4" s="15"/>
      <c r="Q4" s="19"/>
      <c r="R4" s="19"/>
    </row>
    <row r="5" spans="1:18" x14ac:dyDescent="0.45">
      <c r="A5" s="3" t="s">
        <v>3</v>
      </c>
      <c r="B5" s="3" t="s">
        <v>10</v>
      </c>
      <c r="C5" s="50">
        <v>2100</v>
      </c>
      <c r="D5" s="1"/>
      <c r="E5" s="1"/>
      <c r="F5" s="1"/>
      <c r="G5" s="15" t="s">
        <v>63</v>
      </c>
      <c r="H5" s="34" t="s">
        <v>135</v>
      </c>
      <c r="I5" s="34"/>
      <c r="J5" s="33">
        <f>C5-I5</f>
        <v>2100</v>
      </c>
      <c r="K5" s="15"/>
      <c r="L5" s="15"/>
      <c r="M5" s="15"/>
      <c r="N5" s="37"/>
      <c r="O5" s="15"/>
      <c r="P5" s="15"/>
      <c r="Q5" s="19"/>
      <c r="R5" s="19"/>
    </row>
    <row r="6" spans="1:18" x14ac:dyDescent="0.45">
      <c r="A6" s="3" t="s">
        <v>4</v>
      </c>
      <c r="B6" s="3" t="s">
        <v>56</v>
      </c>
      <c r="C6" s="50">
        <v>900</v>
      </c>
      <c r="D6" s="1"/>
      <c r="E6" s="1"/>
      <c r="F6" s="1"/>
      <c r="G6" s="15" t="s">
        <v>33</v>
      </c>
      <c r="H6" s="15" t="s">
        <v>67</v>
      </c>
      <c r="I6" s="50">
        <v>700</v>
      </c>
      <c r="J6" s="33">
        <f>C6-I6</f>
        <v>200</v>
      </c>
      <c r="K6" s="3" t="s">
        <v>7</v>
      </c>
      <c r="L6" s="3" t="s">
        <v>11</v>
      </c>
      <c r="M6" s="50">
        <v>600</v>
      </c>
      <c r="N6" s="37">
        <f>C6-M6</f>
        <v>300</v>
      </c>
      <c r="O6" s="15" t="s">
        <v>16</v>
      </c>
      <c r="P6" s="15" t="s">
        <v>59</v>
      </c>
      <c r="Q6" s="50">
        <v>600</v>
      </c>
      <c r="R6" s="37">
        <f>C6-Q6</f>
        <v>300</v>
      </c>
    </row>
    <row r="7" spans="1:18" x14ac:dyDescent="0.45">
      <c r="A7" s="18" t="s">
        <v>52</v>
      </c>
      <c r="B7" s="2" t="s">
        <v>12</v>
      </c>
      <c r="C7" s="32">
        <f>SUM(C8:C11)</f>
        <v>12100</v>
      </c>
      <c r="D7" s="36">
        <v>11000</v>
      </c>
      <c r="E7" s="36">
        <f>D7-C7</f>
        <v>-1100</v>
      </c>
      <c r="F7" s="3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45">
      <c r="A8" s="3" t="s">
        <v>5</v>
      </c>
      <c r="B8" s="3" t="s">
        <v>8</v>
      </c>
      <c r="C8" s="50">
        <v>5500</v>
      </c>
      <c r="D8" s="1"/>
      <c r="E8" s="1"/>
      <c r="F8" s="1"/>
      <c r="G8" s="15" t="s">
        <v>45</v>
      </c>
      <c r="H8" s="34" t="s">
        <v>141</v>
      </c>
      <c r="I8" s="34"/>
      <c r="J8" s="33">
        <f>C8-I8</f>
        <v>5500</v>
      </c>
      <c r="K8" s="3" t="s">
        <v>1</v>
      </c>
      <c r="L8" s="3" t="s">
        <v>54</v>
      </c>
      <c r="M8" s="50">
        <v>7600</v>
      </c>
      <c r="N8" s="57">
        <f>C8-M8</f>
        <v>-2100</v>
      </c>
      <c r="O8" s="15" t="s">
        <v>60</v>
      </c>
      <c r="P8" s="15" t="s">
        <v>61</v>
      </c>
      <c r="Q8" s="50">
        <v>6300</v>
      </c>
      <c r="R8" s="57">
        <f>C8-Q8</f>
        <v>-800</v>
      </c>
    </row>
    <row r="9" spans="1:18" x14ac:dyDescent="0.45">
      <c r="A9" s="3" t="s">
        <v>6</v>
      </c>
      <c r="B9" s="3" t="s">
        <v>9</v>
      </c>
      <c r="C9" s="50">
        <v>3900</v>
      </c>
      <c r="D9" s="1"/>
      <c r="E9" s="1"/>
      <c r="F9" s="1"/>
      <c r="G9" s="15" t="s">
        <v>143</v>
      </c>
      <c r="H9" s="34" t="s">
        <v>136</v>
      </c>
      <c r="I9" s="34"/>
      <c r="J9" s="33">
        <f>C9-I9</f>
        <v>3900</v>
      </c>
      <c r="K9" s="15" t="s">
        <v>81</v>
      </c>
      <c r="L9" s="15" t="s">
        <v>82</v>
      </c>
      <c r="M9" s="50">
        <v>4200</v>
      </c>
      <c r="N9" s="57">
        <f>C9-M9</f>
        <v>-300</v>
      </c>
      <c r="O9" s="15"/>
      <c r="P9" s="15"/>
      <c r="Q9" s="19"/>
      <c r="R9" s="19"/>
    </row>
    <row r="10" spans="1:18" x14ac:dyDescent="0.45">
      <c r="A10" s="3" t="s">
        <v>3</v>
      </c>
      <c r="B10" s="3" t="s">
        <v>10</v>
      </c>
      <c r="C10" s="50">
        <v>2100</v>
      </c>
      <c r="D10" s="1"/>
      <c r="E10" s="1"/>
      <c r="F10" s="1"/>
      <c r="G10" s="15" t="s">
        <v>63</v>
      </c>
      <c r="H10" s="34" t="s">
        <v>135</v>
      </c>
      <c r="I10" s="34"/>
      <c r="J10" s="33">
        <f>C10-I10</f>
        <v>2100</v>
      </c>
      <c r="K10" s="15"/>
      <c r="L10" s="15"/>
      <c r="M10" s="15"/>
      <c r="N10" s="37"/>
      <c r="O10" s="15"/>
      <c r="P10" s="15"/>
      <c r="Q10" s="19"/>
      <c r="R10" s="19"/>
    </row>
    <row r="11" spans="1:18" x14ac:dyDescent="0.45">
      <c r="A11" s="3" t="s">
        <v>7</v>
      </c>
      <c r="B11" s="3" t="s">
        <v>11</v>
      </c>
      <c r="C11" s="50">
        <v>600</v>
      </c>
      <c r="D11" s="1"/>
      <c r="E11" s="1"/>
      <c r="F11" s="1"/>
      <c r="G11" s="15" t="s">
        <v>25</v>
      </c>
      <c r="H11" s="15" t="s">
        <v>71</v>
      </c>
      <c r="I11" s="50">
        <v>800</v>
      </c>
      <c r="J11" s="57">
        <f>C11-I11</f>
        <v>-200</v>
      </c>
      <c r="K11" s="3" t="s">
        <v>4</v>
      </c>
      <c r="L11" s="3" t="s">
        <v>56</v>
      </c>
      <c r="M11" s="50">
        <v>900</v>
      </c>
      <c r="N11" s="57">
        <f>C11-M11</f>
        <v>-300</v>
      </c>
      <c r="O11" s="15" t="s">
        <v>26</v>
      </c>
      <c r="P11" s="15" t="s">
        <v>99</v>
      </c>
      <c r="Q11" s="50">
        <v>700</v>
      </c>
      <c r="R11" s="57">
        <f>C11-Q11</f>
        <v>-100</v>
      </c>
    </row>
    <row r="12" spans="1:18" x14ac:dyDescent="0.45">
      <c r="A12" s="17" t="s">
        <v>53</v>
      </c>
      <c r="B12" s="16" t="s">
        <v>13</v>
      </c>
      <c r="C12" s="32">
        <f>SUM(C13:C16)</f>
        <v>12100</v>
      </c>
      <c r="D12" s="36">
        <v>11000</v>
      </c>
      <c r="E12" s="36">
        <f>D12-C12</f>
        <v>-1100</v>
      </c>
      <c r="F12" s="3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45">
      <c r="A13" s="3" t="s">
        <v>14</v>
      </c>
      <c r="B13" s="3" t="s">
        <v>57</v>
      </c>
      <c r="C13" s="50">
        <v>5500</v>
      </c>
      <c r="D13" s="1"/>
      <c r="E13" s="1"/>
      <c r="F13" s="1"/>
      <c r="G13" s="15" t="s">
        <v>47</v>
      </c>
      <c r="H13" s="15" t="s">
        <v>48</v>
      </c>
      <c r="I13" s="15"/>
      <c r="J13" s="33">
        <f>C13-I13</f>
        <v>5500</v>
      </c>
      <c r="K13" s="15" t="s">
        <v>60</v>
      </c>
      <c r="L13" s="15" t="s">
        <v>61</v>
      </c>
      <c r="M13" s="50">
        <v>6300</v>
      </c>
      <c r="N13" s="57">
        <f>C13-M13</f>
        <v>-800</v>
      </c>
      <c r="O13" s="15" t="s">
        <v>17</v>
      </c>
      <c r="P13" s="15" t="s">
        <v>97</v>
      </c>
      <c r="Q13" s="50">
        <v>4800</v>
      </c>
      <c r="R13" s="37">
        <f>C13-Q13</f>
        <v>700</v>
      </c>
    </row>
    <row r="14" spans="1:18" x14ac:dyDescent="0.45">
      <c r="A14" s="3" t="s">
        <v>15</v>
      </c>
      <c r="B14" s="3" t="s">
        <v>58</v>
      </c>
      <c r="C14" s="50">
        <v>3900</v>
      </c>
      <c r="D14" s="1"/>
      <c r="E14" s="1"/>
      <c r="F14" s="1"/>
      <c r="G14" s="15" t="s">
        <v>143</v>
      </c>
      <c r="H14" s="34" t="s">
        <v>136</v>
      </c>
      <c r="I14" s="34"/>
      <c r="J14" s="33">
        <f>C14-I14</f>
        <v>3900</v>
      </c>
      <c r="K14" s="15" t="s">
        <v>81</v>
      </c>
      <c r="L14" s="15" t="s">
        <v>82</v>
      </c>
      <c r="M14" s="50">
        <v>4200</v>
      </c>
      <c r="N14" s="57">
        <f>C14-M14</f>
        <v>-300</v>
      </c>
      <c r="O14" s="15"/>
      <c r="P14" s="15"/>
      <c r="Q14" s="19"/>
      <c r="R14" s="19"/>
    </row>
    <row r="15" spans="1:18" x14ac:dyDescent="0.45">
      <c r="A15" s="3" t="s">
        <v>3</v>
      </c>
      <c r="B15" s="3" t="s">
        <v>10</v>
      </c>
      <c r="C15" s="50">
        <v>2100</v>
      </c>
      <c r="D15" s="1"/>
      <c r="E15" s="1"/>
      <c r="F15" s="1"/>
      <c r="G15" s="15" t="s">
        <v>63</v>
      </c>
      <c r="H15" s="34" t="s">
        <v>135</v>
      </c>
      <c r="I15" s="34"/>
      <c r="J15" s="33">
        <f>C15-I15</f>
        <v>2100</v>
      </c>
      <c r="K15" s="15"/>
      <c r="L15" s="15"/>
      <c r="M15" s="15"/>
      <c r="N15" s="37"/>
      <c r="O15" s="15"/>
      <c r="P15" s="15"/>
      <c r="Q15" s="19"/>
      <c r="R15" s="19"/>
    </row>
    <row r="16" spans="1:18" x14ac:dyDescent="0.45">
      <c r="A16" s="3" t="s">
        <v>16</v>
      </c>
      <c r="B16" s="3" t="s">
        <v>59</v>
      </c>
      <c r="C16" s="50">
        <v>600</v>
      </c>
      <c r="D16" s="1"/>
      <c r="E16" s="1"/>
      <c r="F16" s="1"/>
      <c r="G16" s="15" t="s">
        <v>25</v>
      </c>
      <c r="H16" s="15" t="s">
        <v>71</v>
      </c>
      <c r="I16" s="50">
        <v>800</v>
      </c>
      <c r="J16" s="57">
        <f>C16-I16</f>
        <v>-200</v>
      </c>
      <c r="K16" s="15" t="s">
        <v>26</v>
      </c>
      <c r="L16" s="15" t="s">
        <v>99</v>
      </c>
      <c r="M16" s="50">
        <v>700</v>
      </c>
      <c r="N16" s="57">
        <f>C16-M16</f>
        <v>-100</v>
      </c>
      <c r="O16" s="15" t="s">
        <v>25</v>
      </c>
      <c r="P16" s="15" t="s">
        <v>71</v>
      </c>
      <c r="Q16" s="50">
        <v>800</v>
      </c>
      <c r="R16" s="57">
        <f>C16-Q16</f>
        <v>-200</v>
      </c>
    </row>
    <row r="17" spans="1:18" x14ac:dyDescent="0.45">
      <c r="A17" s="17" t="s">
        <v>65</v>
      </c>
      <c r="B17" s="16" t="s">
        <v>64</v>
      </c>
      <c r="C17" s="32">
        <f>SUM(C18:C21)</f>
        <v>12500</v>
      </c>
      <c r="D17" s="36">
        <v>11000</v>
      </c>
      <c r="E17" s="36">
        <f>D17-C17</f>
        <v>-1500</v>
      </c>
      <c r="F17" s="3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45">
      <c r="A18" s="15" t="s">
        <v>32</v>
      </c>
      <c r="B18" s="15" t="s">
        <v>66</v>
      </c>
      <c r="C18" s="50">
        <v>5500</v>
      </c>
      <c r="D18" s="1"/>
      <c r="E18" s="1"/>
      <c r="F18" s="1"/>
      <c r="G18" s="15" t="s">
        <v>45</v>
      </c>
      <c r="H18" s="34" t="s">
        <v>141</v>
      </c>
      <c r="I18" s="34"/>
      <c r="J18" s="33">
        <f>C18-I18</f>
        <v>5500</v>
      </c>
      <c r="K18" s="15" t="s">
        <v>39</v>
      </c>
      <c r="L18" s="15" t="s">
        <v>90</v>
      </c>
      <c r="M18" s="50">
        <v>7000</v>
      </c>
      <c r="N18" s="57">
        <f>C18-M18</f>
        <v>-1500</v>
      </c>
      <c r="O18" s="15" t="s">
        <v>17</v>
      </c>
      <c r="P18" s="15" t="s">
        <v>97</v>
      </c>
      <c r="Q18" s="50">
        <v>4800</v>
      </c>
      <c r="R18" s="37">
        <f>C18-Q18</f>
        <v>700</v>
      </c>
    </row>
    <row r="19" spans="1:18" x14ac:dyDescent="0.45">
      <c r="A19" s="15" t="s">
        <v>2</v>
      </c>
      <c r="B19" s="15" t="s">
        <v>55</v>
      </c>
      <c r="C19" s="50">
        <v>4200</v>
      </c>
      <c r="D19" s="1"/>
      <c r="E19" s="1"/>
      <c r="F19" s="1"/>
      <c r="G19" s="15" t="s">
        <v>49</v>
      </c>
      <c r="H19" s="34" t="s">
        <v>137</v>
      </c>
      <c r="I19" s="34"/>
      <c r="J19" s="33">
        <f>C19-I19</f>
        <v>4200</v>
      </c>
      <c r="K19" s="15" t="s">
        <v>88</v>
      </c>
      <c r="L19" s="15" t="s">
        <v>89</v>
      </c>
      <c r="M19" s="50">
        <v>3900</v>
      </c>
      <c r="N19" s="37">
        <f>C19-M19</f>
        <v>300</v>
      </c>
      <c r="O19" s="15"/>
      <c r="P19" s="15"/>
      <c r="Q19" s="19"/>
      <c r="R19" s="19"/>
    </row>
    <row r="20" spans="1:18" x14ac:dyDescent="0.45">
      <c r="A20" s="15" t="s">
        <v>3</v>
      </c>
      <c r="B20" s="15" t="s">
        <v>10</v>
      </c>
      <c r="C20" s="50">
        <v>2100</v>
      </c>
      <c r="D20" s="1"/>
      <c r="E20" s="1"/>
      <c r="F20" s="1"/>
      <c r="G20" s="15" t="s">
        <v>63</v>
      </c>
      <c r="H20" s="34" t="s">
        <v>135</v>
      </c>
      <c r="I20" s="34"/>
      <c r="J20" s="33">
        <f>C20-I20</f>
        <v>2100</v>
      </c>
      <c r="K20" s="15"/>
      <c r="L20" s="15"/>
      <c r="M20" s="15"/>
      <c r="N20" s="37"/>
      <c r="O20" s="15"/>
      <c r="P20" s="15"/>
      <c r="Q20" s="19"/>
      <c r="R20" s="19"/>
    </row>
    <row r="21" spans="1:18" x14ac:dyDescent="0.45">
      <c r="A21" s="15" t="s">
        <v>33</v>
      </c>
      <c r="B21" s="15" t="s">
        <v>67</v>
      </c>
      <c r="C21" s="50">
        <v>700</v>
      </c>
      <c r="D21" s="1"/>
      <c r="E21" s="1"/>
      <c r="F21" s="1"/>
      <c r="G21" s="15" t="s">
        <v>25</v>
      </c>
      <c r="H21" s="15" t="s">
        <v>71</v>
      </c>
      <c r="I21" s="50">
        <v>800</v>
      </c>
      <c r="J21" s="57">
        <f>C21-I21</f>
        <v>-100</v>
      </c>
      <c r="K21" s="3" t="s">
        <v>16</v>
      </c>
      <c r="L21" s="3" t="s">
        <v>59</v>
      </c>
      <c r="M21" s="50">
        <v>600</v>
      </c>
      <c r="N21" s="57">
        <f>C21-M21</f>
        <v>100</v>
      </c>
      <c r="O21" s="3" t="s">
        <v>4</v>
      </c>
      <c r="P21" s="3" t="s">
        <v>56</v>
      </c>
      <c r="Q21" s="50">
        <v>900</v>
      </c>
      <c r="R21" s="57">
        <f>C21-Q21</f>
        <v>-200</v>
      </c>
    </row>
    <row r="22" spans="1:18" x14ac:dyDescent="0.45">
      <c r="A22" s="17" t="s">
        <v>76</v>
      </c>
      <c r="B22" s="16" t="s">
        <v>68</v>
      </c>
      <c r="C22" s="32">
        <f>SUM(C23:C26)</f>
        <v>12800</v>
      </c>
      <c r="D22" s="36">
        <v>11000</v>
      </c>
      <c r="E22" s="36">
        <f>D22-C22</f>
        <v>-1800</v>
      </c>
      <c r="F22" s="3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45">
      <c r="A23" s="15" t="s">
        <v>37</v>
      </c>
      <c r="B23" s="15" t="s">
        <v>69</v>
      </c>
      <c r="C23" s="50">
        <v>5600</v>
      </c>
      <c r="D23" s="1"/>
      <c r="E23" s="1"/>
      <c r="F23" s="1"/>
      <c r="G23" s="15" t="s">
        <v>47</v>
      </c>
      <c r="H23" s="15" t="s">
        <v>48</v>
      </c>
      <c r="I23" s="15"/>
      <c r="J23" s="33">
        <f>C23-I23</f>
        <v>5600</v>
      </c>
      <c r="K23" s="15" t="s">
        <v>39</v>
      </c>
      <c r="L23" s="15" t="s">
        <v>90</v>
      </c>
      <c r="M23" s="50">
        <v>7000</v>
      </c>
      <c r="N23" s="57">
        <f>C23-M23</f>
        <v>-1400</v>
      </c>
      <c r="O23" s="15" t="s">
        <v>78</v>
      </c>
      <c r="P23" s="15" t="s">
        <v>80</v>
      </c>
      <c r="Q23" s="50">
        <v>6200</v>
      </c>
      <c r="R23" s="57">
        <f>C23-Q23</f>
        <v>-600</v>
      </c>
    </row>
    <row r="24" spans="1:18" x14ac:dyDescent="0.45">
      <c r="A24" s="15" t="s">
        <v>22</v>
      </c>
      <c r="B24" s="15" t="s">
        <v>70</v>
      </c>
      <c r="C24" s="50">
        <v>4300</v>
      </c>
      <c r="D24" s="1"/>
      <c r="E24" s="1"/>
      <c r="F24" s="1"/>
      <c r="G24" s="15" t="s">
        <v>49</v>
      </c>
      <c r="H24" s="34" t="s">
        <v>137</v>
      </c>
      <c r="I24" s="34"/>
      <c r="J24" s="33">
        <f>C24-I24</f>
        <v>4300</v>
      </c>
      <c r="K24" s="15" t="s">
        <v>81</v>
      </c>
      <c r="L24" s="15" t="s">
        <v>82</v>
      </c>
      <c r="M24" s="50">
        <v>4200</v>
      </c>
      <c r="N24" s="37">
        <f>C24-M24</f>
        <v>100</v>
      </c>
      <c r="O24" s="15"/>
      <c r="P24" s="15"/>
      <c r="Q24" s="19"/>
      <c r="R24" s="19"/>
    </row>
    <row r="25" spans="1:18" x14ac:dyDescent="0.45">
      <c r="A25" s="15" t="s">
        <v>3</v>
      </c>
      <c r="B25" s="15" t="s">
        <v>10</v>
      </c>
      <c r="C25" s="50">
        <v>2100</v>
      </c>
      <c r="D25" s="1"/>
      <c r="E25" s="1"/>
      <c r="F25" s="1"/>
      <c r="G25" s="15" t="s">
        <v>63</v>
      </c>
      <c r="H25" s="34" t="s">
        <v>135</v>
      </c>
      <c r="I25" s="34"/>
      <c r="J25" s="33">
        <f>C25-I25</f>
        <v>2100</v>
      </c>
      <c r="K25" s="15"/>
      <c r="L25" s="15"/>
      <c r="M25" s="15"/>
      <c r="N25" s="37"/>
      <c r="O25" s="15"/>
      <c r="P25" s="15"/>
      <c r="Q25" s="19"/>
      <c r="R25" s="19"/>
    </row>
    <row r="26" spans="1:18" x14ac:dyDescent="0.45">
      <c r="A26" s="15" t="s">
        <v>25</v>
      </c>
      <c r="B26" s="15" t="s">
        <v>71</v>
      </c>
      <c r="C26" s="50">
        <v>800</v>
      </c>
      <c r="D26" s="1"/>
      <c r="E26" s="1"/>
      <c r="F26" s="1"/>
      <c r="G26" s="15" t="s">
        <v>16</v>
      </c>
      <c r="H26" s="15" t="s">
        <v>59</v>
      </c>
      <c r="I26" s="50">
        <v>600</v>
      </c>
      <c r="J26" s="33">
        <f>C26-I26</f>
        <v>200</v>
      </c>
      <c r="K26" s="15" t="s">
        <v>40</v>
      </c>
      <c r="L26" s="15" t="s">
        <v>75</v>
      </c>
      <c r="M26" s="50">
        <v>700</v>
      </c>
      <c r="N26" s="37">
        <f>C26-M26</f>
        <v>100</v>
      </c>
      <c r="O26" s="15" t="s">
        <v>33</v>
      </c>
      <c r="P26" s="15" t="s">
        <v>67</v>
      </c>
      <c r="Q26" s="50">
        <v>700</v>
      </c>
      <c r="R26" s="37">
        <f>C26-Q26</f>
        <v>100</v>
      </c>
    </row>
    <row r="27" spans="1:18" x14ac:dyDescent="0.45">
      <c r="A27" s="17" t="s">
        <v>77</v>
      </c>
      <c r="B27" s="16" t="s">
        <v>72</v>
      </c>
      <c r="C27" s="32">
        <f>SUM(C28:C31)</f>
        <v>12100</v>
      </c>
      <c r="D27" s="36">
        <v>11000</v>
      </c>
      <c r="E27" s="36">
        <f>D27-C27</f>
        <v>-1100</v>
      </c>
      <c r="F27" s="3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45">
      <c r="A28" s="15" t="s">
        <v>38</v>
      </c>
      <c r="B28" s="15" t="s">
        <v>73</v>
      </c>
      <c r="C28" s="50">
        <v>5200</v>
      </c>
      <c r="D28" s="1"/>
      <c r="E28" s="1"/>
      <c r="F28" s="1"/>
      <c r="G28" s="15" t="s">
        <v>47</v>
      </c>
      <c r="H28" s="15" t="s">
        <v>48</v>
      </c>
      <c r="I28" s="15"/>
      <c r="J28" s="33">
        <f>C28-I28</f>
        <v>5200</v>
      </c>
      <c r="K28" s="15" t="s">
        <v>91</v>
      </c>
      <c r="L28" s="15" t="s">
        <v>92</v>
      </c>
      <c r="M28" s="50">
        <v>5600</v>
      </c>
      <c r="N28" s="57">
        <f>C28-M28</f>
        <v>-400</v>
      </c>
      <c r="O28" s="15" t="s">
        <v>78</v>
      </c>
      <c r="P28" s="15" t="s">
        <v>80</v>
      </c>
      <c r="Q28" s="50">
        <v>6200</v>
      </c>
      <c r="R28" s="57">
        <f>C28-Q28</f>
        <v>-1000</v>
      </c>
    </row>
    <row r="29" spans="1:18" x14ac:dyDescent="0.45">
      <c r="A29" s="15" t="s">
        <v>23</v>
      </c>
      <c r="B29" s="15" t="s">
        <v>74</v>
      </c>
      <c r="C29" s="50">
        <v>4100</v>
      </c>
      <c r="D29" s="1"/>
      <c r="E29" s="1"/>
      <c r="F29" s="1"/>
      <c r="G29" s="15" t="s">
        <v>49</v>
      </c>
      <c r="H29" s="34" t="s">
        <v>137</v>
      </c>
      <c r="I29" s="34"/>
      <c r="J29" s="33">
        <f>C29-I29</f>
        <v>4100</v>
      </c>
      <c r="K29" s="15" t="s">
        <v>81</v>
      </c>
      <c r="L29" s="15" t="s">
        <v>82</v>
      </c>
      <c r="M29" s="50">
        <v>4200</v>
      </c>
      <c r="N29" s="57">
        <f>C29-M29</f>
        <v>-100</v>
      </c>
      <c r="O29" s="15"/>
      <c r="P29" s="15"/>
      <c r="Q29" s="19"/>
      <c r="R29" s="19"/>
    </row>
    <row r="30" spans="1:18" x14ac:dyDescent="0.45">
      <c r="A30" s="15" t="s">
        <v>3</v>
      </c>
      <c r="B30" s="15" t="s">
        <v>10</v>
      </c>
      <c r="C30" s="50">
        <v>2100</v>
      </c>
      <c r="D30" s="1"/>
      <c r="E30" s="1"/>
      <c r="F30" s="1"/>
      <c r="G30" s="15" t="s">
        <v>63</v>
      </c>
      <c r="H30" s="34" t="s">
        <v>135</v>
      </c>
      <c r="I30" s="34"/>
      <c r="J30" s="33">
        <f>C30-I30</f>
        <v>2100</v>
      </c>
      <c r="K30" s="15"/>
      <c r="L30" s="15"/>
      <c r="M30" s="15"/>
      <c r="N30" s="37"/>
      <c r="O30" s="15"/>
      <c r="P30" s="15"/>
      <c r="Q30" s="19"/>
      <c r="R30" s="19"/>
    </row>
    <row r="31" spans="1:18" x14ac:dyDescent="0.45">
      <c r="A31" s="15" t="s">
        <v>40</v>
      </c>
      <c r="B31" s="15" t="s">
        <v>75</v>
      </c>
      <c r="C31" s="50">
        <v>700</v>
      </c>
      <c r="D31" s="1"/>
      <c r="E31" s="1"/>
      <c r="F31" s="1"/>
      <c r="G31" s="15" t="s">
        <v>25</v>
      </c>
      <c r="H31" s="15" t="s">
        <v>71</v>
      </c>
      <c r="I31" s="50">
        <v>800</v>
      </c>
      <c r="J31" s="57">
        <f>C31-I31</f>
        <v>-100</v>
      </c>
      <c r="K31" s="3" t="s">
        <v>4</v>
      </c>
      <c r="L31" s="3" t="s">
        <v>56</v>
      </c>
      <c r="M31" s="50">
        <v>900</v>
      </c>
      <c r="N31" s="57">
        <f>C31-M31</f>
        <v>-200</v>
      </c>
      <c r="O31" s="3" t="s">
        <v>16</v>
      </c>
      <c r="P31" s="3" t="s">
        <v>59</v>
      </c>
      <c r="Q31" s="50">
        <v>600</v>
      </c>
      <c r="R31" s="37">
        <f>C31-Q31</f>
        <v>100</v>
      </c>
    </row>
    <row r="32" spans="1:18" x14ac:dyDescent="0.45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5" x14ac:dyDescent="0.45">
      <c r="C33" s="31">
        <f>C2+C7+C12+C17+C22+C27</f>
        <v>76400</v>
      </c>
      <c r="D33" s="38">
        <v>66000</v>
      </c>
      <c r="E33" s="38">
        <f>C33-D33</f>
        <v>10400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A59C-EF62-4A91-BA04-E6C0F571AE26}">
  <dimension ref="A1:R33"/>
  <sheetViews>
    <sheetView workbookViewId="0">
      <selection activeCell="L41" sqref="L41"/>
    </sheetView>
  </sheetViews>
  <sheetFormatPr defaultColWidth="8.83203125" defaultRowHeight="17" x14ac:dyDescent="0.45"/>
  <cols>
    <col min="2" max="2" width="20.5" bestFit="1" customWidth="1"/>
    <col min="3" max="3" width="9" style="1" bestFit="1" customWidth="1"/>
    <col min="4" max="4" width="8" bestFit="1" customWidth="1"/>
    <col min="5" max="5" width="7.5" bestFit="1" customWidth="1"/>
    <col min="6" max="6" width="6.5" customWidth="1"/>
    <col min="7" max="7" width="4.83203125" bestFit="1" customWidth="1"/>
    <col min="8" max="8" width="20" bestFit="1" customWidth="1"/>
    <col min="9" max="9" width="6" bestFit="1" customWidth="1"/>
    <col min="10" max="10" width="7.33203125" customWidth="1"/>
    <col min="11" max="11" width="4.83203125" bestFit="1" customWidth="1"/>
    <col min="12" max="12" width="20" bestFit="1" customWidth="1"/>
    <col min="13" max="13" width="7.5" bestFit="1" customWidth="1"/>
    <col min="14" max="14" width="7.33203125" customWidth="1"/>
    <col min="15" max="15" width="4.33203125" bestFit="1" customWidth="1"/>
    <col min="16" max="16" width="20" bestFit="1" customWidth="1"/>
    <col min="17" max="17" width="7.5" bestFit="1" customWidth="1"/>
    <col min="18" max="18" width="9" bestFit="1" customWidth="1"/>
    <col min="21" max="21" width="11.5" bestFit="1" customWidth="1"/>
  </cols>
  <sheetData>
    <row r="1" spans="1:18" x14ac:dyDescent="0.45">
      <c r="A1" s="20" t="s">
        <v>116</v>
      </c>
      <c r="B1" s="1"/>
      <c r="D1" s="15" t="s">
        <v>166</v>
      </c>
      <c r="E1" s="15" t="s">
        <v>165</v>
      </c>
      <c r="F1" s="1"/>
      <c r="G1" s="1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45">
      <c r="A2" s="17" t="s">
        <v>51</v>
      </c>
      <c r="B2" s="16" t="s">
        <v>94</v>
      </c>
      <c r="C2" s="32">
        <f>SUM(C3:C6)</f>
        <v>11700</v>
      </c>
      <c r="D2" s="36">
        <v>11000</v>
      </c>
      <c r="E2" s="36">
        <f>D2-C2</f>
        <v>-700</v>
      </c>
      <c r="F2" s="31"/>
      <c r="G2" s="15"/>
      <c r="H2" s="15" t="s">
        <v>113</v>
      </c>
      <c r="I2" s="15"/>
      <c r="J2" s="15" t="s">
        <v>149</v>
      </c>
      <c r="K2" s="15"/>
      <c r="L2" s="15" t="s">
        <v>114</v>
      </c>
      <c r="M2" s="15"/>
      <c r="N2" s="15" t="s">
        <v>149</v>
      </c>
      <c r="O2" s="15"/>
      <c r="P2" s="15" t="s">
        <v>115</v>
      </c>
      <c r="Q2" s="19"/>
      <c r="R2" s="15" t="s">
        <v>149</v>
      </c>
    </row>
    <row r="3" spans="1:18" x14ac:dyDescent="0.45">
      <c r="A3" s="15" t="s">
        <v>17</v>
      </c>
      <c r="B3" s="15" t="s">
        <v>97</v>
      </c>
      <c r="C3" s="50">
        <v>4800</v>
      </c>
      <c r="D3" s="1"/>
      <c r="E3" s="1"/>
      <c r="F3" s="1"/>
      <c r="G3" s="15" t="s">
        <v>47</v>
      </c>
      <c r="H3" s="34" t="s">
        <v>141</v>
      </c>
      <c r="I3" s="34"/>
      <c r="J3" s="33">
        <f>C3-I3</f>
        <v>4800</v>
      </c>
      <c r="K3" s="3" t="s">
        <v>1</v>
      </c>
      <c r="L3" s="3" t="s">
        <v>54</v>
      </c>
      <c r="M3" s="50">
        <v>7600</v>
      </c>
      <c r="N3" s="57">
        <f>C3-M3</f>
        <v>-2800</v>
      </c>
      <c r="O3" s="15" t="s">
        <v>60</v>
      </c>
      <c r="P3" s="15" t="s">
        <v>61</v>
      </c>
      <c r="Q3" s="50">
        <v>6300</v>
      </c>
      <c r="R3" s="57">
        <f>C3-Q3</f>
        <v>-1500</v>
      </c>
    </row>
    <row r="4" spans="1:18" x14ac:dyDescent="0.45">
      <c r="A4" s="15" t="s">
        <v>2</v>
      </c>
      <c r="B4" s="15" t="s">
        <v>55</v>
      </c>
      <c r="C4" s="50">
        <v>4200</v>
      </c>
      <c r="D4" s="1"/>
      <c r="E4" s="1"/>
      <c r="F4" s="1"/>
      <c r="G4" s="15" t="s">
        <v>143</v>
      </c>
      <c r="H4" s="34" t="s">
        <v>136</v>
      </c>
      <c r="I4" s="34"/>
      <c r="J4" s="33">
        <f>C4-I4</f>
        <v>4200</v>
      </c>
      <c r="K4" s="15" t="s">
        <v>22</v>
      </c>
      <c r="L4" s="15" t="s">
        <v>70</v>
      </c>
      <c r="M4" s="50">
        <v>4300</v>
      </c>
      <c r="N4" s="57">
        <f>C4-M4</f>
        <v>-100</v>
      </c>
      <c r="O4" s="15"/>
      <c r="P4" s="15"/>
      <c r="Q4" s="19"/>
      <c r="R4" s="19"/>
    </row>
    <row r="5" spans="1:18" x14ac:dyDescent="0.45">
      <c r="A5" s="15" t="s">
        <v>3</v>
      </c>
      <c r="B5" s="15" t="s">
        <v>10</v>
      </c>
      <c r="C5" s="50">
        <v>2100</v>
      </c>
      <c r="D5" s="1"/>
      <c r="E5" s="1"/>
      <c r="F5" s="1"/>
      <c r="G5" s="15" t="s">
        <v>63</v>
      </c>
      <c r="H5" s="34" t="s">
        <v>135</v>
      </c>
      <c r="I5" s="34"/>
      <c r="J5" s="33">
        <f>C5-I5</f>
        <v>2100</v>
      </c>
      <c r="K5" s="15"/>
      <c r="L5" s="15"/>
      <c r="M5" s="15"/>
      <c r="N5" s="37"/>
      <c r="O5" s="15"/>
      <c r="P5" s="15"/>
      <c r="Q5" s="19"/>
      <c r="R5" s="19"/>
    </row>
    <row r="6" spans="1:18" x14ac:dyDescent="0.45">
      <c r="A6" s="15" t="s">
        <v>7</v>
      </c>
      <c r="B6" s="15" t="s">
        <v>11</v>
      </c>
      <c r="C6" s="50">
        <v>600</v>
      </c>
      <c r="D6" s="1"/>
      <c r="E6" s="1"/>
      <c r="F6" s="1"/>
      <c r="G6" s="3" t="s">
        <v>4</v>
      </c>
      <c r="H6" s="3" t="s">
        <v>56</v>
      </c>
      <c r="I6" s="50">
        <v>900</v>
      </c>
      <c r="J6" s="57">
        <f>C6-I6</f>
        <v>-300</v>
      </c>
      <c r="K6" s="15" t="s">
        <v>25</v>
      </c>
      <c r="L6" s="15" t="s">
        <v>71</v>
      </c>
      <c r="M6" s="50">
        <v>800</v>
      </c>
      <c r="N6" s="57">
        <f>C6-M6</f>
        <v>-200</v>
      </c>
      <c r="O6" s="15" t="s">
        <v>35</v>
      </c>
      <c r="P6" s="15" t="s">
        <v>126</v>
      </c>
      <c r="Q6" s="50">
        <v>700</v>
      </c>
      <c r="R6" s="57">
        <f>C6-Q6</f>
        <v>-100</v>
      </c>
    </row>
    <row r="7" spans="1:18" x14ac:dyDescent="0.45">
      <c r="A7" s="17" t="s">
        <v>52</v>
      </c>
      <c r="B7" s="16" t="s">
        <v>95</v>
      </c>
      <c r="C7" s="58">
        <f>SUM(C8:C11)</f>
        <v>12100</v>
      </c>
      <c r="D7" s="36">
        <v>11000</v>
      </c>
      <c r="E7" s="36">
        <f>D7-C7</f>
        <v>-1100</v>
      </c>
      <c r="F7" s="3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45">
      <c r="A8" s="15" t="s">
        <v>18</v>
      </c>
      <c r="B8" s="15" t="s">
        <v>86</v>
      </c>
      <c r="C8" s="50">
        <v>5300</v>
      </c>
      <c r="D8" s="1"/>
      <c r="E8" s="1"/>
      <c r="F8" s="1"/>
      <c r="G8" s="15" t="s">
        <v>45</v>
      </c>
      <c r="H8" s="15" t="s">
        <v>48</v>
      </c>
      <c r="I8" s="15"/>
      <c r="J8" s="33">
        <f>C8-I8</f>
        <v>5300</v>
      </c>
      <c r="K8" s="15" t="s">
        <v>78</v>
      </c>
      <c r="L8" s="15" t="s">
        <v>80</v>
      </c>
      <c r="M8" s="50">
        <v>6200</v>
      </c>
      <c r="N8" s="57">
        <f>C8-M8</f>
        <v>-900</v>
      </c>
      <c r="O8" s="15" t="s">
        <v>60</v>
      </c>
      <c r="P8" s="15" t="s">
        <v>61</v>
      </c>
      <c r="Q8" s="50">
        <v>6300</v>
      </c>
      <c r="R8" s="57">
        <f>C8-Q8</f>
        <v>-1000</v>
      </c>
    </row>
    <row r="9" spans="1:18" x14ac:dyDescent="0.45">
      <c r="A9" s="15" t="s">
        <v>15</v>
      </c>
      <c r="B9" s="15" t="s">
        <v>58</v>
      </c>
      <c r="C9" s="50">
        <v>3900</v>
      </c>
      <c r="D9" s="1"/>
      <c r="E9" s="1"/>
      <c r="F9" s="1"/>
      <c r="G9" s="15" t="s">
        <v>143</v>
      </c>
      <c r="H9" s="34" t="s">
        <v>136</v>
      </c>
      <c r="I9" s="34"/>
      <c r="J9" s="33">
        <f>C9-I9</f>
        <v>3900</v>
      </c>
      <c r="K9" s="15" t="s">
        <v>81</v>
      </c>
      <c r="L9" s="15" t="s">
        <v>82</v>
      </c>
      <c r="M9" s="50">
        <v>4200</v>
      </c>
      <c r="N9" s="57">
        <f>C9-M9</f>
        <v>-300</v>
      </c>
      <c r="O9" s="15"/>
      <c r="P9" s="15"/>
      <c r="Q9" s="19"/>
      <c r="R9" s="19"/>
    </row>
    <row r="10" spans="1:18" x14ac:dyDescent="0.45">
      <c r="A10" s="15" t="s">
        <v>3</v>
      </c>
      <c r="B10" s="15" t="s">
        <v>10</v>
      </c>
      <c r="C10" s="50">
        <v>2100</v>
      </c>
      <c r="D10" s="1"/>
      <c r="E10" s="1"/>
      <c r="F10" s="1"/>
      <c r="G10" s="15" t="s">
        <v>63</v>
      </c>
      <c r="H10" s="34" t="s">
        <v>135</v>
      </c>
      <c r="I10" s="34"/>
      <c r="J10" s="33">
        <f>C10-I10</f>
        <v>2100</v>
      </c>
      <c r="K10" s="15"/>
      <c r="L10" s="15"/>
      <c r="M10" s="15"/>
      <c r="N10" s="37"/>
      <c r="O10" s="15"/>
      <c r="P10" s="15"/>
      <c r="Q10" s="19"/>
      <c r="R10" s="19"/>
    </row>
    <row r="11" spans="1:18" x14ac:dyDescent="0.45">
      <c r="A11" s="15" t="s">
        <v>25</v>
      </c>
      <c r="B11" s="15" t="s">
        <v>71</v>
      </c>
      <c r="C11" s="50">
        <v>800</v>
      </c>
      <c r="D11" s="1"/>
      <c r="E11" s="1"/>
      <c r="F11" s="1"/>
      <c r="G11" s="15" t="s">
        <v>33</v>
      </c>
      <c r="H11" s="15" t="s">
        <v>67</v>
      </c>
      <c r="I11" s="50">
        <v>700</v>
      </c>
      <c r="J11" s="33">
        <f>C11-I11</f>
        <v>100</v>
      </c>
      <c r="K11" s="3" t="s">
        <v>16</v>
      </c>
      <c r="L11" s="3" t="s">
        <v>59</v>
      </c>
      <c r="M11" s="50">
        <v>600</v>
      </c>
      <c r="N11" s="37">
        <f>C11-M11</f>
        <v>200</v>
      </c>
      <c r="O11" s="15" t="s">
        <v>144</v>
      </c>
      <c r="P11" s="15" t="s">
        <v>145</v>
      </c>
      <c r="Q11" s="50">
        <v>600</v>
      </c>
      <c r="R11" s="37">
        <f>C11-Q11</f>
        <v>200</v>
      </c>
    </row>
    <row r="12" spans="1:18" x14ac:dyDescent="0.45">
      <c r="A12" s="17" t="s">
        <v>53</v>
      </c>
      <c r="B12" s="16" t="s">
        <v>96</v>
      </c>
      <c r="C12" s="58">
        <f>SUM(C13:C16)</f>
        <v>13400</v>
      </c>
      <c r="D12" s="36">
        <v>11000</v>
      </c>
      <c r="E12" s="36">
        <f>D12-C12</f>
        <v>-2400</v>
      </c>
      <c r="F12" s="3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45">
      <c r="A13" s="15" t="s">
        <v>19</v>
      </c>
      <c r="B13" s="15" t="s">
        <v>98</v>
      </c>
      <c r="C13" s="50">
        <v>6300</v>
      </c>
      <c r="D13" s="1"/>
      <c r="E13" s="1"/>
      <c r="F13" s="1"/>
      <c r="G13" s="15" t="s">
        <v>47</v>
      </c>
      <c r="H13" s="15" t="s">
        <v>48</v>
      </c>
      <c r="I13" s="15"/>
      <c r="J13" s="33">
        <f>C13-I13</f>
        <v>6300</v>
      </c>
      <c r="K13" s="15" t="s">
        <v>60</v>
      </c>
      <c r="L13" s="15" t="s">
        <v>127</v>
      </c>
      <c r="M13" s="50">
        <v>5500</v>
      </c>
      <c r="N13" s="37">
        <f>C13-M13</f>
        <v>800</v>
      </c>
      <c r="O13" s="15" t="s">
        <v>83</v>
      </c>
      <c r="P13" s="15" t="s">
        <v>84</v>
      </c>
      <c r="Q13" s="50">
        <v>5500</v>
      </c>
      <c r="R13" s="37">
        <f>C13-Q13</f>
        <v>800</v>
      </c>
    </row>
    <row r="14" spans="1:18" x14ac:dyDescent="0.45">
      <c r="A14" s="15" t="s">
        <v>22</v>
      </c>
      <c r="B14" s="15" t="s">
        <v>70</v>
      </c>
      <c r="C14" s="50">
        <v>4300</v>
      </c>
      <c r="D14" s="1"/>
      <c r="E14" s="1"/>
      <c r="F14" s="1"/>
      <c r="G14" s="15" t="s">
        <v>143</v>
      </c>
      <c r="H14" s="34" t="s">
        <v>136</v>
      </c>
      <c r="I14" s="34"/>
      <c r="J14" s="33">
        <f>C14-I14</f>
        <v>4300</v>
      </c>
      <c r="K14" s="15" t="s">
        <v>81</v>
      </c>
      <c r="L14" s="15" t="s">
        <v>82</v>
      </c>
      <c r="M14" s="50">
        <v>4200</v>
      </c>
      <c r="N14" s="37">
        <f>C14-M14</f>
        <v>100</v>
      </c>
      <c r="O14" s="15"/>
      <c r="P14" s="15"/>
      <c r="Q14" s="19"/>
      <c r="R14" s="19"/>
    </row>
    <row r="15" spans="1:18" x14ac:dyDescent="0.45">
      <c r="A15" s="15" t="s">
        <v>3</v>
      </c>
      <c r="B15" s="15" t="s">
        <v>10</v>
      </c>
      <c r="C15" s="50">
        <v>2100</v>
      </c>
      <c r="D15" s="1"/>
      <c r="E15" s="1"/>
      <c r="F15" s="1"/>
      <c r="G15" s="15" t="s">
        <v>63</v>
      </c>
      <c r="H15" s="34" t="s">
        <v>135</v>
      </c>
      <c r="I15" s="34"/>
      <c r="J15" s="33">
        <f>C15-I15</f>
        <v>2100</v>
      </c>
      <c r="K15" s="15"/>
      <c r="L15" s="15"/>
      <c r="M15" s="15"/>
      <c r="N15" s="37"/>
      <c r="O15" s="15"/>
      <c r="P15" s="15"/>
      <c r="Q15" s="19"/>
      <c r="R15" s="19"/>
    </row>
    <row r="16" spans="1:18" x14ac:dyDescent="0.45">
      <c r="A16" s="15" t="s">
        <v>26</v>
      </c>
      <c r="B16" s="15" t="s">
        <v>99</v>
      </c>
      <c r="C16" s="50">
        <v>700</v>
      </c>
      <c r="D16" s="1"/>
      <c r="E16" s="1"/>
      <c r="F16" s="1"/>
      <c r="G16" s="3" t="s">
        <v>4</v>
      </c>
      <c r="H16" s="3" t="s">
        <v>56</v>
      </c>
      <c r="I16" s="50">
        <v>900</v>
      </c>
      <c r="J16" s="57">
        <f>C16-I16</f>
        <v>-200</v>
      </c>
      <c r="K16" s="3" t="s">
        <v>16</v>
      </c>
      <c r="L16" s="3" t="s">
        <v>59</v>
      </c>
      <c r="M16" s="50">
        <v>600</v>
      </c>
      <c r="N16" s="37">
        <f>C16-M16</f>
        <v>100</v>
      </c>
      <c r="O16" s="15" t="s">
        <v>7</v>
      </c>
      <c r="P16" s="15" t="s">
        <v>11</v>
      </c>
      <c r="Q16" s="50">
        <v>600</v>
      </c>
      <c r="R16" s="37">
        <f>C16-Q16</f>
        <v>100</v>
      </c>
    </row>
    <row r="17" spans="1:18" x14ac:dyDescent="0.45">
      <c r="A17" s="17" t="s">
        <v>65</v>
      </c>
      <c r="B17" s="16" t="s">
        <v>100</v>
      </c>
      <c r="C17" s="58">
        <f>SUM(C18:C21)</f>
        <v>12000</v>
      </c>
      <c r="D17" s="36">
        <v>11000</v>
      </c>
      <c r="E17" s="36">
        <f>D17-C17</f>
        <v>-1000</v>
      </c>
      <c r="F17" s="3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45">
      <c r="A18" s="15" t="s">
        <v>5</v>
      </c>
      <c r="B18" s="15" t="s">
        <v>8</v>
      </c>
      <c r="C18" s="50">
        <v>5500</v>
      </c>
      <c r="D18" s="1"/>
      <c r="E18" s="1"/>
      <c r="F18" s="1"/>
      <c r="G18" s="15" t="s">
        <v>45</v>
      </c>
      <c r="H18" s="34" t="s">
        <v>140</v>
      </c>
      <c r="I18" s="34"/>
      <c r="J18" s="33">
        <f>C18-I18</f>
        <v>5500</v>
      </c>
      <c r="K18" s="15" t="s">
        <v>39</v>
      </c>
      <c r="L18" s="15" t="s">
        <v>90</v>
      </c>
      <c r="M18" s="50">
        <v>7000</v>
      </c>
      <c r="N18" s="57">
        <f>C18-M18</f>
        <v>-1500</v>
      </c>
      <c r="O18" s="15" t="s">
        <v>91</v>
      </c>
      <c r="P18" s="15" t="s">
        <v>92</v>
      </c>
      <c r="Q18" s="50">
        <v>5600</v>
      </c>
      <c r="R18" s="57">
        <f>C18-Q18</f>
        <v>-100</v>
      </c>
    </row>
    <row r="19" spans="1:18" x14ac:dyDescent="0.45">
      <c r="A19" s="15" t="s">
        <v>24</v>
      </c>
      <c r="B19" s="15" t="s">
        <v>62</v>
      </c>
      <c r="C19" s="50">
        <v>3800</v>
      </c>
      <c r="D19" s="1"/>
      <c r="E19" s="1"/>
      <c r="F19" s="1"/>
      <c r="G19" s="15" t="s">
        <v>49</v>
      </c>
      <c r="H19" s="34" t="s">
        <v>137</v>
      </c>
      <c r="I19" s="34"/>
      <c r="J19" s="33">
        <f>C19-I19</f>
        <v>3800</v>
      </c>
      <c r="K19" s="15" t="s">
        <v>81</v>
      </c>
      <c r="L19" s="15" t="s">
        <v>82</v>
      </c>
      <c r="M19" s="50">
        <v>4200</v>
      </c>
      <c r="N19" s="57">
        <f>C19-M19</f>
        <v>-400</v>
      </c>
      <c r="O19" s="15"/>
      <c r="P19" s="15"/>
      <c r="Q19" s="19"/>
      <c r="R19" s="19"/>
    </row>
    <row r="20" spans="1:18" x14ac:dyDescent="0.45">
      <c r="A20" s="15" t="s">
        <v>3</v>
      </c>
      <c r="B20" s="15" t="s">
        <v>10</v>
      </c>
      <c r="C20" s="50">
        <v>2100</v>
      </c>
      <c r="D20" s="1"/>
      <c r="E20" s="1"/>
      <c r="F20" s="1"/>
      <c r="G20" s="15" t="s">
        <v>63</v>
      </c>
      <c r="H20" s="34" t="s">
        <v>135</v>
      </c>
      <c r="I20" s="34"/>
      <c r="J20" s="33">
        <f>C20-I20</f>
        <v>2100</v>
      </c>
      <c r="K20" s="15"/>
      <c r="L20" s="15"/>
      <c r="M20" s="15"/>
      <c r="N20" s="37"/>
      <c r="O20" s="15"/>
      <c r="P20" s="15"/>
      <c r="Q20" s="19"/>
      <c r="R20" s="19"/>
    </row>
    <row r="21" spans="1:18" x14ac:dyDescent="0.45">
      <c r="A21" s="15" t="s">
        <v>34</v>
      </c>
      <c r="B21" s="15" t="s">
        <v>101</v>
      </c>
      <c r="C21" s="50">
        <v>600</v>
      </c>
      <c r="D21" s="1"/>
      <c r="E21" s="1"/>
      <c r="F21" s="1"/>
      <c r="G21" s="3" t="s">
        <v>167</v>
      </c>
      <c r="H21" s="3" t="s">
        <v>168</v>
      </c>
      <c r="I21" s="50">
        <v>700</v>
      </c>
      <c r="J21" s="57">
        <f>C21-I21</f>
        <v>-100</v>
      </c>
      <c r="K21" s="3" t="s">
        <v>4</v>
      </c>
      <c r="L21" s="3" t="s">
        <v>56</v>
      </c>
      <c r="M21" s="50">
        <v>900</v>
      </c>
      <c r="N21" s="57">
        <f>C21-M21</f>
        <v>-300</v>
      </c>
      <c r="O21" s="15" t="s">
        <v>25</v>
      </c>
      <c r="P21" s="15" t="s">
        <v>71</v>
      </c>
      <c r="Q21" s="50">
        <v>800</v>
      </c>
      <c r="R21" s="57">
        <f>C21-Q21</f>
        <v>-200</v>
      </c>
    </row>
    <row r="22" spans="1:18" x14ac:dyDescent="0.45">
      <c r="A22" s="21" t="s">
        <v>105</v>
      </c>
      <c r="B22" s="2" t="s">
        <v>102</v>
      </c>
      <c r="C22" s="58">
        <f>SUM(C23:C26)</f>
        <v>12800</v>
      </c>
      <c r="D22" s="36">
        <v>11000</v>
      </c>
      <c r="E22" s="36">
        <f>D22-C22</f>
        <v>-1800</v>
      </c>
      <c r="F22" s="3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45">
      <c r="A23" s="3" t="s">
        <v>20</v>
      </c>
      <c r="B23" s="3" t="s">
        <v>79</v>
      </c>
      <c r="C23" s="50">
        <v>6200</v>
      </c>
      <c r="D23" s="1"/>
      <c r="E23" s="1"/>
      <c r="F23" s="1"/>
      <c r="G23" s="15" t="s">
        <v>47</v>
      </c>
      <c r="H23" s="15" t="s">
        <v>48</v>
      </c>
      <c r="I23" s="15"/>
      <c r="J23" s="33">
        <f>C23-I23</f>
        <v>6200</v>
      </c>
      <c r="K23" s="15" t="s">
        <v>39</v>
      </c>
      <c r="L23" s="15" t="s">
        <v>90</v>
      </c>
      <c r="M23" s="50">
        <v>7000</v>
      </c>
      <c r="N23" s="57">
        <f>C23-M23</f>
        <v>-800</v>
      </c>
      <c r="O23" s="15" t="s">
        <v>83</v>
      </c>
      <c r="P23" s="15" t="s">
        <v>84</v>
      </c>
      <c r="Q23" s="50">
        <v>5500</v>
      </c>
      <c r="R23" s="37">
        <f>C23-Q23</f>
        <v>700</v>
      </c>
    </row>
    <row r="24" spans="1:18" x14ac:dyDescent="0.45">
      <c r="A24" s="3" t="s">
        <v>6</v>
      </c>
      <c r="B24" s="3" t="s">
        <v>9</v>
      </c>
      <c r="C24" s="50">
        <v>3900</v>
      </c>
      <c r="D24" s="1"/>
      <c r="E24" s="1"/>
      <c r="F24" s="1"/>
      <c r="G24" s="15" t="s">
        <v>49</v>
      </c>
      <c r="H24" s="34" t="s">
        <v>137</v>
      </c>
      <c r="I24" s="34"/>
      <c r="J24" s="33">
        <f>C24-I24</f>
        <v>3900</v>
      </c>
      <c r="K24" s="15" t="s">
        <v>81</v>
      </c>
      <c r="L24" s="15" t="s">
        <v>82</v>
      </c>
      <c r="M24" s="50">
        <v>4200</v>
      </c>
      <c r="N24" s="57">
        <f>C24-M24</f>
        <v>-300</v>
      </c>
      <c r="O24" s="15"/>
      <c r="P24" s="15"/>
      <c r="Q24" s="19"/>
      <c r="R24" s="19"/>
    </row>
    <row r="25" spans="1:18" x14ac:dyDescent="0.45">
      <c r="A25" s="3" t="s">
        <v>3</v>
      </c>
      <c r="B25" s="3" t="s">
        <v>10</v>
      </c>
      <c r="C25" s="50">
        <v>2100</v>
      </c>
      <c r="D25" s="1"/>
      <c r="E25" s="1"/>
      <c r="F25" s="1"/>
      <c r="G25" s="15" t="s">
        <v>63</v>
      </c>
      <c r="H25" s="34" t="s">
        <v>135</v>
      </c>
      <c r="I25" s="34"/>
      <c r="J25" s="33">
        <f>C25-I25</f>
        <v>2100</v>
      </c>
      <c r="K25" s="15"/>
      <c r="L25" s="15"/>
      <c r="M25" s="15"/>
      <c r="N25" s="37"/>
      <c r="O25" s="15"/>
      <c r="P25" s="15"/>
      <c r="Q25" s="19"/>
      <c r="R25" s="19"/>
    </row>
    <row r="26" spans="1:18" x14ac:dyDescent="0.45">
      <c r="A26" s="3" t="s">
        <v>16</v>
      </c>
      <c r="B26" s="3" t="s">
        <v>59</v>
      </c>
      <c r="C26" s="50">
        <v>600</v>
      </c>
      <c r="D26" s="1"/>
      <c r="E26" s="1"/>
      <c r="F26" s="1"/>
      <c r="G26" s="15" t="s">
        <v>35</v>
      </c>
      <c r="H26" s="15" t="s">
        <v>126</v>
      </c>
      <c r="I26" s="50">
        <v>700</v>
      </c>
      <c r="J26" s="57">
        <f>C26-I26</f>
        <v>-100</v>
      </c>
      <c r="K26" s="3" t="s">
        <v>4</v>
      </c>
      <c r="L26" s="3" t="s">
        <v>56</v>
      </c>
      <c r="M26" s="50">
        <v>900</v>
      </c>
      <c r="N26" s="57">
        <f>C26-M26</f>
        <v>-300</v>
      </c>
      <c r="O26" s="15" t="s">
        <v>25</v>
      </c>
      <c r="P26" s="15" t="s">
        <v>71</v>
      </c>
      <c r="Q26" s="50">
        <v>800</v>
      </c>
      <c r="R26" s="57">
        <f>C26-Q26</f>
        <v>-200</v>
      </c>
    </row>
    <row r="27" spans="1:18" x14ac:dyDescent="0.45">
      <c r="A27" s="21" t="s">
        <v>104</v>
      </c>
      <c r="B27" s="2" t="s">
        <v>72</v>
      </c>
      <c r="C27" s="58">
        <f>SUM(C28:C31)</f>
        <v>12100</v>
      </c>
      <c r="D27" s="36">
        <v>11000</v>
      </c>
      <c r="E27" s="36">
        <f>D27-C27</f>
        <v>-1100</v>
      </c>
      <c r="F27" s="3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45">
      <c r="A28" s="3" t="s">
        <v>38</v>
      </c>
      <c r="B28" s="3" t="s">
        <v>73</v>
      </c>
      <c r="C28" s="50">
        <v>5200</v>
      </c>
      <c r="D28" s="1"/>
      <c r="E28" s="1"/>
      <c r="F28" s="1"/>
      <c r="G28" s="15" t="s">
        <v>47</v>
      </c>
      <c r="H28" s="15" t="s">
        <v>48</v>
      </c>
      <c r="I28" s="15"/>
      <c r="J28" s="33">
        <f>C28-I28</f>
        <v>5200</v>
      </c>
      <c r="K28" s="15" t="s">
        <v>91</v>
      </c>
      <c r="L28" s="15" t="s">
        <v>92</v>
      </c>
      <c r="M28" s="50">
        <v>5600</v>
      </c>
      <c r="N28" s="57">
        <f>C28-M28</f>
        <v>-400</v>
      </c>
      <c r="O28" s="15" t="s">
        <v>78</v>
      </c>
      <c r="P28" s="15" t="s">
        <v>80</v>
      </c>
      <c r="Q28" s="50">
        <v>6200</v>
      </c>
      <c r="R28" s="57">
        <f>C28-Q28</f>
        <v>-1000</v>
      </c>
    </row>
    <row r="29" spans="1:18" x14ac:dyDescent="0.45">
      <c r="A29" s="3" t="s">
        <v>23</v>
      </c>
      <c r="B29" s="3" t="s">
        <v>74</v>
      </c>
      <c r="C29" s="50">
        <v>4100</v>
      </c>
      <c r="D29" s="1"/>
      <c r="E29" s="1"/>
      <c r="F29" s="1"/>
      <c r="G29" s="15" t="s">
        <v>49</v>
      </c>
      <c r="H29" s="34" t="s">
        <v>137</v>
      </c>
      <c r="I29" s="34"/>
      <c r="J29" s="33">
        <f>C29-I29</f>
        <v>4100</v>
      </c>
      <c r="K29" s="15" t="s">
        <v>81</v>
      </c>
      <c r="L29" s="15" t="s">
        <v>82</v>
      </c>
      <c r="M29" s="50">
        <v>4200</v>
      </c>
      <c r="N29" s="57">
        <f>C29-M29</f>
        <v>-100</v>
      </c>
      <c r="O29" s="15"/>
      <c r="P29" s="15"/>
      <c r="Q29" s="19"/>
      <c r="R29" s="19"/>
    </row>
    <row r="30" spans="1:18" x14ac:dyDescent="0.45">
      <c r="A30" s="3" t="s">
        <v>3</v>
      </c>
      <c r="B30" s="3" t="s">
        <v>10</v>
      </c>
      <c r="C30" s="50">
        <v>2100</v>
      </c>
      <c r="D30" s="1"/>
      <c r="E30" s="1"/>
      <c r="F30" s="1"/>
      <c r="G30" s="15" t="s">
        <v>63</v>
      </c>
      <c r="H30" s="34" t="s">
        <v>135</v>
      </c>
      <c r="I30" s="34"/>
      <c r="J30" s="33">
        <f>C30-I30</f>
        <v>2100</v>
      </c>
      <c r="K30" s="15"/>
      <c r="L30" s="15"/>
      <c r="M30" s="15"/>
      <c r="N30" s="37"/>
      <c r="O30" s="15"/>
      <c r="P30" s="15"/>
      <c r="Q30" s="19"/>
      <c r="R30" s="19"/>
    </row>
    <row r="31" spans="1:18" x14ac:dyDescent="0.45">
      <c r="A31" s="3" t="s">
        <v>27</v>
      </c>
      <c r="B31" s="3" t="s">
        <v>103</v>
      </c>
      <c r="C31" s="50">
        <v>700</v>
      </c>
      <c r="D31" s="1"/>
      <c r="E31" s="1"/>
      <c r="F31" s="1"/>
      <c r="G31" s="3" t="s">
        <v>16</v>
      </c>
      <c r="H31" s="3" t="s">
        <v>59</v>
      </c>
      <c r="I31" s="50">
        <v>600</v>
      </c>
      <c r="J31" s="37">
        <f>C31-I31</f>
        <v>100</v>
      </c>
      <c r="K31" s="3" t="s">
        <v>4</v>
      </c>
      <c r="L31" s="3" t="s">
        <v>56</v>
      </c>
      <c r="M31" s="50">
        <v>900</v>
      </c>
      <c r="N31" s="57">
        <f>C31-M31</f>
        <v>-200</v>
      </c>
      <c r="O31" s="15" t="s">
        <v>25</v>
      </c>
      <c r="P31" s="15" t="s">
        <v>71</v>
      </c>
      <c r="Q31" s="50">
        <v>800</v>
      </c>
      <c r="R31" s="57">
        <f>C31-Q31</f>
        <v>-100</v>
      </c>
    </row>
    <row r="32" spans="1:18" x14ac:dyDescent="0.45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5" x14ac:dyDescent="0.45">
      <c r="C33" s="31">
        <f>C2+C7+C12+C17+C22+C27</f>
        <v>74100</v>
      </c>
      <c r="D33" s="38">
        <v>66000</v>
      </c>
      <c r="E33" s="38">
        <f>C33-D33</f>
        <v>8100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DE33-9A43-4E22-89CB-D6803B285CF2}">
  <dimension ref="A1:R33"/>
  <sheetViews>
    <sheetView workbookViewId="0">
      <selection activeCell="S41" sqref="S41"/>
    </sheetView>
  </sheetViews>
  <sheetFormatPr defaultColWidth="8.83203125" defaultRowHeight="17" x14ac:dyDescent="0.45"/>
  <cols>
    <col min="2" max="2" width="20.5" bestFit="1" customWidth="1"/>
    <col min="3" max="3" width="9" style="1" bestFit="1" customWidth="1"/>
    <col min="4" max="4" width="8" bestFit="1" customWidth="1"/>
    <col min="5" max="5" width="7.5" bestFit="1" customWidth="1"/>
    <col min="6" max="6" width="6.5" customWidth="1"/>
    <col min="7" max="7" width="4.83203125" bestFit="1" customWidth="1"/>
    <col min="8" max="8" width="20" bestFit="1" customWidth="1"/>
    <col min="9" max="9" width="6" bestFit="1" customWidth="1"/>
    <col min="10" max="10" width="7.33203125" customWidth="1"/>
    <col min="11" max="11" width="4.83203125" bestFit="1" customWidth="1"/>
    <col min="12" max="12" width="20" bestFit="1" customWidth="1"/>
    <col min="13" max="13" width="7.5" bestFit="1" customWidth="1"/>
    <col min="14" max="14" width="7.33203125" customWidth="1"/>
    <col min="15" max="15" width="4.33203125" bestFit="1" customWidth="1"/>
    <col min="16" max="16" width="20" bestFit="1" customWidth="1"/>
    <col min="17" max="17" width="7.5" bestFit="1" customWidth="1"/>
    <col min="18" max="18" width="9" bestFit="1" customWidth="1"/>
    <col min="21" max="21" width="11.5" bestFit="1" customWidth="1"/>
  </cols>
  <sheetData>
    <row r="1" spans="1:18" x14ac:dyDescent="0.45">
      <c r="A1" s="20" t="s">
        <v>117</v>
      </c>
      <c r="B1" s="1"/>
      <c r="D1" s="15" t="s">
        <v>166</v>
      </c>
      <c r="E1" s="15" t="s">
        <v>165</v>
      </c>
      <c r="F1" s="1"/>
      <c r="G1" s="1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45">
      <c r="A2" s="17" t="s">
        <v>51</v>
      </c>
      <c r="B2" s="22" t="s">
        <v>106</v>
      </c>
      <c r="C2" s="56">
        <f>SUM(C3:C6)</f>
        <v>11500</v>
      </c>
      <c r="D2" s="36">
        <v>11000</v>
      </c>
      <c r="E2" s="36">
        <f>D2-C2</f>
        <v>-500</v>
      </c>
      <c r="F2" s="31"/>
      <c r="G2" s="15"/>
      <c r="H2" s="15" t="s">
        <v>113</v>
      </c>
      <c r="I2" s="15"/>
      <c r="J2" s="15" t="s">
        <v>149</v>
      </c>
      <c r="K2" s="15"/>
      <c r="L2" s="15" t="s">
        <v>114</v>
      </c>
      <c r="M2" s="15"/>
      <c r="N2" s="15" t="s">
        <v>149</v>
      </c>
      <c r="O2" s="15"/>
      <c r="P2" s="15" t="s">
        <v>115</v>
      </c>
      <c r="Q2" s="19"/>
      <c r="R2" s="15" t="s">
        <v>149</v>
      </c>
    </row>
    <row r="3" spans="1:18" x14ac:dyDescent="0.45">
      <c r="A3" s="15" t="s">
        <v>17</v>
      </c>
      <c r="B3" s="15" t="s">
        <v>97</v>
      </c>
      <c r="C3" s="50">
        <v>4800</v>
      </c>
      <c r="D3" s="1"/>
      <c r="E3" s="1"/>
      <c r="F3" s="1"/>
      <c r="G3" s="15" t="s">
        <v>45</v>
      </c>
      <c r="H3" s="34" t="s">
        <v>141</v>
      </c>
      <c r="I3" s="34"/>
      <c r="J3" s="33">
        <f>C3-I3</f>
        <v>4800</v>
      </c>
      <c r="K3" s="15" t="s">
        <v>1</v>
      </c>
      <c r="L3" s="15" t="s">
        <v>54</v>
      </c>
      <c r="M3" s="50">
        <v>7600</v>
      </c>
      <c r="N3" s="57">
        <f>C3-M3</f>
        <v>-2800</v>
      </c>
      <c r="O3" s="15" t="s">
        <v>60</v>
      </c>
      <c r="P3" s="15" t="s">
        <v>61</v>
      </c>
      <c r="Q3" s="50">
        <v>6300</v>
      </c>
      <c r="R3" s="57">
        <f>C3-Q3</f>
        <v>-1500</v>
      </c>
    </row>
    <row r="4" spans="1:18" x14ac:dyDescent="0.45">
      <c r="A4" s="15" t="s">
        <v>2</v>
      </c>
      <c r="B4" s="15" t="s">
        <v>55</v>
      </c>
      <c r="C4" s="50">
        <v>4200</v>
      </c>
      <c r="D4" s="1"/>
      <c r="E4" s="1"/>
      <c r="F4" s="1"/>
      <c r="G4" s="15" t="s">
        <v>143</v>
      </c>
      <c r="H4" s="34" t="s">
        <v>136</v>
      </c>
      <c r="I4" s="34"/>
      <c r="J4" s="33">
        <f>C4-I4</f>
        <v>4200</v>
      </c>
      <c r="K4" s="15" t="s">
        <v>24</v>
      </c>
      <c r="L4" s="15" t="s">
        <v>62</v>
      </c>
      <c r="M4" s="50">
        <v>3800</v>
      </c>
      <c r="N4" s="37">
        <f>C4-M4</f>
        <v>400</v>
      </c>
      <c r="O4" s="1"/>
      <c r="P4" s="15"/>
      <c r="Q4" s="19"/>
      <c r="R4" s="19"/>
    </row>
    <row r="5" spans="1:18" x14ac:dyDescent="0.45">
      <c r="A5" s="15" t="s">
        <v>21</v>
      </c>
      <c r="B5" s="15" t="s">
        <v>109</v>
      </c>
      <c r="C5" s="50">
        <v>1900</v>
      </c>
      <c r="D5" s="1"/>
      <c r="E5" s="1"/>
      <c r="F5" s="1"/>
      <c r="G5" s="15" t="s">
        <v>129</v>
      </c>
      <c r="H5" s="34" t="s">
        <v>138</v>
      </c>
      <c r="I5" s="34"/>
      <c r="J5" s="33">
        <f>C5-I5</f>
        <v>1900</v>
      </c>
      <c r="K5" s="15"/>
      <c r="L5" s="15"/>
      <c r="M5" s="15"/>
      <c r="N5" s="37"/>
      <c r="O5" s="15"/>
      <c r="P5" s="15"/>
      <c r="Q5" s="19"/>
      <c r="R5" s="19"/>
    </row>
    <row r="6" spans="1:18" x14ac:dyDescent="0.45">
      <c r="A6" s="15" t="s">
        <v>16</v>
      </c>
      <c r="B6" s="15" t="s">
        <v>59</v>
      </c>
      <c r="C6" s="50">
        <v>600</v>
      </c>
      <c r="D6" s="1"/>
      <c r="E6" s="1"/>
      <c r="F6" s="1"/>
      <c r="G6" s="15" t="s">
        <v>26</v>
      </c>
      <c r="H6" s="15" t="s">
        <v>99</v>
      </c>
      <c r="I6" s="50">
        <v>700</v>
      </c>
      <c r="J6" s="57">
        <f>C6-I6</f>
        <v>-100</v>
      </c>
      <c r="K6" s="15" t="s">
        <v>25</v>
      </c>
      <c r="L6" s="15" t="s">
        <v>71</v>
      </c>
      <c r="M6" s="50">
        <v>800</v>
      </c>
      <c r="N6" s="57">
        <f>C6-M6</f>
        <v>-200</v>
      </c>
      <c r="O6" s="15" t="s">
        <v>35</v>
      </c>
      <c r="P6" s="15" t="s">
        <v>126</v>
      </c>
      <c r="Q6" s="50">
        <v>700</v>
      </c>
      <c r="R6" s="57">
        <f>C6-Q6</f>
        <v>-100</v>
      </c>
    </row>
    <row r="7" spans="1:18" x14ac:dyDescent="0.45">
      <c r="A7" s="17" t="s">
        <v>52</v>
      </c>
      <c r="B7" s="22" t="s">
        <v>107</v>
      </c>
      <c r="C7" s="37">
        <f>SUM(C8:C11)</f>
        <v>14500</v>
      </c>
      <c r="D7" s="36">
        <v>11000</v>
      </c>
      <c r="E7" s="36">
        <f>D7-C7</f>
        <v>-3500</v>
      </c>
      <c r="F7" s="3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45">
      <c r="A8" s="15" t="s">
        <v>1</v>
      </c>
      <c r="B8" s="15" t="s">
        <v>54</v>
      </c>
      <c r="C8" s="50">
        <v>7600</v>
      </c>
      <c r="D8" s="1"/>
      <c r="E8" s="1"/>
      <c r="F8" s="1"/>
      <c r="G8" s="15" t="s">
        <v>47</v>
      </c>
      <c r="H8" s="15" t="s">
        <v>48</v>
      </c>
      <c r="I8" s="15"/>
      <c r="J8" s="33">
        <f>C8-I8</f>
        <v>7600</v>
      </c>
      <c r="K8" s="15" t="s">
        <v>91</v>
      </c>
      <c r="L8" s="15" t="s">
        <v>127</v>
      </c>
      <c r="M8" s="58">
        <v>6200</v>
      </c>
      <c r="N8" s="37">
        <f>C8-M8</f>
        <v>1400</v>
      </c>
      <c r="O8" s="15" t="s">
        <v>60</v>
      </c>
      <c r="P8" s="15" t="s">
        <v>61</v>
      </c>
      <c r="Q8" s="50">
        <v>6300</v>
      </c>
      <c r="R8" s="37">
        <f>C8-Q8</f>
        <v>1300</v>
      </c>
    </row>
    <row r="9" spans="1:18" x14ac:dyDescent="0.45">
      <c r="A9" s="15" t="s">
        <v>23</v>
      </c>
      <c r="B9" s="15" t="s">
        <v>74</v>
      </c>
      <c r="C9" s="50">
        <v>4100</v>
      </c>
      <c r="D9" s="1"/>
      <c r="E9" s="1"/>
      <c r="F9" s="1"/>
      <c r="G9" s="15" t="s">
        <v>143</v>
      </c>
      <c r="H9" s="34" t="s">
        <v>136</v>
      </c>
      <c r="I9" s="34"/>
      <c r="J9" s="33">
        <f>C9-I9</f>
        <v>4100</v>
      </c>
      <c r="K9" s="15" t="s">
        <v>81</v>
      </c>
      <c r="L9" s="15" t="s">
        <v>82</v>
      </c>
      <c r="M9" s="50">
        <v>4200</v>
      </c>
      <c r="N9" s="57">
        <f>C9-M9</f>
        <v>-100</v>
      </c>
      <c r="O9" s="15"/>
      <c r="P9" s="15"/>
      <c r="Q9" s="19"/>
      <c r="R9" s="19"/>
    </row>
    <row r="10" spans="1:18" x14ac:dyDescent="0.45">
      <c r="A10" s="15" t="s">
        <v>21</v>
      </c>
      <c r="B10" s="15" t="s">
        <v>109</v>
      </c>
      <c r="C10" s="50">
        <v>1900</v>
      </c>
      <c r="D10" s="1"/>
      <c r="E10" s="1"/>
      <c r="F10" s="1"/>
      <c r="G10" s="15" t="s">
        <v>129</v>
      </c>
      <c r="H10" s="34" t="s">
        <v>138</v>
      </c>
      <c r="I10" s="34"/>
      <c r="J10" s="33">
        <f>C10-I10</f>
        <v>1900</v>
      </c>
      <c r="K10" s="15"/>
      <c r="L10" s="15"/>
      <c r="M10" s="15"/>
      <c r="N10" s="37"/>
      <c r="O10" s="15"/>
      <c r="P10" s="15"/>
      <c r="Q10" s="19"/>
      <c r="R10" s="19"/>
    </row>
    <row r="11" spans="1:18" x14ac:dyDescent="0.45">
      <c r="A11" s="15" t="s">
        <v>4</v>
      </c>
      <c r="B11" s="15" t="s">
        <v>56</v>
      </c>
      <c r="C11" s="50">
        <v>900</v>
      </c>
      <c r="D11" s="1"/>
      <c r="E11" s="1"/>
      <c r="F11" s="1"/>
      <c r="G11" s="15" t="s">
        <v>33</v>
      </c>
      <c r="H11" s="15" t="s">
        <v>67</v>
      </c>
      <c r="I11" s="50">
        <v>700</v>
      </c>
      <c r="J11" s="33">
        <f>C11-I11</f>
        <v>200</v>
      </c>
      <c r="K11" s="15" t="s">
        <v>27</v>
      </c>
      <c r="L11" s="15" t="s">
        <v>103</v>
      </c>
      <c r="M11" s="50">
        <v>700</v>
      </c>
      <c r="N11" s="37">
        <f>C11-M11</f>
        <v>200</v>
      </c>
      <c r="O11" s="15" t="s">
        <v>16</v>
      </c>
      <c r="P11" s="15" t="s">
        <v>59</v>
      </c>
      <c r="Q11" s="50">
        <v>600</v>
      </c>
      <c r="R11" s="37">
        <f>C11-Q11</f>
        <v>300</v>
      </c>
    </row>
    <row r="12" spans="1:18" x14ac:dyDescent="0.45">
      <c r="A12" s="17" t="s">
        <v>53</v>
      </c>
      <c r="B12" s="22" t="s">
        <v>108</v>
      </c>
      <c r="C12" s="37">
        <f>SUM(C13:C16)</f>
        <v>11900</v>
      </c>
      <c r="D12" s="36">
        <v>11000</v>
      </c>
      <c r="E12" s="36">
        <f>D12-C12</f>
        <v>-900</v>
      </c>
      <c r="F12" s="3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45">
      <c r="A13" s="15" t="s">
        <v>14</v>
      </c>
      <c r="B13" s="15" t="s">
        <v>57</v>
      </c>
      <c r="C13" s="50">
        <v>5500</v>
      </c>
      <c r="D13" s="1"/>
      <c r="E13" s="1"/>
      <c r="F13" s="1"/>
      <c r="G13" s="15" t="s">
        <v>47</v>
      </c>
      <c r="H13" s="15" t="s">
        <v>48</v>
      </c>
      <c r="I13" s="15"/>
      <c r="J13" s="33">
        <f>C13-I13</f>
        <v>5500</v>
      </c>
      <c r="K13" s="15" t="s">
        <v>60</v>
      </c>
      <c r="L13" s="15" t="s">
        <v>61</v>
      </c>
      <c r="M13" s="50">
        <v>6300</v>
      </c>
      <c r="N13" s="57">
        <f>C13-M13</f>
        <v>-800</v>
      </c>
      <c r="O13" s="15" t="s">
        <v>83</v>
      </c>
      <c r="P13" s="15" t="s">
        <v>84</v>
      </c>
      <c r="Q13" s="50">
        <v>5500</v>
      </c>
      <c r="R13" s="57">
        <f>C13-Q13</f>
        <v>0</v>
      </c>
    </row>
    <row r="14" spans="1:18" x14ac:dyDescent="0.45">
      <c r="A14" s="15" t="s">
        <v>24</v>
      </c>
      <c r="B14" s="15" t="s">
        <v>62</v>
      </c>
      <c r="C14" s="50">
        <v>3800</v>
      </c>
      <c r="D14" s="1"/>
      <c r="E14" s="1"/>
      <c r="F14" s="1"/>
      <c r="G14" s="15" t="s">
        <v>143</v>
      </c>
      <c r="H14" s="34" t="s">
        <v>136</v>
      </c>
      <c r="I14" s="34"/>
      <c r="J14" s="33">
        <f>C14-I14</f>
        <v>3800</v>
      </c>
      <c r="K14" s="15" t="s">
        <v>81</v>
      </c>
      <c r="L14" s="15" t="s">
        <v>82</v>
      </c>
      <c r="M14" s="50">
        <v>4200</v>
      </c>
      <c r="N14" s="57">
        <f>C14-M14</f>
        <v>-400</v>
      </c>
      <c r="O14" s="15"/>
      <c r="P14" s="15"/>
      <c r="Q14" s="19"/>
      <c r="R14" s="19"/>
    </row>
    <row r="15" spans="1:18" x14ac:dyDescent="0.45">
      <c r="A15" s="15" t="s">
        <v>21</v>
      </c>
      <c r="B15" s="15" t="s">
        <v>109</v>
      </c>
      <c r="C15" s="50">
        <v>1900</v>
      </c>
      <c r="D15" s="1"/>
      <c r="E15" s="1"/>
      <c r="F15" s="1"/>
      <c r="G15" s="15" t="s">
        <v>129</v>
      </c>
      <c r="H15" s="34" t="s">
        <v>138</v>
      </c>
      <c r="I15" s="34"/>
      <c r="J15" s="33">
        <f>C15-I15</f>
        <v>1900</v>
      </c>
      <c r="K15" s="15"/>
      <c r="L15" s="15"/>
      <c r="M15" s="15"/>
      <c r="N15" s="37"/>
      <c r="O15" s="15"/>
      <c r="P15" s="15"/>
      <c r="Q15" s="19"/>
      <c r="R15" s="19"/>
    </row>
    <row r="16" spans="1:18" x14ac:dyDescent="0.45">
      <c r="A16" s="15" t="s">
        <v>27</v>
      </c>
      <c r="B16" s="15" t="s">
        <v>103</v>
      </c>
      <c r="C16" s="50">
        <v>700</v>
      </c>
      <c r="D16" s="1"/>
      <c r="E16" s="1"/>
      <c r="F16" s="1"/>
      <c r="G16" s="15" t="s">
        <v>4</v>
      </c>
      <c r="H16" s="15" t="s">
        <v>56</v>
      </c>
      <c r="I16" s="50">
        <v>900</v>
      </c>
      <c r="J16" s="57">
        <f>C16-I16</f>
        <v>-200</v>
      </c>
      <c r="K16" s="15" t="s">
        <v>16</v>
      </c>
      <c r="L16" s="15" t="s">
        <v>59</v>
      </c>
      <c r="M16" s="50">
        <v>600</v>
      </c>
      <c r="N16" s="37">
        <f>C16-M16</f>
        <v>100</v>
      </c>
      <c r="O16" s="15" t="s">
        <v>25</v>
      </c>
      <c r="P16" s="15" t="s">
        <v>71</v>
      </c>
      <c r="Q16" s="50">
        <v>800</v>
      </c>
      <c r="R16" s="57">
        <f>C16-Q16</f>
        <v>-100</v>
      </c>
    </row>
    <row r="17" spans="1:18" x14ac:dyDescent="0.45">
      <c r="A17" s="17" t="s">
        <v>65</v>
      </c>
      <c r="B17" s="22" t="s">
        <v>110</v>
      </c>
      <c r="C17" s="37">
        <f>SUM(C18:C21)</f>
        <v>12200</v>
      </c>
      <c r="D17" s="36">
        <v>11000</v>
      </c>
      <c r="E17" s="36">
        <f>D17-C17</f>
        <v>-1200</v>
      </c>
      <c r="F17" s="3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45">
      <c r="A18" s="15" t="s">
        <v>5</v>
      </c>
      <c r="B18" s="15" t="s">
        <v>8</v>
      </c>
      <c r="C18" s="50">
        <v>5500</v>
      </c>
      <c r="D18" s="1"/>
      <c r="E18" s="1"/>
      <c r="F18" s="1"/>
      <c r="G18" s="15" t="s">
        <v>45</v>
      </c>
      <c r="H18" s="34" t="s">
        <v>141</v>
      </c>
      <c r="I18" s="34"/>
      <c r="J18" s="33">
        <f>C18-I18</f>
        <v>5500</v>
      </c>
      <c r="K18" s="15" t="s">
        <v>39</v>
      </c>
      <c r="L18" s="15" t="s">
        <v>90</v>
      </c>
      <c r="M18" s="50">
        <v>7000</v>
      </c>
      <c r="N18" s="57">
        <f>C18-M18</f>
        <v>-1500</v>
      </c>
      <c r="O18" s="15" t="s">
        <v>17</v>
      </c>
      <c r="P18" s="15" t="s">
        <v>97</v>
      </c>
      <c r="Q18" s="50">
        <v>4800</v>
      </c>
      <c r="R18" s="37">
        <f>C18-Q18</f>
        <v>700</v>
      </c>
    </row>
    <row r="19" spans="1:18" x14ac:dyDescent="0.45">
      <c r="A19" s="15" t="s">
        <v>6</v>
      </c>
      <c r="B19" s="15" t="s">
        <v>9</v>
      </c>
      <c r="C19" s="50">
        <v>3900</v>
      </c>
      <c r="D19" s="1"/>
      <c r="E19" s="1"/>
      <c r="F19" s="1"/>
      <c r="G19" s="15" t="s">
        <v>49</v>
      </c>
      <c r="H19" s="34" t="s">
        <v>142</v>
      </c>
      <c r="I19" s="34"/>
      <c r="J19" s="33">
        <f>C19-I19</f>
        <v>3900</v>
      </c>
      <c r="K19" s="15" t="s">
        <v>81</v>
      </c>
      <c r="L19" s="15" t="s">
        <v>82</v>
      </c>
      <c r="M19" s="50">
        <v>4200</v>
      </c>
      <c r="N19" s="57">
        <f>C19-M19</f>
        <v>-300</v>
      </c>
      <c r="O19" s="15"/>
      <c r="P19" s="15"/>
      <c r="Q19" s="19"/>
      <c r="R19" s="19"/>
    </row>
    <row r="20" spans="1:18" x14ac:dyDescent="0.45">
      <c r="A20" s="15" t="s">
        <v>21</v>
      </c>
      <c r="B20" s="15" t="s">
        <v>109</v>
      </c>
      <c r="C20" s="50">
        <v>1900</v>
      </c>
      <c r="D20" s="1"/>
      <c r="E20" s="1"/>
      <c r="F20" s="1"/>
      <c r="G20" s="15" t="s">
        <v>129</v>
      </c>
      <c r="H20" s="34" t="s">
        <v>138</v>
      </c>
      <c r="I20" s="34"/>
      <c r="J20" s="33">
        <f>C20-I20</f>
        <v>1900</v>
      </c>
      <c r="K20" s="15"/>
      <c r="L20" s="15"/>
      <c r="M20" s="15"/>
      <c r="N20" s="37"/>
      <c r="O20" s="15"/>
      <c r="P20" s="15"/>
      <c r="Q20" s="19"/>
      <c r="R20" s="19"/>
    </row>
    <row r="21" spans="1:18" x14ac:dyDescent="0.45">
      <c r="A21" s="15" t="s">
        <v>4</v>
      </c>
      <c r="B21" s="15" t="s">
        <v>56</v>
      </c>
      <c r="C21" s="50">
        <v>900</v>
      </c>
      <c r="D21" s="1"/>
      <c r="E21" s="1"/>
      <c r="F21" s="1"/>
      <c r="G21" s="3" t="s">
        <v>27</v>
      </c>
      <c r="H21" s="3" t="s">
        <v>103</v>
      </c>
      <c r="I21" s="50">
        <v>700</v>
      </c>
      <c r="J21" s="33">
        <f>C21-I21</f>
        <v>200</v>
      </c>
      <c r="K21" s="15" t="s">
        <v>16</v>
      </c>
      <c r="L21" s="15" t="s">
        <v>59</v>
      </c>
      <c r="M21" s="50">
        <v>600</v>
      </c>
      <c r="N21" s="37">
        <f>C21-M21</f>
        <v>300</v>
      </c>
      <c r="O21" s="15" t="s">
        <v>7</v>
      </c>
      <c r="P21" s="15" t="s">
        <v>11</v>
      </c>
      <c r="Q21" s="50">
        <v>600</v>
      </c>
      <c r="R21" s="37">
        <f>C21-Q21</f>
        <v>300</v>
      </c>
    </row>
    <row r="22" spans="1:18" x14ac:dyDescent="0.45">
      <c r="A22" s="17" t="s">
        <v>76</v>
      </c>
      <c r="B22" s="22" t="s">
        <v>111</v>
      </c>
      <c r="C22" s="37">
        <f>SUM(C23:C26)</f>
        <v>11800</v>
      </c>
      <c r="D22" s="36">
        <v>11000</v>
      </c>
      <c r="E22" s="36">
        <f>D22-C22</f>
        <v>-800</v>
      </c>
      <c r="F22" s="3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45">
      <c r="A23" s="15" t="s">
        <v>32</v>
      </c>
      <c r="B23" s="15" t="s">
        <v>66</v>
      </c>
      <c r="C23" s="50">
        <v>5500</v>
      </c>
      <c r="D23" s="1"/>
      <c r="E23" s="1"/>
      <c r="F23" s="1"/>
      <c r="G23" s="15" t="s">
        <v>47</v>
      </c>
      <c r="H23" s="15" t="s">
        <v>48</v>
      </c>
      <c r="I23" s="15"/>
      <c r="J23" s="33">
        <f>C23-I23</f>
        <v>5500</v>
      </c>
      <c r="K23" s="15" t="s">
        <v>39</v>
      </c>
      <c r="L23" s="15" t="s">
        <v>90</v>
      </c>
      <c r="M23" s="50">
        <v>7000</v>
      </c>
      <c r="N23" s="57">
        <f>C23-M23</f>
        <v>-1500</v>
      </c>
      <c r="O23" s="15" t="s">
        <v>91</v>
      </c>
      <c r="P23" s="15" t="s">
        <v>92</v>
      </c>
      <c r="Q23" s="50">
        <v>5600</v>
      </c>
      <c r="R23" s="37">
        <f>C23-Q23</f>
        <v>-100</v>
      </c>
    </row>
    <row r="24" spans="1:18" x14ac:dyDescent="0.45">
      <c r="A24" s="15" t="s">
        <v>24</v>
      </c>
      <c r="B24" s="15" t="s">
        <v>62</v>
      </c>
      <c r="C24" s="50">
        <v>3800</v>
      </c>
      <c r="D24" s="1"/>
      <c r="E24" s="1"/>
      <c r="F24" s="1"/>
      <c r="G24" s="15" t="s">
        <v>49</v>
      </c>
      <c r="H24" s="34" t="s">
        <v>142</v>
      </c>
      <c r="I24" s="34"/>
      <c r="J24" s="33">
        <f>C24-I24</f>
        <v>3800</v>
      </c>
      <c r="K24" s="15" t="s">
        <v>81</v>
      </c>
      <c r="L24" s="15" t="s">
        <v>82</v>
      </c>
      <c r="M24" s="50">
        <v>4200</v>
      </c>
      <c r="N24" s="57">
        <f>C24-M24</f>
        <v>-400</v>
      </c>
      <c r="O24" s="15"/>
      <c r="P24" s="15"/>
      <c r="Q24" s="19"/>
      <c r="R24" s="19"/>
    </row>
    <row r="25" spans="1:18" x14ac:dyDescent="0.45">
      <c r="A25" s="15" t="s">
        <v>21</v>
      </c>
      <c r="B25" s="15" t="s">
        <v>109</v>
      </c>
      <c r="C25" s="50">
        <v>1900</v>
      </c>
      <c r="D25" s="1"/>
      <c r="E25" s="1"/>
      <c r="F25" s="1"/>
      <c r="G25" s="15" t="s">
        <v>129</v>
      </c>
      <c r="H25" s="34" t="s">
        <v>138</v>
      </c>
      <c r="I25" s="34"/>
      <c r="J25" s="33">
        <f>C25-I25</f>
        <v>1900</v>
      </c>
      <c r="K25" s="15"/>
      <c r="L25" s="15"/>
      <c r="M25" s="15"/>
      <c r="N25" s="37"/>
      <c r="O25" s="15"/>
      <c r="P25" s="15"/>
      <c r="Q25" s="19"/>
      <c r="R25" s="19"/>
    </row>
    <row r="26" spans="1:18" x14ac:dyDescent="0.45">
      <c r="A26" s="15" t="s">
        <v>7</v>
      </c>
      <c r="B26" s="15" t="s">
        <v>11</v>
      </c>
      <c r="C26" s="50">
        <v>600</v>
      </c>
      <c r="D26" s="1"/>
      <c r="E26" s="1"/>
      <c r="F26" s="1"/>
      <c r="G26" s="15" t="s">
        <v>26</v>
      </c>
      <c r="H26" s="15" t="s">
        <v>99</v>
      </c>
      <c r="I26" s="50">
        <v>700</v>
      </c>
      <c r="J26" s="57">
        <f>C26-I26</f>
        <v>-100</v>
      </c>
      <c r="K26" s="3" t="s">
        <v>167</v>
      </c>
      <c r="L26" s="3" t="s">
        <v>168</v>
      </c>
      <c r="M26" s="50">
        <v>700</v>
      </c>
      <c r="N26" s="57">
        <f>C26-M26</f>
        <v>-100</v>
      </c>
      <c r="O26" s="15" t="s">
        <v>25</v>
      </c>
      <c r="P26" s="15" t="s">
        <v>71</v>
      </c>
      <c r="Q26" s="50">
        <v>800</v>
      </c>
      <c r="R26" s="57">
        <f>C26-Q26</f>
        <v>-200</v>
      </c>
    </row>
    <row r="27" spans="1:18" x14ac:dyDescent="0.45">
      <c r="A27" s="17" t="s">
        <v>77</v>
      </c>
      <c r="B27" s="22" t="s">
        <v>112</v>
      </c>
      <c r="C27" s="37">
        <f>SUM(C28:C31)</f>
        <v>13700</v>
      </c>
      <c r="D27" s="36">
        <v>11000</v>
      </c>
      <c r="E27" s="36">
        <f>D27-C27</f>
        <v>-2700</v>
      </c>
      <c r="F27" s="3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45">
      <c r="A28" s="15" t="s">
        <v>39</v>
      </c>
      <c r="B28" s="15" t="s">
        <v>90</v>
      </c>
      <c r="C28" s="50">
        <v>7000</v>
      </c>
      <c r="D28" s="1"/>
      <c r="E28" s="1"/>
      <c r="F28" s="1"/>
      <c r="G28" s="15" t="s">
        <v>47</v>
      </c>
      <c r="H28" s="15" t="s">
        <v>48</v>
      </c>
      <c r="I28" s="15"/>
      <c r="J28" s="33">
        <f>C28-I28</f>
        <v>7000</v>
      </c>
      <c r="K28" s="15" t="s">
        <v>91</v>
      </c>
      <c r="L28" s="15" t="s">
        <v>92</v>
      </c>
      <c r="M28" s="50">
        <v>5600</v>
      </c>
      <c r="N28" s="37">
        <f>C28-M28</f>
        <v>1400</v>
      </c>
      <c r="O28" s="15" t="s">
        <v>78</v>
      </c>
      <c r="P28" s="15" t="s">
        <v>80</v>
      </c>
      <c r="Q28" s="50">
        <v>6200</v>
      </c>
      <c r="R28" s="37">
        <f>C28-Q28</f>
        <v>800</v>
      </c>
    </row>
    <row r="29" spans="1:18" x14ac:dyDescent="0.45">
      <c r="A29" s="15" t="s">
        <v>2</v>
      </c>
      <c r="B29" s="15" t="s">
        <v>55</v>
      </c>
      <c r="C29" s="50">
        <v>4200</v>
      </c>
      <c r="D29" s="1"/>
      <c r="E29" s="1"/>
      <c r="F29" s="1"/>
      <c r="G29" s="15" t="s">
        <v>49</v>
      </c>
      <c r="H29" s="34" t="s">
        <v>142</v>
      </c>
      <c r="I29" s="34"/>
      <c r="J29" s="33">
        <f>C29-I29</f>
        <v>4200</v>
      </c>
      <c r="K29" s="15" t="s">
        <v>88</v>
      </c>
      <c r="L29" s="15" t="s">
        <v>89</v>
      </c>
      <c r="M29" s="50">
        <v>3900</v>
      </c>
      <c r="N29" s="37">
        <f>C29-M29</f>
        <v>300</v>
      </c>
      <c r="O29" s="15"/>
      <c r="P29" s="15"/>
      <c r="Q29" s="19"/>
      <c r="R29" s="19"/>
    </row>
    <row r="30" spans="1:18" x14ac:dyDescent="0.45">
      <c r="A30" s="15" t="s">
        <v>21</v>
      </c>
      <c r="B30" s="15" t="s">
        <v>109</v>
      </c>
      <c r="C30" s="50">
        <v>1900</v>
      </c>
      <c r="D30" s="1"/>
      <c r="E30" s="1"/>
      <c r="F30" s="1"/>
      <c r="G30" s="15" t="s">
        <v>129</v>
      </c>
      <c r="H30" s="34" t="s">
        <v>138</v>
      </c>
      <c r="I30" s="34"/>
      <c r="J30" s="33">
        <f>C30-I30</f>
        <v>1900</v>
      </c>
      <c r="K30" s="15"/>
      <c r="L30" s="15"/>
      <c r="M30" s="15"/>
      <c r="N30" s="37"/>
      <c r="O30" s="15"/>
      <c r="P30" s="15"/>
      <c r="Q30" s="19"/>
      <c r="R30" s="19"/>
    </row>
    <row r="31" spans="1:18" x14ac:dyDescent="0.45">
      <c r="A31" s="15" t="s">
        <v>16</v>
      </c>
      <c r="B31" s="15" t="s">
        <v>59</v>
      </c>
      <c r="C31" s="50">
        <v>600</v>
      </c>
      <c r="D31" s="1"/>
      <c r="E31" s="1"/>
      <c r="F31" s="1"/>
      <c r="G31" s="15" t="s">
        <v>26</v>
      </c>
      <c r="H31" s="15" t="s">
        <v>99</v>
      </c>
      <c r="I31" s="50">
        <v>700</v>
      </c>
      <c r="J31" s="57">
        <f>C31-I31</f>
        <v>-100</v>
      </c>
      <c r="K31" s="15" t="s">
        <v>25</v>
      </c>
      <c r="L31" s="15" t="s">
        <v>71</v>
      </c>
      <c r="M31" s="50">
        <v>800</v>
      </c>
      <c r="N31" s="57">
        <f>C31-M31</f>
        <v>-200</v>
      </c>
      <c r="O31" s="15" t="s">
        <v>4</v>
      </c>
      <c r="P31" s="15" t="s">
        <v>56</v>
      </c>
      <c r="Q31" s="50">
        <v>900</v>
      </c>
      <c r="R31" s="57">
        <f>C31-Q31</f>
        <v>-300</v>
      </c>
    </row>
    <row r="32" spans="1:18" x14ac:dyDescent="0.45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45">
      <c r="A33" s="1"/>
      <c r="B33" s="1"/>
      <c r="C33" s="31">
        <f>C2+C7+C12+C17+C22+C27</f>
        <v>75600</v>
      </c>
      <c r="D33" s="38">
        <v>66000</v>
      </c>
      <c r="E33" s="38">
        <f>C33-D33</f>
        <v>9600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E73D-7350-4D2B-9915-9F9B894F8172}">
  <dimension ref="A1:R33"/>
  <sheetViews>
    <sheetView workbookViewId="0">
      <selection activeCell="M40" sqref="M40"/>
    </sheetView>
  </sheetViews>
  <sheetFormatPr defaultColWidth="8.83203125" defaultRowHeight="17" x14ac:dyDescent="0.45"/>
  <cols>
    <col min="2" max="2" width="23.5" bestFit="1" customWidth="1"/>
    <col min="3" max="3" width="9" style="1" bestFit="1" customWidth="1"/>
    <col min="4" max="4" width="8" bestFit="1" customWidth="1"/>
    <col min="5" max="5" width="7.5" bestFit="1" customWidth="1"/>
    <col min="6" max="6" width="6.5" customWidth="1"/>
    <col min="7" max="7" width="4.83203125" bestFit="1" customWidth="1"/>
    <col min="8" max="8" width="20" bestFit="1" customWidth="1"/>
    <col min="9" max="9" width="6" bestFit="1" customWidth="1"/>
    <col min="10" max="10" width="7.33203125" customWidth="1"/>
    <col min="11" max="11" width="4.83203125" bestFit="1" customWidth="1"/>
    <col min="12" max="12" width="20" bestFit="1" customWidth="1"/>
    <col min="13" max="13" width="7.5" bestFit="1" customWidth="1"/>
    <col min="14" max="14" width="7.33203125" customWidth="1"/>
    <col min="15" max="15" width="4.33203125" bestFit="1" customWidth="1"/>
    <col min="16" max="16" width="20" bestFit="1" customWidth="1"/>
    <col min="17" max="17" width="7.5" bestFit="1" customWidth="1"/>
    <col min="18" max="18" width="9" bestFit="1" customWidth="1"/>
    <col min="21" max="21" width="11.5" bestFit="1" customWidth="1"/>
  </cols>
  <sheetData>
    <row r="1" spans="1:18" x14ac:dyDescent="0.45">
      <c r="A1" s="20" t="s">
        <v>118</v>
      </c>
      <c r="B1" s="1"/>
      <c r="D1" s="15" t="s">
        <v>166</v>
      </c>
      <c r="E1" s="15" t="s">
        <v>165</v>
      </c>
      <c r="F1" s="1"/>
      <c r="G1" s="1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45">
      <c r="A2" s="17" t="s">
        <v>51</v>
      </c>
      <c r="B2" s="22" t="s">
        <v>119</v>
      </c>
      <c r="C2" s="37">
        <f>SUM(C3:C6)</f>
        <v>12100</v>
      </c>
      <c r="D2" s="36">
        <v>11000</v>
      </c>
      <c r="E2" s="36">
        <f>D2-C2</f>
        <v>-1100</v>
      </c>
      <c r="F2" s="31"/>
      <c r="G2" s="15"/>
      <c r="H2" s="15" t="s">
        <v>113</v>
      </c>
      <c r="I2" s="15"/>
      <c r="J2" s="15" t="s">
        <v>149</v>
      </c>
      <c r="K2" s="15"/>
      <c r="L2" s="15" t="s">
        <v>114</v>
      </c>
      <c r="M2" s="15"/>
      <c r="N2" s="15" t="s">
        <v>149</v>
      </c>
      <c r="O2" s="15"/>
      <c r="P2" s="15" t="s">
        <v>115</v>
      </c>
      <c r="Q2" s="19"/>
      <c r="R2" s="15" t="s">
        <v>149</v>
      </c>
    </row>
    <row r="3" spans="1:18" x14ac:dyDescent="0.45">
      <c r="A3" s="15" t="s">
        <v>5</v>
      </c>
      <c r="B3" s="15" t="s">
        <v>8</v>
      </c>
      <c r="C3" s="50">
        <v>5500</v>
      </c>
      <c r="D3" s="1"/>
      <c r="E3" s="1"/>
      <c r="F3" s="1"/>
      <c r="G3" s="15" t="s">
        <v>45</v>
      </c>
      <c r="H3" s="34" t="s">
        <v>141</v>
      </c>
      <c r="I3" s="34"/>
      <c r="J3" s="33">
        <f>C3-I3</f>
        <v>5500</v>
      </c>
      <c r="K3" s="3" t="s">
        <v>1</v>
      </c>
      <c r="L3" s="3" t="s">
        <v>54</v>
      </c>
      <c r="M3" s="50">
        <v>7600</v>
      </c>
      <c r="N3" s="57">
        <f>C3-M3</f>
        <v>-2100</v>
      </c>
      <c r="O3" s="15" t="s">
        <v>60</v>
      </c>
      <c r="P3" s="15" t="s">
        <v>61</v>
      </c>
      <c r="Q3" s="50">
        <v>6300</v>
      </c>
      <c r="R3" s="57">
        <f>C3-Q3</f>
        <v>-800</v>
      </c>
    </row>
    <row r="4" spans="1:18" x14ac:dyDescent="0.45">
      <c r="A4" s="15" t="s">
        <v>23</v>
      </c>
      <c r="B4" s="15" t="s">
        <v>74</v>
      </c>
      <c r="C4" s="50">
        <v>4100</v>
      </c>
      <c r="D4" s="1"/>
      <c r="E4" s="1"/>
      <c r="F4" s="1"/>
      <c r="G4" s="15" t="s">
        <v>143</v>
      </c>
      <c r="H4" s="34" t="s">
        <v>136</v>
      </c>
      <c r="I4" s="34"/>
      <c r="J4" s="33">
        <f>C4-I4</f>
        <v>4100</v>
      </c>
      <c r="K4" s="15" t="s">
        <v>81</v>
      </c>
      <c r="L4" s="15" t="s">
        <v>82</v>
      </c>
      <c r="M4" s="50">
        <v>4200</v>
      </c>
      <c r="N4" s="57">
        <f>C4-M4</f>
        <v>-100</v>
      </c>
      <c r="O4" s="15"/>
      <c r="P4" s="15"/>
      <c r="Q4" s="19"/>
      <c r="R4" s="19"/>
    </row>
    <row r="5" spans="1:18" x14ac:dyDescent="0.45">
      <c r="A5" s="15" t="s">
        <v>21</v>
      </c>
      <c r="B5" s="15" t="s">
        <v>109</v>
      </c>
      <c r="C5" s="50">
        <v>1900</v>
      </c>
      <c r="D5" s="1"/>
      <c r="E5" s="1"/>
      <c r="F5" s="1"/>
      <c r="G5" s="15" t="s">
        <v>129</v>
      </c>
      <c r="H5" s="34" t="s">
        <v>138</v>
      </c>
      <c r="I5" s="34"/>
      <c r="J5" s="33">
        <f>C5-I5</f>
        <v>1900</v>
      </c>
      <c r="K5" s="15"/>
      <c r="L5" s="15"/>
      <c r="M5" s="15"/>
      <c r="N5" s="37"/>
      <c r="O5" s="15"/>
      <c r="P5" s="15"/>
      <c r="Q5" s="19"/>
      <c r="R5" s="19"/>
    </row>
    <row r="6" spans="1:18" x14ac:dyDescent="0.45">
      <c r="A6" s="15" t="s">
        <v>16</v>
      </c>
      <c r="B6" s="15" t="s">
        <v>59</v>
      </c>
      <c r="C6" s="50">
        <v>600</v>
      </c>
      <c r="D6" s="1"/>
      <c r="E6" s="1"/>
      <c r="F6" s="1"/>
      <c r="G6" s="15" t="s">
        <v>25</v>
      </c>
      <c r="H6" s="15" t="s">
        <v>71</v>
      </c>
      <c r="I6" s="50">
        <v>800</v>
      </c>
      <c r="J6" s="57">
        <f>C6-I6</f>
        <v>-200</v>
      </c>
      <c r="K6" s="15" t="s">
        <v>4</v>
      </c>
      <c r="L6" s="15" t="s">
        <v>56</v>
      </c>
      <c r="M6" s="50">
        <v>900</v>
      </c>
      <c r="N6" s="57">
        <f>C6-M6</f>
        <v>-300</v>
      </c>
      <c r="O6" s="15" t="s">
        <v>26</v>
      </c>
      <c r="P6" s="15" t="s">
        <v>99</v>
      </c>
      <c r="Q6" s="50">
        <v>700</v>
      </c>
      <c r="R6" s="57">
        <f>C6-Q6</f>
        <v>-100</v>
      </c>
    </row>
    <row r="7" spans="1:18" x14ac:dyDescent="0.45">
      <c r="A7" s="17" t="s">
        <v>52</v>
      </c>
      <c r="B7" s="22" t="s">
        <v>120</v>
      </c>
      <c r="C7" s="37">
        <f>SUM(C8:C11)</f>
        <v>12900</v>
      </c>
      <c r="D7" s="36">
        <v>11000</v>
      </c>
      <c r="E7" s="36">
        <f>D7-C7</f>
        <v>-1900</v>
      </c>
      <c r="F7" s="3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45">
      <c r="A8" s="15" t="s">
        <v>20</v>
      </c>
      <c r="B8" s="15" t="s">
        <v>79</v>
      </c>
      <c r="C8" s="50">
        <v>6200</v>
      </c>
      <c r="D8" s="1"/>
      <c r="E8" s="1"/>
      <c r="F8" s="1"/>
      <c r="G8" s="15" t="s">
        <v>47</v>
      </c>
      <c r="H8" s="15" t="s">
        <v>48</v>
      </c>
      <c r="I8" s="15"/>
      <c r="J8" s="33">
        <f>C8-I8</f>
        <v>6200</v>
      </c>
      <c r="K8" s="15" t="s">
        <v>17</v>
      </c>
      <c r="L8" s="15" t="s">
        <v>97</v>
      </c>
      <c r="M8" s="50">
        <v>4800</v>
      </c>
      <c r="N8" s="37">
        <f>C8-M8</f>
        <v>1400</v>
      </c>
      <c r="O8" s="3" t="s">
        <v>14</v>
      </c>
      <c r="P8" s="3" t="s">
        <v>57</v>
      </c>
      <c r="Q8" s="50">
        <v>5500</v>
      </c>
      <c r="R8" s="37">
        <f>C8-Q8</f>
        <v>700</v>
      </c>
    </row>
    <row r="9" spans="1:18" x14ac:dyDescent="0.45">
      <c r="A9" s="15" t="s">
        <v>2</v>
      </c>
      <c r="B9" s="15" t="s">
        <v>55</v>
      </c>
      <c r="C9" s="50">
        <v>4200</v>
      </c>
      <c r="D9" s="1"/>
      <c r="E9" s="1"/>
      <c r="F9" s="1"/>
      <c r="G9" s="15" t="s">
        <v>143</v>
      </c>
      <c r="H9" s="34" t="s">
        <v>136</v>
      </c>
      <c r="I9" s="34"/>
      <c r="J9" s="33">
        <f>C9-I9</f>
        <v>4200</v>
      </c>
      <c r="K9" s="15" t="s">
        <v>24</v>
      </c>
      <c r="L9" s="15" t="s">
        <v>62</v>
      </c>
      <c r="M9" s="50">
        <v>3800</v>
      </c>
      <c r="N9" s="37">
        <f>C9-M9</f>
        <v>400</v>
      </c>
      <c r="O9" s="15"/>
      <c r="P9" s="15"/>
      <c r="Q9" s="19"/>
      <c r="R9" s="19"/>
    </row>
    <row r="10" spans="1:18" x14ac:dyDescent="0.45">
      <c r="A10" s="15" t="s">
        <v>21</v>
      </c>
      <c r="B10" s="15" t="s">
        <v>109</v>
      </c>
      <c r="C10" s="50">
        <v>1900</v>
      </c>
      <c r="D10" s="1"/>
      <c r="E10" s="1"/>
      <c r="F10" s="1"/>
      <c r="G10" s="15" t="s">
        <v>129</v>
      </c>
      <c r="H10" s="34" t="s">
        <v>138</v>
      </c>
      <c r="I10" s="34"/>
      <c r="J10" s="33">
        <f>C10-I10</f>
        <v>1900</v>
      </c>
      <c r="K10" s="15"/>
      <c r="L10" s="15"/>
      <c r="M10" s="15"/>
      <c r="N10" s="37"/>
      <c r="O10" s="15"/>
      <c r="P10" s="15"/>
      <c r="Q10" s="19"/>
      <c r="R10" s="19"/>
    </row>
    <row r="11" spans="1:18" x14ac:dyDescent="0.45">
      <c r="A11" s="15" t="s">
        <v>7</v>
      </c>
      <c r="B11" s="15" t="s">
        <v>11</v>
      </c>
      <c r="C11" s="50">
        <v>600</v>
      </c>
      <c r="D11" s="1"/>
      <c r="E11" s="1"/>
      <c r="F11" s="1"/>
      <c r="G11" s="15" t="s">
        <v>4</v>
      </c>
      <c r="H11" s="15" t="s">
        <v>56</v>
      </c>
      <c r="I11" s="50">
        <v>900</v>
      </c>
      <c r="J11" s="57">
        <f>C11-I11</f>
        <v>-300</v>
      </c>
      <c r="K11" s="15" t="s">
        <v>26</v>
      </c>
      <c r="L11" s="15" t="s">
        <v>99</v>
      </c>
      <c r="M11" s="50">
        <v>700</v>
      </c>
      <c r="N11" s="57">
        <f>C11-M11</f>
        <v>-100</v>
      </c>
      <c r="O11" s="3" t="s">
        <v>167</v>
      </c>
      <c r="P11" s="3" t="s">
        <v>168</v>
      </c>
      <c r="Q11" s="50">
        <v>700</v>
      </c>
      <c r="R11" s="57">
        <f>C11-Q11</f>
        <v>-100</v>
      </c>
    </row>
    <row r="12" spans="1:18" x14ac:dyDescent="0.45">
      <c r="A12" s="17" t="s">
        <v>53</v>
      </c>
      <c r="B12" s="22" t="s">
        <v>121</v>
      </c>
      <c r="C12" s="37">
        <f>SUM(C13:C16)</f>
        <v>11500</v>
      </c>
      <c r="D12" s="36">
        <v>11000</v>
      </c>
      <c r="E12" s="36">
        <f>D12-C12</f>
        <v>-500</v>
      </c>
      <c r="F12" s="3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45">
      <c r="A13" s="15" t="s">
        <v>17</v>
      </c>
      <c r="B13" s="15" t="s">
        <v>97</v>
      </c>
      <c r="C13" s="50">
        <v>4800</v>
      </c>
      <c r="D13" s="1"/>
      <c r="E13" s="1"/>
      <c r="F13" s="1"/>
      <c r="G13" s="15" t="s">
        <v>45</v>
      </c>
      <c r="H13" s="34" t="s">
        <v>141</v>
      </c>
      <c r="I13" s="34"/>
      <c r="J13" s="33">
        <f>C13-I13</f>
        <v>4800</v>
      </c>
      <c r="K13" s="15" t="s">
        <v>60</v>
      </c>
      <c r="L13" s="15" t="s">
        <v>61</v>
      </c>
      <c r="M13" s="50">
        <v>6300</v>
      </c>
      <c r="N13" s="57">
        <f>C13-M13</f>
        <v>-1500</v>
      </c>
      <c r="O13" s="15" t="s">
        <v>83</v>
      </c>
      <c r="P13" s="15" t="s">
        <v>84</v>
      </c>
      <c r="Q13" s="50">
        <v>5500</v>
      </c>
      <c r="R13" s="57">
        <f>C13-Q13</f>
        <v>-700</v>
      </c>
    </row>
    <row r="14" spans="1:18" x14ac:dyDescent="0.45">
      <c r="A14" s="15" t="s">
        <v>15</v>
      </c>
      <c r="B14" s="15" t="s">
        <v>58</v>
      </c>
      <c r="C14" s="50">
        <v>3900</v>
      </c>
      <c r="D14" s="1"/>
      <c r="E14" s="1"/>
      <c r="F14" s="1"/>
      <c r="G14" s="15" t="s">
        <v>143</v>
      </c>
      <c r="H14" s="34" t="s">
        <v>136</v>
      </c>
      <c r="I14" s="34"/>
      <c r="J14" s="33">
        <f>C14-I14</f>
        <v>3900</v>
      </c>
      <c r="K14" s="15" t="s">
        <v>81</v>
      </c>
      <c r="L14" s="15" t="s">
        <v>82</v>
      </c>
      <c r="M14" s="50">
        <v>4200</v>
      </c>
      <c r="N14" s="57">
        <f>C14-M14</f>
        <v>-300</v>
      </c>
      <c r="O14" s="15"/>
      <c r="P14" s="15"/>
      <c r="Q14" s="19"/>
      <c r="R14" s="19"/>
    </row>
    <row r="15" spans="1:18" x14ac:dyDescent="0.45">
      <c r="A15" s="15" t="s">
        <v>21</v>
      </c>
      <c r="B15" s="15" t="s">
        <v>109</v>
      </c>
      <c r="C15" s="50">
        <v>1900</v>
      </c>
      <c r="D15" s="1"/>
      <c r="E15" s="1"/>
      <c r="F15" s="1"/>
      <c r="G15" s="15" t="s">
        <v>129</v>
      </c>
      <c r="H15" s="34" t="s">
        <v>138</v>
      </c>
      <c r="I15" s="34"/>
      <c r="J15" s="33">
        <f>C15-I15</f>
        <v>1900</v>
      </c>
      <c r="K15" s="15"/>
      <c r="L15" s="15"/>
      <c r="M15" s="15"/>
      <c r="N15" s="37"/>
      <c r="O15" s="15"/>
      <c r="P15" s="15"/>
      <c r="Q15" s="19"/>
      <c r="R15" s="19"/>
    </row>
    <row r="16" spans="1:18" x14ac:dyDescent="0.45">
      <c r="A16" s="15" t="s">
        <v>4</v>
      </c>
      <c r="B16" s="15" t="s">
        <v>56</v>
      </c>
      <c r="C16" s="50">
        <v>900</v>
      </c>
      <c r="D16" s="1"/>
      <c r="E16" s="1"/>
      <c r="F16" s="1"/>
      <c r="G16" s="3" t="s">
        <v>27</v>
      </c>
      <c r="H16" s="3" t="s">
        <v>103</v>
      </c>
      <c r="I16" s="50">
        <v>700</v>
      </c>
      <c r="J16" s="33">
        <f>C16-I16</f>
        <v>200</v>
      </c>
      <c r="K16" s="15" t="s">
        <v>33</v>
      </c>
      <c r="L16" s="15" t="s">
        <v>67</v>
      </c>
      <c r="M16" s="50">
        <v>700</v>
      </c>
      <c r="N16" s="37">
        <f>C16-M16</f>
        <v>200</v>
      </c>
      <c r="O16" s="15" t="s">
        <v>7</v>
      </c>
      <c r="P16" s="15" t="s">
        <v>11</v>
      </c>
      <c r="Q16" s="50">
        <v>600</v>
      </c>
      <c r="R16" s="37">
        <f>C16-Q16</f>
        <v>300</v>
      </c>
    </row>
    <row r="17" spans="1:18" x14ac:dyDescent="0.45">
      <c r="A17" s="17" t="s">
        <v>65</v>
      </c>
      <c r="B17" s="22" t="s">
        <v>122</v>
      </c>
      <c r="C17" s="37">
        <f>SUM(C18:C21)</f>
        <v>11900</v>
      </c>
      <c r="D17" s="36">
        <v>11000</v>
      </c>
      <c r="E17" s="36">
        <f>D17-C17</f>
        <v>-900</v>
      </c>
      <c r="F17" s="3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45">
      <c r="A18" s="15" t="s">
        <v>14</v>
      </c>
      <c r="B18" s="15" t="s">
        <v>57</v>
      </c>
      <c r="C18" s="50">
        <v>5500</v>
      </c>
      <c r="D18" s="1"/>
      <c r="E18" s="1"/>
      <c r="F18" s="1"/>
      <c r="G18" s="15" t="s">
        <v>45</v>
      </c>
      <c r="H18" s="34" t="s">
        <v>141</v>
      </c>
      <c r="I18" s="34"/>
      <c r="J18" s="33">
        <f>C18-I18</f>
        <v>5500</v>
      </c>
      <c r="K18" s="15" t="s">
        <v>39</v>
      </c>
      <c r="L18" s="15" t="s">
        <v>90</v>
      </c>
      <c r="M18" s="50">
        <v>7000</v>
      </c>
      <c r="N18" s="57">
        <f>C18-M18</f>
        <v>-1500</v>
      </c>
      <c r="O18" s="15" t="s">
        <v>146</v>
      </c>
      <c r="P18" s="15" t="s">
        <v>147</v>
      </c>
      <c r="Q18" s="50">
        <v>4800</v>
      </c>
      <c r="R18" s="37">
        <f>C18-Q18</f>
        <v>700</v>
      </c>
    </row>
    <row r="19" spans="1:18" x14ac:dyDescent="0.45">
      <c r="A19" s="15" t="s">
        <v>24</v>
      </c>
      <c r="B19" s="15" t="s">
        <v>62</v>
      </c>
      <c r="C19" s="50">
        <v>3800</v>
      </c>
      <c r="D19" s="1"/>
      <c r="E19" s="1"/>
      <c r="F19" s="1"/>
      <c r="G19" s="15" t="s">
        <v>49</v>
      </c>
      <c r="H19" s="34" t="s">
        <v>142</v>
      </c>
      <c r="I19" s="34"/>
      <c r="J19" s="33">
        <f>C19-I19</f>
        <v>3800</v>
      </c>
      <c r="K19" s="15" t="s">
        <v>81</v>
      </c>
      <c r="L19" s="15" t="s">
        <v>82</v>
      </c>
      <c r="M19" s="50">
        <v>4200</v>
      </c>
      <c r="N19" s="57">
        <f>C19-M19</f>
        <v>-400</v>
      </c>
      <c r="O19" s="15"/>
      <c r="P19" s="15"/>
      <c r="Q19" s="19"/>
      <c r="R19" s="19"/>
    </row>
    <row r="20" spans="1:18" x14ac:dyDescent="0.45">
      <c r="A20" s="15" t="s">
        <v>21</v>
      </c>
      <c r="B20" s="15" t="s">
        <v>109</v>
      </c>
      <c r="C20" s="50">
        <v>1900</v>
      </c>
      <c r="D20" s="1"/>
      <c r="E20" s="1"/>
      <c r="F20" s="1"/>
      <c r="G20" s="15" t="s">
        <v>129</v>
      </c>
      <c r="H20" s="34" t="s">
        <v>138</v>
      </c>
      <c r="I20" s="34"/>
      <c r="J20" s="33">
        <f>C20-I20</f>
        <v>1900</v>
      </c>
      <c r="K20" s="15"/>
      <c r="L20" s="15"/>
      <c r="M20" s="15"/>
      <c r="N20" s="37"/>
      <c r="O20" s="15"/>
      <c r="P20" s="15"/>
      <c r="Q20" s="19"/>
      <c r="R20" s="19"/>
    </row>
    <row r="21" spans="1:18" x14ac:dyDescent="0.45">
      <c r="A21" s="15" t="s">
        <v>35</v>
      </c>
      <c r="B21" s="15" t="s">
        <v>126</v>
      </c>
      <c r="C21" s="50">
        <v>700</v>
      </c>
      <c r="D21" s="1"/>
      <c r="E21" s="1"/>
      <c r="F21" s="1"/>
      <c r="G21" s="15" t="s">
        <v>25</v>
      </c>
      <c r="H21" s="15" t="s">
        <v>71</v>
      </c>
      <c r="I21" s="50">
        <v>800</v>
      </c>
      <c r="J21" s="57">
        <f>C21-I21</f>
        <v>-100</v>
      </c>
      <c r="K21" s="15" t="s">
        <v>16</v>
      </c>
      <c r="L21" s="15" t="s">
        <v>59</v>
      </c>
      <c r="M21" s="50">
        <v>600</v>
      </c>
      <c r="N21" s="37">
        <f>C21-M21</f>
        <v>100</v>
      </c>
      <c r="O21" s="15" t="s">
        <v>7</v>
      </c>
      <c r="P21" s="15" t="s">
        <v>11</v>
      </c>
      <c r="Q21" s="50">
        <v>600</v>
      </c>
      <c r="R21" s="37">
        <f>C21-Q21</f>
        <v>100</v>
      </c>
    </row>
    <row r="22" spans="1:18" x14ac:dyDescent="0.45">
      <c r="A22" s="17" t="s">
        <v>76</v>
      </c>
      <c r="B22" s="22" t="s">
        <v>123</v>
      </c>
      <c r="C22" s="37">
        <f>SUM(C23:C26)</f>
        <v>13900</v>
      </c>
      <c r="D22" s="36">
        <v>11000</v>
      </c>
      <c r="E22" s="36">
        <f>D22-C22</f>
        <v>-2900</v>
      </c>
      <c r="F22" s="3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45">
      <c r="A23" s="15" t="s">
        <v>39</v>
      </c>
      <c r="B23" s="15" t="s">
        <v>90</v>
      </c>
      <c r="C23" s="50">
        <v>7000</v>
      </c>
      <c r="D23" s="1"/>
      <c r="E23" s="1"/>
      <c r="F23" s="1"/>
      <c r="G23" s="15" t="s">
        <v>47</v>
      </c>
      <c r="H23" s="15" t="s">
        <v>48</v>
      </c>
      <c r="I23" s="15"/>
      <c r="J23" s="33">
        <f>C23-I23</f>
        <v>7000</v>
      </c>
      <c r="K23" s="15" t="s">
        <v>91</v>
      </c>
      <c r="L23" s="15" t="s">
        <v>92</v>
      </c>
      <c r="M23" s="50">
        <v>5600</v>
      </c>
      <c r="N23" s="37">
        <f>C23-M23</f>
        <v>1400</v>
      </c>
      <c r="O23" s="15" t="s">
        <v>83</v>
      </c>
      <c r="P23" s="15" t="s">
        <v>84</v>
      </c>
      <c r="Q23" s="50">
        <v>5500</v>
      </c>
      <c r="R23" s="37">
        <f>C23-Q23</f>
        <v>1500</v>
      </c>
    </row>
    <row r="24" spans="1:18" x14ac:dyDescent="0.45">
      <c r="A24" s="15" t="s">
        <v>23</v>
      </c>
      <c r="B24" s="15" t="s">
        <v>74</v>
      </c>
      <c r="C24" s="50">
        <v>4100</v>
      </c>
      <c r="D24" s="1"/>
      <c r="E24" s="1"/>
      <c r="F24" s="1"/>
      <c r="G24" s="15" t="s">
        <v>49</v>
      </c>
      <c r="H24" s="34" t="s">
        <v>142</v>
      </c>
      <c r="I24" s="34"/>
      <c r="J24" s="33">
        <f>C24-I24</f>
        <v>4100</v>
      </c>
      <c r="K24" s="15" t="s">
        <v>81</v>
      </c>
      <c r="L24" s="15" t="s">
        <v>82</v>
      </c>
      <c r="M24" s="50">
        <v>4200</v>
      </c>
      <c r="N24" s="57">
        <f>C24-M24</f>
        <v>-100</v>
      </c>
      <c r="O24" s="15"/>
      <c r="P24" s="15"/>
      <c r="Q24" s="19"/>
      <c r="R24" s="19"/>
    </row>
    <row r="25" spans="1:18" x14ac:dyDescent="0.45">
      <c r="A25" s="15" t="s">
        <v>21</v>
      </c>
      <c r="B25" s="15" t="s">
        <v>109</v>
      </c>
      <c r="C25" s="50">
        <v>1900</v>
      </c>
      <c r="D25" s="1"/>
      <c r="E25" s="1"/>
      <c r="F25" s="1"/>
      <c r="G25" s="15" t="s">
        <v>129</v>
      </c>
      <c r="H25" s="34" t="s">
        <v>138</v>
      </c>
      <c r="I25" s="34"/>
      <c r="J25" s="33">
        <f>C25-I25</f>
        <v>1900</v>
      </c>
      <c r="K25" s="15"/>
      <c r="L25" s="15"/>
      <c r="M25" s="15"/>
      <c r="N25" s="37"/>
      <c r="O25" s="15"/>
      <c r="P25" s="15"/>
      <c r="Q25" s="19"/>
      <c r="R25" s="19"/>
    </row>
    <row r="26" spans="1:18" x14ac:dyDescent="0.45">
      <c r="A26" s="15" t="s">
        <v>4</v>
      </c>
      <c r="B26" s="15" t="s">
        <v>56</v>
      </c>
      <c r="C26" s="50">
        <v>900</v>
      </c>
      <c r="D26" s="1"/>
      <c r="E26" s="1"/>
      <c r="F26" s="1"/>
      <c r="G26" s="3" t="s">
        <v>27</v>
      </c>
      <c r="H26" s="3" t="s">
        <v>103</v>
      </c>
      <c r="I26" s="50">
        <v>700</v>
      </c>
      <c r="J26" s="33">
        <f>C26-I26</f>
        <v>200</v>
      </c>
      <c r="K26" s="15" t="s">
        <v>25</v>
      </c>
      <c r="L26" s="15" t="s">
        <v>71</v>
      </c>
      <c r="M26" s="50">
        <v>800</v>
      </c>
      <c r="N26" s="37">
        <f>C26-M26</f>
        <v>100</v>
      </c>
      <c r="O26" s="15" t="s">
        <v>33</v>
      </c>
      <c r="P26" s="15" t="s">
        <v>67</v>
      </c>
      <c r="Q26" s="50">
        <v>700</v>
      </c>
      <c r="R26" s="37">
        <f>C26-Q26</f>
        <v>200</v>
      </c>
    </row>
    <row r="27" spans="1:18" x14ac:dyDescent="0.45">
      <c r="A27" s="17" t="s">
        <v>124</v>
      </c>
      <c r="B27" s="22" t="s">
        <v>125</v>
      </c>
      <c r="C27" s="37">
        <f>SUM(C28:C31)</f>
        <v>12100</v>
      </c>
      <c r="D27" s="36">
        <v>11000</v>
      </c>
      <c r="E27" s="36">
        <f>D27-C27</f>
        <v>-1100</v>
      </c>
      <c r="F27" s="3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45">
      <c r="A28" s="15" t="s">
        <v>38</v>
      </c>
      <c r="B28" s="15" t="s">
        <v>73</v>
      </c>
      <c r="C28" s="50">
        <v>5200</v>
      </c>
      <c r="D28" s="1"/>
      <c r="E28" s="1"/>
      <c r="F28" s="1"/>
      <c r="G28" s="15" t="s">
        <v>47</v>
      </c>
      <c r="H28" s="15" t="s">
        <v>48</v>
      </c>
      <c r="I28" s="15"/>
      <c r="J28" s="33">
        <f>C28-I28</f>
        <v>5200</v>
      </c>
      <c r="K28" s="15" t="s">
        <v>91</v>
      </c>
      <c r="L28" s="15" t="s">
        <v>92</v>
      </c>
      <c r="M28" s="50">
        <v>5600</v>
      </c>
      <c r="N28" s="57">
        <f>C28-M28</f>
        <v>-400</v>
      </c>
      <c r="O28" s="15" t="s">
        <v>78</v>
      </c>
      <c r="P28" s="15" t="s">
        <v>80</v>
      </c>
      <c r="Q28" s="50">
        <v>6200</v>
      </c>
      <c r="R28" s="57">
        <f>C28-Q28</f>
        <v>-1000</v>
      </c>
    </row>
    <row r="29" spans="1:18" x14ac:dyDescent="0.45">
      <c r="A29" s="15" t="s">
        <v>22</v>
      </c>
      <c r="B29" s="15" t="s">
        <v>70</v>
      </c>
      <c r="C29" s="50">
        <v>4300</v>
      </c>
      <c r="D29" s="1"/>
      <c r="E29" s="1"/>
      <c r="F29" s="1"/>
      <c r="G29" s="15" t="s">
        <v>49</v>
      </c>
      <c r="H29" s="34" t="s">
        <v>142</v>
      </c>
      <c r="I29" s="34"/>
      <c r="J29" s="33">
        <f>C29-I29</f>
        <v>4300</v>
      </c>
      <c r="K29" s="15" t="s">
        <v>81</v>
      </c>
      <c r="L29" s="15" t="s">
        <v>82</v>
      </c>
      <c r="M29" s="50">
        <v>4200</v>
      </c>
      <c r="N29" s="37">
        <f>C29-M29</f>
        <v>100</v>
      </c>
      <c r="O29" s="15"/>
      <c r="P29" s="15"/>
      <c r="Q29" s="19"/>
      <c r="R29" s="19"/>
    </row>
    <row r="30" spans="1:18" x14ac:dyDescent="0.45">
      <c r="A30" s="15" t="s">
        <v>21</v>
      </c>
      <c r="B30" s="15" t="s">
        <v>109</v>
      </c>
      <c r="C30" s="50">
        <v>1900</v>
      </c>
      <c r="D30" s="1"/>
      <c r="E30" s="1"/>
      <c r="F30" s="1"/>
      <c r="G30" s="15" t="s">
        <v>129</v>
      </c>
      <c r="H30" s="34" t="s">
        <v>138</v>
      </c>
      <c r="I30" s="34"/>
      <c r="J30" s="33">
        <f>C30-I30</f>
        <v>1900</v>
      </c>
      <c r="K30" s="15"/>
      <c r="L30" s="15"/>
      <c r="M30" s="15"/>
      <c r="N30" s="37"/>
      <c r="O30" s="15"/>
      <c r="P30" s="15"/>
      <c r="Q30" s="19"/>
      <c r="R30" s="19"/>
    </row>
    <row r="31" spans="1:18" x14ac:dyDescent="0.45">
      <c r="A31" s="15" t="s">
        <v>35</v>
      </c>
      <c r="B31" s="15" t="s">
        <v>126</v>
      </c>
      <c r="C31" s="50">
        <v>700</v>
      </c>
      <c r="D31" s="1"/>
      <c r="E31" s="1"/>
      <c r="F31" s="1"/>
      <c r="G31" s="15" t="s">
        <v>4</v>
      </c>
      <c r="H31" s="15" t="s">
        <v>56</v>
      </c>
      <c r="I31" s="50">
        <v>900</v>
      </c>
      <c r="J31" s="57">
        <f>C31-I31</f>
        <v>-200</v>
      </c>
      <c r="K31" s="15" t="s">
        <v>7</v>
      </c>
      <c r="L31" s="15" t="s">
        <v>11</v>
      </c>
      <c r="M31" s="50">
        <v>600</v>
      </c>
      <c r="N31" s="37">
        <f>C31-M31</f>
        <v>100</v>
      </c>
      <c r="O31" s="3" t="s">
        <v>16</v>
      </c>
      <c r="P31" s="3" t="s">
        <v>59</v>
      </c>
      <c r="Q31" s="50">
        <v>600</v>
      </c>
      <c r="R31" s="37">
        <f>C31-Q31</f>
        <v>100</v>
      </c>
    </row>
    <row r="32" spans="1:18" x14ac:dyDescent="0.45">
      <c r="A32" s="1"/>
      <c r="B32" s="1"/>
      <c r="D32" s="1"/>
      <c r="E32" s="1"/>
      <c r="F32" s="1"/>
      <c r="G32" s="1"/>
      <c r="H32" s="1"/>
      <c r="I32" s="1"/>
      <c r="J32" s="1"/>
      <c r="K32" s="19"/>
      <c r="L32" s="19"/>
      <c r="M32" s="19"/>
      <c r="N32" s="1"/>
      <c r="O32" s="1"/>
      <c r="P32" s="1"/>
      <c r="Q32" s="1"/>
      <c r="R32" s="1"/>
    </row>
    <row r="33" spans="3:5" x14ac:dyDescent="0.45">
      <c r="C33" s="31">
        <f>C2+C7+C12+C17+C22+C27</f>
        <v>74400</v>
      </c>
      <c r="D33" s="38">
        <v>66000</v>
      </c>
      <c r="E33" s="38">
        <f>C33-D33</f>
        <v>8400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E9DE-216D-4FB7-A85D-9B96FE3BB1B1}">
  <dimension ref="A1:E5"/>
  <sheetViews>
    <sheetView workbookViewId="0">
      <selection activeCell="O43" sqref="O43"/>
    </sheetView>
  </sheetViews>
  <sheetFormatPr defaultColWidth="8.83203125" defaultRowHeight="17" x14ac:dyDescent="0.45"/>
  <cols>
    <col min="1" max="1" width="12.83203125" customWidth="1"/>
  </cols>
  <sheetData>
    <row r="1" spans="1:5" x14ac:dyDescent="0.45">
      <c r="A1" t="s">
        <v>221</v>
      </c>
      <c r="B1" s="63" t="s">
        <v>218</v>
      </c>
      <c r="C1" s="63" t="s">
        <v>219</v>
      </c>
      <c r="D1" s="63" t="s">
        <v>165</v>
      </c>
      <c r="E1" s="63" t="s">
        <v>220</v>
      </c>
    </row>
    <row r="2" spans="1:5" x14ac:dyDescent="0.45">
      <c r="A2" s="77" t="s">
        <v>216</v>
      </c>
      <c r="B2" s="39">
        <f>'추가요금 (밸A)'!C33</f>
        <v>76400</v>
      </c>
      <c r="C2" s="41">
        <v>66000</v>
      </c>
      <c r="D2" s="41">
        <f>B2-C2</f>
        <v>10400</v>
      </c>
      <c r="E2" s="76">
        <f>D2/B2</f>
        <v>0.13612565445026178</v>
      </c>
    </row>
    <row r="3" spans="1:5" x14ac:dyDescent="0.45">
      <c r="A3" s="63" t="s">
        <v>217</v>
      </c>
      <c r="B3" s="39">
        <f>'추가요금 (밸B)'!C33</f>
        <v>74100</v>
      </c>
      <c r="C3" s="41">
        <v>66000</v>
      </c>
      <c r="D3" s="41">
        <f t="shared" ref="D3:D5" si="0">B3-C3</f>
        <v>8100</v>
      </c>
      <c r="E3" s="76">
        <f t="shared" ref="E3:E5" si="1">D3/B3</f>
        <v>0.10931174089068826</v>
      </c>
    </row>
    <row r="4" spans="1:5" x14ac:dyDescent="0.45">
      <c r="A4" s="63" t="s">
        <v>117</v>
      </c>
      <c r="B4" s="39">
        <f>'추가요금 (다A)'!C33</f>
        <v>75600</v>
      </c>
      <c r="C4" s="41">
        <v>66000</v>
      </c>
      <c r="D4" s="41">
        <f t="shared" si="0"/>
        <v>9600</v>
      </c>
      <c r="E4" s="76">
        <f t="shared" si="1"/>
        <v>0.12698412698412698</v>
      </c>
    </row>
    <row r="5" spans="1:5" x14ac:dyDescent="0.45">
      <c r="A5" s="63" t="s">
        <v>118</v>
      </c>
      <c r="B5" s="39">
        <f>'추가요금 (다B)'!C33</f>
        <v>74400</v>
      </c>
      <c r="C5" s="41">
        <v>66000</v>
      </c>
      <c r="D5" s="41">
        <f t="shared" si="0"/>
        <v>8400</v>
      </c>
      <c r="E5" s="76">
        <f t="shared" si="1"/>
        <v>0.11290322580645161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블록별 원가 산정</vt:lpstr>
      <vt:lpstr>블럭별 단가 추산</vt:lpstr>
      <vt:lpstr>추가요금 (밸A)</vt:lpstr>
      <vt:lpstr>추가요금 (밸B)</vt:lpstr>
      <vt:lpstr>추가요금 (다A)</vt:lpstr>
      <vt:lpstr>추가요금 (다B)</vt:lpstr>
      <vt:lpstr>가격정책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Seongjun Kim</dc:creator>
  <cp:lastModifiedBy>Seongjun Kim</cp:lastModifiedBy>
  <dcterms:created xsi:type="dcterms:W3CDTF">2024-08-05T01:45:38Z</dcterms:created>
  <dcterms:modified xsi:type="dcterms:W3CDTF">2024-08-14T07:14:56Z</dcterms:modified>
</cp:coreProperties>
</file>