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leuchoa\Documents\02_Pessoal\curso_dio_excel-ia\"/>
    </mc:Choice>
  </mc:AlternateContent>
  <xr:revisionPtr revIDLastSave="0" documentId="13_ncr:1_{755F0DCF-01E9-4391-880F-8631833976EB}" xr6:coauthVersionLast="47" xr6:coauthVersionMax="47" xr10:uidLastSave="{00000000-0000-0000-0000-000000000000}"/>
  <bookViews>
    <workbookView xWindow="-120" yWindow="-120" windowWidth="24240" windowHeight="13020" tabRatio="579" xr2:uid="{D63472A4-8300-4934-9C87-0EC792DCF89D}"/>
  </bookViews>
  <sheets>
    <sheet name="APP" sheetId="1" r:id="rId1"/>
  </sheets>
  <definedNames>
    <definedName name="cfg_PctInvest">APP!$D$14</definedName>
    <definedName name="cfg_RendaMensal">APP!$D$12</definedName>
    <definedName name="cfg_TaxaRendAnual">APP!$D$13</definedName>
    <definedName name="inv_Anos">APP!$D$22</definedName>
    <definedName name="inv_CapInicial">APP!$D$18</definedName>
    <definedName name="inv_DivMens">APP!$D$29</definedName>
    <definedName name="inv_FreqCap">APP!$D$19</definedName>
    <definedName name="inv_ImpostoDiv">APP!$D$26</definedName>
    <definedName name="inv_InflacaoAnual">APP!$D$24</definedName>
    <definedName name="inv_PatAcum">APP!$D$27</definedName>
    <definedName name="inv_Period">APP!$D$20</definedName>
    <definedName name="inv_Period_2">APP!$C$42</definedName>
    <definedName name="inv_ReinvDiv">APP!$D$21</definedName>
    <definedName name="inv_TaxaAdm">APP!$D$25</definedName>
    <definedName name="inv_TaxaAnual">(1+inv_TaxaM)^12-1</definedName>
    <definedName name="inv_TaxaAnual_Liq">(1+inv_TaxaM_Liq)^12-1</definedName>
    <definedName name="inv_TaxaM">APP!$D$23</definedName>
    <definedName name="inv_TaxaM_Liq">inv_TaxaM-inv_TaxaAdm/12</definedName>
    <definedName name="NomeDaEsquerda">_xludf.GET.CELL(38,INDIRECT("RC[-1]",FALSE))</definedName>
    <definedName name="tbl_cenarios">APP!$B$31:$D$37</definedName>
    <definedName name="tbl_config">APP!$B$11:$D$15</definedName>
    <definedName name="tbl_invest_men">APP!$B$17:$D$29</definedName>
    <definedName name="tbl_perfil">APP!$B$41:$D$51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 a="1"/>
  <c r="C46" i="1" s="1"/>
  <c r="C47" i="1" a="1"/>
  <c r="C47" i="1" s="1"/>
  <c r="C48" i="1" a="1"/>
  <c r="C48" i="1" s="1"/>
  <c r="C49" i="1" a="1"/>
  <c r="C49" i="1" s="1"/>
  <c r="C50" i="1" a="1"/>
  <c r="C50" i="1" s="1"/>
  <c r="C45" i="1" a="1"/>
  <c r="C45" i="1" s="1"/>
  <c r="C51" i="1" l="1"/>
  <c r="C42" i="1"/>
  <c r="D50" i="1" s="1"/>
  <c r="C34" i="1" a="1"/>
  <c r="C34" i="1" s="1"/>
  <c r="D34" i="1" s="1" a="1"/>
  <c r="D34" i="1" s="1"/>
  <c r="C35" i="1" a="1"/>
  <c r="C35" i="1" s="1"/>
  <c r="D35" i="1" s="1" a="1"/>
  <c r="D35" i="1" s="1"/>
  <c r="C36" i="1" a="1"/>
  <c r="C36" i="1" s="1"/>
  <c r="D36" i="1" s="1" a="1"/>
  <c r="D36" i="1" s="1"/>
  <c r="C37" i="1" a="1"/>
  <c r="C37" i="1" s="1"/>
  <c r="D37" i="1" s="1" a="1"/>
  <c r="D37" i="1" s="1"/>
  <c r="C33" i="1" a="1"/>
  <c r="C33" i="1" s="1"/>
  <c r="D33" i="1" s="1" a="1"/>
  <c r="D33" i="1" s="1"/>
  <c r="D27" i="1" a="1"/>
  <c r="D27" i="1" s="1"/>
  <c r="D29" i="1" s="1" a="1"/>
  <c r="D29" i="1" s="1"/>
  <c r="B20" i="1"/>
  <c r="D45" i="1" l="1"/>
  <c r="D48" i="1"/>
  <c r="D46" i="1"/>
  <c r="D49" i="1"/>
  <c r="D47" i="1"/>
  <c r="D28" i="1"/>
  <c r="D15" i="1" l="1"/>
  <c r="D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Uchoa</author>
  </authors>
  <commentList>
    <comment ref="D15" authorId="0" shapeId="0" xr:uid="{54A60EDE-E5D0-48CD-9C12-30D4BB0F1645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Valor recomendado para investir mensalmente (renda × % investimento).</t>
        </r>
      </text>
    </comment>
    <comment ref="B24" authorId="0" shapeId="0" xr:uid="{2036AF9F-2BF3-4726-9CA9-263C2A3661A9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Taxa média de inflação anual projetada para correção de valores.</t>
        </r>
      </text>
    </comment>
    <comment ref="B25" authorId="0" shapeId="0" xr:uid="{76F0290F-4C80-40B7-8076-10554870D05A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Percentual cobrado pela gestão do fundo, aplicado anualmente sobre o patrimônio.</t>
        </r>
      </text>
    </comment>
    <comment ref="B26" authorId="0" shapeId="0" xr:uid="{FF56576D-8397-4FE4-B463-3B7505C13AB6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Alíquota de imposto retido na fonte sobre rendimentos de FIIs.</t>
        </r>
      </text>
    </comment>
    <comment ref="B32" authorId="0" shapeId="0" xr:uid="{A96C4F2D-5265-4C97-80A5-D596D5F684F7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 Define quantos anos você projeta o investimento</t>
        </r>
      </text>
    </comment>
    <comment ref="C32" authorId="0" shapeId="0" xr:uid="{1DB704AF-5847-4723-94A3-F64CE15BAB4B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Saldo futuro com aportes periódicos e taxa líquida (já descontada)</t>
        </r>
      </text>
    </comment>
    <comment ref="D32" authorId="0" shapeId="0" xr:uid="{03E25963-3AA5-4931-AA89-29A778031599}">
      <text>
        <r>
          <rPr>
            <b/>
            <sz val="9"/>
            <color indexed="81"/>
            <rFont val="Segoe UI"/>
            <family val="2"/>
          </rPr>
          <t>Leandro Uchoa:</t>
        </r>
        <r>
          <rPr>
            <sz val="9"/>
            <color indexed="81"/>
            <rFont val="Segoe UI"/>
            <family val="2"/>
          </rPr>
          <t xml:space="preserve">
Dividendo esperado em reais por mês, sobre o patrimônio projetado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<sst xmlns="http://schemas.openxmlformats.org/spreadsheetml/2006/main" count="40" uniqueCount="40">
  <si>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INVESTIMENTO MENSAL</t>
  </si>
  <si>
    <t>CONFIGURAÇÕES</t>
  </si>
  <si>
    <t>Agressivo</t>
  </si>
  <si>
    <t>VALOR A SER INVESTIDO POR MÊS</t>
  </si>
  <si>
    <t>PERFIL</t>
  </si>
  <si>
    <t>TIPO DE FII</t>
  </si>
  <si>
    <t>Valores</t>
  </si>
  <si>
    <t>PAPEL</t>
  </si>
  <si>
    <t>TIJOLO</t>
  </si>
  <si>
    <t>HÍBRIDOS</t>
  </si>
  <si>
    <t>FOFs</t>
  </si>
  <si>
    <t>DESENVOLVIMENTO</t>
  </si>
  <si>
    <t>HOTELARIAS</t>
  </si>
  <si>
    <t>Renda Líquida Mensal (R$)</t>
  </si>
  <si>
    <t>Taxa Anual de Rendimento Esperada (%)</t>
  </si>
  <si>
    <t>Percentual de Investimento (%)</t>
  </si>
  <si>
    <t>Montante Sugerido para Investir (R$)</t>
  </si>
  <si>
    <t>Capital Inicial (R$)</t>
  </si>
  <si>
    <t>Inflação Anual (%)</t>
  </si>
  <si>
    <t>Taxa de Administração (%)</t>
  </si>
  <si>
    <t>Imposto sobre Dividendos (%)</t>
  </si>
  <si>
    <t>Reinvestimento de Dividendos (Sim/Não)</t>
  </si>
  <si>
    <t>Não</t>
  </si>
  <si>
    <t>Mensal</t>
  </si>
  <si>
    <t>Frequência de Capitalização (Mês/Ano)</t>
  </si>
  <si>
    <t>Período de Investimento (Anos)</t>
  </si>
  <si>
    <t>Taxa Mensal de Rendimento Esperada (%)</t>
  </si>
  <si>
    <t>Patrimônio Projetado ao Final do Período (R$)</t>
  </si>
  <si>
    <t>Rendimento Mensal Estimado (R$)</t>
  </si>
  <si>
    <t>Patrimônio Corrigido pela Inflação (R$)</t>
  </si>
  <si>
    <t xml:space="preserve"> CENÁRIOS DE INVESTIMENTOS</t>
  </si>
  <si>
    <t>Patrimônio Projetado</t>
  </si>
  <si>
    <t>Rendimento Mês</t>
  </si>
  <si>
    <t>Em 2 Anos:</t>
  </si>
  <si>
    <t>Em 5 Anos:</t>
  </si>
  <si>
    <t>Em 10 Anos:</t>
  </si>
  <si>
    <t>Em 20 Anos:</t>
  </si>
  <si>
    <t>Em 30 Anos:</t>
  </si>
  <si>
    <t xml:space="preserve"> Horizonte</t>
  </si>
  <si>
    <t>Sugestão 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</si>
</sst>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sz val="10"/>
      <color theme="1"/>
      <name val="Segoe UI"/>
      <family val="2"/>
    </font>
    <font>
      <b/>
      <sz val="18"/>
      <color theme="1"/>
      <name val="Segoe UI Semibold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rgb="FFFFFFFF"/>
      <name val="Segoe UI Semibold"/>
      <family val="2"/>
    </font>
    <font>
      <b/>
      <sz val="11"/>
      <color theme="0"/>
      <name val="Segoe UI Semibold"/>
      <family val="2"/>
    </font>
    <font>
      <b/>
      <sz val="10"/>
      <color theme="0"/>
      <name val="Segoe UI Semibold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155D7F"/>
        <bgColor indexed="64"/>
      </patternFill>
    </fill>
    <fill>
      <patternFill patternType="solid">
        <fgColor rgb="FFDCEA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2" borderId="0" xfId="2"/>
    <xf numFmtId="0" fontId="2" fillId="2" borderId="0" xfId="2" applyAlignment="1">
      <alignment horizontal="center"/>
    </xf>
    <xf numFmtId="0" fontId="3" fillId="3" borderId="0" xfId="0" applyFont="1" applyFill="1"/>
    <xf numFmtId="164" fontId="3" fillId="3" borderId="0" xfId="1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5" fillId="6" borderId="3" xfId="0" applyFont="1" applyFill="1" applyBorder="1" applyAlignment="1">
      <alignment horizontal="right"/>
    </xf>
    <xf numFmtId="0" fontId="12" fillId="6" borderId="1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left" indent="3"/>
    </xf>
    <xf numFmtId="0" fontId="7" fillId="8" borderId="11" xfId="0" applyFont="1" applyFill="1" applyBorder="1" applyAlignment="1">
      <alignment horizontal="left" indent="3"/>
    </xf>
    <xf numFmtId="0" fontId="7" fillId="8" borderId="13" xfId="0" applyFont="1" applyFill="1" applyBorder="1" applyAlignment="1">
      <alignment horizontal="left" indent="3"/>
    </xf>
    <xf numFmtId="0" fontId="7" fillId="8" borderId="14" xfId="0" applyFont="1" applyFill="1" applyBorder="1" applyAlignment="1">
      <alignment horizontal="left" indent="3"/>
    </xf>
    <xf numFmtId="164" fontId="8" fillId="8" borderId="22" xfId="0" applyNumberFormat="1" applyFont="1" applyFill="1" applyBorder="1" applyAlignment="1">
      <alignment horizontal="center"/>
    </xf>
    <xf numFmtId="0" fontId="10" fillId="9" borderId="13" xfId="0" applyFont="1" applyFill="1" applyBorder="1" applyAlignment="1">
      <alignment horizontal="left" indent="3"/>
    </xf>
    <xf numFmtId="0" fontId="10" fillId="9" borderId="14" xfId="0" applyFont="1" applyFill="1" applyBorder="1" applyAlignment="1">
      <alignment horizontal="left" indent="3"/>
    </xf>
    <xf numFmtId="8" fontId="9" fillId="9" borderId="15" xfId="0" applyNumberFormat="1" applyFont="1" applyFill="1" applyBorder="1" applyAlignment="1">
      <alignment horizontal="center"/>
    </xf>
    <xf numFmtId="0" fontId="10" fillId="9" borderId="16" xfId="0" applyFont="1" applyFill="1" applyBorder="1" applyAlignment="1">
      <alignment horizontal="left" indent="3"/>
    </xf>
    <xf numFmtId="0" fontId="10" fillId="9" borderId="17" xfId="0" applyFont="1" applyFill="1" applyBorder="1" applyAlignment="1">
      <alignment horizontal="left" indent="3"/>
    </xf>
    <xf numFmtId="8" fontId="9" fillId="9" borderId="18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left" indent="3"/>
    </xf>
    <xf numFmtId="164" fontId="8" fillId="9" borderId="5" xfId="0" applyNumberFormat="1" applyFont="1" applyFill="1" applyBorder="1" applyAlignment="1">
      <alignment horizontal="center"/>
    </xf>
    <xf numFmtId="164" fontId="8" fillId="9" borderId="6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left" indent="3"/>
    </xf>
    <xf numFmtId="164" fontId="8" fillId="9" borderId="8" xfId="0" applyNumberFormat="1" applyFont="1" applyFill="1" applyBorder="1" applyAlignment="1">
      <alignment horizontal="center"/>
    </xf>
    <xf numFmtId="164" fontId="8" fillId="9" borderId="9" xfId="0" applyNumberFormat="1" applyFont="1" applyFill="1" applyBorder="1" applyAlignment="1">
      <alignment horizontal="center"/>
    </xf>
    <xf numFmtId="0" fontId="7" fillId="8" borderId="28" xfId="0" applyFont="1" applyFill="1" applyBorder="1" applyAlignment="1">
      <alignment horizontal="left" indent="3"/>
    </xf>
    <xf numFmtId="0" fontId="7" fillId="8" borderId="29" xfId="0" applyFont="1" applyFill="1" applyBorder="1" applyAlignment="1">
      <alignment horizontal="left" indent="3"/>
    </xf>
    <xf numFmtId="0" fontId="7" fillId="8" borderId="30" xfId="0" applyFont="1" applyFill="1" applyBorder="1" applyAlignment="1">
      <alignment horizontal="left" indent="3"/>
    </xf>
    <xf numFmtId="0" fontId="7" fillId="8" borderId="25" xfId="0" applyFont="1" applyFill="1" applyBorder="1" applyAlignment="1">
      <alignment horizontal="left" indent="3"/>
    </xf>
    <xf numFmtId="0" fontId="7" fillId="8" borderId="20" xfId="0" applyFont="1" applyFill="1" applyBorder="1" applyAlignment="1">
      <alignment horizontal="left" indent="3"/>
    </xf>
    <xf numFmtId="0" fontId="7" fillId="8" borderId="21" xfId="0" applyFont="1" applyFill="1" applyBorder="1" applyAlignment="1">
      <alignment horizontal="left" indent="3"/>
    </xf>
    <xf numFmtId="0" fontId="7" fillId="8" borderId="31" xfId="0" applyFont="1" applyFill="1" applyBorder="1" applyAlignment="1">
      <alignment horizontal="left" indent="3"/>
    </xf>
    <xf numFmtId="0" fontId="7" fillId="8" borderId="24" xfId="0" applyFont="1" applyFill="1" applyBorder="1" applyAlignment="1">
      <alignment horizontal="left" indent="3"/>
    </xf>
    <xf numFmtId="164" fontId="8" fillId="0" borderId="12" xfId="1" applyNumberFormat="1" applyFont="1" applyBorder="1" applyAlignment="1" applyProtection="1">
      <alignment horizontal="center"/>
      <protection locked="0"/>
    </xf>
    <xf numFmtId="10" fontId="8" fillId="0" borderId="15" xfId="0" applyNumberFormat="1" applyFont="1" applyBorder="1" applyAlignment="1" applyProtection="1">
      <alignment horizontal="center"/>
      <protection locked="0"/>
    </xf>
    <xf numFmtId="10" fontId="8" fillId="5" borderId="23" xfId="0" applyNumberFormat="1" applyFont="1" applyFill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10" fontId="9" fillId="0" borderId="15" xfId="0" applyNumberFormat="1" applyFont="1" applyBorder="1" applyAlignment="1" applyProtection="1">
      <alignment horizontal="center"/>
      <protection locked="0"/>
    </xf>
    <xf numFmtId="164" fontId="9" fillId="5" borderId="12" xfId="0" applyNumberFormat="1" applyFont="1" applyFill="1" applyBorder="1" applyAlignment="1" applyProtection="1">
      <alignment horizontal="center"/>
      <protection locked="0"/>
    </xf>
    <xf numFmtId="0" fontId="9" fillId="5" borderId="15" xfId="0" applyFont="1" applyFill="1" applyBorder="1" applyAlignment="1" applyProtection="1">
      <alignment horizontal="center"/>
      <protection locked="0"/>
    </xf>
    <xf numFmtId="10" fontId="9" fillId="5" borderId="15" xfId="0" applyNumberFormat="1" applyFont="1" applyFill="1" applyBorder="1" applyAlignment="1" applyProtection="1">
      <alignment horizontal="center"/>
      <protection locked="0"/>
    </xf>
    <xf numFmtId="8" fontId="9" fillId="9" borderId="19" xfId="0" applyNumberFormat="1" applyFont="1" applyFill="1" applyBorder="1" applyAlignment="1">
      <alignment horizontal="center"/>
    </xf>
    <xf numFmtId="0" fontId="0" fillId="0" borderId="0" xfId="0" applyFont="1"/>
    <xf numFmtId="0" fontId="15" fillId="10" borderId="26" xfId="0" applyFont="1" applyFill="1" applyBorder="1" applyAlignment="1">
      <alignment horizontal="center" vertical="center"/>
    </xf>
    <xf numFmtId="0" fontId="16" fillId="10" borderId="0" xfId="0" applyFont="1" applyFill="1" applyBorder="1" applyAlignment="1">
      <alignment horizontal="center" vertical="center" wrapText="1"/>
    </xf>
    <xf numFmtId="0" fontId="17" fillId="10" borderId="27" xfId="0" applyFont="1" applyFill="1" applyBorder="1" applyAlignment="1">
      <alignment horizontal="center" vertical="center" wrapText="1"/>
    </xf>
    <xf numFmtId="164" fontId="11" fillId="9" borderId="5" xfId="0" applyNumberFormat="1" applyFont="1" applyFill="1" applyBorder="1" applyAlignment="1">
      <alignment horizontal="center"/>
    </xf>
    <xf numFmtId="9" fontId="3" fillId="4" borderId="0" xfId="0" applyNumberFormat="1" applyFont="1" applyFill="1" applyAlignment="1">
      <alignment horizontal="center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colors>
    <mruColors>
      <color rgb="FFFFFFFF"/>
      <color rgb="FFF5F7FA"/>
      <color rgb="FFA3D1E8"/>
      <color rgb="FFDCEAF7"/>
      <color rgb="FF155D7F"/>
      <color rgb="FFFFA500"/>
      <color rgb="FF3C7997"/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83739914070343"/>
          <c:y val="3.6198812025210816E-2"/>
          <c:w val="0.43239100628875587"/>
          <c:h val="0.93812275794713385"/>
        </c:manualLayout>
      </c:layout>
      <c:doughnutChart>
        <c:varyColors val="1"/>
        <c:ser>
          <c:idx val="0"/>
          <c:order val="0"/>
          <c:tx>
            <c:strRef>
              <c:f>APP!$C$44</c:f>
              <c:strCache>
                <c:ptCount val="1"/>
                <c:pt idx="0">
                  <c:v>Sugestão de 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14-4EC3-8751-2A79606DA4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14-4EC3-8751-2A79606DA40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14-4EC3-8751-2A79606DA4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14-4EC3-8751-2A79606DA4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14-4EC3-8751-2A79606DA40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14-4EC3-8751-2A79606DA4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APP!$B$45:$B$50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APP!$C$45:$C$50</c:f>
              <c:numCache>
                <c:formatCode>0%</c:formatCode>
                <c:ptCount val="6"/>
                <c:pt idx="0">
                  <c:v>0.5</c:v>
                </c:pt>
                <c:pt idx="1">
                  <c:v>0.3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0.05</c:v>
                </c:pt>
                <c:pt idx="5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E14-4EC3-8751-2A79606DA4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337038</xdr:rowOff>
    </xdr:from>
    <xdr:to>
      <xdr:col>3</xdr:col>
      <xdr:colOff>1003788</xdr:colOff>
      <xdr:row>8</xdr:row>
      <xdr:rowOff>190500</xdr:rowOff>
    </xdr:to>
    <xdr:grpSp>
      <xdr:nvGrpSpPr>
        <xdr:cNvPr id="10" name="Agrupar 9" descr="Título: “Banner Uchoa Investimentos”&#10;Descrição: “Cabeçalho em fundo azul-marinho com o texto ‘Uchoa Investimentos’ em branco e ícone de gráfico estilizado também em branco.”">
          <a:extLst>
            <a:ext uri="{FF2B5EF4-FFF2-40B4-BE49-F238E27FC236}">
              <a16:creationId xmlns:a16="http://schemas.microsoft.com/office/drawing/2014/main" id="{0D119A26-DE09-CF7A-5289-60DB585BC62F}"/>
            </a:ext>
          </a:extLst>
        </xdr:cNvPr>
        <xdr:cNvGrpSpPr/>
      </xdr:nvGrpSpPr>
      <xdr:grpSpPr>
        <a:xfrm>
          <a:off x="381000" y="337038"/>
          <a:ext cx="5285897" cy="1518266"/>
          <a:chOff x="381000" y="337038"/>
          <a:chExt cx="5290038" cy="1524000"/>
        </a:xfrm>
      </xdr:grpSpPr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3A394C28-B069-C9BF-D981-CE6C4998C368}"/>
              </a:ext>
            </a:extLst>
          </xdr:cNvPr>
          <xdr:cNvSpPr/>
        </xdr:nvSpPr>
        <xdr:spPr>
          <a:xfrm>
            <a:off x="381000" y="337038"/>
            <a:ext cx="5290038" cy="1524000"/>
          </a:xfrm>
          <a:prstGeom prst="roundRect">
            <a:avLst/>
          </a:prstGeom>
          <a:solidFill>
            <a:srgbClr val="155D7F"/>
          </a:solidFill>
          <a:ln w="57150">
            <a:solidFill>
              <a:schemeClr val="accent1">
                <a:lumMod val="20000"/>
                <a:lumOff val="80000"/>
              </a:schemeClr>
            </a:solidFill>
          </a:ln>
          <a:effectLst>
            <a:glow rad="635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b="1" cap="none" spc="0">
              <a:ln w="22225">
                <a:solidFill>
                  <a:schemeClr val="tx2">
                    <a:lumMod val="10000"/>
                    <a:lumOff val="90000"/>
                  </a:schemeClr>
                </a:solidFill>
                <a:prstDash val="solid"/>
              </a:ln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5" name="CaixaDeTexto 4" descr="Título: “Banner Uchoa Investimentos”&#10;Descrição: “Cabeçalho em fundo azul-marinho com o texto ‘Uchoa Investimentos’ em branco e ícone de gráfico estilizado também em branco.”">
            <a:extLst>
              <a:ext uri="{FF2B5EF4-FFF2-40B4-BE49-F238E27FC236}">
                <a16:creationId xmlns:a16="http://schemas.microsoft.com/office/drawing/2014/main" id="{6A89D253-0E3F-945F-E8F4-1DEC69380C2D}"/>
              </a:ext>
            </a:extLst>
          </xdr:cNvPr>
          <xdr:cNvSpPr txBox="1"/>
        </xdr:nvSpPr>
        <xdr:spPr>
          <a:xfrm>
            <a:off x="1714499" y="536198"/>
            <a:ext cx="3558888" cy="1143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lang="pt-BR" sz="2400">
                <a:ln>
                  <a:solidFill>
                    <a:schemeClr val="tx2">
                      <a:lumMod val="10000"/>
                      <a:lumOff val="90000"/>
                    </a:schemeClr>
                  </a:solidFill>
                </a:ln>
                <a:solidFill>
                  <a:schemeClr val="bg1"/>
                </a:solidFill>
                <a:latin typeface="Rockwell Nova Extra Bold" panose="020F0502020204030204" pitchFamily="18" charset="0"/>
              </a:rPr>
              <a:t>UCHOA</a:t>
            </a:r>
            <a:r>
              <a:rPr lang="pt-BR" sz="2400" baseline="0">
                <a:ln>
                  <a:solidFill>
                    <a:schemeClr val="tx2">
                      <a:lumMod val="10000"/>
                      <a:lumOff val="90000"/>
                    </a:schemeClr>
                  </a:solidFill>
                </a:ln>
                <a:solidFill>
                  <a:schemeClr val="bg1"/>
                </a:solidFill>
                <a:latin typeface="Rockwell Nova Extra Bold" panose="020F0502020204030204" pitchFamily="18" charset="0"/>
              </a:rPr>
              <a:t> INVESTIMENTOS</a:t>
            </a:r>
            <a:endParaRPr lang="pt-BR" sz="2400">
              <a:ln>
                <a:solidFill>
                  <a:schemeClr val="tx2">
                    <a:lumMod val="10000"/>
                    <a:lumOff val="90000"/>
                  </a:schemeClr>
                </a:solidFill>
              </a:ln>
              <a:solidFill>
                <a:schemeClr val="bg1"/>
              </a:solidFill>
              <a:latin typeface="Rockwell Nova Extra Bold" panose="020F0502020204030204" pitchFamily="18" charset="0"/>
            </a:endParaRPr>
          </a:p>
        </xdr:txBody>
      </xdr:sp>
      <xdr:pic>
        <xdr:nvPicPr>
          <xdr:cNvPr id="8" name="Gráfico 7" descr="Seguro estrutura de tópicos">
            <a:extLst>
              <a:ext uri="{FF2B5EF4-FFF2-40B4-BE49-F238E27FC236}">
                <a16:creationId xmlns:a16="http://schemas.microsoft.com/office/drawing/2014/main" id="{CA16982E-67E1-F280-7501-876B97B75B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9781" y="639050"/>
            <a:ext cx="914400" cy="914400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1</xdr:col>
      <xdr:colOff>0</xdr:colOff>
      <xdr:row>52</xdr:row>
      <xdr:rowOff>0</xdr:rowOff>
    </xdr:from>
    <xdr:to>
      <xdr:col>3</xdr:col>
      <xdr:colOff>1003788</xdr:colOff>
      <xdr:row>65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5EDD3C2-CEB7-473C-9C69-388D317B6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0.33224</cdr:x>
      <cdr:y>0.42317</cdr:y>
    </cdr:from>
    <cdr:to>
      <cdr:x>0.50848</cdr:x>
      <cdr:y>0.57703</cdr:y>
    </cdr:to>
    <cdr:sp macro="" textlink="inv_Period_2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2DFAFF05-5BC1-4EBE-AB8D-EEE8D464D8B1}"/>
            </a:ext>
          </a:extLst>
        </cdr:cNvPr>
        <cdr:cNvSpPr txBox="1"/>
      </cdr:nvSpPr>
      <cdr:spPr>
        <a:xfrm xmlns:a="http://schemas.openxmlformats.org/drawingml/2006/main">
          <a:off x="1740342" y="1021691"/>
          <a:ext cx="923196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642A18E-E465-4520-9BF9-B2C391CF30FA}" type="TxLink">
            <a:rPr lang="en-US" sz="1100" b="1" i="0" u="none" strike="noStrike" kern="1200">
              <a:solidFill>
                <a:srgbClr val="000000"/>
              </a:solidFill>
              <a:latin typeface="Aptos Narrow"/>
            </a:rPr>
            <a:t>R$ 600,00</a:t>
          </a:fld>
          <a:endParaRPr lang="pt-BR" sz="1100" kern="1200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sheetPr codeName="Planilha1"/>
  <dimension ref="A1:H96"/>
  <sheetViews>
    <sheetView showGridLines="0" showRowColHeaders="0" tabSelected="1" zoomScale="115" zoomScaleNormal="115" workbookViewId="0">
      <pane ySplit="9" topLeftCell="A40" activePane="bottomLeft" state="frozen"/>
      <selection pane="bottomLeft" activeCell="B12" sqref="B12:C12"/>
    </sheetView>
  </sheetViews>
  <sheetFormatPr defaultColWidth="0" defaultRowHeight="15" zeroHeight="1" x14ac:dyDescent="0.25"/>
  <cols>
    <col min="1" max="1" width="5.7109375" customWidth="1"/>
    <col min="2" max="2" width="46.85546875" customWidth="1"/>
    <col min="3" max="3" width="17.42578125" bestFit="1" customWidth="1"/>
    <col min="4" max="4" width="15" customWidth="1"/>
    <col min="5" max="5" width="5.7109375" customWidth="1"/>
    <col min="6" max="8" width="3.5703125" hidden="1" customWidth="1"/>
    <col min="9" max="16383" width="8.7109375" hidden="1"/>
    <col min="16384" max="16384" width="8.7109375" hidden="1" customWidth="1"/>
  </cols>
  <sheetData>
    <row r="1" spans="2:4" ht="26.25" customHeight="1" x14ac:dyDescent="0.25"/>
    <row r="2" spans="2:4" x14ac:dyDescent="0.25"/>
    <row r="3" spans="2:4" x14ac:dyDescent="0.25"/>
    <row r="4" spans="2:4" x14ac:dyDescent="0.25"/>
    <row r="5" spans="2:4" x14ac:dyDescent="0.25"/>
    <row r="6" spans="2:4" x14ac:dyDescent="0.25"/>
    <row r="7" spans="2:4" x14ac:dyDescent="0.25"/>
    <row r="8" spans="2:4" x14ac:dyDescent="0.25"/>
    <row r="9" spans="2:4" x14ac:dyDescent="0.25"/>
    <row r="10" spans="2:4" ht="15.75" thickBot="1" x14ac:dyDescent="0.3"/>
    <row r="11" spans="2:4" ht="26.25" x14ac:dyDescent="0.3">
      <c r="B11" s="14" t="s">
        <v>1</v>
      </c>
      <c r="C11" s="13"/>
      <c r="D11" s="15"/>
    </row>
    <row r="12" spans="2:4" ht="17.25" x14ac:dyDescent="0.3">
      <c r="B12" s="42" t="s">
        <v>13</v>
      </c>
      <c r="C12" s="43"/>
      <c r="D12" s="44">
        <v>2000</v>
      </c>
    </row>
    <row r="13" spans="2:4" ht="17.25" x14ac:dyDescent="0.3">
      <c r="B13" s="40" t="s">
        <v>14</v>
      </c>
      <c r="C13" s="41"/>
      <c r="D13" s="45">
        <v>6.0000000000000001E-3</v>
      </c>
    </row>
    <row r="14" spans="2:4" ht="17.25" x14ac:dyDescent="0.3">
      <c r="B14" s="38" t="s">
        <v>15</v>
      </c>
      <c r="C14" s="39"/>
      <c r="D14" s="46">
        <v>0.3</v>
      </c>
    </row>
    <row r="15" spans="2:4" ht="18" thickBot="1" x14ac:dyDescent="0.35">
      <c r="B15" s="36" t="s">
        <v>16</v>
      </c>
      <c r="C15" s="37"/>
      <c r="D15" s="23">
        <f>cfg_RendaMensal * cfg_PctInvest</f>
        <v>600</v>
      </c>
    </row>
    <row r="16" spans="2:4" ht="15.75" thickBot="1" x14ac:dyDescent="0.3"/>
    <row r="17" spans="1:6" ht="28.5" customHeight="1" x14ac:dyDescent="0.25">
      <c r="B17" s="16" t="s">
        <v>0</v>
      </c>
      <c r="C17" s="17"/>
      <c r="D17" s="18"/>
    </row>
    <row r="18" spans="1:6" ht="17.25" x14ac:dyDescent="0.3">
      <c r="B18" s="19" t="s">
        <v>17</v>
      </c>
      <c r="C18" s="20"/>
      <c r="D18" s="49">
        <v>10000</v>
      </c>
    </row>
    <row r="19" spans="1:6" ht="17.25" x14ac:dyDescent="0.3">
      <c r="B19" s="21" t="s">
        <v>24</v>
      </c>
      <c r="C19" s="22"/>
      <c r="D19" s="50" t="s">
        <v>23</v>
      </c>
    </row>
    <row r="20" spans="1:6" ht="17.25" x14ac:dyDescent="0.3">
      <c r="B20" s="19" t="str">
        <f>"Valor do Aporte " &amp; inv_FreqCap &amp; " (R$)"</f>
        <v>Valor do Aporte Mensal (R$)</v>
      </c>
      <c r="C20" s="20"/>
      <c r="D20" s="49">
        <v>600</v>
      </c>
    </row>
    <row r="21" spans="1:6" ht="17.25" x14ac:dyDescent="0.3">
      <c r="B21" s="21" t="s">
        <v>21</v>
      </c>
      <c r="C21" s="22"/>
      <c r="D21" s="50" t="s">
        <v>22</v>
      </c>
    </row>
    <row r="22" spans="1:6" ht="17.25" x14ac:dyDescent="0.3">
      <c r="B22" s="21" t="s">
        <v>25</v>
      </c>
      <c r="C22" s="22"/>
      <c r="D22" s="47">
        <v>5</v>
      </c>
    </row>
    <row r="23" spans="1:6" ht="17.25" x14ac:dyDescent="0.3">
      <c r="B23" s="21" t="s">
        <v>26</v>
      </c>
      <c r="C23" s="22"/>
      <c r="D23" s="48">
        <v>1.0789999999999999E-2</v>
      </c>
    </row>
    <row r="24" spans="1:6" ht="17.25" x14ac:dyDescent="0.3">
      <c r="B24" s="21" t="s">
        <v>18</v>
      </c>
      <c r="C24" s="22"/>
      <c r="D24" s="51">
        <v>4.5999999999999999E-2</v>
      </c>
    </row>
    <row r="25" spans="1:6" ht="17.25" x14ac:dyDescent="0.3">
      <c r="B25" s="21" t="s">
        <v>19</v>
      </c>
      <c r="C25" s="22"/>
      <c r="D25" s="51">
        <v>0.05</v>
      </c>
    </row>
    <row r="26" spans="1:6" ht="17.25" x14ac:dyDescent="0.3">
      <c r="B26" s="21" t="s">
        <v>20</v>
      </c>
      <c r="C26" s="22"/>
      <c r="D26" s="51">
        <v>0.02</v>
      </c>
    </row>
    <row r="27" spans="1:6" ht="17.25" x14ac:dyDescent="0.3">
      <c r="B27" s="24" t="s">
        <v>27</v>
      </c>
      <c r="C27" s="25"/>
      <c r="D27" s="26" cm="1">
        <f t="array" ref="D27">IF(inv_FreqCap="Mensal",
  FV(inv_TaxaM_Liq,inv_Anos*12,
     -IF(inv_ReinvDiv="Sim",
        inv_Period+inv_Period*inv_TaxaM_Liq*(1-inv_ImpostoDiv),
        inv_Period
     ),
     -inv_CapInicial
  ),
  FV((1+inv_TaxaM_Liq)^12-1,inv_Anos,
     -IF(inv_ReinvDiv="Sim",
        inv_Period+inv_Period*inv_TaxaM_Liq*(1-inv_ImpostoDiv),
        inv_Period
     ),
     -inv_CapInicial
  )
)</f>
        <v>58886.436137986937</v>
      </c>
    </row>
    <row r="28" spans="1:6" ht="17.25" x14ac:dyDescent="0.3">
      <c r="B28" s="24" t="s">
        <v>29</v>
      </c>
      <c r="C28" s="25"/>
      <c r="D28" s="52">
        <f>inv_PatAcum/(1+inv_InflacaoAnual)^inv_Anos</f>
        <v>47028.03671178189</v>
      </c>
      <c r="F28" s="3"/>
    </row>
    <row r="29" spans="1:6" ht="18" thickBot="1" x14ac:dyDescent="0.35">
      <c r="B29" s="27" t="s">
        <v>28</v>
      </c>
      <c r="C29" s="28"/>
      <c r="D29" s="29" cm="1">
        <f t="array" ref="D29">inv_PatAcum
*IF(
   inv_FreqCap="Mensal",
   inv_TaxaM_Liq,
   inv_TaxaAnual_Liq/12
 )
*(1-inv_ImpostoDiv)</f>
        <v>382.22400544685479</v>
      </c>
    </row>
    <row r="30" spans="1:6" ht="15.75" thickBot="1" x14ac:dyDescent="0.3">
      <c r="A30" s="53"/>
    </row>
    <row r="31" spans="1:6" ht="30.75" x14ac:dyDescent="0.25">
      <c r="B31" s="16" t="s">
        <v>30</v>
      </c>
      <c r="C31" s="17"/>
      <c r="D31" s="18"/>
    </row>
    <row r="32" spans="1:6" ht="30" customHeight="1" x14ac:dyDescent="0.25">
      <c r="B32" s="54" t="s">
        <v>38</v>
      </c>
      <c r="C32" s="55" t="s">
        <v>31</v>
      </c>
      <c r="D32" s="56" t="s">
        <v>32</v>
      </c>
    </row>
    <row r="33" spans="1:4" ht="17.25" x14ac:dyDescent="0.3">
      <c r="A33" s="1">
        <v>2</v>
      </c>
      <c r="B33" s="30" t="s">
        <v>33</v>
      </c>
      <c r="C33" s="57" cm="1">
        <f t="array" ref="C33">IF(
  inv_FreqCap="Mensal",
  FV(inv_TaxaM_Liq, $A33*12, -inv_Period, -inv_CapInicial),
  FV(inv_TaxaAnual_Liq, $A33, -inv_Period, -inv_CapInicial)
)</f>
        <v>27268.768615569432</v>
      </c>
      <c r="D33" s="32" cm="1">
        <f t="array" ref="D33">C33
*IF(inv_FreqCap="Mensal", inv_TaxaM_Liq, inv_TaxaAnual_Liq/12)
*(1-inv_ImpostoDiv)</f>
        <v>176.99794124784574</v>
      </c>
    </row>
    <row r="34" spans="1:4" ht="17.25" x14ac:dyDescent="0.3">
      <c r="A34" s="1">
        <v>5</v>
      </c>
      <c r="B34" s="30" t="s">
        <v>34</v>
      </c>
      <c r="C34" s="31" cm="1">
        <f t="array" ref="C34">IF(
  inv_FreqCap="Mensal",
  FV(inv_TaxaM_Liq, $A34*12, -inv_Period, -inv_CapInicial),
  FV(inv_TaxaAnual_Liq, $A34, -inv_Period, -inv_CapInicial)
)</f>
        <v>58886.436137986937</v>
      </c>
      <c r="D34" s="32" cm="1">
        <f t="array" ref="D34">C34
*IF(inv_FreqCap="Mensal", inv_TaxaM_Liq, inv_TaxaAnual_Liq/12)
*(1-inv_ImpostoDiv)</f>
        <v>382.22400544685479</v>
      </c>
    </row>
    <row r="35" spans="1:4" ht="17.25" x14ac:dyDescent="0.3">
      <c r="A35" s="1">
        <v>10</v>
      </c>
      <c r="B35" s="30" t="s">
        <v>35</v>
      </c>
      <c r="C35" s="31" cm="1">
        <f t="array" ref="C35">IF(
  inv_FreqCap="Mensal",
  FV(inv_TaxaM_Liq, $A35*12, -inv_Period, -inv_CapInicial),
  FV(inv_TaxaAnual_Liq, $A35, -inv_Period, -inv_CapInicial)
)</f>
        <v>131531.80953143688</v>
      </c>
      <c r="D35" s="32" cm="1">
        <f t="array" ref="D35">C35
*IF(inv_FreqCap="Mensal", inv_TaxaM_Liq, inv_TaxaAnual_Liq/12)
*(1-inv_ImpostoDiv)</f>
        <v>853.75543809395253</v>
      </c>
    </row>
    <row r="36" spans="1:4" ht="17.25" x14ac:dyDescent="0.3">
      <c r="A36" s="1">
        <v>20</v>
      </c>
      <c r="B36" s="30" t="s">
        <v>36</v>
      </c>
      <c r="C36" s="31" cm="1">
        <f t="array" ref="C36">IF(
  inv_FreqCap="Mensal",
  FV(inv_TaxaM_Liq, $A36*12, -inv_Period, -inv_CapInicial),
  FV(inv_TaxaAnual_Liq, $A36, -inv_Period, -inv_CapInicial)
)</f>
        <v>399898.82047632791</v>
      </c>
      <c r="D36" s="32" cm="1">
        <f t="array" ref="D36">C36
*IF(inv_FreqCap="Mensal", inv_TaxaM_Liq, inv_TaxaAnual_Liq/12)
*(1-inv_ImpostoDiv)</f>
        <v>2595.689923869114</v>
      </c>
    </row>
    <row r="37" spans="1:4" ht="18" thickBot="1" x14ac:dyDescent="0.35">
      <c r="A37" s="1">
        <v>30</v>
      </c>
      <c r="B37" s="33" t="s">
        <v>37</v>
      </c>
      <c r="C37" s="34" cm="1">
        <f t="array" ref="C37">IF(
  inv_FreqCap="Mensal",
  FV(inv_TaxaM_Liq, $A37*12, -inv_Period, -inv_CapInicial),
  FV(inv_TaxaAnual_Liq, $A37, -inv_Period, -inv_CapInicial)
)</f>
        <v>992507.88999623409</v>
      </c>
      <c r="D37" s="35" cm="1">
        <f t="array" ref="D37">C37
*IF(inv_FreqCap="Mensal", inv_TaxaM_Liq, inv_TaxaAnual_Liq/12)
*(1-inv_ImpostoDiv)</f>
        <v>6442.2363795802212</v>
      </c>
    </row>
    <row r="38" spans="1:4" x14ac:dyDescent="0.25"/>
    <row r="39" spans="1:4" x14ac:dyDescent="0.25"/>
    <row r="40" spans="1:4" x14ac:dyDescent="0.25"/>
    <row r="41" spans="1:4" x14ac:dyDescent="0.25">
      <c r="B41" s="5" t="s">
        <v>4</v>
      </c>
      <c r="C41" s="6" t="s">
        <v>2</v>
      </c>
      <c r="D41" s="5"/>
    </row>
    <row r="42" spans="1:4" x14ac:dyDescent="0.25">
      <c r="B42" s="7" t="s">
        <v>3</v>
      </c>
      <c r="C42" s="8">
        <f>inv_Period</f>
        <v>600</v>
      </c>
      <c r="D42" s="7"/>
    </row>
    <row r="43" spans="1:4" x14ac:dyDescent="0.25"/>
    <row r="44" spans="1:4" x14ac:dyDescent="0.25">
      <c r="B44" s="9" t="s">
        <v>5</v>
      </c>
      <c r="C44" s="9" t="s">
        <v>39</v>
      </c>
      <c r="D44" s="9" t="s">
        <v>6</v>
      </c>
    </row>
    <row r="45" spans="1:4" x14ac:dyDescent="0.25">
      <c r="B45" s="2" t="s">
        <v>7</v>
      </c>
      <c r="C45" s="4" cm="1">
        <f t="array" ref="C45">INDEX(
  CHOOSE(
    MATCH($C$41,{"Conservador";"Moderado";"Agressivo"},0),
    {0.25,0.6,0.07,0.05,0.02,0.01},
    {0.35,0.45,0.08,0.05,0.05,0.02},
    {0.5,0.3,0.07,0.05,0.05,0.03}
  ),
  MATCH(B45,{"PAPEL";"TIJOLO";"HÍBRIDOS";"FOFs";"DESENVOLVIMENTO";"HOTELARIAS"},0)
)</f>
        <v>0.5</v>
      </c>
      <c r="D45" s="12">
        <f>C45*inv_Period_2</f>
        <v>300</v>
      </c>
    </row>
    <row r="46" spans="1:4" x14ac:dyDescent="0.25">
      <c r="B46" s="2" t="s">
        <v>8</v>
      </c>
      <c r="C46" s="4" cm="1">
        <f t="array" ref="C46">INDEX(
  CHOOSE(
    MATCH($C$41,{"Conservador";"Moderado";"Agressivo"},0),
    {0.25,0.6,0.07,0.05,0.02,0.01},
    {0.35,0.45,0.08,0.05,0.05,0.02},
    {0.5,0.3,0.07,0.05,0.05,0.03}
  ),
  MATCH(B46,{"PAPEL";"TIJOLO";"HÍBRIDOS";"FOFs";"DESENVOLVIMENTO";"HOTELARIAS"},0)
)</f>
        <v>0.3</v>
      </c>
      <c r="D46" s="12">
        <f>C46*inv_Period_2</f>
        <v>180</v>
      </c>
    </row>
    <row r="47" spans="1:4" x14ac:dyDescent="0.25">
      <c r="B47" s="2" t="s">
        <v>9</v>
      </c>
      <c r="C47" s="4" cm="1">
        <f t="array" ref="C47">INDEX(
  CHOOSE(
    MATCH($C$41,{"Conservador";"Moderado";"Agressivo"},0),
    {0.25,0.6,0.07,0.05,0.02,0.01},
    {0.35,0.45,0.08,0.05,0.05,0.02},
    {0.5,0.3,0.07,0.05,0.05,0.03}
  ),
  MATCH(B47,{"PAPEL";"TIJOLO";"HÍBRIDOS";"FOFs";"DESENVOLVIMENTO";"HOTELARIAS"},0)
)</f>
        <v>7.0000000000000007E-2</v>
      </c>
      <c r="D47" s="12">
        <f>C47*inv_Period_2</f>
        <v>42.000000000000007</v>
      </c>
    </row>
    <row r="48" spans="1:4" x14ac:dyDescent="0.25">
      <c r="B48" s="2" t="s">
        <v>10</v>
      </c>
      <c r="C48" s="4" cm="1">
        <f t="array" ref="C48">INDEX(
  CHOOSE(
    MATCH($C$41,{"Conservador";"Moderado";"Agressivo"},0),
    {0.25,0.6,0.07,0.05,0.02,0.01},
    {0.35,0.45,0.08,0.05,0.05,0.02},
    {0.5,0.3,0.07,0.05,0.05,0.03}
  ),
  MATCH(B48,{"PAPEL";"TIJOLO";"HÍBRIDOS";"FOFs";"DESENVOLVIMENTO";"HOTELARIAS"},0)
)</f>
        <v>0.05</v>
      </c>
      <c r="D48" s="12">
        <f>C48*inv_Period_2</f>
        <v>30</v>
      </c>
    </row>
    <row r="49" spans="2:4" x14ac:dyDescent="0.25">
      <c r="B49" s="2" t="s">
        <v>11</v>
      </c>
      <c r="C49" s="4" cm="1">
        <f t="array" ref="C49">INDEX(
  CHOOSE(
    MATCH($C$41,{"Conservador";"Moderado";"Agressivo"},0),
    {0.25,0.6,0.07,0.05,0.02,0.01},
    {0.35,0.45,0.08,0.05,0.05,0.02},
    {0.5,0.3,0.07,0.05,0.05,0.03}
  ),
  MATCH(B49,{"PAPEL";"TIJOLO";"HÍBRIDOS";"FOFs";"DESENVOLVIMENTO";"HOTELARIAS"},0)
)</f>
        <v>0.05</v>
      </c>
      <c r="D49" s="12">
        <f>C49*inv_Period_2</f>
        <v>30</v>
      </c>
    </row>
    <row r="50" spans="2:4" x14ac:dyDescent="0.25">
      <c r="B50" s="2" t="s">
        <v>12</v>
      </c>
      <c r="C50" s="4" cm="1">
        <f t="array" ref="C50">INDEX(
  CHOOSE(
    MATCH($C$41,{"Conservador";"Moderado";"Agressivo"},0),
    {0.25,0.6,0.07,0.05,0.02,0.01},
    {0.35,0.45,0.08,0.05,0.05,0.02},
    {0.5,0.3,0.07,0.05,0.05,0.03}
  ),
  MATCH(B50,{"PAPEL";"TIJOLO";"HÍBRIDOS";"FOFs";"DESENVOLVIMENTO";"HOTELARIAS"},0)
)</f>
        <v>0.03</v>
      </c>
      <c r="D50" s="12">
        <f>C50*inv_Period_2</f>
        <v>18</v>
      </c>
    </row>
    <row r="51" spans="2:4" x14ac:dyDescent="0.25">
      <c r="B51" s="10"/>
      <c r="C51" s="58">
        <f>SUM(C45:C50)</f>
        <v>1.0000000000000002</v>
      </c>
      <c r="D51" s="11">
        <f>SUM(D45:D50)</f>
        <v>600</v>
      </c>
    </row>
    <row r="52" spans="2:4" x14ac:dyDescent="0.25"/>
    <row r="53" spans="2:4" x14ac:dyDescent="0.25"/>
    <row r="54" spans="2:4" x14ac:dyDescent="0.25"/>
    <row r="55" spans="2:4" x14ac:dyDescent="0.25"/>
    <row r="56" spans="2:4" x14ac:dyDescent="0.25"/>
    <row r="57" spans="2:4" x14ac:dyDescent="0.25"/>
    <row r="58" spans="2:4" x14ac:dyDescent="0.25"/>
    <row r="59" spans="2:4" x14ac:dyDescent="0.25"/>
    <row r="60" spans="2:4" x14ac:dyDescent="0.25"/>
    <row r="61" spans="2:4" x14ac:dyDescent="0.25"/>
    <row r="62" spans="2:4" x14ac:dyDescent="0.25"/>
    <row r="63" spans="2:4" x14ac:dyDescent="0.25"/>
    <row r="64" spans="2:4" x14ac:dyDescent="0.25"/>
    <row r="65" customFormat="1" x14ac:dyDescent="0.25"/>
    <row r="66" customFormat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  <row r="78" customFormat="1" hidden="1" x14ac:dyDescent="0.25"/>
    <row r="79" customFormat="1" hidden="1" x14ac:dyDescent="0.25"/>
    <row r="80" customFormat="1" hidden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  <row r="87" customFormat="1" hidden="1" x14ac:dyDescent="0.25"/>
    <row r="88" customFormat="1" hidden="1" x14ac:dyDescent="0.25"/>
    <row r="89" customFormat="1" hidden="1" x14ac:dyDescent="0.25"/>
    <row r="90" customFormat="1" hidden="1" x14ac:dyDescent="0.25"/>
    <row r="91" customFormat="1" hidden="1" x14ac:dyDescent="0.25"/>
    <row r="92" customFormat="1" hidden="1" x14ac:dyDescent="0.25"/>
    <row r="93" customFormat="1" hidden="1" x14ac:dyDescent="0.25"/>
    <row r="94" customFormat="1" hidden="1" x14ac:dyDescent="0.25"/>
    <row r="95" customFormat="1" hidden="1" x14ac:dyDescent="0.25"/>
    <row r="96" customFormat="1" hidden="1" x14ac:dyDescent="0.25"/>
  </sheetData>
  <mergeCells count="18">
    <mergeCell ref="B18:C18"/>
    <mergeCell ref="B21:C21"/>
    <mergeCell ref="B24:C24"/>
    <mergeCell ref="B19:C19"/>
    <mergeCell ref="B12:C12"/>
    <mergeCell ref="B13:C13"/>
    <mergeCell ref="B14:C14"/>
    <mergeCell ref="B27:C27"/>
    <mergeCell ref="B15:C15"/>
    <mergeCell ref="B25:C25"/>
    <mergeCell ref="B26:C26"/>
    <mergeCell ref="B28:C28"/>
    <mergeCell ref="B31:D31"/>
    <mergeCell ref="B20:C20"/>
    <mergeCell ref="B22:C22"/>
    <mergeCell ref="B23:C23"/>
    <mergeCell ref="B29:C29"/>
    <mergeCell ref="B17:D17"/>
  </mergeCells>
  <dataValidations count="9">
    <dataValidation type="list" allowBlank="1" showInputMessage="1" showErrorMessage="1" sqref="C41" xr:uid="{25FB6157-0D6F-4288-BDF6-1C9F16279EC9}">
      <formula1>"Conservador, Moderado, Agressivo"</formula1>
    </dataValidation>
    <dataValidation type="decimal" operator="greaterThanOrEqual" allowBlank="1" showInputMessage="1" showErrorMessage="1" errorTitle="Valor Inválido" error="A renda deve ser um número ≥ 0. Digite apenas algarismos." promptTitle="Renda Mensal" prompt="Digite sua renda líquida mensal em R$ (ex.: 2000)." sqref="D12" xr:uid="{E90DF7E3-6521-46AB-BE0C-5F3C046A8EC5}">
      <formula1>0</formula1>
    </dataValidation>
    <dataValidation type="decimal" allowBlank="1" showInputMessage="1" showErrorMessage="1" errorTitle="Valor Inválido " error="Use apenas números (ex.: –50% ou 200%)." promptTitle="Taxa Anual " prompt="Digite qualquer taxa em %." sqref="D13" xr:uid="{04A0FB24-B7F4-4AB6-B338-39F1EAA7DB10}">
      <formula1>-9999</formula1>
      <formula2>9999</formula2>
    </dataValidation>
    <dataValidation type="decimal" allowBlank="1" showInputMessage="1" showErrorMessage="1" errorTitle="Percentual Inválido" error="Somente valores entre 0 % e 100 % são permitidos." promptTitle="% Investimento" prompt="Digite a fração da renda que quer investir (0 %–100 %)." sqref="D14" xr:uid="{96212D9F-B305-4577-91E6-72161F901024}">
      <formula1>0</formula1>
      <formula2>1</formula2>
    </dataValidation>
    <dataValidation type="list" allowBlank="1" showInputMessage="1" showErrorMessage="1" errorTitle="Opção Inválida" error="Selecione apenas ‘Sim’ ou ‘Não’." promptTitle="Reinvestir Dividendos" prompt="Escolha ‘Sim’ para reinvestir os dividendos automaticamente, ‘Não’ para sacar." sqref="D21" xr:uid="{EEB24EAA-5CB4-4180-90CB-5E3A76D4EBD7}">
      <formula1>"Sim,Não"</formula1>
    </dataValidation>
    <dataValidation type="list" allowBlank="1" showInputMessage="1" showErrorMessage="1" errorTitle="Opção inválida" error="Selecione apenas Mensal ou Anual." promptTitle="Frequência de capitalização" prompt="Escolha a frequência de capitalização dos rendimentos." sqref="D19" xr:uid="{E6501FDC-6EC8-45E4-92EE-CCF8B10795CC}">
      <formula1>"Mensal,Anual"</formula1>
    </dataValidation>
    <dataValidation type="decimal" allowBlank="1" showInputMessage="1" showErrorMessage="1" errorTitle="Valor Inválido" error="Use um valor entre 0% e 100%" promptTitle="Inflação Anual " prompt="Digite a taxa de inflação prevista (ex.: 5% = 0,05)." sqref="D24" xr:uid="{E95F97C1-7162-4EBF-B27B-92619DE87807}">
      <formula1>0</formula1>
      <formula2>1</formula2>
    </dataValidation>
    <dataValidation type="decimal" allowBlank="1" showInputMessage="1" showErrorMessage="1" errorTitle="Taxa Inválida " error="Use valor entre 0% e 100%." promptTitle="Taxa de Administração" prompt="nforme a taxa anual de administração (ex.: 1% = 0,01)." sqref="D25" xr:uid="{B353135F-54F9-4FA8-AF24-EDAAE6A0B78C}">
      <formula1>0</formula1>
      <formula2>1</formula2>
    </dataValidation>
    <dataValidation type="decimal" allowBlank="1" showInputMessage="1" showErrorMessage="1" errorTitle="Imposto Inválido" error="Use valor entre 0% e 100%." promptTitle="Imposto Dividendos" prompt="Informe alíquota de IR sobre dividendos (ex.: 15% = 0,15)." sqref="D26" xr:uid="{2F38D728-4404-4943-80B6-4FDDE081B0A0}">
      <formula1>0</formula1>
      <formula2>1</formula2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c8a6ea6-caa7-42ae-ac64-a8cb81fc39f2}" enabled="1" method="Privileged" siteId="{12709065-6e6c-41c9-9e4d-fb0a436969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19</vt:i4>
      </vt:variant>
    </vt:vector>
  </HeadingPairs>
  <TitlesOfParts>
    <vt:vector size="20" baseType="lpstr">
      <vt:lpstr>APP</vt:lpstr>
      <vt:lpstr>cfg_PctInvest</vt:lpstr>
      <vt:lpstr>cfg_RendaMensal</vt:lpstr>
      <vt:lpstr>cfg_TaxaRendAnual</vt:lpstr>
      <vt:lpstr>inv_Anos</vt:lpstr>
      <vt:lpstr>inv_CapInicial</vt:lpstr>
      <vt:lpstr>inv_DivMens</vt:lpstr>
      <vt:lpstr>inv_FreqCap</vt:lpstr>
      <vt:lpstr>inv_ImpostoDiv</vt:lpstr>
      <vt:lpstr>inv_InflacaoAnual</vt:lpstr>
      <vt:lpstr>inv_PatAcum</vt:lpstr>
      <vt:lpstr>inv_Period</vt:lpstr>
      <vt:lpstr>inv_Period_2</vt:lpstr>
      <vt:lpstr>inv_ReinvDiv</vt:lpstr>
      <vt:lpstr>inv_TaxaAdm</vt:lpstr>
      <vt:lpstr>inv_TaxaM</vt:lpstr>
      <vt:lpstr>tbl_cenarios</vt:lpstr>
      <vt:lpstr>tbl_config</vt:lpstr>
      <vt:lpstr>tbl_invest_men</vt:lpstr>
      <vt:lpstr>tbl_perfil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Leandro Fermino Uchoa</cp:lastModifiedBy>
  <dcterms:created xsi:type="dcterms:W3CDTF">2025-04-16T18:38:03Z</dcterms:created>
  <dcterms:modified xsi:type="dcterms:W3CDTF">2025-06-17T20:15:09Z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