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ương trình học và tài liệu UET\Tin học cơ sở\"/>
    </mc:Choice>
  </mc:AlternateContent>
  <xr:revisionPtr revIDLastSave="0" documentId="13_ncr:1_{778EDBA6-A559-4AAC-AC47-AD1890E895F5}" xr6:coauthVersionLast="47" xr6:coauthVersionMax="47" xr10:uidLastSave="{00000000-0000-0000-0000-000000000000}"/>
  <bookViews>
    <workbookView xWindow="-108" yWindow="-108" windowWidth="23256" windowHeight="12456" activeTab="1" xr2:uid="{9E6AF9DA-1897-4C43-B1B8-64DB5C03C0D2}"/>
  </bookViews>
  <sheets>
    <sheet name="Sheet1" sheetId="1" r:id="rId1"/>
    <sheet name="Sheet3" sheetId="3" r:id="rId2"/>
  </sheets>
  <definedNames>
    <definedName name="_xlnm._FilterDatabase" localSheetId="0" hidden="1">Sheet1!$A$2:$H$9</definedName>
    <definedName name="_xlnm.Criteria" localSheetId="0">Sheet1!$J$9:$Q$9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 a="1"/>
  <c r="D15" i="3" s="1"/>
  <c r="A18" i="3"/>
  <c r="E4" i="3"/>
  <c r="J5" i="3"/>
  <c r="J6" i="3"/>
  <c r="J7" i="3"/>
  <c r="J8" i="3"/>
  <c r="J9" i="3"/>
  <c r="J10" i="3"/>
  <c r="J4" i="3"/>
  <c r="C4" i="3"/>
  <c r="I5" i="3"/>
  <c r="I6" i="3"/>
  <c r="I7" i="3"/>
  <c r="I8" i="3"/>
  <c r="I9" i="3"/>
  <c r="I10" i="3"/>
  <c r="H5" i="3"/>
  <c r="H6" i="3"/>
  <c r="H7" i="3"/>
  <c r="H8" i="3"/>
  <c r="H9" i="3"/>
  <c r="H10" i="3"/>
  <c r="G5" i="3"/>
  <c r="G6" i="3"/>
  <c r="G7" i="3"/>
  <c r="G8" i="3"/>
  <c r="G9" i="3"/>
  <c r="G10" i="3"/>
  <c r="F5" i="3"/>
  <c r="F6" i="3"/>
  <c r="F7" i="3"/>
  <c r="F8" i="3"/>
  <c r="F9" i="3"/>
  <c r="F10" i="3"/>
  <c r="F4" i="3"/>
  <c r="G4" i="3" s="1"/>
  <c r="E5" i="3"/>
  <c r="E6" i="3"/>
  <c r="E7" i="3"/>
  <c r="E8" i="3"/>
  <c r="E9" i="3"/>
  <c r="E10" i="3"/>
  <c r="C5" i="3"/>
  <c r="C6" i="3"/>
  <c r="C7" i="3"/>
  <c r="C8" i="3"/>
  <c r="C9" i="3"/>
  <c r="C10" i="3"/>
  <c r="G6" i="1"/>
  <c r="G7" i="1"/>
  <c r="G8" i="1"/>
  <c r="G9" i="1"/>
  <c r="H9" i="1" s="1"/>
  <c r="E4" i="1"/>
  <c r="H4" i="1" s="1"/>
  <c r="E5" i="1"/>
  <c r="H5" i="1" s="1"/>
  <c r="E6" i="1"/>
  <c r="H6" i="1" s="1"/>
  <c r="E7" i="1"/>
  <c r="H7" i="1" s="1"/>
  <c r="E8" i="1"/>
  <c r="H8" i="1" s="1"/>
  <c r="E9" i="1"/>
  <c r="E3" i="1"/>
  <c r="C4" i="1"/>
  <c r="C5" i="1"/>
  <c r="C6" i="1"/>
  <c r="L4" i="1" s="1"/>
  <c r="C7" i="1"/>
  <c r="C8" i="1"/>
  <c r="C9" i="1"/>
  <c r="C3" i="1"/>
  <c r="K4" i="1" s="1"/>
  <c r="D4" i="1"/>
  <c r="G4" i="1" s="1"/>
  <c r="D5" i="1"/>
  <c r="G5" i="1" s="1"/>
  <c r="D6" i="1"/>
  <c r="D7" i="1"/>
  <c r="D8" i="1"/>
  <c r="D9" i="1"/>
  <c r="D3" i="1"/>
  <c r="G3" i="1" s="1"/>
  <c r="H3" i="1" s="1"/>
  <c r="H4" i="3" l="1"/>
  <c r="I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<sst xmlns="http://schemas.openxmlformats.org/spreadsheetml/2006/main" count="78" uniqueCount="66">
  <si>
    <t>BẢNG KÊ NHẬP NHIÊN LIỆU</t>
  </si>
  <si>
    <t>STT</t>
  </si>
  <si>
    <t>Mã Phiếu</t>
  </si>
  <si>
    <t>Tên Hàng</t>
  </si>
  <si>
    <t>Hãng SX</t>
  </si>
  <si>
    <t>Đơn Giá</t>
  </si>
  <si>
    <t>Số Lượng</t>
  </si>
  <si>
    <t>Thuế</t>
  </si>
  <si>
    <t>Thành Tiền</t>
  </si>
  <si>
    <t>D01BP</t>
  </si>
  <si>
    <t>D02ES</t>
  </si>
  <si>
    <t>X03SH</t>
  </si>
  <si>
    <t>N04CA</t>
  </si>
  <si>
    <t>D05TN</t>
  </si>
  <si>
    <t>N06CA</t>
  </si>
  <si>
    <t>N07BP</t>
  </si>
  <si>
    <t>Mã</t>
  </si>
  <si>
    <t>Đơn giá</t>
  </si>
  <si>
    <t>Thuế Suất</t>
  </si>
  <si>
    <t>X</t>
  </si>
  <si>
    <t>D</t>
  </si>
  <si>
    <t>N</t>
  </si>
  <si>
    <t xml:space="preserve">Xăng </t>
  </si>
  <si>
    <t>Dầu</t>
  </si>
  <si>
    <t>Nhớt</t>
  </si>
  <si>
    <t>2 ký tự cuối
Mã phiếu</t>
  </si>
  <si>
    <t>BP</t>
  </si>
  <si>
    <t>British Petro</t>
  </si>
  <si>
    <t>Esso</t>
  </si>
  <si>
    <t>ES</t>
  </si>
  <si>
    <t>SH</t>
  </si>
  <si>
    <t>CA</t>
  </si>
  <si>
    <t>Shell</t>
  </si>
  <si>
    <t>Castrol</t>
  </si>
  <si>
    <t>BẢNG 1</t>
  </si>
  <si>
    <t>BẢNG 2</t>
  </si>
  <si>
    <t>Đếm số 
phiếu</t>
  </si>
  <si>
    <t>Tổng Số
Lượng</t>
  </si>
  <si>
    <t xml:space="preserve"> </t>
  </si>
  <si>
    <t>Bệnh viện Phụ sản
BIÊN BẢN GIAO BAN</t>
  </si>
  <si>
    <t>Mã BN</t>
  </si>
  <si>
    <t>Ngày Sinh</t>
  </si>
  <si>
    <t>Tình trạng</t>
  </si>
  <si>
    <t>Cân nặng (Kg)</t>
  </si>
  <si>
    <t>Dưỡng nhi</t>
  </si>
  <si>
    <t>Số ngày NV</t>
  </si>
  <si>
    <t>Ngày XV/DK</t>
  </si>
  <si>
    <t>Chi phí</t>
  </si>
  <si>
    <t>Tiền trả</t>
  </si>
  <si>
    <t>Tặng sữa</t>
  </si>
  <si>
    <t>02-TKSB</t>
  </si>
  <si>
    <t>03-MCSC</t>
  </si>
  <si>
    <t>04-MKRA</t>
  </si>
  <si>
    <t>05-MCSA</t>
  </si>
  <si>
    <t>06-TCRB</t>
  </si>
  <si>
    <t>07-TKSA</t>
  </si>
  <si>
    <t>Bảng giá phòng / ngày</t>
  </si>
  <si>
    <t>Loại</t>
  </si>
  <si>
    <t>A</t>
  </si>
  <si>
    <t>B</t>
  </si>
  <si>
    <t>C</t>
  </si>
  <si>
    <t>Giá</t>
  </si>
  <si>
    <t>Ngày:</t>
  </si>
  <si>
    <t>01-TCRC</t>
  </si>
  <si>
    <t>Tổng tiền trả không bảo hiểm</t>
  </si>
  <si>
    <t>Danh sách sản phụ mổ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</si>
</sst>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10" fontId="2" fillId="0" borderId="1" xfId="1" applyNumberFormat="1" applyFont="1" applyBorder="1"/>
    <xf numFmtId="164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10" fontId="2" fillId="0" borderId="8" xfId="1" applyNumberFormat="1" applyFont="1" applyBorder="1"/>
    <xf numFmtId="164" fontId="2" fillId="0" borderId="9" xfId="0" applyNumberFormat="1" applyFont="1" applyBorder="1"/>
    <xf numFmtId="10" fontId="2" fillId="0" borderId="0" xfId="0" applyNumberFormat="1" applyFont="1"/>
    <xf numFmtId="0" fontId="2" fillId="0" borderId="6" xfId="0" applyFont="1" applyBorder="1"/>
    <xf numFmtId="0" fontId="2" fillId="0" borderId="15" xfId="0" applyFont="1" applyBorder="1"/>
    <xf numFmtId="0" fontId="2" fillId="0" borderId="16" xfId="0" applyFont="1" applyBorder="1"/>
    <xf numFmtId="10" fontId="2" fillId="0" borderId="8" xfId="0" applyNumberFormat="1" applyFont="1" applyBorder="1"/>
    <xf numFmtId="10" fontId="2" fillId="0" borderId="9" xfId="0" applyNumberFormat="1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quotePrefix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9" xfId="0" applyFont="1" applyBorder="1"/>
    <xf numFmtId="14" fontId="2" fillId="0" borderId="19" xfId="0" applyNumberFormat="1" applyFont="1" applyBorder="1"/>
    <xf numFmtId="0" fontId="4" fillId="0" borderId="1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4" fontId="4" fillId="0" borderId="24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B6F4-14BC-418B-A6F2-700ECF98F3AB}">
  <dimension ref="A1:Q18"/>
  <sheetViews>
    <sheetView workbookViewId="0">
      <selection activeCell="M3" sqref="M3"/>
    </sheetView>
  </sheetViews>
  <sheetFormatPr defaultRowHeight="13.8" x14ac:dyDescent="0.25"/>
  <cols>
    <col min="1" max="1" width="8.88671875" style="1"/>
    <col min="2" max="2" width="9.33203125" style="1" bestFit="1" customWidth="1"/>
    <col min="3" max="3" width="9" style="1" bestFit="1" customWidth="1"/>
    <col min="4" max="4" width="11.109375" style="1" bestFit="1" customWidth="1"/>
    <col min="5" max="5" width="7.88671875" style="1" bestFit="1" customWidth="1"/>
    <col min="6" max="6" width="9" style="1" bestFit="1" customWidth="1"/>
    <col min="7" max="7" width="10.77734375" style="1" customWidth="1"/>
    <col min="8" max="8" width="14" style="1" customWidth="1"/>
    <col min="9" max="16" width="8.88671875" style="1"/>
    <col min="17" max="17" width="9.5546875" style="1" bestFit="1" customWidth="1"/>
    <col min="18" max="16384" width="8.88671875" style="1"/>
  </cols>
  <sheetData>
    <row r="1" spans="1:17" ht="16.2" thickBot="1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17" ht="14.4" thickTop="1" x14ac:dyDescent="0.2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20" t="s">
        <v>8</v>
      </c>
    </row>
    <row r="3" spans="1:17" ht="27.6" x14ac:dyDescent="0.25">
      <c r="A3" s="2">
        <v>1</v>
      </c>
      <c r="B3" s="3" t="s">
        <v>9</v>
      </c>
      <c r="C3" s="3" t="str">
        <f>HLOOKUP(LEFT(B3,1), $C$13:$E$16, 2, FALSE)</f>
        <v>Dầu</v>
      </c>
      <c r="D3" s="3" t="str">
        <f>IF(RIGHT(B3,2)="TN", "Trong nước", VLOOKUP(RIGHT(B3,2), $G$14:$H$17, 2, FALSE))</f>
        <v>British Petro</v>
      </c>
      <c r="E3" s="3">
        <f>HLOOKUP(LEFT(B3,1), $C$13:$E$16, 3, FALSE)</f>
        <v>12000</v>
      </c>
      <c r="F3" s="3">
        <v>2000</v>
      </c>
      <c r="G3" s="4">
        <f>IF(D3="Trong nước", 0.5%, HLOOKUP(LEFT(B3,1), $B$13:$E$16, 4, FALSE))</f>
        <v>1.4999999999999999E-2</v>
      </c>
      <c r="H3" s="5">
        <f>(E3 * F3) + G3</f>
        <v>24000000.015000001</v>
      </c>
      <c r="J3" s="28" t="s">
        <v>3</v>
      </c>
      <c r="K3" s="29" t="s">
        <v>36</v>
      </c>
      <c r="L3" s="29" t="s">
        <v>37</v>
      </c>
    </row>
    <row r="4" spans="1:17" x14ac:dyDescent="0.25">
      <c r="A4" s="2">
        <v>2</v>
      </c>
      <c r="B4" s="3" t="s">
        <v>10</v>
      </c>
      <c r="C4" s="3" t="str">
        <f t="shared" ref="C4:C9" si="0">HLOOKUP(LEFT(B4,1), $C$13:$E$16, 2, FALSE)</f>
        <v>Dầu</v>
      </c>
      <c r="D4" s="3" t="str">
        <f t="shared" ref="D4:D9" si="1">IF(RIGHT(B4,2)="TN", "Trong nước", VLOOKUP(RIGHT(B4,2), $G$14:$H$17, 2, FALSE))</f>
        <v>Esso</v>
      </c>
      <c r="E4" s="3">
        <f t="shared" ref="E4:E9" si="2">HLOOKUP(LEFT(B4,1), $C$13:$E$16, 3, FALSE)</f>
        <v>12000</v>
      </c>
      <c r="F4" s="3">
        <v>3000</v>
      </c>
      <c r="G4" s="4">
        <f>IF(D4="Trong nước", 0.005, HLOOKUP(LEFT(B4,1), $B$13:$E$16, 4, FALSE))</f>
        <v>1.4999999999999999E-2</v>
      </c>
      <c r="H4" s="5">
        <f t="shared" ref="H4:H9" si="3">(E4 * F4) + G4</f>
        <v>36000000.015000001</v>
      </c>
      <c r="J4" s="3" t="s">
        <v>24</v>
      </c>
      <c r="K4" s="3">
        <f>COUNTIF(C$3:C$9, C3)</f>
        <v>3</v>
      </c>
      <c r="L4" s="3">
        <f>SUMIF(C$3:C$9, C6, E$3:E$9)</f>
        <v>7500</v>
      </c>
    </row>
    <row r="5" spans="1:17" x14ac:dyDescent="0.25">
      <c r="A5" s="2">
        <v>3</v>
      </c>
      <c r="B5" s="3" t="s">
        <v>11</v>
      </c>
      <c r="C5" s="3" t="str">
        <f t="shared" si="0"/>
        <v xml:space="preserve">Xăng </v>
      </c>
      <c r="D5" s="3" t="str">
        <f t="shared" si="1"/>
        <v>Shell</v>
      </c>
      <c r="E5" s="3">
        <f t="shared" si="2"/>
        <v>3000</v>
      </c>
      <c r="F5" s="3">
        <v>2500</v>
      </c>
      <c r="G5" s="4">
        <f t="shared" ref="G5:G9" si="4">IF(D5="Trong nước", 0.005, HLOOKUP(LEFT(B5,1), $B$13:$E$16, 4, FALSE))</f>
        <v>0.02</v>
      </c>
      <c r="H5" s="5">
        <f t="shared" si="3"/>
        <v>7500000.0199999996</v>
      </c>
    </row>
    <row r="6" spans="1:17" x14ac:dyDescent="0.25">
      <c r="A6" s="2">
        <v>4</v>
      </c>
      <c r="B6" s="3" t="s">
        <v>12</v>
      </c>
      <c r="C6" s="3" t="str">
        <f t="shared" si="0"/>
        <v>Nhớt</v>
      </c>
      <c r="D6" s="3" t="str">
        <f t="shared" si="1"/>
        <v>Castrol</v>
      </c>
      <c r="E6" s="3">
        <f t="shared" si="2"/>
        <v>2500</v>
      </c>
      <c r="F6" s="3">
        <v>1500</v>
      </c>
      <c r="G6" s="4">
        <f t="shared" si="4"/>
        <v>0.01</v>
      </c>
      <c r="H6" s="5">
        <f t="shared" si="3"/>
        <v>3750000.01</v>
      </c>
    </row>
    <row r="7" spans="1:17" x14ac:dyDescent="0.25">
      <c r="A7" s="2">
        <v>5</v>
      </c>
      <c r="B7" s="3" t="s">
        <v>13</v>
      </c>
      <c r="C7" s="3" t="str">
        <f t="shared" si="0"/>
        <v>Dầu</v>
      </c>
      <c r="D7" s="3" t="str">
        <f t="shared" si="1"/>
        <v>Trong nước</v>
      </c>
      <c r="E7" s="3">
        <f t="shared" si="2"/>
        <v>12000</v>
      </c>
      <c r="F7" s="3">
        <v>2000</v>
      </c>
      <c r="G7" s="4">
        <f t="shared" si="4"/>
        <v>5.0000000000000001E-3</v>
      </c>
      <c r="H7" s="5">
        <f t="shared" si="3"/>
        <v>24000000.004999999</v>
      </c>
    </row>
    <row r="8" spans="1:17" x14ac:dyDescent="0.25">
      <c r="A8" s="2">
        <v>6</v>
      </c>
      <c r="B8" s="3" t="s">
        <v>14</v>
      </c>
      <c r="C8" s="3" t="str">
        <f t="shared" si="0"/>
        <v>Nhớt</v>
      </c>
      <c r="D8" s="3" t="str">
        <f t="shared" si="1"/>
        <v>Castrol</v>
      </c>
      <c r="E8" s="3">
        <f t="shared" si="2"/>
        <v>2500</v>
      </c>
      <c r="F8" s="3">
        <v>4000</v>
      </c>
      <c r="G8" s="4">
        <f t="shared" si="4"/>
        <v>0.01</v>
      </c>
      <c r="H8" s="5">
        <f t="shared" si="3"/>
        <v>10000000.01</v>
      </c>
      <c r="J8" s="3" t="s">
        <v>1</v>
      </c>
      <c r="K8" s="3" t="s">
        <v>2</v>
      </c>
      <c r="L8" s="3" t="s">
        <v>3</v>
      </c>
      <c r="M8" s="3" t="s">
        <v>4</v>
      </c>
      <c r="N8" s="3" t="s">
        <v>5</v>
      </c>
      <c r="O8" s="3" t="s">
        <v>6</v>
      </c>
      <c r="P8" s="3" t="s">
        <v>7</v>
      </c>
      <c r="Q8" s="3" t="s">
        <v>8</v>
      </c>
    </row>
    <row r="9" spans="1:17" ht="14.4" thickBot="1" x14ac:dyDescent="0.3">
      <c r="A9" s="6">
        <v>7</v>
      </c>
      <c r="B9" s="7" t="s">
        <v>15</v>
      </c>
      <c r="C9" s="7" t="str">
        <f t="shared" si="0"/>
        <v>Nhớt</v>
      </c>
      <c r="D9" s="7" t="str">
        <f t="shared" si="1"/>
        <v>British Petro</v>
      </c>
      <c r="E9" s="7">
        <f t="shared" si="2"/>
        <v>2500</v>
      </c>
      <c r="F9" s="7">
        <v>3500</v>
      </c>
      <c r="G9" s="8">
        <f t="shared" si="4"/>
        <v>0.01</v>
      </c>
      <c r="H9" s="9">
        <f t="shared" si="3"/>
        <v>8750000.0099999998</v>
      </c>
      <c r="P9" s="10">
        <v>5.0000000000000001E-3</v>
      </c>
    </row>
    <row r="10" spans="1:17" ht="14.4" thickTop="1" x14ac:dyDescent="0.25"/>
    <row r="12" spans="1:17" ht="14.4" thickBot="1" x14ac:dyDescent="0.3">
      <c r="B12" s="33" t="s">
        <v>34</v>
      </c>
      <c r="C12" s="33"/>
      <c r="D12" s="33"/>
      <c r="E12" s="33"/>
      <c r="G12" s="33" t="s">
        <v>35</v>
      </c>
      <c r="H12" s="33"/>
    </row>
    <row r="13" spans="1:17" ht="28.2" thickTop="1" x14ac:dyDescent="0.25">
      <c r="B13" s="23" t="s">
        <v>16</v>
      </c>
      <c r="C13" s="21" t="s">
        <v>19</v>
      </c>
      <c r="D13" s="21" t="s">
        <v>20</v>
      </c>
      <c r="E13" s="22" t="s">
        <v>21</v>
      </c>
      <c r="G13" s="26" t="s">
        <v>25</v>
      </c>
      <c r="H13" s="27" t="s">
        <v>4</v>
      </c>
      <c r="K13" s="30" t="s">
        <v>38</v>
      </c>
    </row>
    <row r="14" spans="1:17" x14ac:dyDescent="0.25">
      <c r="B14" s="24" t="s">
        <v>3</v>
      </c>
      <c r="C14" s="3" t="s">
        <v>22</v>
      </c>
      <c r="D14" s="3" t="s">
        <v>23</v>
      </c>
      <c r="E14" s="11" t="s">
        <v>24</v>
      </c>
      <c r="G14" s="12" t="s">
        <v>26</v>
      </c>
      <c r="H14" s="13" t="s">
        <v>27</v>
      </c>
    </row>
    <row r="15" spans="1:17" x14ac:dyDescent="0.25">
      <c r="B15" s="24" t="s">
        <v>17</v>
      </c>
      <c r="C15" s="3">
        <v>3000</v>
      </c>
      <c r="D15" s="3">
        <v>12000</v>
      </c>
      <c r="E15" s="11">
        <v>2500</v>
      </c>
      <c r="G15" s="12" t="s">
        <v>29</v>
      </c>
      <c r="H15" s="13" t="s">
        <v>28</v>
      </c>
    </row>
    <row r="16" spans="1:17" ht="14.4" thickBot="1" x14ac:dyDescent="0.3">
      <c r="B16" s="25" t="s">
        <v>18</v>
      </c>
      <c r="C16" s="14">
        <v>0.02</v>
      </c>
      <c r="D16" s="14">
        <v>1.4999999999999999E-2</v>
      </c>
      <c r="E16" s="15">
        <v>0.01</v>
      </c>
      <c r="G16" s="12" t="s">
        <v>30</v>
      </c>
      <c r="H16" s="13" t="s">
        <v>32</v>
      </c>
    </row>
    <row r="17" spans="7:8" ht="15" thickTop="1" thickBot="1" x14ac:dyDescent="0.3">
      <c r="G17" s="16" t="s">
        <v>31</v>
      </c>
      <c r="H17" s="17" t="s">
        <v>33</v>
      </c>
    </row>
    <row r="18" spans="7:8" ht="14.4" thickTop="1" x14ac:dyDescent="0.25"/>
  </sheetData>
  <mergeCells count="3">
    <mergeCell ref="A1:H1"/>
    <mergeCell ref="B12:E12"/>
    <mergeCell ref="G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BE12-4A0A-4774-8424-FDE36104EACB}">
  <dimension ref="A1:J18"/>
  <sheetViews>
    <sheetView tabSelected="1" workbookViewId="0">
      <selection activeCell="B15" sqref="B15"/>
    </sheetView>
  </sheetViews>
  <sheetFormatPr defaultRowHeight="13.8" x14ac:dyDescent="0.25"/>
  <cols>
    <col min="1" max="1" width="12.33203125" style="1" customWidth="1"/>
    <col min="2" max="2" width="13.21875" style="1" customWidth="1"/>
    <col min="3" max="3" width="10.33203125" style="1" bestFit="1" customWidth="1"/>
    <col min="4" max="4" width="20.88671875" style="1" bestFit="1" customWidth="1"/>
    <col min="5" max="5" width="9" style="1" bestFit="1" customWidth="1"/>
    <col min="6" max="6" width="9.77734375" style="1" bestFit="1" customWidth="1"/>
    <col min="7" max="7" width="12" style="1" bestFit="1" customWidth="1"/>
    <col min="8" max="8" width="10" style="1" customWidth="1"/>
    <col min="9" max="16384" width="8.88671875" style="1"/>
  </cols>
  <sheetData>
    <row r="1" spans="1:10" ht="27" customHeight="1" x14ac:dyDescent="0.3">
      <c r="A1" s="43" t="s">
        <v>39</v>
      </c>
      <c r="B1" s="44"/>
      <c r="C1" s="44"/>
      <c r="D1" s="44"/>
      <c r="E1" s="44"/>
    </row>
    <row r="2" spans="1:10" ht="14.4" thickBot="1" x14ac:dyDescent="0.3">
      <c r="F2" s="1" t="s">
        <v>62</v>
      </c>
      <c r="G2" s="46">
        <v>37368</v>
      </c>
      <c r="H2" s="46"/>
      <c r="I2" s="45"/>
      <c r="J2" s="45"/>
    </row>
    <row r="3" spans="1:10" ht="15" thickTop="1" thickBot="1" x14ac:dyDescent="0.3">
      <c r="A3" s="35" t="s">
        <v>40</v>
      </c>
      <c r="B3" s="35" t="s">
        <v>41</v>
      </c>
      <c r="C3" s="35" t="s">
        <v>42</v>
      </c>
      <c r="D3" s="35" t="s">
        <v>43</v>
      </c>
      <c r="E3" s="35" t="s">
        <v>44</v>
      </c>
      <c r="F3" s="35" t="s">
        <v>45</v>
      </c>
      <c r="G3" s="35" t="s">
        <v>46</v>
      </c>
      <c r="H3" s="35" t="s">
        <v>47</v>
      </c>
      <c r="I3" s="35" t="s">
        <v>48</v>
      </c>
      <c r="J3" s="35" t="s">
        <v>49</v>
      </c>
    </row>
    <row r="4" spans="1:10" ht="15" thickTop="1" thickBot="1" x14ac:dyDescent="0.3">
      <c r="A4" s="35" t="s">
        <v>63</v>
      </c>
      <c r="B4" s="36">
        <v>37366</v>
      </c>
      <c r="C4" s="35" t="str">
        <f>IF(MID(A4,4,1)="T","Sinh thường","Mổ")</f>
        <v>Sinh thường</v>
      </c>
      <c r="D4" s="35">
        <v>3.5</v>
      </c>
      <c r="E4" s="35" t="str">
        <f>IF(MID(A4,4,1)="M","X","")</f>
        <v/>
      </c>
      <c r="F4" s="35">
        <f>IF(AND(MID(A4,4,1)="T"),2,IF(AND(MID(A4,4,1)="M",MID(A4,LEN(A4)-1,1)="R"),5,7))</f>
        <v>2</v>
      </c>
      <c r="G4" s="36">
        <f>B4+F4</f>
        <v>37368</v>
      </c>
      <c r="H4" s="35">
        <f>VLOOKUP(RIGHT(A4,1),$A$14:$B$16,2,FALSE)*F4 + IF(E4="X",30000*F4,0)</f>
        <v>120000</v>
      </c>
      <c r="I4" s="35">
        <f>IF(MID(A4,5,1)="C",IF(RIGHT(A4,1)="A",H4*50%,H4*30%),H4)</f>
        <v>36000</v>
      </c>
      <c r="J4" s="35">
        <f>IF(MID(A4,4,1)="M",3,IF(AND(MID(A4,4,1)="T",D4&lt;3),2,0))</f>
        <v>0</v>
      </c>
    </row>
    <row r="5" spans="1:10" ht="15" thickTop="1" thickBot="1" x14ac:dyDescent="0.3">
      <c r="A5" s="35" t="s">
        <v>50</v>
      </c>
      <c r="B5" s="36">
        <v>37366</v>
      </c>
      <c r="C5" s="35" t="str">
        <f t="shared" ref="C5:C10" si="0">IF(MID(A5,4,1)="T","Sinh thường","Mổ")</f>
        <v>Sinh thường</v>
      </c>
      <c r="D5" s="35">
        <v>2.9</v>
      </c>
      <c r="E5" s="35" t="str">
        <f t="shared" ref="E5:E10" si="1">IF(MID(A5,4,1)="M","X","")</f>
        <v/>
      </c>
      <c r="F5" s="35">
        <f t="shared" ref="F5:F10" si="2">IF(AND(MID(A5,4,1)="T"),2,IF(AND(MID(A5,4,1)="M",MID(A5,LEN(A5)-1,1)="R"),5,7))</f>
        <v>2</v>
      </c>
      <c r="G5" s="36">
        <f t="shared" ref="G5:G10" si="3">B5+F5</f>
        <v>37368</v>
      </c>
      <c r="H5" s="35">
        <f t="shared" ref="H5:H10" si="4">VLOOKUP(RIGHT(A5,1),$A$14:$B$16,2,FALSE)*F5 + IF(E5="X",30000*F5,0)</f>
        <v>160000</v>
      </c>
      <c r="I5" s="35">
        <f t="shared" ref="I5:I10" si="5">IF(MID(A5,5,1)="C",IF(RIGHT(A5,1)="A",H5*50%,H5*30%),H5)</f>
        <v>160000</v>
      </c>
      <c r="J5" s="35">
        <f t="shared" ref="J5:J10" si="6">IF(MID(A5,4,1)="M",3,IF(AND(MID(A5,4,1)="T",D5&lt;3),2,0))</f>
        <v>2</v>
      </c>
    </row>
    <row r="6" spans="1:10" ht="15" thickTop="1" thickBot="1" x14ac:dyDescent="0.3">
      <c r="A6" s="35" t="s">
        <v>51</v>
      </c>
      <c r="B6" s="36">
        <v>37365</v>
      </c>
      <c r="C6" s="35" t="str">
        <f t="shared" si="0"/>
        <v>Mổ</v>
      </c>
      <c r="D6" s="35">
        <v>2.95</v>
      </c>
      <c r="E6" s="35" t="str">
        <f t="shared" si="1"/>
        <v>X</v>
      </c>
      <c r="F6" s="35">
        <f t="shared" si="2"/>
        <v>7</v>
      </c>
      <c r="G6" s="36">
        <f t="shared" si="3"/>
        <v>37372</v>
      </c>
      <c r="H6" s="35">
        <f t="shared" si="4"/>
        <v>630000</v>
      </c>
      <c r="I6" s="35">
        <f t="shared" si="5"/>
        <v>189000</v>
      </c>
      <c r="J6" s="35">
        <f t="shared" si="6"/>
        <v>3</v>
      </c>
    </row>
    <row r="7" spans="1:10" ht="15" thickTop="1" thickBot="1" x14ac:dyDescent="0.3">
      <c r="A7" s="35" t="s">
        <v>52</v>
      </c>
      <c r="B7" s="36">
        <v>37367</v>
      </c>
      <c r="C7" s="35" t="str">
        <f t="shared" si="0"/>
        <v>Mổ</v>
      </c>
      <c r="D7" s="35">
        <v>3.6</v>
      </c>
      <c r="E7" s="35" t="str">
        <f t="shared" si="1"/>
        <v>X</v>
      </c>
      <c r="F7" s="35">
        <f t="shared" si="2"/>
        <v>5</v>
      </c>
      <c r="G7" s="36">
        <f t="shared" si="3"/>
        <v>37372</v>
      </c>
      <c r="H7" s="35">
        <f t="shared" si="4"/>
        <v>650000</v>
      </c>
      <c r="I7" s="35">
        <f t="shared" si="5"/>
        <v>650000</v>
      </c>
      <c r="J7" s="35">
        <f t="shared" si="6"/>
        <v>3</v>
      </c>
    </row>
    <row r="8" spans="1:10" ht="15" thickTop="1" thickBot="1" x14ac:dyDescent="0.3">
      <c r="A8" s="35" t="s">
        <v>53</v>
      </c>
      <c r="B8" s="36">
        <v>37367</v>
      </c>
      <c r="C8" s="35" t="str">
        <f t="shared" si="0"/>
        <v>Mổ</v>
      </c>
      <c r="D8" s="35">
        <v>2.8</v>
      </c>
      <c r="E8" s="35" t="str">
        <f t="shared" si="1"/>
        <v>X</v>
      </c>
      <c r="F8" s="35">
        <f t="shared" si="2"/>
        <v>7</v>
      </c>
      <c r="G8" s="36">
        <f t="shared" si="3"/>
        <v>37374</v>
      </c>
      <c r="H8" s="35">
        <f t="shared" si="4"/>
        <v>910000</v>
      </c>
      <c r="I8" s="35">
        <f t="shared" si="5"/>
        <v>455000</v>
      </c>
      <c r="J8" s="35">
        <f t="shared" si="6"/>
        <v>3</v>
      </c>
    </row>
    <row r="9" spans="1:10" ht="15" thickTop="1" thickBot="1" x14ac:dyDescent="0.3">
      <c r="A9" s="35" t="s">
        <v>54</v>
      </c>
      <c r="B9" s="36">
        <v>37367</v>
      </c>
      <c r="C9" s="35" t="str">
        <f t="shared" si="0"/>
        <v>Sinh thường</v>
      </c>
      <c r="D9" s="35">
        <v>3.3</v>
      </c>
      <c r="E9" s="35" t="str">
        <f t="shared" si="1"/>
        <v/>
      </c>
      <c r="F9" s="35">
        <f t="shared" si="2"/>
        <v>2</v>
      </c>
      <c r="G9" s="36">
        <f t="shared" si="3"/>
        <v>37369</v>
      </c>
      <c r="H9" s="35">
        <f t="shared" si="4"/>
        <v>160000</v>
      </c>
      <c r="I9" s="35">
        <f t="shared" si="5"/>
        <v>48000</v>
      </c>
      <c r="J9" s="35">
        <f t="shared" si="6"/>
        <v>0</v>
      </c>
    </row>
    <row r="10" spans="1:10" ht="15" thickTop="1" thickBot="1" x14ac:dyDescent="0.3">
      <c r="A10" s="35" t="s">
        <v>55</v>
      </c>
      <c r="B10" s="36">
        <v>44673</v>
      </c>
      <c r="C10" s="35" t="str">
        <f t="shared" si="0"/>
        <v>Sinh thường</v>
      </c>
      <c r="D10" s="35">
        <v>2.6</v>
      </c>
      <c r="E10" s="35" t="str">
        <f t="shared" si="1"/>
        <v/>
      </c>
      <c r="F10" s="35">
        <f t="shared" si="2"/>
        <v>2</v>
      </c>
      <c r="G10" s="36">
        <f t="shared" si="3"/>
        <v>44675</v>
      </c>
      <c r="H10" s="35">
        <f t="shared" si="4"/>
        <v>200000</v>
      </c>
      <c r="I10" s="35">
        <f t="shared" si="5"/>
        <v>200000</v>
      </c>
      <c r="J10" s="35">
        <f t="shared" si="6"/>
        <v>2</v>
      </c>
    </row>
    <row r="11" spans="1:10" ht="14.4" thickTop="1" x14ac:dyDescent="0.25"/>
    <row r="12" spans="1:10" ht="14.4" thickBot="1" x14ac:dyDescent="0.3">
      <c r="A12" s="34" t="s">
        <v>56</v>
      </c>
      <c r="B12" s="34"/>
      <c r="D12" s="33"/>
      <c r="E12" s="33"/>
    </row>
    <row r="13" spans="1:10" ht="15" thickTop="1" thickBot="1" x14ac:dyDescent="0.3">
      <c r="A13" s="35" t="s">
        <v>57</v>
      </c>
      <c r="B13" s="36" t="s">
        <v>61</v>
      </c>
    </row>
    <row r="14" spans="1:10" ht="15" thickTop="1" thickBot="1" x14ac:dyDescent="0.3">
      <c r="A14" s="35" t="s">
        <v>58</v>
      </c>
      <c r="B14" s="35">
        <v>100000</v>
      </c>
      <c r="D14" s="37" t="s">
        <v>65</v>
      </c>
    </row>
    <row r="15" spans="1:10" ht="15" thickTop="1" thickBot="1" x14ac:dyDescent="0.3">
      <c r="A15" s="38" t="s">
        <v>59</v>
      </c>
      <c r="B15" s="38">
        <v>80000</v>
      </c>
      <c r="D15" s="3" t="str" cm="1">
        <f t="array" ref="D15:D17">_xlfn._xlws.FILTER(A2:A10, C2:C10 = "Mổ")</f>
        <v>03-MCSC</v>
      </c>
    </row>
    <row r="16" spans="1:10" ht="14.4" thickBot="1" x14ac:dyDescent="0.3">
      <c r="A16" s="39" t="s">
        <v>60</v>
      </c>
      <c r="B16" s="40">
        <v>60000</v>
      </c>
      <c r="D16" s="3" t="str">
        <v>04-MKRA</v>
      </c>
    </row>
    <row r="17" spans="1:4" x14ac:dyDescent="0.25">
      <c r="A17" s="41" t="s">
        <v>64</v>
      </c>
      <c r="B17" s="41"/>
      <c r="D17" s="3" t="str">
        <v>05-MCSA</v>
      </c>
    </row>
    <row r="18" spans="1:4" x14ac:dyDescent="0.25">
      <c r="A18" s="42">
        <f>SUMIF(A4:A10, "*K*", I4:I10)</f>
        <v>1010000</v>
      </c>
      <c r="B18" s="42"/>
    </row>
  </sheetData>
  <mergeCells count="6">
    <mergeCell ref="A18:B18"/>
    <mergeCell ref="A1:E1"/>
    <mergeCell ref="A12:B12"/>
    <mergeCell ref="D12:E12"/>
    <mergeCell ref="A17:B17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 Thành</dc:creator>
  <cp:lastModifiedBy>Lê Việt Thành</cp:lastModifiedBy>
  <dcterms:created xsi:type="dcterms:W3CDTF">2024-12-02T06:43:15Z</dcterms:created>
  <dcterms:modified xsi:type="dcterms:W3CDTF">2024-12-02T08:47:43Z</dcterms:modified>
</cp:coreProperties>
</file>