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7400" yWindow="-6680" windowWidth="21940" windowHeight="18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1" l="1"/>
  <c r="D35" i="1"/>
  <c r="B35" i="1"/>
  <c r="E34" i="1"/>
  <c r="D34" i="1"/>
  <c r="C34" i="1"/>
  <c r="B34" i="1"/>
  <c r="G33" i="1"/>
  <c r="F33" i="1"/>
  <c r="G28" i="1"/>
  <c r="F28" i="1"/>
  <c r="G30" i="1"/>
  <c r="G31" i="1"/>
  <c r="G32" i="1"/>
  <c r="G29" i="1"/>
  <c r="F32" i="1"/>
  <c r="F31" i="1"/>
  <c r="F30" i="1"/>
  <c r="F29" i="1"/>
  <c r="F17" i="1"/>
  <c r="H17" i="1"/>
  <c r="F18" i="1"/>
  <c r="H18" i="1"/>
  <c r="H21" i="1"/>
  <c r="F7" i="1"/>
  <c r="G7" i="1"/>
  <c r="H7" i="1"/>
  <c r="F8" i="1"/>
  <c r="H8" i="1"/>
  <c r="F9" i="1"/>
  <c r="H9" i="1"/>
  <c r="H11" i="1"/>
  <c r="H6" i="1"/>
  <c r="F20" i="1"/>
  <c r="G20" i="1"/>
  <c r="F19" i="1"/>
  <c r="G19" i="1"/>
  <c r="F10" i="1"/>
  <c r="G10" i="1"/>
  <c r="G9" i="1"/>
  <c r="G18" i="1"/>
  <c r="G8" i="1"/>
  <c r="F6" i="1"/>
  <c r="G6" i="1"/>
  <c r="F16" i="1"/>
  <c r="G16" i="1"/>
  <c r="G17" i="1"/>
  <c r="F5" i="1"/>
  <c r="G5" i="1"/>
  <c r="F15" i="1"/>
  <c r="G15" i="1"/>
</calcChain>
</file>

<file path=xl/sharedStrings.xml><?xml version="1.0" encoding="utf-8"?>
<sst xmlns="http://schemas.openxmlformats.org/spreadsheetml/2006/main" count="71" uniqueCount="44">
  <si>
    <t>Percentage analysis DISCus NEW (5/8/15)</t>
  </si>
  <si>
    <t>DISCus (Bedmaps)</t>
  </si>
  <si>
    <t>Sample</t>
  </si>
  <si>
    <t>OFF_2</t>
  </si>
  <si>
    <t>OFF_1</t>
  </si>
  <si>
    <t>ON_1</t>
  </si>
  <si>
    <t>ON_2</t>
  </si>
  <si>
    <t>% OFF</t>
  </si>
  <si>
    <t>% ON</t>
  </si>
  <si>
    <t>100% OFF</t>
  </si>
  <si>
    <t>80% OFF</t>
  </si>
  <si>
    <t>60% OFF</t>
  </si>
  <si>
    <t>40% OFF</t>
  </si>
  <si>
    <t>20% OFF</t>
  </si>
  <si>
    <t>0% OFF</t>
  </si>
  <si>
    <t>DISCus (Paired End)</t>
  </si>
  <si>
    <t>Yellow = NEW Analysis (reference could not be found for manual count, so redid read mapping)</t>
  </si>
  <si>
    <t>MANUAL COUNT</t>
  </si>
  <si>
    <t>348 (19)</t>
  </si>
  <si>
    <t>325 ( 29)</t>
  </si>
  <si>
    <t>75 (9)</t>
  </si>
  <si>
    <t>83 (7)</t>
  </si>
  <si>
    <t>268 (18)</t>
  </si>
  <si>
    <t>257 (21)</t>
  </si>
  <si>
    <t>146 (14)</t>
  </si>
  <si>
    <t>155 (10)</t>
  </si>
  <si>
    <t>181 (12)</t>
  </si>
  <si>
    <t>188 (19)</t>
  </si>
  <si>
    <t>208 (17)</t>
  </si>
  <si>
    <t>206 (12)</t>
  </si>
  <si>
    <t>93 (10)</t>
  </si>
  <si>
    <t xml:space="preserve">97 (14) </t>
  </si>
  <si>
    <t xml:space="preserve">274 (23) </t>
  </si>
  <si>
    <t>280 (15)</t>
  </si>
  <si>
    <t>Average false positives</t>
  </si>
  <si>
    <t>393 (27)</t>
  </si>
  <si>
    <t>403 (31)</t>
  </si>
  <si>
    <t>6 (4)</t>
  </si>
  <si>
    <t>5 (3)</t>
  </si>
  <si>
    <t>42 (8)</t>
  </si>
  <si>
    <t>31 (11)</t>
  </si>
  <si>
    <t>340 (28)</t>
  </si>
  <si>
    <t>375 (21)</t>
  </si>
  <si>
    <t>Difference to 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</si>
</sst>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2" borderId="1" xfId="0" applyFill="1" applyBorder="1"/>
    <xf numFmtId="0" fontId="0" fillId="3" borderId="0" xfId="0" applyFill="1"/>
    <xf numFmtId="164" fontId="0" fillId="3" borderId="0" xfId="0" applyNumberFormat="1" applyFill="1"/>
    <xf numFmtId="0" fontId="0" fillId="3" borderId="1" xfId="0" applyFill="1" applyBorder="1"/>
    <xf numFmtId="164" fontId="0" fillId="3" borderId="1" xfId="0" applyNumberFormat="1" applyFill="1" applyBorder="1"/>
    <xf numFmtId="0" fontId="0" fillId="0" borderId="0" xfId="0" applyFill="1" applyBorder="1"/>
    <xf numFmtId="0" fontId="0" fillId="3" borderId="2" xfId="0" applyFill="1" applyBorder="1" applyAlignment="1">
      <alignment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A3" workbookViewId="0">
      <selection activeCell="H35" sqref="H35"/>
    </sheetView>
  </sheetViews>
  <sheetFormatPr baseColWidth="10" defaultRowHeight="15" x14ac:dyDescent="0"/>
  <cols>
    <col min="1" max="1" width="22.83203125" customWidth="1"/>
    <col min="6" max="7" width="10.83203125" style="3"/>
  </cols>
  <sheetData>
    <row r="1" spans="1:10">
      <c r="A1" s="1" t="s">
        <v>0</v>
      </c>
      <c r="B1" s="1"/>
      <c r="C1" s="1"/>
      <c r="D1" s="1"/>
    </row>
    <row r="3" spans="1:10">
      <c r="A3" s="2"/>
      <c r="B3" s="2"/>
      <c r="C3" s="2"/>
      <c r="D3" s="2"/>
      <c r="E3" s="2" t="s">
        <v>1</v>
      </c>
      <c r="F3" s="4"/>
      <c r="G3" s="4"/>
    </row>
    <row r="4" spans="1:10">
      <c r="A4" s="2" t="s">
        <v>2</v>
      </c>
      <c r="B4" s="2" t="s">
        <v>4</v>
      </c>
      <c r="C4" s="2" t="s">
        <v>3</v>
      </c>
      <c r="D4" s="2" t="s">
        <v>5</v>
      </c>
      <c r="E4" s="2" t="s">
        <v>6</v>
      </c>
      <c r="F4" s="4" t="s">
        <v>7</v>
      </c>
      <c r="G4" s="4" t="s">
        <v>8</v>
      </c>
    </row>
    <row r="5" spans="1:10">
      <c r="A5" s="2" t="s">
        <v>9</v>
      </c>
      <c r="B5" s="7">
        <v>395</v>
      </c>
      <c r="C5" s="7">
        <v>410</v>
      </c>
      <c r="D5" s="7">
        <v>5</v>
      </c>
      <c r="E5" s="7">
        <v>5</v>
      </c>
      <c r="F5" s="4">
        <f t="shared" ref="F5:F10" si="0">((B5+C5)/(B5+C5+D5+E5))*100</f>
        <v>98.773006134969322</v>
      </c>
      <c r="G5" s="4">
        <f>100-F5</f>
        <v>1.2269938650306784</v>
      </c>
      <c r="H5" s="3">
        <v>2.6</v>
      </c>
    </row>
    <row r="6" spans="1:10">
      <c r="A6" s="2" t="s">
        <v>10</v>
      </c>
      <c r="B6" s="1">
        <v>339</v>
      </c>
      <c r="C6" s="1">
        <v>346</v>
      </c>
      <c r="D6" s="1">
        <v>69</v>
      </c>
      <c r="E6" s="1">
        <v>82</v>
      </c>
      <c r="F6" s="4">
        <f t="shared" si="0"/>
        <v>81.937799043062199</v>
      </c>
      <c r="G6" s="4">
        <f t="shared" ref="G6:G10" si="1">100-F6</f>
        <v>18.062200956937801</v>
      </c>
      <c r="H6">
        <f>0.5</f>
        <v>0.5</v>
      </c>
      <c r="J6" s="1" t="s">
        <v>16</v>
      </c>
    </row>
    <row r="7" spans="1:10">
      <c r="A7" s="2" t="s">
        <v>11</v>
      </c>
      <c r="B7" s="1">
        <v>264</v>
      </c>
      <c r="C7" s="1">
        <v>259</v>
      </c>
      <c r="D7" s="1">
        <v>145</v>
      </c>
      <c r="E7" s="1">
        <v>148</v>
      </c>
      <c r="F7" s="4">
        <f t="shared" si="0"/>
        <v>64.093137254901961</v>
      </c>
      <c r="G7" s="4">
        <f t="shared" si="1"/>
        <v>35.906862745098039</v>
      </c>
      <c r="H7" s="3">
        <f>40-G7</f>
        <v>4.0931372549019613</v>
      </c>
    </row>
    <row r="8" spans="1:10">
      <c r="A8" s="2" t="s">
        <v>12</v>
      </c>
      <c r="B8" s="1">
        <v>172</v>
      </c>
      <c r="C8" s="1">
        <v>181</v>
      </c>
      <c r="D8" s="1">
        <v>196</v>
      </c>
      <c r="E8" s="1">
        <v>220</v>
      </c>
      <c r="F8" s="4">
        <f t="shared" si="0"/>
        <v>45.903771131339397</v>
      </c>
      <c r="G8" s="4">
        <f t="shared" si="1"/>
        <v>54.096228868660603</v>
      </c>
      <c r="H8" s="3">
        <f>F8-40</f>
        <v>5.903771131339397</v>
      </c>
    </row>
    <row r="9" spans="1:10">
      <c r="A9" s="2" t="s">
        <v>13</v>
      </c>
      <c r="B9" s="1">
        <v>97</v>
      </c>
      <c r="C9" s="1">
        <v>94</v>
      </c>
      <c r="D9" s="1">
        <v>272</v>
      </c>
      <c r="E9" s="1">
        <v>286</v>
      </c>
      <c r="F9" s="4">
        <f t="shared" si="0"/>
        <v>25.500667556742325</v>
      </c>
      <c r="G9" s="4">
        <f t="shared" si="1"/>
        <v>74.499332443257671</v>
      </c>
      <c r="H9" s="3">
        <f>F9-20</f>
        <v>5.5006675567423251</v>
      </c>
    </row>
    <row r="10" spans="1:10">
      <c r="A10" s="2" t="s">
        <v>14</v>
      </c>
      <c r="B10" s="7">
        <v>41</v>
      </c>
      <c r="C10" s="7">
        <v>30</v>
      </c>
      <c r="D10" s="7">
        <v>336</v>
      </c>
      <c r="E10" s="7">
        <v>363</v>
      </c>
      <c r="F10" s="4">
        <f t="shared" si="0"/>
        <v>9.220779220779221</v>
      </c>
      <c r="G10" s="4">
        <f t="shared" si="1"/>
        <v>90.779220779220779</v>
      </c>
      <c r="H10" s="5">
        <v>9.5</v>
      </c>
    </row>
    <row r="11" spans="1:10">
      <c r="H11" s="3">
        <f>AVERAGE(H5:H10)</f>
        <v>4.6829293238306136</v>
      </c>
    </row>
    <row r="13" spans="1:10">
      <c r="A13" s="2"/>
      <c r="B13" s="2"/>
      <c r="C13" s="2"/>
      <c r="D13" s="2"/>
      <c r="E13" s="2" t="s">
        <v>15</v>
      </c>
      <c r="F13" s="4"/>
      <c r="G13" s="4"/>
    </row>
    <row r="14" spans="1:10">
      <c r="A14" s="2" t="s">
        <v>2</v>
      </c>
      <c r="B14" s="2" t="s">
        <v>4</v>
      </c>
      <c r="C14" s="2" t="s">
        <v>3</v>
      </c>
      <c r="D14" s="2" t="s">
        <v>5</v>
      </c>
      <c r="E14" s="2" t="s">
        <v>6</v>
      </c>
      <c r="F14" s="4" t="s">
        <v>7</v>
      </c>
      <c r="G14" s="4" t="s">
        <v>8</v>
      </c>
    </row>
    <row r="15" spans="1:10">
      <c r="A15" s="2" t="s">
        <v>9</v>
      </c>
      <c r="B15" s="7">
        <v>359</v>
      </c>
      <c r="C15" s="7">
        <v>401</v>
      </c>
      <c r="D15" s="7">
        <v>2</v>
      </c>
      <c r="E15" s="7">
        <v>2</v>
      </c>
      <c r="F15" s="4">
        <f>((B15+C15)/(B15+C15+D15+E15))*100</f>
        <v>99.476439790575924</v>
      </c>
      <c r="G15" s="4">
        <f>100-F15</f>
        <v>0.52356020942407611</v>
      </c>
      <c r="H15" s="5">
        <v>0</v>
      </c>
    </row>
    <row r="16" spans="1:10">
      <c r="A16" s="2" t="s">
        <v>10</v>
      </c>
      <c r="B16" s="1">
        <v>291</v>
      </c>
      <c r="C16" s="1">
        <v>336</v>
      </c>
      <c r="D16" s="1">
        <v>54</v>
      </c>
      <c r="E16" s="1">
        <v>63</v>
      </c>
      <c r="F16" s="4">
        <f t="shared" ref="F16:F20" si="2">((B16+C16)/(B16+C16+D16+E16))*100</f>
        <v>84.274193548387103</v>
      </c>
      <c r="G16" s="4">
        <f t="shared" ref="G16:G20" si="3">100-F16</f>
        <v>15.725806451612897</v>
      </c>
      <c r="H16" s="5">
        <v>4.2</v>
      </c>
    </row>
    <row r="17" spans="1:8">
      <c r="A17" s="2" t="s">
        <v>11</v>
      </c>
      <c r="B17" s="1">
        <v>218</v>
      </c>
      <c r="C17" s="1">
        <v>247</v>
      </c>
      <c r="D17" s="1">
        <v>127</v>
      </c>
      <c r="E17" s="1">
        <v>129</v>
      </c>
      <c r="F17" s="4">
        <f t="shared" si="2"/>
        <v>64.493758668515952</v>
      </c>
      <c r="G17" s="4">
        <f t="shared" si="3"/>
        <v>35.506241331484048</v>
      </c>
      <c r="H17" s="3">
        <f>F17-60</f>
        <v>4.4937586685159516</v>
      </c>
    </row>
    <row r="18" spans="1:8">
      <c r="A18" s="2" t="s">
        <v>12</v>
      </c>
      <c r="B18" s="1">
        <v>154</v>
      </c>
      <c r="C18" s="1">
        <v>167</v>
      </c>
      <c r="D18" s="1">
        <v>204</v>
      </c>
      <c r="E18" s="1">
        <v>189</v>
      </c>
      <c r="F18" s="4">
        <f t="shared" si="2"/>
        <v>44.957983193277315</v>
      </c>
      <c r="G18" s="4">
        <f t="shared" si="3"/>
        <v>55.042016806722685</v>
      </c>
      <c r="H18" s="3">
        <f>F18-40</f>
        <v>4.9579831932773146</v>
      </c>
    </row>
    <row r="19" spans="1:8">
      <c r="A19" s="2" t="s">
        <v>13</v>
      </c>
      <c r="B19" s="1">
        <v>81</v>
      </c>
      <c r="C19" s="1">
        <v>78</v>
      </c>
      <c r="D19" s="1">
        <v>277</v>
      </c>
      <c r="E19" s="1">
        <v>255</v>
      </c>
      <c r="F19" s="4">
        <f t="shared" si="2"/>
        <v>23.01013024602026</v>
      </c>
      <c r="G19" s="4">
        <f t="shared" si="3"/>
        <v>76.989869753979747</v>
      </c>
      <c r="H19" s="5">
        <v>2.8</v>
      </c>
    </row>
    <row r="20" spans="1:8">
      <c r="A20" s="2" t="s">
        <v>14</v>
      </c>
      <c r="B20" s="7">
        <v>13</v>
      </c>
      <c r="C20" s="7">
        <v>13</v>
      </c>
      <c r="D20" s="7">
        <v>329</v>
      </c>
      <c r="E20" s="7">
        <v>316</v>
      </c>
      <c r="F20" s="4">
        <f t="shared" si="2"/>
        <v>3.8748137108792844</v>
      </c>
      <c r="G20" s="4">
        <f t="shared" si="3"/>
        <v>96.12518628912072</v>
      </c>
      <c r="H20" s="6">
        <v>3.8</v>
      </c>
    </row>
    <row r="21" spans="1:8">
      <c r="H21">
        <f>AVERAGE(H15:H20)</f>
        <v>3.3752903102988778</v>
      </c>
    </row>
    <row r="24" spans="1:8">
      <c r="A24" s="8" t="s">
        <v>17</v>
      </c>
      <c r="B24" s="8"/>
      <c r="C24" s="8"/>
      <c r="D24" s="8"/>
      <c r="E24" s="8"/>
      <c r="F24" s="9"/>
      <c r="G24" s="9"/>
    </row>
    <row r="25" spans="1:8">
      <c r="A25" s="8"/>
      <c r="B25" s="8"/>
      <c r="C25" s="8"/>
      <c r="D25" s="8"/>
      <c r="E25" s="8"/>
      <c r="F25" s="9"/>
      <c r="G25" s="9"/>
    </row>
    <row r="26" spans="1:8" ht="45">
      <c r="A26" s="10"/>
      <c r="B26" s="10"/>
      <c r="C26" s="10"/>
      <c r="D26" s="10"/>
      <c r="E26" s="10" t="s">
        <v>1</v>
      </c>
      <c r="F26" s="11"/>
      <c r="G26" s="11"/>
      <c r="H26" s="13" t="s">
        <v>43</v>
      </c>
    </row>
    <row r="27" spans="1:8">
      <c r="A27" s="10" t="s">
        <v>2</v>
      </c>
      <c r="B27" s="10" t="s">
        <v>4</v>
      </c>
      <c r="C27" s="10" t="s">
        <v>3</v>
      </c>
      <c r="D27" s="10" t="s">
        <v>5</v>
      </c>
      <c r="E27" s="10" t="s">
        <v>6</v>
      </c>
      <c r="F27" s="11" t="s">
        <v>7</v>
      </c>
      <c r="G27" s="11" t="s">
        <v>8</v>
      </c>
    </row>
    <row r="28" spans="1:8">
      <c r="A28" s="2" t="s">
        <v>9</v>
      </c>
      <c r="B28" t="s">
        <v>35</v>
      </c>
      <c r="C28" t="s">
        <v>36</v>
      </c>
      <c r="D28" t="s">
        <v>37</v>
      </c>
      <c r="E28" t="s">
        <v>38</v>
      </c>
      <c r="F28" s="3">
        <f>((393+403)/(393+403+6+5))*100</f>
        <v>98.636926889714999</v>
      </c>
      <c r="G28" s="3">
        <f>100-F28</f>
        <v>1.3630731102850007</v>
      </c>
      <c r="H28">
        <v>0.2</v>
      </c>
    </row>
    <row r="29" spans="1:8">
      <c r="A29" s="2" t="s">
        <v>10</v>
      </c>
      <c r="B29" t="s">
        <v>18</v>
      </c>
      <c r="C29" t="s">
        <v>19</v>
      </c>
      <c r="D29" t="s">
        <v>20</v>
      </c>
      <c r="E29" t="s">
        <v>21</v>
      </c>
      <c r="F29" s="3">
        <f>((348+325)/(348+325+75+83))*100</f>
        <v>80.986762936221425</v>
      </c>
      <c r="G29" s="3">
        <f>100-F29</f>
        <v>19.013237063778575</v>
      </c>
      <c r="H29">
        <v>0.9</v>
      </c>
    </row>
    <row r="30" spans="1:8">
      <c r="A30" s="2" t="s">
        <v>11</v>
      </c>
      <c r="B30" t="s">
        <v>22</v>
      </c>
      <c r="C30" t="s">
        <v>23</v>
      </c>
      <c r="D30" t="s">
        <v>24</v>
      </c>
      <c r="E30" s="12" t="s">
        <v>25</v>
      </c>
      <c r="F30" s="3">
        <f>((268+257)/(268+257+146+155))*100</f>
        <v>63.559322033898304</v>
      </c>
      <c r="G30" s="3">
        <f t="shared" ref="G30:G32" si="4">100-F30</f>
        <v>36.440677966101696</v>
      </c>
      <c r="H30" s="12">
        <v>0.5</v>
      </c>
    </row>
    <row r="31" spans="1:8">
      <c r="A31" s="2" t="s">
        <v>12</v>
      </c>
      <c r="B31" t="s">
        <v>26</v>
      </c>
      <c r="C31" t="s">
        <v>27</v>
      </c>
      <c r="D31" t="s">
        <v>28</v>
      </c>
      <c r="E31" s="12" t="s">
        <v>29</v>
      </c>
      <c r="F31" s="3">
        <f>((181+188)/(181+188+208+206))*100</f>
        <v>47.126436781609193</v>
      </c>
      <c r="G31" s="3">
        <f t="shared" si="4"/>
        <v>52.873563218390807</v>
      </c>
      <c r="H31" s="12">
        <v>1.2</v>
      </c>
    </row>
    <row r="32" spans="1:8">
      <c r="A32" s="2" t="s">
        <v>13</v>
      </c>
      <c r="B32" t="s">
        <v>30</v>
      </c>
      <c r="C32" t="s">
        <v>31</v>
      </c>
      <c r="D32" t="s">
        <v>32</v>
      </c>
      <c r="E32" s="12" t="s">
        <v>33</v>
      </c>
      <c r="F32" s="3">
        <f>((93+97)/(93+97+274+280))*100</f>
        <v>25.537634408602152</v>
      </c>
      <c r="G32" s="3">
        <f t="shared" si="4"/>
        <v>74.462365591397855</v>
      </c>
      <c r="H32" s="12">
        <v>0</v>
      </c>
    </row>
    <row r="33" spans="1:8">
      <c r="A33" s="2" t="s">
        <v>14</v>
      </c>
      <c r="B33" t="s">
        <v>39</v>
      </c>
      <c r="C33" t="s">
        <v>40</v>
      </c>
      <c r="D33" t="s">
        <v>41</v>
      </c>
      <c r="E33" s="12" t="s">
        <v>42</v>
      </c>
      <c r="F33" s="3">
        <f>((42+31)/(42+31+340+375))*100</f>
        <v>9.2639593908629436</v>
      </c>
      <c r="G33" s="3">
        <f>100-F33</f>
        <v>90.736040609137063</v>
      </c>
      <c r="H33" s="12">
        <v>0.1</v>
      </c>
    </row>
    <row r="34" spans="1:8">
      <c r="A34" s="5" t="s">
        <v>34</v>
      </c>
      <c r="B34">
        <f>(27+19+18+12+10+8)/6</f>
        <v>15.666666666666666</v>
      </c>
      <c r="C34">
        <f>(31+29+21+19+14+11)/6</f>
        <v>20.833333333333332</v>
      </c>
      <c r="D34">
        <f>(4+9+14+17+23+28)/6</f>
        <v>15.833333333333334</v>
      </c>
      <c r="E34">
        <f>(3+7+10+12+15+21)/6</f>
        <v>11.333333333333334</v>
      </c>
      <c r="H34">
        <f>AVERAGE(H28:H33)</f>
        <v>0.48333333333333334</v>
      </c>
    </row>
    <row r="35" spans="1:8">
      <c r="B35">
        <f>AVERAGE(B34:C34)</f>
        <v>18.25</v>
      </c>
      <c r="D35">
        <f>AVERAGE(D34:E34)</f>
        <v>13.583333333333334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 Roberts</dc:creator>
  <cp:lastModifiedBy>Leah  Roberts</cp:lastModifiedBy>
  <dcterms:created xsi:type="dcterms:W3CDTF">2015-08-05T01:44:00Z</dcterms:created>
  <dcterms:modified xsi:type="dcterms:W3CDTF">2015-11-17T06:21:57Z</dcterms:modified>
</cp:coreProperties>
</file>