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llprod-my.sharepoint.com/personal/lv254_cornell_edu/Documents/Cornell/Density_Project/"/>
    </mc:Choice>
  </mc:AlternateContent>
  <xr:revisionPtr revIDLastSave="14" documentId="8_{C892ECF6-79F9-4A6F-A89A-A18664EB28E4}" xr6:coauthVersionLast="47" xr6:coauthVersionMax="47" xr10:uidLastSave="{926EFF97-1ABC-1A41-B700-A899447EED1E}"/>
  <bookViews>
    <workbookView xWindow="0" yWindow="500" windowWidth="28800" windowHeight="16120" tabRatio="647" activeTab="6" xr2:uid="{79D2798F-C7C5-490B-B35E-F54BC880DCB5}"/>
  </bookViews>
  <sheets>
    <sheet name="Metadata" sheetId="10" r:id="rId1"/>
    <sheet name="Dates" sheetId="3" r:id="rId2"/>
    <sheet name="Individual_Binary" sheetId="4" r:id="rId3"/>
    <sheet name="Colony_Proportion" sheetId="7" r:id="rId4"/>
    <sheet name="Dissections" sheetId="8" r:id="rId5"/>
    <sheet name="Death" sheetId="5" r:id="rId6"/>
    <sheet name="Nests" sheetId="12" r:id="rId7"/>
    <sheet name="Nests_matched" sheetId="14" r:id="rId8"/>
  </sheets>
  <definedNames>
    <definedName name="_xlnm._FilterDatabase" localSheetId="5" hidden="1">Death!$A$1:$O$125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4" l="1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2" i="14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2" i="5"/>
  <c r="P41" i="14"/>
  <c r="R41" i="14" s="1"/>
  <c r="O41" i="14"/>
  <c r="K41" i="14"/>
  <c r="E41" i="14"/>
  <c r="P40" i="14"/>
  <c r="R40" i="14"/>
  <c r="O40" i="14"/>
  <c r="K40" i="14"/>
  <c r="E40" i="14"/>
  <c r="P39" i="14"/>
  <c r="R39" i="14" s="1"/>
  <c r="O39" i="14"/>
  <c r="K39" i="14"/>
  <c r="E39" i="14"/>
  <c r="P38" i="14"/>
  <c r="R38" i="14" s="1"/>
  <c r="O38" i="14"/>
  <c r="K38" i="14"/>
  <c r="E38" i="14"/>
  <c r="P37" i="14"/>
  <c r="R37" i="14" s="1"/>
  <c r="O37" i="14"/>
  <c r="K37" i="14"/>
  <c r="E37" i="14"/>
  <c r="P36" i="14"/>
  <c r="R36" i="14"/>
  <c r="O36" i="14"/>
  <c r="K36" i="14"/>
  <c r="E36" i="14"/>
  <c r="P35" i="14"/>
  <c r="R35" i="14" s="1"/>
  <c r="O35" i="14"/>
  <c r="K35" i="14"/>
  <c r="E35" i="14"/>
  <c r="P34" i="14"/>
  <c r="R34" i="14" s="1"/>
  <c r="O34" i="14"/>
  <c r="K34" i="14"/>
  <c r="E34" i="14"/>
  <c r="O57" i="12"/>
  <c r="P57" i="12"/>
  <c r="J57" i="12"/>
  <c r="N57" i="12"/>
  <c r="N56" i="12"/>
  <c r="O56" i="12"/>
  <c r="P56" i="12"/>
  <c r="J56" i="12"/>
  <c r="N55" i="12"/>
  <c r="O55" i="12"/>
  <c r="P55" i="12"/>
  <c r="J55" i="12"/>
  <c r="N54" i="12"/>
  <c r="O54" i="12"/>
  <c r="P54" i="12"/>
  <c r="J54" i="12"/>
  <c r="E57" i="12"/>
  <c r="E56" i="12"/>
  <c r="E55" i="12"/>
  <c r="E54" i="12"/>
  <c r="N53" i="12"/>
  <c r="O53" i="12"/>
  <c r="P53" i="12"/>
  <c r="J53" i="12"/>
  <c r="E53" i="12"/>
  <c r="N52" i="12"/>
  <c r="O52" i="12"/>
  <c r="P52" i="12"/>
  <c r="J52" i="12"/>
  <c r="E52" i="12"/>
  <c r="O51" i="12"/>
  <c r="P51" i="12"/>
  <c r="J51" i="12"/>
  <c r="N51" i="12"/>
  <c r="E51" i="12"/>
  <c r="N50" i="12"/>
  <c r="O50" i="12"/>
  <c r="P50" i="12"/>
  <c r="J50" i="12"/>
  <c r="E50" i="12"/>
  <c r="K167" i="5"/>
  <c r="L167" i="5"/>
  <c r="K168" i="5"/>
  <c r="L168" i="5"/>
  <c r="K169" i="5"/>
  <c r="L169" i="5"/>
  <c r="K170" i="5"/>
  <c r="L170" i="5"/>
  <c r="K171" i="5"/>
  <c r="L171" i="5"/>
  <c r="K172" i="5"/>
  <c r="L172" i="5"/>
  <c r="K173" i="5"/>
  <c r="L173" i="5"/>
  <c r="K166" i="5"/>
  <c r="L166" i="5"/>
  <c r="K165" i="5"/>
  <c r="L165" i="5"/>
  <c r="K164" i="5"/>
  <c r="L164" i="5"/>
  <c r="K163" i="5"/>
  <c r="L163" i="5"/>
  <c r="K162" i="5"/>
  <c r="L162" i="5"/>
  <c r="K161" i="5"/>
  <c r="L161" i="5"/>
  <c r="K160" i="5"/>
  <c r="L160" i="5"/>
  <c r="K159" i="5"/>
  <c r="L159" i="5"/>
  <c r="K158" i="5"/>
  <c r="L158" i="5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6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4" i="8"/>
  <c r="G515" i="8"/>
  <c r="G516" i="8"/>
  <c r="G518" i="8"/>
  <c r="G519" i="8"/>
  <c r="G520" i="8"/>
  <c r="G521" i="8"/>
  <c r="G528" i="8"/>
  <c r="G531" i="8"/>
  <c r="G534" i="8"/>
  <c r="G535" i="8"/>
  <c r="G536" i="8"/>
  <c r="G537" i="8"/>
  <c r="G538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M101" i="7"/>
  <c r="N101" i="7"/>
  <c r="O101" i="7"/>
  <c r="M102" i="7"/>
  <c r="N102" i="7"/>
  <c r="O102" i="7"/>
  <c r="M103" i="7"/>
  <c r="N103" i="7"/>
  <c r="O103" i="7"/>
  <c r="K103" i="7"/>
  <c r="L103" i="7"/>
  <c r="K102" i="7"/>
  <c r="L102" i="7"/>
  <c r="K101" i="7"/>
  <c r="L101" i="7"/>
  <c r="M100" i="7"/>
  <c r="N100" i="7"/>
  <c r="O100" i="7"/>
  <c r="K100" i="7"/>
  <c r="L100" i="7"/>
  <c r="M99" i="7"/>
  <c r="N99" i="7"/>
  <c r="O99" i="7"/>
  <c r="K99" i="7"/>
  <c r="L99" i="7"/>
  <c r="M98" i="7"/>
  <c r="N98" i="7"/>
  <c r="O98" i="7"/>
  <c r="K98" i="7"/>
  <c r="L98" i="7"/>
  <c r="M97" i="7"/>
  <c r="N97" i="7"/>
  <c r="O97" i="7"/>
  <c r="K97" i="7"/>
  <c r="L97" i="7"/>
  <c r="M96" i="7"/>
  <c r="N96" i="7"/>
  <c r="O96" i="7"/>
  <c r="K96" i="7"/>
  <c r="L96" i="7"/>
  <c r="K152" i="5"/>
  <c r="L152" i="5"/>
  <c r="K153" i="5"/>
  <c r="L153" i="5"/>
  <c r="K154" i="5"/>
  <c r="L154" i="5"/>
  <c r="K155" i="5"/>
  <c r="L155" i="5"/>
  <c r="K156" i="5"/>
  <c r="L156" i="5"/>
  <c r="K157" i="5"/>
  <c r="L157" i="5"/>
  <c r="K151" i="5"/>
  <c r="L151" i="5"/>
  <c r="K150" i="5"/>
  <c r="L150" i="5"/>
  <c r="M95" i="7"/>
  <c r="N95" i="7"/>
  <c r="O95" i="7"/>
  <c r="K95" i="7"/>
  <c r="L95" i="7"/>
  <c r="M94" i="7"/>
  <c r="N94" i="7"/>
  <c r="O94" i="7"/>
  <c r="K94" i="7"/>
  <c r="L94" i="7"/>
  <c r="M93" i="7"/>
  <c r="N93" i="7"/>
  <c r="O93" i="7"/>
  <c r="K93" i="7"/>
  <c r="L93" i="7"/>
  <c r="M92" i="7"/>
  <c r="N92" i="7"/>
  <c r="O92" i="7"/>
  <c r="K92" i="7"/>
  <c r="L92" i="7"/>
  <c r="G32" i="8"/>
  <c r="G36" i="8"/>
  <c r="G38" i="8"/>
  <c r="G43" i="8"/>
  <c r="G45" i="8"/>
  <c r="G46" i="8"/>
  <c r="G47" i="8"/>
  <c r="G49" i="8"/>
  <c r="G50" i="8"/>
  <c r="G51" i="8"/>
  <c r="G55" i="8"/>
  <c r="G66" i="8"/>
  <c r="G67" i="8"/>
  <c r="G68" i="8"/>
  <c r="G69" i="8"/>
  <c r="G70" i="8"/>
  <c r="G72" i="8"/>
  <c r="G73" i="8"/>
  <c r="G74" i="8"/>
  <c r="G75" i="8"/>
  <c r="G76" i="8"/>
  <c r="G77" i="8"/>
  <c r="G85" i="8"/>
  <c r="G86" i="8"/>
  <c r="G87" i="8"/>
  <c r="G90" i="8"/>
  <c r="G91" i="8"/>
  <c r="G92" i="8"/>
  <c r="G115" i="8"/>
  <c r="G116" i="8"/>
  <c r="G126" i="8"/>
  <c r="G127" i="8"/>
  <c r="G128" i="8"/>
  <c r="G130" i="8"/>
  <c r="G131" i="8"/>
  <c r="G132" i="8"/>
  <c r="G133" i="8"/>
  <c r="G134" i="8"/>
  <c r="G137" i="8"/>
  <c r="G138" i="8"/>
  <c r="G139" i="8"/>
  <c r="G140" i="8"/>
  <c r="G141" i="8"/>
  <c r="G143" i="8"/>
  <c r="G150" i="8"/>
  <c r="G152" i="8"/>
  <c r="G154" i="8"/>
  <c r="G159" i="8"/>
  <c r="G160" i="8"/>
  <c r="G162" i="8"/>
  <c r="G163" i="8"/>
  <c r="G164" i="8"/>
  <c r="G167" i="8"/>
  <c r="G169" i="8"/>
  <c r="G171" i="8"/>
  <c r="G176" i="8"/>
  <c r="G179" i="8"/>
  <c r="G183" i="8"/>
  <c r="G192" i="8"/>
  <c r="G193" i="8"/>
  <c r="G199" i="8"/>
  <c r="G200" i="8"/>
  <c r="G201" i="8"/>
  <c r="G202" i="8"/>
  <c r="G203" i="8"/>
  <c r="G205" i="8"/>
  <c r="G206" i="8"/>
  <c r="G207" i="8"/>
  <c r="G208" i="8"/>
  <c r="G209" i="8"/>
  <c r="G213" i="8"/>
  <c r="G215" i="8"/>
  <c r="G222" i="8"/>
  <c r="G225" i="8"/>
  <c r="G226" i="8"/>
  <c r="G227" i="8"/>
  <c r="G229" i="8"/>
  <c r="G230" i="8"/>
  <c r="G231" i="8"/>
  <c r="G232" i="8"/>
  <c r="G234" i="8"/>
  <c r="G235" i="8"/>
  <c r="G236" i="8"/>
  <c r="G238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2" i="8"/>
  <c r="G263" i="8"/>
  <c r="G264" i="8"/>
  <c r="G265" i="8"/>
  <c r="G266" i="8"/>
  <c r="G268" i="8"/>
  <c r="G269" i="8"/>
  <c r="G270" i="8"/>
  <c r="G271" i="8"/>
  <c r="G272" i="8"/>
  <c r="G273" i="8"/>
  <c r="G275" i="8"/>
  <c r="G276" i="8"/>
  <c r="G278" i="8"/>
  <c r="G280" i="8"/>
  <c r="G282" i="8"/>
  <c r="G283" i="8"/>
  <c r="G285" i="8"/>
  <c r="G287" i="8"/>
  <c r="G288" i="8"/>
  <c r="G289" i="8"/>
  <c r="G290" i="8"/>
  <c r="G292" i="8"/>
  <c r="G293" i="8"/>
  <c r="G294" i="8"/>
  <c r="G297" i="8"/>
  <c r="G299" i="8"/>
  <c r="G303" i="8"/>
  <c r="G309" i="8"/>
  <c r="G310" i="8"/>
  <c r="G313" i="8"/>
  <c r="G314" i="8"/>
  <c r="G315" i="8"/>
  <c r="G318" i="8"/>
  <c r="G319" i="8"/>
  <c r="G320" i="8"/>
  <c r="G323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8" i="8"/>
  <c r="G349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5" i="8"/>
  <c r="G366" i="8"/>
  <c r="G368" i="8"/>
  <c r="G369" i="8"/>
  <c r="G371" i="8"/>
  <c r="G375" i="8"/>
  <c r="G378" i="8"/>
  <c r="G379" i="8"/>
  <c r="G381" i="8"/>
  <c r="G382" i="8"/>
  <c r="G383" i="8"/>
  <c r="G384" i="8"/>
  <c r="G385" i="8"/>
  <c r="G387" i="8"/>
  <c r="G388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31" i="8"/>
  <c r="G432" i="8"/>
  <c r="G433" i="8"/>
  <c r="G434" i="8"/>
  <c r="G435" i="8"/>
  <c r="G436" i="8"/>
  <c r="G438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6" i="8"/>
  <c r="P33" i="14"/>
  <c r="R33" i="14" s="1"/>
  <c r="O33" i="14"/>
  <c r="K33" i="14"/>
  <c r="E33" i="14"/>
  <c r="P32" i="14"/>
  <c r="R32" i="14" s="1"/>
  <c r="O32" i="14"/>
  <c r="K32" i="14"/>
  <c r="E32" i="14"/>
  <c r="P31" i="14"/>
  <c r="R31" i="14" s="1"/>
  <c r="O31" i="14"/>
  <c r="K31" i="14"/>
  <c r="E31" i="14"/>
  <c r="P30" i="14"/>
  <c r="R30" i="14" s="1"/>
  <c r="O30" i="14"/>
  <c r="K30" i="14"/>
  <c r="E30" i="14"/>
  <c r="P29" i="14"/>
  <c r="R29" i="14" s="1"/>
  <c r="O29" i="14"/>
  <c r="K29" i="14"/>
  <c r="E29" i="14"/>
  <c r="P28" i="14"/>
  <c r="R28" i="14"/>
  <c r="O28" i="14"/>
  <c r="K28" i="14"/>
  <c r="E28" i="14"/>
  <c r="P27" i="14"/>
  <c r="R27" i="14" s="1"/>
  <c r="O27" i="14"/>
  <c r="K27" i="14"/>
  <c r="E27" i="14"/>
  <c r="P26" i="14"/>
  <c r="R26" i="14" s="1"/>
  <c r="O26" i="14"/>
  <c r="K26" i="14"/>
  <c r="E26" i="14"/>
  <c r="P25" i="14"/>
  <c r="R25" i="14" s="1"/>
  <c r="O25" i="14"/>
  <c r="K25" i="14"/>
  <c r="E25" i="14"/>
  <c r="P24" i="14"/>
  <c r="R24" i="14"/>
  <c r="O24" i="14"/>
  <c r="K24" i="14"/>
  <c r="E24" i="14"/>
  <c r="P23" i="14"/>
  <c r="R23" i="14"/>
  <c r="O23" i="14"/>
  <c r="K23" i="14"/>
  <c r="E23" i="14"/>
  <c r="P22" i="14"/>
  <c r="R22" i="14" s="1"/>
  <c r="O22" i="14"/>
  <c r="K22" i="14"/>
  <c r="E22" i="14"/>
  <c r="P21" i="14"/>
  <c r="R21" i="14" s="1"/>
  <c r="O21" i="14"/>
  <c r="K21" i="14"/>
  <c r="E21" i="14"/>
  <c r="P20" i="14"/>
  <c r="R20" i="14" s="1"/>
  <c r="O20" i="14"/>
  <c r="K20" i="14"/>
  <c r="E20" i="14"/>
  <c r="P19" i="14"/>
  <c r="R19" i="14" s="1"/>
  <c r="O19" i="14"/>
  <c r="K19" i="14"/>
  <c r="E19" i="14"/>
  <c r="P18" i="14"/>
  <c r="R18" i="14" s="1"/>
  <c r="O18" i="14"/>
  <c r="K18" i="14"/>
  <c r="E18" i="14"/>
  <c r="P17" i="14"/>
  <c r="R17" i="14" s="1"/>
  <c r="O17" i="14"/>
  <c r="K17" i="14"/>
  <c r="E17" i="14"/>
  <c r="P16" i="14"/>
  <c r="R16" i="14"/>
  <c r="O16" i="14"/>
  <c r="K16" i="14"/>
  <c r="E16" i="14"/>
  <c r="P15" i="14"/>
  <c r="R15" i="14" s="1"/>
  <c r="O15" i="14"/>
  <c r="K15" i="14"/>
  <c r="E15" i="14"/>
  <c r="P14" i="14"/>
  <c r="R14" i="14" s="1"/>
  <c r="O14" i="14"/>
  <c r="K14" i="14"/>
  <c r="E14" i="14"/>
  <c r="P13" i="14"/>
  <c r="R13" i="14" s="1"/>
  <c r="O13" i="14"/>
  <c r="K13" i="14"/>
  <c r="E13" i="14"/>
  <c r="P12" i="14"/>
  <c r="R12" i="14" s="1"/>
  <c r="O12" i="14"/>
  <c r="K12" i="14"/>
  <c r="E12" i="14"/>
  <c r="P11" i="14"/>
  <c r="R11" i="14" s="1"/>
  <c r="O11" i="14"/>
  <c r="K11" i="14"/>
  <c r="E11" i="14"/>
  <c r="P10" i="14"/>
  <c r="R10" i="14"/>
  <c r="O10" i="14"/>
  <c r="K10" i="14"/>
  <c r="E10" i="14"/>
  <c r="P9" i="14"/>
  <c r="R9" i="14" s="1"/>
  <c r="O9" i="14"/>
  <c r="K9" i="14"/>
  <c r="P8" i="14"/>
  <c r="R8" i="14" s="1"/>
  <c r="O8" i="14"/>
  <c r="K8" i="14"/>
  <c r="P7" i="14"/>
  <c r="R7" i="14" s="1"/>
  <c r="O7" i="14"/>
  <c r="K7" i="14"/>
  <c r="P6" i="14"/>
  <c r="R6" i="14" s="1"/>
  <c r="O6" i="14"/>
  <c r="K6" i="14"/>
  <c r="P5" i="14"/>
  <c r="R5" i="14" s="1"/>
  <c r="O5" i="14"/>
  <c r="K5" i="14"/>
  <c r="E5" i="14"/>
  <c r="P4" i="14"/>
  <c r="R4" i="14" s="1"/>
  <c r="O4" i="14"/>
  <c r="K4" i="14"/>
  <c r="E4" i="14"/>
  <c r="P3" i="14"/>
  <c r="R3" i="14"/>
  <c r="O3" i="14"/>
  <c r="K3" i="14"/>
  <c r="E3" i="14"/>
  <c r="P2" i="14"/>
  <c r="R2" i="14"/>
  <c r="O2" i="14"/>
  <c r="K2" i="14"/>
  <c r="E2" i="14"/>
  <c r="K149" i="5"/>
  <c r="L149" i="5"/>
  <c r="K148" i="5"/>
  <c r="L148" i="5"/>
  <c r="K147" i="5"/>
  <c r="L147" i="5"/>
  <c r="K146" i="5"/>
  <c r="L146" i="5"/>
  <c r="N48" i="12"/>
  <c r="O48" i="12"/>
  <c r="P48" i="12"/>
  <c r="N49" i="12"/>
  <c r="O49" i="12"/>
  <c r="P49" i="12"/>
  <c r="J49" i="12"/>
  <c r="J48" i="12"/>
  <c r="N47" i="12"/>
  <c r="O47" i="12"/>
  <c r="P47" i="12"/>
  <c r="J47" i="12"/>
  <c r="N46" i="12"/>
  <c r="O46" i="12"/>
  <c r="P46" i="12"/>
  <c r="J46" i="12"/>
  <c r="E49" i="12"/>
  <c r="E48" i="12"/>
  <c r="E47" i="12"/>
  <c r="E46" i="12"/>
  <c r="N45" i="12"/>
  <c r="O45" i="12"/>
  <c r="P45" i="12"/>
  <c r="J45" i="12"/>
  <c r="N44" i="12"/>
  <c r="O44" i="12"/>
  <c r="P44" i="12"/>
  <c r="J44" i="12"/>
  <c r="N43" i="12"/>
  <c r="O43" i="12"/>
  <c r="P43" i="12"/>
  <c r="J43" i="12"/>
  <c r="N42" i="12"/>
  <c r="O42" i="12"/>
  <c r="P42" i="12"/>
  <c r="J42" i="12"/>
  <c r="E45" i="12"/>
  <c r="E44" i="12"/>
  <c r="E43" i="12"/>
  <c r="E42" i="12"/>
  <c r="K145" i="5"/>
  <c r="L145" i="5"/>
  <c r="K144" i="5"/>
  <c r="L144" i="5"/>
  <c r="K143" i="5"/>
  <c r="L143" i="5"/>
  <c r="K142" i="5"/>
  <c r="L142" i="5"/>
  <c r="M89" i="7"/>
  <c r="N89" i="7"/>
  <c r="O89" i="7"/>
  <c r="M90" i="7"/>
  <c r="N90" i="7"/>
  <c r="O90" i="7"/>
  <c r="M91" i="7"/>
  <c r="N91" i="7"/>
  <c r="O91" i="7"/>
  <c r="M88" i="7"/>
  <c r="N88" i="7"/>
  <c r="O88" i="7"/>
  <c r="K91" i="7"/>
  <c r="L91" i="7"/>
  <c r="K90" i="7"/>
  <c r="L90" i="7"/>
  <c r="K89" i="7"/>
  <c r="L89" i="7"/>
  <c r="K88" i="7"/>
  <c r="L88" i="7"/>
  <c r="O2" i="12"/>
  <c r="P2" i="12"/>
  <c r="O3" i="12"/>
  <c r="P3" i="12"/>
  <c r="O4" i="12"/>
  <c r="P4" i="12"/>
  <c r="O5" i="12"/>
  <c r="P5" i="12"/>
  <c r="O6" i="12"/>
  <c r="P6" i="12"/>
  <c r="O7" i="12"/>
  <c r="P7" i="12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7" i="12"/>
  <c r="P17" i="12"/>
  <c r="O18" i="12"/>
  <c r="P18" i="12"/>
  <c r="O19" i="12"/>
  <c r="P19" i="12"/>
  <c r="O20" i="12"/>
  <c r="P20" i="12"/>
  <c r="O21" i="12"/>
  <c r="P21" i="12"/>
  <c r="O22" i="12"/>
  <c r="P22" i="12"/>
  <c r="O23" i="12"/>
  <c r="P23" i="12"/>
  <c r="O24" i="12"/>
  <c r="P24" i="12"/>
  <c r="O25" i="12"/>
  <c r="P25" i="12"/>
  <c r="O26" i="12"/>
  <c r="P26" i="12"/>
  <c r="O27" i="12"/>
  <c r="P27" i="12"/>
  <c r="O28" i="12"/>
  <c r="P28" i="12"/>
  <c r="O29" i="12"/>
  <c r="P29" i="12"/>
  <c r="O30" i="12"/>
  <c r="P30" i="12"/>
  <c r="O31" i="12"/>
  <c r="P31" i="12"/>
  <c r="O32" i="12"/>
  <c r="P32" i="12"/>
  <c r="O33" i="12"/>
  <c r="P33" i="12"/>
  <c r="O34" i="12"/>
  <c r="P34" i="12"/>
  <c r="O35" i="12"/>
  <c r="P35" i="12"/>
  <c r="O36" i="12"/>
  <c r="P36" i="12"/>
  <c r="O37" i="12"/>
  <c r="P37" i="12"/>
  <c r="O38" i="12"/>
  <c r="P38" i="12"/>
  <c r="O39" i="12"/>
  <c r="P39" i="12"/>
  <c r="O40" i="12"/>
  <c r="P40" i="12"/>
  <c r="O41" i="12"/>
  <c r="P41" i="12"/>
  <c r="E3" i="12"/>
  <c r="E4" i="12"/>
  <c r="E5" i="12"/>
  <c r="E6" i="12"/>
  <c r="E7" i="12"/>
  <c r="E8" i="12"/>
  <c r="E9" i="12"/>
  <c r="E10" i="12"/>
  <c r="E11" i="12"/>
  <c r="E13" i="12"/>
  <c r="E14" i="12"/>
  <c r="E15" i="12"/>
  <c r="E16" i="12"/>
  <c r="E17" i="12"/>
  <c r="E18" i="12"/>
  <c r="E19" i="12"/>
  <c r="E20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K138" i="5"/>
  <c r="L138" i="5"/>
  <c r="K139" i="5"/>
  <c r="L139" i="5"/>
  <c r="K140" i="5"/>
  <c r="L140" i="5"/>
  <c r="K141" i="5"/>
  <c r="L141" i="5"/>
  <c r="K136" i="5"/>
  <c r="L136" i="5"/>
  <c r="K137" i="5"/>
  <c r="L137" i="5"/>
  <c r="K134" i="5"/>
  <c r="L134" i="5"/>
  <c r="K135" i="5"/>
  <c r="L135" i="5"/>
  <c r="M84" i="7"/>
  <c r="N84" i="7"/>
  <c r="O84" i="7"/>
  <c r="M85" i="7"/>
  <c r="N85" i="7"/>
  <c r="O85" i="7"/>
  <c r="M86" i="7"/>
  <c r="N86" i="7"/>
  <c r="O86" i="7"/>
  <c r="M87" i="7"/>
  <c r="N87" i="7"/>
  <c r="O87" i="7"/>
  <c r="K87" i="7"/>
  <c r="L87" i="7"/>
  <c r="K86" i="7"/>
  <c r="L86" i="7"/>
  <c r="K85" i="7"/>
  <c r="L85" i="7"/>
  <c r="K84" i="7"/>
  <c r="L84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3" i="7"/>
  <c r="O2" i="7"/>
  <c r="K126" i="5"/>
  <c r="L126" i="5"/>
  <c r="K127" i="5"/>
  <c r="L127" i="5"/>
  <c r="K128" i="5"/>
  <c r="L128" i="5"/>
  <c r="K129" i="5"/>
  <c r="L129" i="5"/>
  <c r="K130" i="5"/>
  <c r="L130" i="5"/>
  <c r="K131" i="5"/>
  <c r="L131" i="5"/>
  <c r="K132" i="5"/>
  <c r="L132" i="5"/>
  <c r="K133" i="5"/>
  <c r="L133" i="5"/>
  <c r="M83" i="7"/>
  <c r="N83" i="7"/>
  <c r="M82" i="7"/>
  <c r="N82" i="7"/>
  <c r="K83" i="7"/>
  <c r="L83" i="7"/>
  <c r="K82" i="7"/>
  <c r="L82" i="7"/>
  <c r="M81" i="7"/>
  <c r="N81" i="7"/>
  <c r="M80" i="7"/>
  <c r="N80" i="7"/>
  <c r="K81" i="7"/>
  <c r="L81" i="7"/>
  <c r="K80" i="7"/>
  <c r="L80" i="7"/>
  <c r="N34" i="12"/>
  <c r="N35" i="12"/>
  <c r="N36" i="12"/>
  <c r="N37" i="12"/>
  <c r="N38" i="12"/>
  <c r="N39" i="12"/>
  <c r="N40" i="12"/>
  <c r="N41" i="12"/>
  <c r="J33" i="12"/>
  <c r="J34" i="12"/>
  <c r="J35" i="12"/>
  <c r="J36" i="12"/>
  <c r="J37" i="12"/>
  <c r="J38" i="12"/>
  <c r="J39" i="12"/>
  <c r="J40" i="12"/>
  <c r="J41" i="12"/>
  <c r="K119" i="5"/>
  <c r="L119" i="5"/>
  <c r="K124" i="5"/>
  <c r="L124" i="5"/>
  <c r="K125" i="5"/>
  <c r="L125" i="5"/>
  <c r="K122" i="5"/>
  <c r="L122" i="5"/>
  <c r="K123" i="5"/>
  <c r="L123" i="5"/>
  <c r="J123" i="5"/>
  <c r="K120" i="5"/>
  <c r="L120" i="5"/>
  <c r="K121" i="5"/>
  <c r="L121" i="5"/>
  <c r="K118" i="5"/>
  <c r="L118" i="5"/>
  <c r="K76" i="7"/>
  <c r="L76" i="7"/>
  <c r="M76" i="7"/>
  <c r="N76" i="7"/>
  <c r="K77" i="7"/>
  <c r="L77" i="7"/>
  <c r="M77" i="7"/>
  <c r="N77" i="7"/>
  <c r="K78" i="7"/>
  <c r="L78" i="7"/>
  <c r="M78" i="7"/>
  <c r="N78" i="7"/>
  <c r="K79" i="7"/>
  <c r="L79" i="7"/>
  <c r="M79" i="7"/>
  <c r="N79" i="7"/>
  <c r="N29" i="12"/>
  <c r="N30" i="12"/>
  <c r="N31" i="12"/>
  <c r="N32" i="12"/>
  <c r="N33" i="12"/>
  <c r="N28" i="12"/>
  <c r="N27" i="12"/>
  <c r="N26" i="12"/>
  <c r="K2" i="7"/>
  <c r="K113" i="5"/>
  <c r="L113" i="5"/>
  <c r="K112" i="5"/>
  <c r="L112" i="5"/>
  <c r="K117" i="5"/>
  <c r="L117" i="5"/>
  <c r="K116" i="5"/>
  <c r="L116" i="5"/>
  <c r="K111" i="5"/>
  <c r="L111" i="5"/>
  <c r="K110" i="5"/>
  <c r="L110" i="5"/>
  <c r="K115" i="5"/>
  <c r="L115" i="5"/>
  <c r="K114" i="5"/>
  <c r="L114" i="5"/>
  <c r="N72" i="7"/>
  <c r="N73" i="7"/>
  <c r="N74" i="7"/>
  <c r="N75" i="7"/>
  <c r="M72" i="7"/>
  <c r="M73" i="7"/>
  <c r="M74" i="7"/>
  <c r="M75" i="7"/>
  <c r="L72" i="7"/>
  <c r="L73" i="7"/>
  <c r="L74" i="7"/>
  <c r="L75" i="7"/>
  <c r="K72" i="7"/>
  <c r="K73" i="7"/>
  <c r="K74" i="7"/>
  <c r="K75" i="7"/>
  <c r="K99" i="5"/>
  <c r="L99" i="5"/>
  <c r="K108" i="5"/>
  <c r="L108" i="5"/>
  <c r="K109" i="5"/>
  <c r="L109" i="5"/>
  <c r="K106" i="5"/>
  <c r="L106" i="5"/>
  <c r="K107" i="5"/>
  <c r="L107" i="5"/>
  <c r="K82" i="5"/>
  <c r="L82" i="5"/>
  <c r="K83" i="5"/>
  <c r="L83" i="5"/>
  <c r="K78" i="5"/>
  <c r="L78" i="5"/>
  <c r="K79" i="5"/>
  <c r="L79" i="5"/>
  <c r="K84" i="5"/>
  <c r="L84" i="5"/>
  <c r="K85" i="5"/>
  <c r="L85" i="5"/>
  <c r="K80" i="5"/>
  <c r="L80" i="5"/>
  <c r="K81" i="5"/>
  <c r="L81" i="5"/>
  <c r="K90" i="5"/>
  <c r="L90" i="5"/>
  <c r="K91" i="5"/>
  <c r="L91" i="5"/>
  <c r="K86" i="5"/>
  <c r="L86" i="5"/>
  <c r="K87" i="5"/>
  <c r="L87" i="5"/>
  <c r="K92" i="5"/>
  <c r="L92" i="5"/>
  <c r="K93" i="5"/>
  <c r="L93" i="5"/>
  <c r="K88" i="5"/>
  <c r="L88" i="5"/>
  <c r="K89" i="5"/>
  <c r="L89" i="5"/>
  <c r="K96" i="5"/>
  <c r="L96" i="5"/>
  <c r="K97" i="5"/>
  <c r="L97" i="5"/>
  <c r="K94" i="5"/>
  <c r="L94" i="5"/>
  <c r="K95" i="5"/>
  <c r="L95" i="5"/>
  <c r="K104" i="5"/>
  <c r="L104" i="5"/>
  <c r="K105" i="5"/>
  <c r="L105" i="5"/>
  <c r="K102" i="5"/>
  <c r="L102" i="5"/>
  <c r="K103" i="5"/>
  <c r="L103" i="5"/>
  <c r="K100" i="5"/>
  <c r="L100" i="5"/>
  <c r="K101" i="5"/>
  <c r="L101" i="5"/>
  <c r="K98" i="5"/>
  <c r="L98" i="5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2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K62" i="7"/>
  <c r="K63" i="7"/>
  <c r="K64" i="7"/>
  <c r="K65" i="7"/>
  <c r="K66" i="7"/>
  <c r="K67" i="7"/>
  <c r="K68" i="7"/>
  <c r="K69" i="7"/>
  <c r="K70" i="7"/>
  <c r="K71" i="7"/>
  <c r="K52" i="7"/>
  <c r="K53" i="7"/>
  <c r="K54" i="7"/>
  <c r="K55" i="7"/>
  <c r="K56" i="7"/>
  <c r="K57" i="7"/>
  <c r="K58" i="7"/>
  <c r="K59" i="7"/>
  <c r="K60" i="7"/>
  <c r="K61" i="7"/>
  <c r="J26" i="12"/>
  <c r="J27" i="12"/>
  <c r="J28" i="12"/>
  <c r="J29" i="12"/>
  <c r="J30" i="12"/>
  <c r="J31" i="12"/>
  <c r="J3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" i="12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3" i="8"/>
  <c r="E4" i="8"/>
  <c r="E5" i="8"/>
  <c r="E6" i="8"/>
  <c r="E7" i="8"/>
  <c r="E2" i="8"/>
  <c r="K2" i="5"/>
  <c r="L2" i="5"/>
  <c r="K3" i="5"/>
  <c r="L3" i="5"/>
  <c r="K6" i="5"/>
  <c r="L6" i="5"/>
  <c r="K7" i="5"/>
  <c r="L7" i="5"/>
  <c r="K10" i="5"/>
  <c r="L10" i="5"/>
  <c r="K11" i="5"/>
  <c r="L11" i="5"/>
  <c r="K12" i="5"/>
  <c r="L12" i="5"/>
  <c r="K13" i="5"/>
  <c r="L13" i="5"/>
  <c r="K8" i="5"/>
  <c r="L8" i="5"/>
  <c r="K9" i="5"/>
  <c r="L9" i="5"/>
  <c r="K14" i="5"/>
  <c r="L14" i="5"/>
  <c r="K15" i="5"/>
  <c r="L15" i="5"/>
  <c r="K16" i="5"/>
  <c r="L16" i="5"/>
  <c r="K17" i="5"/>
  <c r="L17" i="5"/>
  <c r="K18" i="5"/>
  <c r="L18" i="5"/>
  <c r="K19" i="5"/>
  <c r="L19" i="5"/>
  <c r="K22" i="5"/>
  <c r="L22" i="5"/>
  <c r="K23" i="5"/>
  <c r="L23" i="5"/>
  <c r="K20" i="5"/>
  <c r="L20" i="5"/>
  <c r="K21" i="5"/>
  <c r="L21" i="5"/>
  <c r="K24" i="5"/>
  <c r="L24" i="5"/>
  <c r="K25" i="5"/>
  <c r="L25" i="5"/>
  <c r="K26" i="5"/>
  <c r="L26" i="5"/>
  <c r="K27" i="5"/>
  <c r="L27" i="5"/>
  <c r="K28" i="5"/>
  <c r="L28" i="5"/>
  <c r="K31" i="5"/>
  <c r="L31" i="5"/>
  <c r="K32" i="5"/>
  <c r="L32" i="5"/>
  <c r="K33" i="5"/>
  <c r="L33" i="5"/>
  <c r="K34" i="5"/>
  <c r="L34" i="5"/>
  <c r="K35" i="5"/>
  <c r="L35" i="5"/>
  <c r="K4" i="5"/>
  <c r="L4" i="5"/>
  <c r="K5" i="5"/>
  <c r="L5" i="5"/>
  <c r="K29" i="5"/>
  <c r="L29" i="5"/>
  <c r="K30" i="5"/>
  <c r="L30" i="5"/>
  <c r="K36" i="5"/>
  <c r="L36" i="5"/>
  <c r="K37" i="5"/>
  <c r="L37" i="5"/>
  <c r="K48" i="5"/>
  <c r="L48" i="5"/>
  <c r="K49" i="5"/>
  <c r="L49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9" i="5"/>
  <c r="L69" i="5"/>
  <c r="K70" i="5"/>
  <c r="L70" i="5"/>
  <c r="K68" i="5"/>
  <c r="L68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24" i="7"/>
  <c r="K25" i="7"/>
  <c r="K26" i="7"/>
  <c r="K27" i="7"/>
  <c r="K28" i="7"/>
  <c r="K29" i="7"/>
  <c r="K30" i="7"/>
  <c r="K31" i="7"/>
  <c r="K32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3" i="7"/>
  <c r="J3" i="5"/>
  <c r="J6" i="5"/>
  <c r="J7" i="5"/>
  <c r="J10" i="5"/>
  <c r="J11" i="5"/>
  <c r="J12" i="5"/>
  <c r="J13" i="5"/>
  <c r="J8" i="5"/>
  <c r="J9" i="5"/>
  <c r="J14" i="5"/>
  <c r="J15" i="5"/>
  <c r="J16" i="5"/>
  <c r="J17" i="5"/>
  <c r="J18" i="5"/>
  <c r="J19" i="5"/>
  <c r="J22" i="5"/>
  <c r="J23" i="5"/>
  <c r="J20" i="5"/>
  <c r="J21" i="5"/>
  <c r="J24" i="5"/>
  <c r="J25" i="5"/>
  <c r="J26" i="5"/>
  <c r="J27" i="5"/>
  <c r="J28" i="5"/>
  <c r="J31" i="5"/>
  <c r="J32" i="5"/>
  <c r="J33" i="5"/>
  <c r="J34" i="5"/>
  <c r="J35" i="5"/>
  <c r="J4" i="5"/>
  <c r="J5" i="5"/>
  <c r="J29" i="5"/>
  <c r="J30" i="5"/>
  <c r="J36" i="5"/>
  <c r="J37" i="5"/>
  <c r="J48" i="5"/>
  <c r="J49" i="5"/>
  <c r="J38" i="5"/>
  <c r="J39" i="5"/>
  <c r="J40" i="5"/>
  <c r="J41" i="5"/>
  <c r="J42" i="5"/>
  <c r="J43" i="5"/>
  <c r="J44" i="5"/>
  <c r="J45" i="5"/>
  <c r="J46" i="5"/>
  <c r="J47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9" i="5"/>
  <c r="J70" i="5"/>
  <c r="J68" i="5"/>
  <c r="J71" i="5"/>
  <c r="J73" i="5"/>
  <c r="J74" i="5"/>
  <c r="J75" i="5"/>
  <c r="J76" i="5"/>
  <c r="J77" i="5"/>
  <c r="J2" i="5"/>
  <c r="L5" i="7"/>
  <c r="L8" i="7"/>
  <c r="L11" i="7"/>
  <c r="L20" i="7"/>
  <c r="L23" i="7"/>
  <c r="L32" i="7"/>
  <c r="L35" i="7"/>
  <c r="L44" i="7"/>
  <c r="L47" i="7"/>
  <c r="L3" i="7"/>
  <c r="L6" i="7"/>
  <c r="L9" i="7"/>
  <c r="L12" i="7"/>
  <c r="L21" i="7"/>
  <c r="L24" i="7"/>
  <c r="L33" i="7"/>
  <c r="L36" i="7"/>
  <c r="L45" i="7"/>
  <c r="L48" i="7"/>
  <c r="L13" i="7"/>
  <c r="L10" i="7"/>
  <c r="L49" i="7"/>
  <c r="L46" i="7"/>
  <c r="L37" i="7"/>
  <c r="L34" i="7"/>
  <c r="L7" i="7"/>
  <c r="L4" i="7"/>
  <c r="L25" i="7"/>
  <c r="L22" i="7"/>
  <c r="L14" i="7"/>
  <c r="L17" i="7"/>
  <c r="L26" i="7"/>
  <c r="L29" i="7"/>
  <c r="L38" i="7"/>
  <c r="L41" i="7"/>
  <c r="L50" i="7"/>
  <c r="L53" i="7"/>
  <c r="L15" i="7"/>
  <c r="L18" i="7"/>
  <c r="L27" i="7"/>
  <c r="L30" i="7"/>
  <c r="L39" i="7"/>
  <c r="L42" i="7"/>
  <c r="L51" i="7"/>
  <c r="L54" i="7"/>
  <c r="L16" i="7"/>
  <c r="L19" i="7"/>
  <c r="L28" i="7"/>
  <c r="L31" i="7"/>
  <c r="L40" i="7"/>
  <c r="L43" i="7"/>
  <c r="L52" i="7"/>
  <c r="L55" i="7"/>
  <c r="L2" i="7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2" i="4"/>
  <c r="F5" i="7"/>
  <c r="F8" i="7"/>
  <c r="F11" i="7"/>
  <c r="F20" i="7"/>
  <c r="F23" i="7"/>
  <c r="F32" i="7"/>
  <c r="F35" i="7"/>
  <c r="F44" i="7"/>
  <c r="F47" i="7"/>
  <c r="F3" i="7"/>
  <c r="F6" i="7"/>
  <c r="F9" i="7"/>
  <c r="F12" i="7"/>
  <c r="F21" i="7"/>
  <c r="F24" i="7"/>
  <c r="F33" i="7"/>
  <c r="F36" i="7"/>
  <c r="F45" i="7"/>
  <c r="F48" i="7"/>
  <c r="F13" i="7"/>
  <c r="F10" i="7"/>
  <c r="F49" i="7"/>
  <c r="F46" i="7"/>
  <c r="F37" i="7"/>
  <c r="F34" i="7"/>
  <c r="F7" i="7"/>
  <c r="F4" i="7"/>
  <c r="F25" i="7"/>
  <c r="F22" i="7"/>
  <c r="F14" i="7"/>
  <c r="F17" i="7"/>
  <c r="F26" i="7"/>
  <c r="F29" i="7"/>
  <c r="F38" i="7"/>
  <c r="F41" i="7"/>
  <c r="F50" i="7"/>
  <c r="F53" i="7"/>
  <c r="F15" i="7"/>
  <c r="F18" i="7"/>
  <c r="F27" i="7"/>
  <c r="F30" i="7"/>
  <c r="F39" i="7"/>
  <c r="F42" i="7"/>
  <c r="F51" i="7"/>
  <c r="F54" i="7"/>
  <c r="F16" i="7"/>
  <c r="F19" i="7"/>
  <c r="F28" i="7"/>
  <c r="F31" i="7"/>
  <c r="F40" i="7"/>
  <c r="F43" i="7"/>
  <c r="F52" i="7"/>
  <c r="F55" i="7"/>
  <c r="F2" i="7"/>
  <c r="H16" i="5"/>
  <c r="H17" i="5"/>
  <c r="H18" i="5"/>
  <c r="H19" i="5"/>
  <c r="H22" i="5"/>
  <c r="H23" i="5"/>
  <c r="H20" i="5"/>
  <c r="H21" i="5"/>
  <c r="H24" i="5"/>
  <c r="H25" i="5"/>
  <c r="H26" i="5"/>
  <c r="H27" i="5"/>
  <c r="H28" i="5"/>
  <c r="H31" i="5"/>
  <c r="H32" i="5"/>
  <c r="H33" i="5"/>
  <c r="H34" i="5"/>
  <c r="H35" i="5"/>
  <c r="H4" i="5"/>
  <c r="H5" i="5"/>
  <c r="H29" i="5"/>
  <c r="H30" i="5"/>
  <c r="H36" i="5"/>
  <c r="H37" i="5"/>
  <c r="H48" i="5"/>
  <c r="H49" i="5"/>
  <c r="H38" i="5"/>
  <c r="H39" i="5"/>
  <c r="H40" i="5"/>
  <c r="H41" i="5"/>
  <c r="H42" i="5"/>
  <c r="H43" i="5"/>
  <c r="H44" i="5"/>
  <c r="H45" i="5"/>
  <c r="H46" i="5"/>
  <c r="H47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9" i="5"/>
  <c r="H70" i="5"/>
  <c r="H68" i="5"/>
  <c r="H71" i="5"/>
  <c r="H72" i="5"/>
  <c r="H73" i="5"/>
  <c r="H74" i="5"/>
  <c r="H75" i="5"/>
  <c r="H76" i="5"/>
  <c r="H77" i="5"/>
  <c r="H3" i="5"/>
  <c r="H6" i="5"/>
  <c r="H7" i="5"/>
  <c r="H10" i="5"/>
  <c r="H11" i="5"/>
  <c r="H12" i="5"/>
  <c r="H13" i="5"/>
  <c r="H8" i="5"/>
  <c r="H9" i="5"/>
  <c r="H14" i="5"/>
  <c r="H15" i="5"/>
  <c r="H2" i="5"/>
</calcChain>
</file>

<file path=xl/sharedStrings.xml><?xml version="1.0" encoding="utf-8"?>
<sst xmlns="http://schemas.openxmlformats.org/spreadsheetml/2006/main" count="6948" uniqueCount="305">
  <si>
    <t>Colony1</t>
  </si>
  <si>
    <t>Colony2</t>
  </si>
  <si>
    <t>Colony3</t>
  </si>
  <si>
    <t>Colony4</t>
  </si>
  <si>
    <t>Colony5</t>
  </si>
  <si>
    <t>Colony6</t>
  </si>
  <si>
    <t>Bee1</t>
  </si>
  <si>
    <t>Bee2</t>
  </si>
  <si>
    <t>Bee3</t>
  </si>
  <si>
    <t>Bee4</t>
  </si>
  <si>
    <t>Bee5</t>
  </si>
  <si>
    <t>Screened n=5 workers in each BioBest colony for Crithidia to ensure that no Crithidia was present before inoculations (2/8/2022)</t>
  </si>
  <si>
    <t>Concentration</t>
  </si>
  <si>
    <t>800 cells/uL</t>
  </si>
  <si>
    <t>Fed</t>
  </si>
  <si>
    <t>10 uL inoculum</t>
  </si>
  <si>
    <t xml:space="preserve">Total </t>
  </si>
  <si>
    <t>8000 cells fed to each bee</t>
  </si>
  <si>
    <t xml:space="preserve">Microcolonies inoculated: </t>
  </si>
  <si>
    <t>#3, n=15</t>
  </si>
  <si>
    <t>#3, n=45</t>
  </si>
  <si>
    <t>#5, n=15</t>
  </si>
  <si>
    <t>#5, n=45</t>
  </si>
  <si>
    <t>#6, n=15</t>
  </si>
  <si>
    <t>#6, n=45</t>
  </si>
  <si>
    <t>#1, n=15</t>
  </si>
  <si>
    <t>#1, n=45</t>
  </si>
  <si>
    <t>#4, n=15</t>
  </si>
  <si>
    <t>#4, n=45</t>
  </si>
  <si>
    <t>Microcolony size</t>
  </si>
  <si>
    <t>No. inoculated</t>
  </si>
  <si>
    <t xml:space="preserve">1/3 of bees were inoculated in each colony </t>
  </si>
  <si>
    <t>Similar to Pinilla-Gallego (2020)</t>
  </si>
  <si>
    <t>Date</t>
  </si>
  <si>
    <t>Screened source colonies for Crithidia</t>
  </si>
  <si>
    <t>Dark blue tag: Infected</t>
  </si>
  <si>
    <t xml:space="preserve">Inoculated and tagged bees (individual tags) </t>
  </si>
  <si>
    <t>Colony</t>
  </si>
  <si>
    <t>Bee</t>
  </si>
  <si>
    <t>Crithidia (y/n)</t>
  </si>
  <si>
    <t>Size</t>
  </si>
  <si>
    <t>Notes</t>
  </si>
  <si>
    <t>No. Dead</t>
  </si>
  <si>
    <t>pink-yellow</t>
  </si>
  <si>
    <t>N</t>
  </si>
  <si>
    <t>pink-orange</t>
  </si>
  <si>
    <t>blue-yellow</t>
  </si>
  <si>
    <t>green-orange</t>
  </si>
  <si>
    <t>blue-orange</t>
  </si>
  <si>
    <t>green-blue</t>
  </si>
  <si>
    <t>infected</t>
  </si>
  <si>
    <t>green-white</t>
  </si>
  <si>
    <t>pink-blue</t>
  </si>
  <si>
    <t>Y</t>
  </si>
  <si>
    <t>purple-orange</t>
  </si>
  <si>
    <t>green-red</t>
  </si>
  <si>
    <t>red-orange</t>
  </si>
  <si>
    <t>pink-purple</t>
  </si>
  <si>
    <t>red-yellow</t>
  </si>
  <si>
    <t>blue-pink</t>
  </si>
  <si>
    <t>purple-pink</t>
  </si>
  <si>
    <t>orange-pink</t>
  </si>
  <si>
    <t>green-pink</t>
  </si>
  <si>
    <t>green-yellow</t>
  </si>
  <si>
    <t>white-white</t>
  </si>
  <si>
    <t>red-green</t>
  </si>
  <si>
    <t>purple-yellow</t>
  </si>
  <si>
    <t>white-?</t>
  </si>
  <si>
    <t>orange-green</t>
  </si>
  <si>
    <t>?-white</t>
  </si>
  <si>
    <t>white-white?</t>
  </si>
  <si>
    <t>orange-purple</t>
  </si>
  <si>
    <t>orange-orange</t>
  </si>
  <si>
    <t>purple-purple</t>
  </si>
  <si>
    <t>pink-red</t>
  </si>
  <si>
    <t>?</t>
  </si>
  <si>
    <t>red-white</t>
  </si>
  <si>
    <t>green-green</t>
  </si>
  <si>
    <t>red-blue</t>
  </si>
  <si>
    <t>orange-red</t>
  </si>
  <si>
    <t>pink-pink</t>
  </si>
  <si>
    <t>orange-blue</t>
  </si>
  <si>
    <t>purple-green</t>
  </si>
  <si>
    <t>purple-red</t>
  </si>
  <si>
    <t>white</t>
  </si>
  <si>
    <t>green-purple</t>
  </si>
  <si>
    <t>purple</t>
  </si>
  <si>
    <t>pink-white</t>
  </si>
  <si>
    <t>purple-orange?</t>
  </si>
  <si>
    <t>purple-white</t>
  </si>
  <si>
    <t>orange-yellow</t>
  </si>
  <si>
    <t>pink-green</t>
  </si>
  <si>
    <t>orange-white</t>
  </si>
  <si>
    <t>white-yellow</t>
  </si>
  <si>
    <t>yellow-green</t>
  </si>
  <si>
    <t>pink-wax</t>
  </si>
  <si>
    <t>blue-wax</t>
  </si>
  <si>
    <t>wax</t>
  </si>
  <si>
    <t>blue-?</t>
  </si>
  <si>
    <t>white-orange</t>
  </si>
  <si>
    <t>purple-blue</t>
  </si>
  <si>
    <t>wax-pink</t>
  </si>
  <si>
    <t>white?</t>
  </si>
  <si>
    <t>pink</t>
  </si>
  <si>
    <t>orange</t>
  </si>
  <si>
    <t>red</t>
  </si>
  <si>
    <t>blue-white</t>
  </si>
  <si>
    <t>green</t>
  </si>
  <si>
    <t>yellow</t>
  </si>
  <si>
    <t>green-</t>
  </si>
  <si>
    <t>green-?</t>
  </si>
  <si>
    <t>purple-?</t>
  </si>
  <si>
    <t>Week</t>
  </si>
  <si>
    <t>Fraction Dead</t>
  </si>
  <si>
    <t>Yes</t>
  </si>
  <si>
    <t>No</t>
  </si>
  <si>
    <t>%Yes</t>
  </si>
  <si>
    <t>%Dead</t>
  </si>
  <si>
    <t>Crithidia</t>
  </si>
  <si>
    <t>Bee ID</t>
  </si>
  <si>
    <t>Bee #</t>
  </si>
  <si>
    <t>blue-</t>
  </si>
  <si>
    <t>blue-blue</t>
  </si>
  <si>
    <t>orange-</t>
  </si>
  <si>
    <t>blue-purple</t>
  </si>
  <si>
    <t>pink-</t>
  </si>
  <si>
    <t>male</t>
  </si>
  <si>
    <t>red-</t>
  </si>
  <si>
    <t>purple-</t>
  </si>
  <si>
    <t xml:space="preserve">Colony </t>
  </si>
  <si>
    <t>Dissections</t>
  </si>
  <si>
    <t>Fecal Screening</t>
  </si>
  <si>
    <t>Size - Marginal Cell</t>
  </si>
  <si>
    <t>Inoculated</t>
  </si>
  <si>
    <t>Dates</t>
  </si>
  <si>
    <t>Fecal_Individual</t>
  </si>
  <si>
    <t>Number of weeks after inoculation when measurements were taken (1, 2, 3)</t>
  </si>
  <si>
    <t>Date when measurements were taken (mm/dd/yyyy)</t>
  </si>
  <si>
    <t>Whether Crithidia was identified in the feces (Yes or No)</t>
  </si>
  <si>
    <t xml:space="preserve">Paint ID colors of the bee from which the sample was taken </t>
  </si>
  <si>
    <t>Table</t>
  </si>
  <si>
    <t>Variable</t>
  </si>
  <si>
    <t>Description</t>
  </si>
  <si>
    <t>Proportion_Colony</t>
  </si>
  <si>
    <t xml:space="preserve">Contains important dates, methods, and initial Crithidia screenings </t>
  </si>
  <si>
    <t>Identification number of the BioBest colony from which the workers in the microcolony were taken (1, 3, 4, 5, 6)</t>
  </si>
  <si>
    <t>Number of bees initially in the microcolony (15 or 45)</t>
  </si>
  <si>
    <t xml:space="preserve">Feces from bees from each colony were screened for Crithidia under the microscope. Bees were isolated in cups and fecal samples were taken opportunistically. </t>
  </si>
  <si>
    <t xml:space="preserve">Summarizes data from Fecal_Individual to show the proportion of bees infected with Crithidia in each colony </t>
  </si>
  <si>
    <t>Date when bees were dissected and screened for Crithidia (mm/dd/yyyy)</t>
  </si>
  <si>
    <t>Number of Crithidia counted in 5 squares of haematocytometer (sum)</t>
  </si>
  <si>
    <t>Number to correspond with wing</t>
  </si>
  <si>
    <t>Measurement of the length of the marginal cell of the wing, as a proxy for body size</t>
  </si>
  <si>
    <t>Death per week</t>
  </si>
  <si>
    <t>Death</t>
  </si>
  <si>
    <t>Number of weeks after inoculation when dead bees were counted (1, 2, 3)</t>
  </si>
  <si>
    <t>Date when dead bees were counted</t>
  </si>
  <si>
    <t>Whether or not colony was inoculated with Crithidia (Inoculated or Not Inoculated)</t>
  </si>
  <si>
    <t>Percent of bees that died in the colony (No. Dead / Total * 100)</t>
  </si>
  <si>
    <t>Number of bees with Crithidia identified in their feces (excluding inoculated bees)</t>
  </si>
  <si>
    <t>Number of bees without Crithidia identified in their feces (excluding inoculated bees)</t>
  </si>
  <si>
    <t>Percent of total bees with Crithidia identified in their feces (excluding inoculated bees)</t>
  </si>
  <si>
    <t>Paint ID colors of the bee from which the sample was taken; infected means bee was inoculated with Crithidia</t>
  </si>
  <si>
    <t>Excluding males</t>
  </si>
  <si>
    <t>Excluding bees that were inoculated</t>
  </si>
  <si>
    <t>Cumulativeraction of bees that died in the colony (No. Dead / Total)</t>
  </si>
  <si>
    <t>Cumulative number of bees that died in the colony</t>
  </si>
  <si>
    <t>Cumulative death</t>
  </si>
  <si>
    <t>Inoculated?</t>
  </si>
  <si>
    <t>1a</t>
  </si>
  <si>
    <t>3a</t>
  </si>
  <si>
    <t>4a</t>
  </si>
  <si>
    <t>5a</t>
  </si>
  <si>
    <t>6a</t>
  </si>
  <si>
    <t>Set up first round of microcolonies - matched pairs from source colonies, n=15 or n=45 - microcolony ids 1a, 3a, 4a, 5a, 6a</t>
  </si>
  <si>
    <t>Set up second round of microcolonies - matched pairs from source colonies 3, 4, 5, 6, microcolony ids 3b, 4b, 5b, 6b</t>
  </si>
  <si>
    <t>1clean</t>
  </si>
  <si>
    <t>Nest Weight (g)</t>
  </si>
  <si>
    <t>Honey Pots</t>
  </si>
  <si>
    <t>Egg Cells</t>
  </si>
  <si>
    <t>No infection</t>
  </si>
  <si>
    <t>Inoculated colony#3, tagged only inoculated bees</t>
  </si>
  <si>
    <t>second round of microcolonies</t>
  </si>
  <si>
    <t>first round of microcolonies</t>
  </si>
  <si>
    <t>Trial</t>
  </si>
  <si>
    <t>3b</t>
  </si>
  <si>
    <t>6b</t>
  </si>
  <si>
    <t>5b</t>
  </si>
  <si>
    <t>4b</t>
  </si>
  <si>
    <t>2 dead, not inoc.</t>
  </si>
  <si>
    <t>5 dead, yes inoc.</t>
  </si>
  <si>
    <t>3 dead, not inoc.</t>
  </si>
  <si>
    <t>5 not inoc.; 1 yes inoc.</t>
  </si>
  <si>
    <t>2 yes inoc.; 1 not inoc.</t>
  </si>
  <si>
    <t>1 dead, inoc.</t>
  </si>
  <si>
    <t>5clean</t>
  </si>
  <si>
    <t>3clean</t>
  </si>
  <si>
    <t>6clean</t>
  </si>
  <si>
    <t>all dead, starved because feeder wasn't attached to cage :(</t>
  </si>
  <si>
    <t>Control</t>
  </si>
  <si>
    <t>Nests</t>
  </si>
  <si>
    <t>Whether the colony was inoculated with Crithidia (Yes or No)</t>
  </si>
  <si>
    <t>Final weight of wax structure (g)</t>
  </si>
  <si>
    <t>Number of honeypots in final nest</t>
  </si>
  <si>
    <t>Number of egg cells in final nest</t>
  </si>
  <si>
    <t>Fecal: Start Crithidia screening #1, from source colonies 1, 3, 4, 5, 6</t>
  </si>
  <si>
    <t>Fecal: Start Crithidia screening #2</t>
  </si>
  <si>
    <t>Dissections: Start Crithidia screening #3</t>
  </si>
  <si>
    <t>Fecal: Start Crithidia screening #1</t>
  </si>
  <si>
    <t>notes on whether dead were inoculated or not in sparkle notebook, probably not important</t>
  </si>
  <si>
    <t>all bees died from starvation because feeder wasn't attached</t>
  </si>
  <si>
    <t>Microcolony</t>
  </si>
  <si>
    <t>Yes/Starting</t>
  </si>
  <si>
    <t>removed 1clean n=45 because I forgot to take measurements for it</t>
  </si>
  <si>
    <t>Nest_Weight</t>
  </si>
  <si>
    <t>Honey_Pots</t>
  </si>
  <si>
    <t>Egg_Cells</t>
  </si>
  <si>
    <t>5clean n=45 died of starvation because feeder was not attached</t>
  </si>
  <si>
    <t>Males</t>
  </si>
  <si>
    <t>EggMale</t>
  </si>
  <si>
    <t>Marginal_Cell</t>
  </si>
  <si>
    <t>BeeID</t>
  </si>
  <si>
    <t>worker</t>
  </si>
  <si>
    <t>Micro</t>
  </si>
  <si>
    <t>Biobest_Colony</t>
  </si>
  <si>
    <t>1a15</t>
  </si>
  <si>
    <t>3b15</t>
  </si>
  <si>
    <t>3b45</t>
  </si>
  <si>
    <t>5b15</t>
  </si>
  <si>
    <t>6b15</t>
  </si>
  <si>
    <t>6b45</t>
  </si>
  <si>
    <t>Dead_Prop</t>
  </si>
  <si>
    <t>Infected</t>
  </si>
  <si>
    <t>Healthy</t>
  </si>
  <si>
    <t>Alive</t>
  </si>
  <si>
    <t>Dead</t>
  </si>
  <si>
    <t>Biobest</t>
  </si>
  <si>
    <t>Set up third round of microlonies - matched pair treatment and control colonies from new source colonies 7 and 8</t>
  </si>
  <si>
    <t>Log_Nest_Weight</t>
  </si>
  <si>
    <t>Log_Males</t>
  </si>
  <si>
    <t>Log_EggMale</t>
  </si>
  <si>
    <t>Inoculated bees and tagged only inoculated bees</t>
  </si>
  <si>
    <t>7a</t>
  </si>
  <si>
    <t>7a15</t>
  </si>
  <si>
    <t>7a45</t>
  </si>
  <si>
    <t>8a</t>
  </si>
  <si>
    <t>8a15</t>
  </si>
  <si>
    <t>7aclean15</t>
  </si>
  <si>
    <t>7aclean45</t>
  </si>
  <si>
    <t>8aclean15</t>
  </si>
  <si>
    <t>8a45</t>
  </si>
  <si>
    <t>8aclean45</t>
  </si>
  <si>
    <t>lots of ovary development for colony 7</t>
  </si>
  <si>
    <t>7b</t>
  </si>
  <si>
    <t>7b15</t>
  </si>
  <si>
    <t>7b45</t>
  </si>
  <si>
    <t>8b</t>
  </si>
  <si>
    <t>8b15</t>
  </si>
  <si>
    <t>8b45</t>
  </si>
  <si>
    <t>7bclean15</t>
  </si>
  <si>
    <t>7bclean45</t>
  </si>
  <si>
    <t>8bclean15</t>
  </si>
  <si>
    <t>8bclean45</t>
  </si>
  <si>
    <t>drowned in poop: does this count? I think I should probably omit this one …........</t>
  </si>
  <si>
    <t>Fecal screening #1 for 3rd round; Set up fourth round of microcolonies (one set from 7, 8)</t>
  </si>
  <si>
    <t>Fecal screening #2 for 3rd round; Inoculated bees from fourth round</t>
  </si>
  <si>
    <t xml:space="preserve">Dissections for 3rd round; Fecal screening #1 for 4th </t>
  </si>
  <si>
    <t>Fecal screening #2 for 4th</t>
  </si>
  <si>
    <t>Yes/Surviving</t>
  </si>
  <si>
    <t>DeadInfected</t>
  </si>
  <si>
    <t>Screening #1 for 7c and 8c</t>
  </si>
  <si>
    <t>7c</t>
  </si>
  <si>
    <t>7c15</t>
  </si>
  <si>
    <t>7c45</t>
  </si>
  <si>
    <t>8c</t>
  </si>
  <si>
    <t>8c15</t>
  </si>
  <si>
    <t>8c45</t>
  </si>
  <si>
    <t>7cClean15</t>
  </si>
  <si>
    <t>7cClean45</t>
  </si>
  <si>
    <t>8cClean15</t>
  </si>
  <si>
    <t>8cClean45</t>
  </si>
  <si>
    <t>Screening #2 for 7c and 8c</t>
  </si>
  <si>
    <t>Paired</t>
  </si>
  <si>
    <t>MarginalCell_mean</t>
  </si>
  <si>
    <t>Crithidia_mean (including 0s)</t>
  </si>
  <si>
    <t>Crithidia_mean (no 0s)</t>
  </si>
  <si>
    <t>Dissections for 7c and 8c</t>
  </si>
  <si>
    <t>Dissect in 200uL DI</t>
  </si>
  <si>
    <t>6bclean</t>
  </si>
  <si>
    <t>3bclean</t>
  </si>
  <si>
    <t>Screening #1 for 91 and 10a</t>
  </si>
  <si>
    <t>9a</t>
  </si>
  <si>
    <t>9a15</t>
  </si>
  <si>
    <t>9a45</t>
  </si>
  <si>
    <t>10a</t>
  </si>
  <si>
    <t>10a15</t>
  </si>
  <si>
    <t>10a45</t>
  </si>
  <si>
    <t>9aClean15</t>
  </si>
  <si>
    <t>9aClean45</t>
  </si>
  <si>
    <t>10Clean15</t>
  </si>
  <si>
    <t>10aClean45</t>
  </si>
  <si>
    <t>Screening #2</t>
  </si>
  <si>
    <t>key</t>
  </si>
  <si>
    <t>Per_Capita_Weight</t>
  </si>
  <si>
    <t>Per_Capita_EggMale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</si>
</sst>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3" fillId="0" borderId="0" xfId="0" applyFont="1"/>
    <xf numFmtId="165" fontId="0" fillId="0" borderId="0" xfId="0" applyNumberFormat="1"/>
    <xf numFmtId="0" fontId="0" fillId="4" borderId="0" xfId="0" applyFill="1"/>
    <xf numFmtId="0" fontId="3" fillId="5" borderId="0" xfId="0" applyFont="1" applyFill="1"/>
    <xf numFmtId="14" fontId="3" fillId="5" borderId="0" xfId="0" applyNumberFormat="1" applyFon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0" fontId="0" fillId="7" borderId="0" xfId="0" applyFill="1"/>
    <xf numFmtId="1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EADBB-B418-4E91-B97E-173C18200633}">
  <dimension ref="A2:D4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17.6640625" style="1" customWidth="1"/>
    <col min="2" max="2" width="13.33203125" customWidth="1"/>
  </cols>
  <sheetData>
    <row r="2" spans="1:3" x14ac:dyDescent="0.2">
      <c r="A2" s="1" t="s">
        <v>140</v>
      </c>
      <c r="B2" s="1" t="s">
        <v>141</v>
      </c>
      <c r="C2" s="1" t="s">
        <v>142</v>
      </c>
    </row>
    <row r="4" spans="1:3" x14ac:dyDescent="0.2">
      <c r="A4" s="1" t="s">
        <v>134</v>
      </c>
      <c r="B4" t="s">
        <v>144</v>
      </c>
    </row>
    <row r="6" spans="1:3" x14ac:dyDescent="0.2">
      <c r="A6" s="1" t="s">
        <v>135</v>
      </c>
      <c r="B6" t="s">
        <v>147</v>
      </c>
    </row>
    <row r="7" spans="1:3" x14ac:dyDescent="0.2">
      <c r="B7" t="s">
        <v>112</v>
      </c>
      <c r="C7" t="s">
        <v>136</v>
      </c>
    </row>
    <row r="8" spans="1:3" x14ac:dyDescent="0.2">
      <c r="B8" t="s">
        <v>33</v>
      </c>
      <c r="C8" t="s">
        <v>137</v>
      </c>
    </row>
    <row r="9" spans="1:3" x14ac:dyDescent="0.2">
      <c r="B9" t="s">
        <v>37</v>
      </c>
      <c r="C9" t="s">
        <v>145</v>
      </c>
    </row>
    <row r="10" spans="1:3" x14ac:dyDescent="0.2">
      <c r="B10" t="s">
        <v>40</v>
      </c>
      <c r="C10" t="s">
        <v>146</v>
      </c>
    </row>
    <row r="11" spans="1:3" x14ac:dyDescent="0.2">
      <c r="B11" t="s">
        <v>39</v>
      </c>
      <c r="C11" t="s">
        <v>138</v>
      </c>
    </row>
    <row r="12" spans="1:3" x14ac:dyDescent="0.2">
      <c r="B12" t="s">
        <v>38</v>
      </c>
      <c r="C12" t="s">
        <v>162</v>
      </c>
    </row>
    <row r="14" spans="1:3" x14ac:dyDescent="0.2">
      <c r="A14" s="1" t="s">
        <v>143</v>
      </c>
      <c r="B14" t="s">
        <v>148</v>
      </c>
    </row>
    <row r="15" spans="1:3" x14ac:dyDescent="0.2">
      <c r="B15" t="s">
        <v>112</v>
      </c>
      <c r="C15" t="s">
        <v>136</v>
      </c>
    </row>
    <row r="16" spans="1:3" x14ac:dyDescent="0.2">
      <c r="B16" t="s">
        <v>37</v>
      </c>
      <c r="C16" t="s">
        <v>145</v>
      </c>
    </row>
    <row r="17" spans="1:3" x14ac:dyDescent="0.2">
      <c r="B17" t="s">
        <v>40</v>
      </c>
      <c r="C17" t="s">
        <v>146</v>
      </c>
    </row>
    <row r="18" spans="1:3" x14ac:dyDescent="0.2">
      <c r="B18" t="s">
        <v>114</v>
      </c>
      <c r="C18" t="s">
        <v>159</v>
      </c>
    </row>
    <row r="19" spans="1:3" x14ac:dyDescent="0.2">
      <c r="B19" t="s">
        <v>115</v>
      </c>
      <c r="C19" t="s">
        <v>160</v>
      </c>
    </row>
    <row r="20" spans="1:3" x14ac:dyDescent="0.2">
      <c r="B20" t="s">
        <v>116</v>
      </c>
      <c r="C20" t="s">
        <v>161</v>
      </c>
    </row>
    <row r="22" spans="1:3" x14ac:dyDescent="0.2">
      <c r="A22" s="1" t="s">
        <v>130</v>
      </c>
    </row>
    <row r="23" spans="1:3" x14ac:dyDescent="0.2">
      <c r="B23" t="s">
        <v>33</v>
      </c>
      <c r="C23" t="s">
        <v>149</v>
      </c>
    </row>
    <row r="24" spans="1:3" x14ac:dyDescent="0.2">
      <c r="B24" t="s">
        <v>37</v>
      </c>
      <c r="C24" t="s">
        <v>145</v>
      </c>
    </row>
    <row r="25" spans="1:3" x14ac:dyDescent="0.2">
      <c r="B25" t="s">
        <v>40</v>
      </c>
      <c r="C25" t="s">
        <v>146</v>
      </c>
    </row>
    <row r="26" spans="1:3" x14ac:dyDescent="0.2">
      <c r="B26" t="s">
        <v>118</v>
      </c>
      <c r="C26" t="s">
        <v>150</v>
      </c>
    </row>
    <row r="27" spans="1:3" x14ac:dyDescent="0.2">
      <c r="B27" t="s">
        <v>119</v>
      </c>
      <c r="C27" t="s">
        <v>139</v>
      </c>
    </row>
    <row r="28" spans="1:3" x14ac:dyDescent="0.2">
      <c r="B28" t="s">
        <v>120</v>
      </c>
      <c r="C28" t="s">
        <v>151</v>
      </c>
    </row>
    <row r="29" spans="1:3" x14ac:dyDescent="0.2">
      <c r="B29" t="s">
        <v>132</v>
      </c>
      <c r="C29" t="s">
        <v>152</v>
      </c>
    </row>
    <row r="31" spans="1:3" x14ac:dyDescent="0.2">
      <c r="A31" s="1" t="s">
        <v>154</v>
      </c>
    </row>
    <row r="32" spans="1:3" x14ac:dyDescent="0.2">
      <c r="B32" t="s">
        <v>153</v>
      </c>
    </row>
    <row r="33" spans="1:4" x14ac:dyDescent="0.2">
      <c r="C33" t="s">
        <v>112</v>
      </c>
      <c r="D33" t="s">
        <v>155</v>
      </c>
    </row>
    <row r="34" spans="1:4" x14ac:dyDescent="0.2">
      <c r="C34" t="s">
        <v>33</v>
      </c>
      <c r="D34" t="s">
        <v>156</v>
      </c>
    </row>
    <row r="35" spans="1:4" x14ac:dyDescent="0.2">
      <c r="C35" t="s">
        <v>37</v>
      </c>
      <c r="D35" t="s">
        <v>145</v>
      </c>
    </row>
    <row r="36" spans="1:4" x14ac:dyDescent="0.2">
      <c r="C36" t="s">
        <v>118</v>
      </c>
      <c r="D36" t="s">
        <v>157</v>
      </c>
    </row>
    <row r="37" spans="1:4" x14ac:dyDescent="0.2">
      <c r="C37" t="s">
        <v>40</v>
      </c>
      <c r="D37" t="s">
        <v>146</v>
      </c>
    </row>
    <row r="38" spans="1:4" x14ac:dyDescent="0.2">
      <c r="C38" t="s">
        <v>42</v>
      </c>
      <c r="D38" t="s">
        <v>166</v>
      </c>
    </row>
    <row r="39" spans="1:4" x14ac:dyDescent="0.2">
      <c r="C39" t="s">
        <v>113</v>
      </c>
      <c r="D39" t="s">
        <v>165</v>
      </c>
    </row>
    <row r="40" spans="1:4" x14ac:dyDescent="0.2">
      <c r="C40" t="s">
        <v>117</v>
      </c>
      <c r="D40" t="s">
        <v>158</v>
      </c>
    </row>
    <row r="42" spans="1:4" x14ac:dyDescent="0.2">
      <c r="A42" s="1" t="s">
        <v>200</v>
      </c>
      <c r="B42" t="s">
        <v>129</v>
      </c>
      <c r="C42" t="s">
        <v>145</v>
      </c>
    </row>
    <row r="43" spans="1:4" x14ac:dyDescent="0.2">
      <c r="B43" t="s">
        <v>40</v>
      </c>
      <c r="C43" t="s">
        <v>146</v>
      </c>
    </row>
    <row r="44" spans="1:4" x14ac:dyDescent="0.2">
      <c r="B44" t="s">
        <v>168</v>
      </c>
      <c r="C44" t="s">
        <v>201</v>
      </c>
    </row>
    <row r="45" spans="1:4" x14ac:dyDescent="0.2">
      <c r="B45" t="s">
        <v>177</v>
      </c>
      <c r="C45" t="s">
        <v>202</v>
      </c>
    </row>
    <row r="46" spans="1:4" x14ac:dyDescent="0.2">
      <c r="B46" t="s">
        <v>178</v>
      </c>
      <c r="C46" t="s">
        <v>203</v>
      </c>
    </row>
    <row r="47" spans="1:4" x14ac:dyDescent="0.2">
      <c r="B47" t="s">
        <v>179</v>
      </c>
      <c r="C47" t="s">
        <v>204</v>
      </c>
    </row>
    <row r="48" spans="1:4" x14ac:dyDescent="0.2">
      <c r="B48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7111-F9DD-4BC6-9DCB-82BEBB97919F}">
  <dimension ref="A1:P30"/>
  <sheetViews>
    <sheetView workbookViewId="0">
      <selection activeCell="B31" sqref="B31"/>
    </sheetView>
  </sheetViews>
  <sheetFormatPr baseColWidth="10" defaultColWidth="8.83203125" defaultRowHeight="15" x14ac:dyDescent="0.2"/>
  <cols>
    <col min="1" max="1" width="13.33203125" customWidth="1"/>
    <col min="11" max="11" width="16.83203125" customWidth="1"/>
    <col min="13" max="13" width="9.5" bestFit="1" customWidth="1"/>
  </cols>
  <sheetData>
    <row r="1" spans="1:16" x14ac:dyDescent="0.2">
      <c r="E1" s="1"/>
    </row>
    <row r="2" spans="1:16" x14ac:dyDescent="0.2">
      <c r="A2" s="1" t="s">
        <v>33</v>
      </c>
      <c r="K2" s="1" t="s">
        <v>11</v>
      </c>
    </row>
    <row r="3" spans="1:16" x14ac:dyDescent="0.2">
      <c r="A3" s="2">
        <v>44587</v>
      </c>
      <c r="B3" t="s">
        <v>174</v>
      </c>
      <c r="L3" t="s">
        <v>6</v>
      </c>
      <c r="M3" t="s">
        <v>7</v>
      </c>
      <c r="N3" t="s">
        <v>8</v>
      </c>
      <c r="O3" t="s">
        <v>9</v>
      </c>
      <c r="P3" t="s">
        <v>10</v>
      </c>
    </row>
    <row r="4" spans="1:16" x14ac:dyDescent="0.2">
      <c r="A4" s="2">
        <v>44600</v>
      </c>
      <c r="B4" t="s">
        <v>34</v>
      </c>
      <c r="K4" t="s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">
      <c r="A5" s="2">
        <v>44601</v>
      </c>
      <c r="B5" t="s">
        <v>36</v>
      </c>
      <c r="K5" t="s">
        <v>1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">
      <c r="A6" s="2">
        <v>44606</v>
      </c>
      <c r="B6" t="s">
        <v>205</v>
      </c>
      <c r="K6" t="s">
        <v>2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">
      <c r="A7" s="2">
        <v>44613</v>
      </c>
      <c r="B7" t="s">
        <v>206</v>
      </c>
      <c r="K7" t="s">
        <v>3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">
      <c r="A8" s="2">
        <v>44620</v>
      </c>
      <c r="B8" t="s">
        <v>207</v>
      </c>
      <c r="K8" t="s">
        <v>4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">
      <c r="K9" t="s">
        <v>5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 s="2">
        <v>44627</v>
      </c>
      <c r="B10" t="s">
        <v>175</v>
      </c>
    </row>
    <row r="11" spans="1:16" x14ac:dyDescent="0.2">
      <c r="A11" s="2">
        <v>44635</v>
      </c>
      <c r="B11" t="s">
        <v>181</v>
      </c>
      <c r="K11" s="1" t="s">
        <v>12</v>
      </c>
      <c r="L11" s="10" t="s">
        <v>13</v>
      </c>
    </row>
    <row r="12" spans="1:16" x14ac:dyDescent="0.2">
      <c r="A12" s="2">
        <v>44643</v>
      </c>
      <c r="B12" t="s">
        <v>208</v>
      </c>
      <c r="K12" s="1" t="s">
        <v>14</v>
      </c>
      <c r="L12" t="s">
        <v>15</v>
      </c>
    </row>
    <row r="13" spans="1:16" x14ac:dyDescent="0.2">
      <c r="A13" s="2">
        <v>44649</v>
      </c>
      <c r="B13" t="s">
        <v>206</v>
      </c>
      <c r="K13" s="1" t="s">
        <v>16</v>
      </c>
      <c r="L13" t="s">
        <v>17</v>
      </c>
    </row>
    <row r="14" spans="1:16" x14ac:dyDescent="0.2">
      <c r="A14" s="2">
        <v>44655</v>
      </c>
      <c r="B14" t="s">
        <v>207</v>
      </c>
    </row>
    <row r="15" spans="1:16" x14ac:dyDescent="0.2">
      <c r="K15" s="1" t="s">
        <v>29</v>
      </c>
      <c r="L15" s="1" t="s">
        <v>30</v>
      </c>
    </row>
    <row r="16" spans="1:16" x14ac:dyDescent="0.2">
      <c r="A16" s="2">
        <v>44735</v>
      </c>
      <c r="B16" t="s">
        <v>237</v>
      </c>
      <c r="K16">
        <v>15</v>
      </c>
      <c r="L16">
        <v>5</v>
      </c>
      <c r="N16" t="s">
        <v>31</v>
      </c>
    </row>
    <row r="17" spans="1:14" x14ac:dyDescent="0.2">
      <c r="A17" s="2">
        <v>44741</v>
      </c>
      <c r="B17" t="s">
        <v>241</v>
      </c>
      <c r="K17">
        <v>45</v>
      </c>
      <c r="L17">
        <v>15</v>
      </c>
      <c r="N17" t="s">
        <v>32</v>
      </c>
    </row>
    <row r="18" spans="1:14" x14ac:dyDescent="0.2">
      <c r="A18" s="2">
        <v>44747</v>
      </c>
      <c r="B18" t="s">
        <v>264</v>
      </c>
    </row>
    <row r="19" spans="1:14" x14ac:dyDescent="0.2">
      <c r="A19" s="2">
        <v>44754</v>
      </c>
      <c r="B19" t="s">
        <v>265</v>
      </c>
      <c r="K19" s="1" t="s">
        <v>18</v>
      </c>
      <c r="L19" s="1"/>
      <c r="N19" t="s">
        <v>35</v>
      </c>
    </row>
    <row r="20" spans="1:14" x14ac:dyDescent="0.2">
      <c r="A20" s="2">
        <v>44760</v>
      </c>
      <c r="B20" t="s">
        <v>266</v>
      </c>
      <c r="K20" t="s">
        <v>19</v>
      </c>
      <c r="L20" t="s">
        <v>20</v>
      </c>
      <c r="M20" s="2">
        <v>44601</v>
      </c>
      <c r="N20" t="s">
        <v>183</v>
      </c>
    </row>
    <row r="21" spans="1:14" x14ac:dyDescent="0.2">
      <c r="A21" s="2">
        <v>44768</v>
      </c>
      <c r="B21" t="s">
        <v>267</v>
      </c>
      <c r="K21" t="s">
        <v>21</v>
      </c>
      <c r="L21" t="s">
        <v>22</v>
      </c>
      <c r="M21" s="2">
        <v>44601</v>
      </c>
    </row>
    <row r="22" spans="1:14" x14ac:dyDescent="0.2">
      <c r="K22" t="s">
        <v>23</v>
      </c>
      <c r="L22" t="s">
        <v>24</v>
      </c>
      <c r="M22" s="2">
        <v>44601</v>
      </c>
    </row>
    <row r="23" spans="1:14" x14ac:dyDescent="0.2">
      <c r="A23" s="2">
        <v>44788</v>
      </c>
      <c r="B23" t="s">
        <v>270</v>
      </c>
      <c r="K23" t="s">
        <v>25</v>
      </c>
      <c r="L23" t="s">
        <v>26</v>
      </c>
      <c r="M23" s="2">
        <v>44601</v>
      </c>
    </row>
    <row r="24" spans="1:14" x14ac:dyDescent="0.2">
      <c r="A24" s="2">
        <v>44796</v>
      </c>
      <c r="B24" t="s">
        <v>281</v>
      </c>
      <c r="K24" t="s">
        <v>27</v>
      </c>
      <c r="L24" t="s">
        <v>28</v>
      </c>
      <c r="M24" s="2">
        <v>44601</v>
      </c>
    </row>
    <row r="25" spans="1:14" x14ac:dyDescent="0.2">
      <c r="A25" s="2">
        <v>44803</v>
      </c>
      <c r="B25" t="s">
        <v>286</v>
      </c>
      <c r="K25" t="s">
        <v>19</v>
      </c>
      <c r="L25" t="s">
        <v>20</v>
      </c>
      <c r="M25" s="2">
        <v>44636</v>
      </c>
      <c r="N25" t="s">
        <v>182</v>
      </c>
    </row>
    <row r="27" spans="1:14" x14ac:dyDescent="0.2">
      <c r="K27" t="s">
        <v>287</v>
      </c>
    </row>
    <row r="28" spans="1:14" x14ac:dyDescent="0.2">
      <c r="A28" s="2">
        <v>44822</v>
      </c>
      <c r="B28" t="s">
        <v>290</v>
      </c>
    </row>
    <row r="29" spans="1:14" x14ac:dyDescent="0.2">
      <c r="A29" s="2">
        <v>44829</v>
      </c>
      <c r="B29" t="s">
        <v>301</v>
      </c>
    </row>
    <row r="30" spans="1:14" x14ac:dyDescent="0.2">
      <c r="A30" s="2">
        <v>44835</v>
      </c>
      <c r="B30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3FA6-C948-4D3A-8D6A-FD33C0831C68}">
  <dimension ref="A1:L1375"/>
  <sheetViews>
    <sheetView workbookViewId="0">
      <pane ySplit="1" topLeftCell="A1358" activePane="bottomLeft" state="frozen"/>
      <selection pane="bottomLeft" activeCell="K1372" sqref="K1372"/>
    </sheetView>
  </sheetViews>
  <sheetFormatPr baseColWidth="10" defaultColWidth="8.83203125" defaultRowHeight="15" x14ac:dyDescent="0.2"/>
  <cols>
    <col min="3" max="3" width="9.5" bestFit="1" customWidth="1"/>
    <col min="4" max="4" width="9.5" customWidth="1"/>
    <col min="8" max="9" width="12.33203125" customWidth="1"/>
    <col min="10" max="10" width="13.83203125" customWidth="1"/>
    <col min="11" max="11" width="21.5" customWidth="1"/>
  </cols>
  <sheetData>
    <row r="1" spans="1:12" x14ac:dyDescent="0.2">
      <c r="A1" t="s">
        <v>184</v>
      </c>
      <c r="B1" t="s">
        <v>112</v>
      </c>
      <c r="C1" t="s">
        <v>33</v>
      </c>
      <c r="D1" t="s">
        <v>224</v>
      </c>
      <c r="E1" t="s">
        <v>37</v>
      </c>
      <c r="F1" t="s">
        <v>40</v>
      </c>
      <c r="G1" t="s">
        <v>211</v>
      </c>
      <c r="H1" t="s">
        <v>39</v>
      </c>
      <c r="I1" t="s">
        <v>118</v>
      </c>
      <c r="J1" t="s">
        <v>38</v>
      </c>
      <c r="L1" t="s">
        <v>41</v>
      </c>
    </row>
    <row r="2" spans="1:12" x14ac:dyDescent="0.2">
      <c r="A2">
        <v>1</v>
      </c>
      <c r="B2">
        <v>1</v>
      </c>
      <c r="C2" s="2">
        <v>44606</v>
      </c>
      <c r="D2">
        <v>3</v>
      </c>
      <c r="E2" t="s">
        <v>170</v>
      </c>
      <c r="F2">
        <v>15</v>
      </c>
      <c r="G2" t="str">
        <f t="shared" ref="G2:G65" si="0">CONCATENATE(E2,F2)</f>
        <v>3a15</v>
      </c>
      <c r="H2" t="s">
        <v>44</v>
      </c>
      <c r="I2">
        <v>0</v>
      </c>
      <c r="J2" t="s">
        <v>43</v>
      </c>
    </row>
    <row r="3" spans="1:12" x14ac:dyDescent="0.2">
      <c r="A3">
        <v>1</v>
      </c>
      <c r="B3">
        <v>1</v>
      </c>
      <c r="C3" s="2">
        <v>44606</v>
      </c>
      <c r="D3">
        <v>3</v>
      </c>
      <c r="E3" t="s">
        <v>170</v>
      </c>
      <c r="F3">
        <v>15</v>
      </c>
      <c r="G3" t="str">
        <f t="shared" si="0"/>
        <v>3a15</v>
      </c>
      <c r="H3" t="s">
        <v>44</v>
      </c>
      <c r="I3">
        <v>0</v>
      </c>
      <c r="J3" t="s">
        <v>45</v>
      </c>
    </row>
    <row r="4" spans="1:12" x14ac:dyDescent="0.2">
      <c r="A4">
        <v>1</v>
      </c>
      <c r="B4">
        <v>1</v>
      </c>
      <c r="C4" s="2">
        <v>44606</v>
      </c>
      <c r="D4">
        <v>3</v>
      </c>
      <c r="E4" t="s">
        <v>170</v>
      </c>
      <c r="F4">
        <v>15</v>
      </c>
      <c r="G4" t="str">
        <f t="shared" si="0"/>
        <v>3a15</v>
      </c>
      <c r="H4" t="s">
        <v>44</v>
      </c>
      <c r="I4">
        <v>0</v>
      </c>
      <c r="J4" t="s">
        <v>46</v>
      </c>
    </row>
    <row r="5" spans="1:12" x14ac:dyDescent="0.2">
      <c r="A5">
        <v>1</v>
      </c>
      <c r="B5">
        <v>1</v>
      </c>
      <c r="C5" s="2">
        <v>44606</v>
      </c>
      <c r="D5">
        <v>3</v>
      </c>
      <c r="E5" t="s">
        <v>170</v>
      </c>
      <c r="F5">
        <v>15</v>
      </c>
      <c r="G5" t="str">
        <f t="shared" si="0"/>
        <v>3a15</v>
      </c>
      <c r="H5" t="s">
        <v>44</v>
      </c>
      <c r="I5">
        <v>0</v>
      </c>
      <c r="J5" t="s">
        <v>47</v>
      </c>
    </row>
    <row r="6" spans="1:12" x14ac:dyDescent="0.2">
      <c r="A6">
        <v>1</v>
      </c>
      <c r="B6">
        <v>1</v>
      </c>
      <c r="C6" s="2">
        <v>44606</v>
      </c>
      <c r="D6">
        <v>3</v>
      </c>
      <c r="E6" t="s">
        <v>170</v>
      </c>
      <c r="F6">
        <v>15</v>
      </c>
      <c r="G6" t="str">
        <f t="shared" si="0"/>
        <v>3a15</v>
      </c>
      <c r="H6" t="s">
        <v>44</v>
      </c>
      <c r="I6">
        <v>0</v>
      </c>
      <c r="J6" t="s">
        <v>48</v>
      </c>
    </row>
    <row r="7" spans="1:12" x14ac:dyDescent="0.2">
      <c r="A7">
        <v>1</v>
      </c>
      <c r="B7">
        <v>1</v>
      </c>
      <c r="C7" s="2">
        <v>44606</v>
      </c>
      <c r="D7">
        <v>3</v>
      </c>
      <c r="E7" t="s">
        <v>170</v>
      </c>
      <c r="F7">
        <v>15</v>
      </c>
      <c r="G7" t="str">
        <f t="shared" si="0"/>
        <v>3a15</v>
      </c>
      <c r="H7" t="s">
        <v>44</v>
      </c>
      <c r="I7">
        <v>0</v>
      </c>
      <c r="J7" t="s">
        <v>49</v>
      </c>
    </row>
    <row r="8" spans="1:12" x14ac:dyDescent="0.2">
      <c r="A8">
        <v>1</v>
      </c>
      <c r="B8">
        <v>1</v>
      </c>
      <c r="C8" s="2">
        <v>44606</v>
      </c>
      <c r="D8">
        <v>3</v>
      </c>
      <c r="E8" t="s">
        <v>170</v>
      </c>
      <c r="F8">
        <v>15</v>
      </c>
      <c r="G8" t="str">
        <f t="shared" si="0"/>
        <v>3a15</v>
      </c>
      <c r="H8" t="s">
        <v>53</v>
      </c>
      <c r="I8">
        <v>1</v>
      </c>
      <c r="J8" t="s">
        <v>50</v>
      </c>
    </row>
    <row r="9" spans="1:12" x14ac:dyDescent="0.2">
      <c r="A9">
        <v>1</v>
      </c>
      <c r="B9">
        <v>1</v>
      </c>
      <c r="C9" s="2">
        <v>44606</v>
      </c>
      <c r="D9">
        <v>3</v>
      </c>
      <c r="E9" t="s">
        <v>170</v>
      </c>
      <c r="F9">
        <v>15</v>
      </c>
      <c r="G9" t="str">
        <f t="shared" si="0"/>
        <v>3a15</v>
      </c>
      <c r="H9" t="s">
        <v>44</v>
      </c>
      <c r="I9">
        <v>0</v>
      </c>
      <c r="J9" t="s">
        <v>51</v>
      </c>
    </row>
    <row r="10" spans="1:12" x14ac:dyDescent="0.2">
      <c r="A10">
        <v>1</v>
      </c>
      <c r="B10">
        <v>1</v>
      </c>
      <c r="C10" s="2">
        <v>44606</v>
      </c>
      <c r="D10">
        <v>3</v>
      </c>
      <c r="E10" t="s">
        <v>170</v>
      </c>
      <c r="F10">
        <v>15</v>
      </c>
      <c r="G10" t="str">
        <f t="shared" si="0"/>
        <v>3a15</v>
      </c>
      <c r="H10" t="s">
        <v>44</v>
      </c>
      <c r="I10">
        <v>0</v>
      </c>
      <c r="J10" t="s">
        <v>50</v>
      </c>
    </row>
    <row r="11" spans="1:12" x14ac:dyDescent="0.2">
      <c r="A11">
        <v>1</v>
      </c>
      <c r="B11">
        <v>1</v>
      </c>
      <c r="C11" s="2">
        <v>44606</v>
      </c>
      <c r="D11">
        <v>3</v>
      </c>
      <c r="E11" t="s">
        <v>170</v>
      </c>
      <c r="F11">
        <v>15</v>
      </c>
      <c r="G11" t="str">
        <f t="shared" si="0"/>
        <v>3a15</v>
      </c>
      <c r="H11" t="s">
        <v>44</v>
      </c>
      <c r="I11">
        <v>0</v>
      </c>
      <c r="J11" t="s">
        <v>52</v>
      </c>
    </row>
    <row r="12" spans="1:12" x14ac:dyDescent="0.2">
      <c r="A12">
        <v>1</v>
      </c>
      <c r="B12">
        <v>1</v>
      </c>
      <c r="C12" s="2">
        <v>44606</v>
      </c>
      <c r="D12">
        <v>3</v>
      </c>
      <c r="E12" t="s">
        <v>170</v>
      </c>
      <c r="F12">
        <v>45</v>
      </c>
      <c r="G12" t="str">
        <f t="shared" si="0"/>
        <v>3a45</v>
      </c>
      <c r="H12" t="s">
        <v>44</v>
      </c>
      <c r="I12">
        <v>0</v>
      </c>
      <c r="J12" t="s">
        <v>43</v>
      </c>
    </row>
    <row r="13" spans="1:12" x14ac:dyDescent="0.2">
      <c r="A13">
        <v>1</v>
      </c>
      <c r="B13">
        <v>1</v>
      </c>
      <c r="C13" s="2">
        <v>44606</v>
      </c>
      <c r="D13">
        <v>3</v>
      </c>
      <c r="E13" t="s">
        <v>170</v>
      </c>
      <c r="F13">
        <v>45</v>
      </c>
      <c r="G13" t="str">
        <f t="shared" si="0"/>
        <v>3a45</v>
      </c>
      <c r="H13" t="s">
        <v>44</v>
      </c>
      <c r="I13">
        <v>0</v>
      </c>
      <c r="J13" t="s">
        <v>88</v>
      </c>
    </row>
    <row r="14" spans="1:12" x14ac:dyDescent="0.2">
      <c r="A14">
        <v>1</v>
      </c>
      <c r="B14">
        <v>1</v>
      </c>
      <c r="C14" s="2">
        <v>44606</v>
      </c>
      <c r="D14">
        <v>3</v>
      </c>
      <c r="E14" t="s">
        <v>170</v>
      </c>
      <c r="F14">
        <v>45</v>
      </c>
      <c r="G14" t="str">
        <f t="shared" si="0"/>
        <v>3a45</v>
      </c>
      <c r="H14" t="s">
        <v>44</v>
      </c>
      <c r="I14">
        <v>0</v>
      </c>
      <c r="J14" t="s">
        <v>46</v>
      </c>
    </row>
    <row r="15" spans="1:12" x14ac:dyDescent="0.2">
      <c r="A15">
        <v>1</v>
      </c>
      <c r="B15">
        <v>1</v>
      </c>
      <c r="C15" s="2">
        <v>44606</v>
      </c>
      <c r="D15">
        <v>3</v>
      </c>
      <c r="E15" t="s">
        <v>170</v>
      </c>
      <c r="F15">
        <v>45</v>
      </c>
      <c r="G15" t="str">
        <f t="shared" si="0"/>
        <v>3a45</v>
      </c>
      <c r="H15" t="s">
        <v>44</v>
      </c>
      <c r="I15">
        <v>0</v>
      </c>
      <c r="J15" t="s">
        <v>55</v>
      </c>
    </row>
    <row r="16" spans="1:12" x14ac:dyDescent="0.2">
      <c r="A16">
        <v>1</v>
      </c>
      <c r="B16">
        <v>1</v>
      </c>
      <c r="C16" s="2">
        <v>44606</v>
      </c>
      <c r="D16">
        <v>3</v>
      </c>
      <c r="E16" t="s">
        <v>170</v>
      </c>
      <c r="F16">
        <v>45</v>
      </c>
      <c r="G16" t="str">
        <f t="shared" si="0"/>
        <v>3a45</v>
      </c>
      <c r="H16" t="s">
        <v>44</v>
      </c>
      <c r="I16">
        <v>0</v>
      </c>
      <c r="J16" t="s">
        <v>56</v>
      </c>
    </row>
    <row r="17" spans="1:10" x14ac:dyDescent="0.2">
      <c r="A17">
        <v>1</v>
      </c>
      <c r="B17">
        <v>1</v>
      </c>
      <c r="C17" s="2">
        <v>44606</v>
      </c>
      <c r="D17">
        <v>3</v>
      </c>
      <c r="E17" t="s">
        <v>170</v>
      </c>
      <c r="F17">
        <v>45</v>
      </c>
      <c r="G17" t="str">
        <f t="shared" si="0"/>
        <v>3a45</v>
      </c>
      <c r="H17" t="s">
        <v>53</v>
      </c>
      <c r="I17">
        <v>1</v>
      </c>
      <c r="J17" t="s">
        <v>47</v>
      </c>
    </row>
    <row r="18" spans="1:10" x14ac:dyDescent="0.2">
      <c r="A18">
        <v>1</v>
      </c>
      <c r="B18">
        <v>1</v>
      </c>
      <c r="C18" s="2">
        <v>44606</v>
      </c>
      <c r="D18">
        <v>3</v>
      </c>
      <c r="E18" t="s">
        <v>170</v>
      </c>
      <c r="F18">
        <v>45</v>
      </c>
      <c r="G18" t="str">
        <f t="shared" si="0"/>
        <v>3a45</v>
      </c>
      <c r="H18" t="s">
        <v>44</v>
      </c>
      <c r="I18">
        <v>0</v>
      </c>
      <c r="J18" t="s">
        <v>57</v>
      </c>
    </row>
    <row r="19" spans="1:10" x14ac:dyDescent="0.2">
      <c r="A19">
        <v>1</v>
      </c>
      <c r="B19">
        <v>1</v>
      </c>
      <c r="C19" s="2">
        <v>44606</v>
      </c>
      <c r="D19">
        <v>3</v>
      </c>
      <c r="E19" t="s">
        <v>170</v>
      </c>
      <c r="F19">
        <v>45</v>
      </c>
      <c r="G19" t="str">
        <f t="shared" si="0"/>
        <v>3a45</v>
      </c>
      <c r="H19" t="s">
        <v>44</v>
      </c>
      <c r="I19">
        <v>0</v>
      </c>
      <c r="J19" t="s">
        <v>58</v>
      </c>
    </row>
    <row r="20" spans="1:10" x14ac:dyDescent="0.2">
      <c r="A20">
        <v>1</v>
      </c>
      <c r="B20">
        <v>1</v>
      </c>
      <c r="C20" s="2">
        <v>44606</v>
      </c>
      <c r="D20">
        <v>3</v>
      </c>
      <c r="E20" t="s">
        <v>170</v>
      </c>
      <c r="F20">
        <v>45</v>
      </c>
      <c r="G20" t="str">
        <f t="shared" si="0"/>
        <v>3a45</v>
      </c>
      <c r="H20" t="s">
        <v>44</v>
      </c>
      <c r="I20">
        <v>0</v>
      </c>
      <c r="J20" t="s">
        <v>59</v>
      </c>
    </row>
    <row r="21" spans="1:10" x14ac:dyDescent="0.2">
      <c r="A21">
        <v>1</v>
      </c>
      <c r="B21">
        <v>1</v>
      </c>
      <c r="C21" s="2">
        <v>44606</v>
      </c>
      <c r="D21">
        <v>3</v>
      </c>
      <c r="E21" t="s">
        <v>170</v>
      </c>
      <c r="F21">
        <v>45</v>
      </c>
      <c r="G21" t="str">
        <f t="shared" si="0"/>
        <v>3a45</v>
      </c>
      <c r="H21" t="s">
        <v>44</v>
      </c>
      <c r="I21">
        <v>0</v>
      </c>
      <c r="J21" t="s">
        <v>88</v>
      </c>
    </row>
    <row r="22" spans="1:10" x14ac:dyDescent="0.2">
      <c r="A22">
        <v>1</v>
      </c>
      <c r="B22">
        <v>1</v>
      </c>
      <c r="C22" s="2">
        <v>44606</v>
      </c>
      <c r="D22">
        <v>3</v>
      </c>
      <c r="E22" t="s">
        <v>170</v>
      </c>
      <c r="F22">
        <v>45</v>
      </c>
      <c r="G22" t="str">
        <f t="shared" si="0"/>
        <v>3a45</v>
      </c>
      <c r="H22" t="s">
        <v>53</v>
      </c>
      <c r="I22">
        <v>1</v>
      </c>
      <c r="J22" t="s">
        <v>50</v>
      </c>
    </row>
    <row r="23" spans="1:10" x14ac:dyDescent="0.2">
      <c r="A23">
        <v>1</v>
      </c>
      <c r="B23">
        <v>1</v>
      </c>
      <c r="C23" s="2">
        <v>44606</v>
      </c>
      <c r="D23">
        <v>3</v>
      </c>
      <c r="E23" t="s">
        <v>170</v>
      </c>
      <c r="F23">
        <v>45</v>
      </c>
      <c r="G23" t="str">
        <f t="shared" si="0"/>
        <v>3a45</v>
      </c>
      <c r="H23" t="s">
        <v>44</v>
      </c>
      <c r="I23">
        <v>0</v>
      </c>
      <c r="J23" t="s">
        <v>60</v>
      </c>
    </row>
    <row r="24" spans="1:10" x14ac:dyDescent="0.2">
      <c r="A24">
        <v>1</v>
      </c>
      <c r="B24">
        <v>1</v>
      </c>
      <c r="C24" s="2">
        <v>44606</v>
      </c>
      <c r="D24">
        <v>3</v>
      </c>
      <c r="E24" t="s">
        <v>170</v>
      </c>
      <c r="F24">
        <v>45</v>
      </c>
      <c r="G24" t="str">
        <f t="shared" si="0"/>
        <v>3a45</v>
      </c>
      <c r="H24" t="s">
        <v>44</v>
      </c>
      <c r="I24">
        <v>0</v>
      </c>
      <c r="J24" t="s">
        <v>61</v>
      </c>
    </row>
    <row r="25" spans="1:10" x14ac:dyDescent="0.2">
      <c r="A25">
        <v>1</v>
      </c>
      <c r="B25">
        <v>1</v>
      </c>
      <c r="C25" s="2">
        <v>44606</v>
      </c>
      <c r="D25">
        <v>3</v>
      </c>
      <c r="E25" t="s">
        <v>170</v>
      </c>
      <c r="F25">
        <v>45</v>
      </c>
      <c r="G25" t="str">
        <f t="shared" si="0"/>
        <v>3a45</v>
      </c>
      <c r="H25" t="s">
        <v>44</v>
      </c>
      <c r="I25">
        <v>0</v>
      </c>
      <c r="J25" t="s">
        <v>48</v>
      </c>
    </row>
    <row r="26" spans="1:10" x14ac:dyDescent="0.2">
      <c r="A26">
        <v>1</v>
      </c>
      <c r="B26">
        <v>1</v>
      </c>
      <c r="C26" s="2">
        <v>44607</v>
      </c>
      <c r="D26">
        <v>6</v>
      </c>
      <c r="E26" t="s">
        <v>173</v>
      </c>
      <c r="F26">
        <v>15</v>
      </c>
      <c r="G26" t="str">
        <f t="shared" si="0"/>
        <v>6a15</v>
      </c>
      <c r="H26" t="s">
        <v>53</v>
      </c>
      <c r="I26">
        <v>1</v>
      </c>
      <c r="J26" t="s">
        <v>50</v>
      </c>
    </row>
    <row r="27" spans="1:10" x14ac:dyDescent="0.2">
      <c r="A27">
        <v>1</v>
      </c>
      <c r="B27">
        <v>1</v>
      </c>
      <c r="C27" s="2">
        <v>44607</v>
      </c>
      <c r="D27">
        <v>6</v>
      </c>
      <c r="E27" t="s">
        <v>173</v>
      </c>
      <c r="F27">
        <v>15</v>
      </c>
      <c r="G27" t="str">
        <f t="shared" si="0"/>
        <v>6a15</v>
      </c>
      <c r="H27" t="s">
        <v>44</v>
      </c>
      <c r="I27">
        <v>0</v>
      </c>
      <c r="J27" t="s">
        <v>50</v>
      </c>
    </row>
    <row r="28" spans="1:10" x14ac:dyDescent="0.2">
      <c r="A28">
        <v>1</v>
      </c>
      <c r="B28">
        <v>1</v>
      </c>
      <c r="C28" s="2">
        <v>44607</v>
      </c>
      <c r="D28">
        <v>6</v>
      </c>
      <c r="E28" t="s">
        <v>173</v>
      </c>
      <c r="F28">
        <v>15</v>
      </c>
      <c r="G28" t="str">
        <f t="shared" si="0"/>
        <v>6a15</v>
      </c>
      <c r="H28" t="s">
        <v>44</v>
      </c>
      <c r="I28">
        <v>0</v>
      </c>
      <c r="J28" t="s">
        <v>52</v>
      </c>
    </row>
    <row r="29" spans="1:10" x14ac:dyDescent="0.2">
      <c r="A29">
        <v>1</v>
      </c>
      <c r="B29">
        <v>1</v>
      </c>
      <c r="C29" s="2">
        <v>44607</v>
      </c>
      <c r="D29">
        <v>6</v>
      </c>
      <c r="E29" t="s">
        <v>173</v>
      </c>
      <c r="F29">
        <v>15</v>
      </c>
      <c r="G29" t="str">
        <f t="shared" si="0"/>
        <v>6a15</v>
      </c>
      <c r="H29" t="s">
        <v>44</v>
      </c>
      <c r="I29">
        <v>0</v>
      </c>
      <c r="J29" t="s">
        <v>62</v>
      </c>
    </row>
    <row r="30" spans="1:10" x14ac:dyDescent="0.2">
      <c r="A30">
        <v>1</v>
      </c>
      <c r="B30">
        <v>1</v>
      </c>
      <c r="C30" s="2">
        <v>44607</v>
      </c>
      <c r="D30">
        <v>6</v>
      </c>
      <c r="E30" t="s">
        <v>173</v>
      </c>
      <c r="F30">
        <v>15</v>
      </c>
      <c r="G30" t="str">
        <f t="shared" si="0"/>
        <v>6a15</v>
      </c>
      <c r="H30" t="s">
        <v>44</v>
      </c>
      <c r="I30">
        <v>0</v>
      </c>
      <c r="J30" t="s">
        <v>63</v>
      </c>
    </row>
    <row r="31" spans="1:10" x14ac:dyDescent="0.2">
      <c r="A31">
        <v>1</v>
      </c>
      <c r="B31">
        <v>1</v>
      </c>
      <c r="C31" s="2">
        <v>44607</v>
      </c>
      <c r="D31">
        <v>6</v>
      </c>
      <c r="E31" t="s">
        <v>173</v>
      </c>
      <c r="F31">
        <v>15</v>
      </c>
      <c r="G31" t="str">
        <f t="shared" si="0"/>
        <v>6a15</v>
      </c>
      <c r="H31" t="s">
        <v>53</v>
      </c>
      <c r="I31">
        <v>1</v>
      </c>
      <c r="J31" t="s">
        <v>47</v>
      </c>
    </row>
    <row r="32" spans="1:10" x14ac:dyDescent="0.2">
      <c r="A32">
        <v>1</v>
      </c>
      <c r="B32">
        <v>1</v>
      </c>
      <c r="C32" s="2">
        <v>44607</v>
      </c>
      <c r="D32">
        <v>6</v>
      </c>
      <c r="E32" t="s">
        <v>173</v>
      </c>
      <c r="F32">
        <v>15</v>
      </c>
      <c r="G32" t="str">
        <f t="shared" si="0"/>
        <v>6a15</v>
      </c>
      <c r="H32" t="s">
        <v>44</v>
      </c>
      <c r="I32">
        <v>0</v>
      </c>
      <c r="J32" t="s">
        <v>50</v>
      </c>
    </row>
    <row r="33" spans="1:10" x14ac:dyDescent="0.2">
      <c r="A33">
        <v>1</v>
      </c>
      <c r="B33">
        <v>1</v>
      </c>
      <c r="C33" s="2">
        <v>44607</v>
      </c>
      <c r="D33">
        <v>6</v>
      </c>
      <c r="E33" t="s">
        <v>173</v>
      </c>
      <c r="F33">
        <v>15</v>
      </c>
      <c r="G33" t="str">
        <f t="shared" si="0"/>
        <v>6a15</v>
      </c>
      <c r="H33" t="s">
        <v>44</v>
      </c>
      <c r="I33">
        <v>0</v>
      </c>
      <c r="J33" t="s">
        <v>50</v>
      </c>
    </row>
    <row r="34" spans="1:10" x14ac:dyDescent="0.2">
      <c r="A34">
        <v>1</v>
      </c>
      <c r="B34">
        <v>1</v>
      </c>
      <c r="C34" s="2">
        <v>44607</v>
      </c>
      <c r="D34">
        <v>6</v>
      </c>
      <c r="E34" t="s">
        <v>173</v>
      </c>
      <c r="F34">
        <v>45</v>
      </c>
      <c r="G34" t="str">
        <f t="shared" si="0"/>
        <v>6a45</v>
      </c>
      <c r="H34" t="s">
        <v>44</v>
      </c>
      <c r="I34">
        <v>0</v>
      </c>
      <c r="J34" t="s">
        <v>52</v>
      </c>
    </row>
    <row r="35" spans="1:10" x14ac:dyDescent="0.2">
      <c r="A35">
        <v>1</v>
      </c>
      <c r="B35">
        <v>1</v>
      </c>
      <c r="C35" s="2">
        <v>44607</v>
      </c>
      <c r="D35">
        <v>6</v>
      </c>
      <c r="E35" t="s">
        <v>173</v>
      </c>
      <c r="F35">
        <v>45</v>
      </c>
      <c r="G35" t="str">
        <f t="shared" si="0"/>
        <v>6a45</v>
      </c>
      <c r="H35" t="s">
        <v>44</v>
      </c>
      <c r="I35">
        <v>0</v>
      </c>
      <c r="J35" t="s">
        <v>45</v>
      </c>
    </row>
    <row r="36" spans="1:10" x14ac:dyDescent="0.2">
      <c r="A36">
        <v>1</v>
      </c>
      <c r="B36">
        <v>1</v>
      </c>
      <c r="C36" s="2">
        <v>44607</v>
      </c>
      <c r="D36">
        <v>6</v>
      </c>
      <c r="E36" t="s">
        <v>173</v>
      </c>
      <c r="F36">
        <v>45</v>
      </c>
      <c r="G36" t="str">
        <f t="shared" si="0"/>
        <v>6a45</v>
      </c>
      <c r="H36" t="s">
        <v>44</v>
      </c>
      <c r="I36">
        <v>0</v>
      </c>
      <c r="J36" t="s">
        <v>43</v>
      </c>
    </row>
    <row r="37" spans="1:10" x14ac:dyDescent="0.2">
      <c r="A37">
        <v>1</v>
      </c>
      <c r="B37">
        <v>1</v>
      </c>
      <c r="C37" s="2">
        <v>44607</v>
      </c>
      <c r="D37">
        <v>6</v>
      </c>
      <c r="E37" t="s">
        <v>173</v>
      </c>
      <c r="F37">
        <v>45</v>
      </c>
      <c r="G37" t="str">
        <f t="shared" si="0"/>
        <v>6a45</v>
      </c>
      <c r="H37" t="s">
        <v>44</v>
      </c>
      <c r="I37">
        <v>0</v>
      </c>
      <c r="J37" t="s">
        <v>64</v>
      </c>
    </row>
    <row r="38" spans="1:10" x14ac:dyDescent="0.2">
      <c r="A38">
        <v>1</v>
      </c>
      <c r="B38">
        <v>1</v>
      </c>
      <c r="C38" s="2">
        <v>44607</v>
      </c>
      <c r="D38">
        <v>6</v>
      </c>
      <c r="E38" t="s">
        <v>173</v>
      </c>
      <c r="F38">
        <v>45</v>
      </c>
      <c r="G38" t="str">
        <f t="shared" si="0"/>
        <v>6a45</v>
      </c>
      <c r="H38" t="s">
        <v>44</v>
      </c>
      <c r="I38">
        <v>0</v>
      </c>
      <c r="J38" t="s">
        <v>65</v>
      </c>
    </row>
    <row r="39" spans="1:10" x14ac:dyDescent="0.2">
      <c r="A39">
        <v>1</v>
      </c>
      <c r="B39">
        <v>1</v>
      </c>
      <c r="C39" s="2">
        <v>44607</v>
      </c>
      <c r="D39">
        <v>6</v>
      </c>
      <c r="E39" t="s">
        <v>173</v>
      </c>
      <c r="F39">
        <v>45</v>
      </c>
      <c r="G39" t="str">
        <f t="shared" si="0"/>
        <v>6a45</v>
      </c>
      <c r="H39" t="s">
        <v>44</v>
      </c>
      <c r="I39">
        <v>0</v>
      </c>
      <c r="J39" t="s">
        <v>66</v>
      </c>
    </row>
    <row r="40" spans="1:10" x14ac:dyDescent="0.2">
      <c r="A40">
        <v>1</v>
      </c>
      <c r="B40">
        <v>1</v>
      </c>
      <c r="C40" s="2">
        <v>44607</v>
      </c>
      <c r="D40">
        <v>6</v>
      </c>
      <c r="E40" t="s">
        <v>173</v>
      </c>
      <c r="F40">
        <v>45</v>
      </c>
      <c r="G40" t="str">
        <f t="shared" si="0"/>
        <v>6a45</v>
      </c>
      <c r="H40" t="s">
        <v>44</v>
      </c>
      <c r="I40">
        <v>0</v>
      </c>
      <c r="J40" t="s">
        <v>49</v>
      </c>
    </row>
    <row r="41" spans="1:10" x14ac:dyDescent="0.2">
      <c r="A41">
        <v>1</v>
      </c>
      <c r="B41">
        <v>1</v>
      </c>
      <c r="C41" s="2">
        <v>44607</v>
      </c>
      <c r="D41">
        <v>6</v>
      </c>
      <c r="E41" t="s">
        <v>173</v>
      </c>
      <c r="F41">
        <v>45</v>
      </c>
      <c r="G41" t="str">
        <f t="shared" si="0"/>
        <v>6a45</v>
      </c>
      <c r="H41" t="s">
        <v>44</v>
      </c>
      <c r="I41">
        <v>0</v>
      </c>
      <c r="J41" t="s">
        <v>67</v>
      </c>
    </row>
    <row r="42" spans="1:10" x14ac:dyDescent="0.2">
      <c r="A42">
        <v>1</v>
      </c>
      <c r="B42">
        <v>1</v>
      </c>
      <c r="C42" s="2">
        <v>44607</v>
      </c>
      <c r="D42">
        <v>6</v>
      </c>
      <c r="E42" t="s">
        <v>173</v>
      </c>
      <c r="F42">
        <v>45</v>
      </c>
      <c r="G42" t="str">
        <f t="shared" si="0"/>
        <v>6a45</v>
      </c>
      <c r="H42" t="s">
        <v>44</v>
      </c>
      <c r="I42">
        <v>0</v>
      </c>
      <c r="J42" t="s">
        <v>47</v>
      </c>
    </row>
    <row r="43" spans="1:10" x14ac:dyDescent="0.2">
      <c r="A43">
        <v>1</v>
      </c>
      <c r="B43">
        <v>1</v>
      </c>
      <c r="C43" s="2">
        <v>44607</v>
      </c>
      <c r="D43">
        <v>6</v>
      </c>
      <c r="E43" t="s">
        <v>173</v>
      </c>
      <c r="F43">
        <v>45</v>
      </c>
      <c r="G43" t="str">
        <f t="shared" si="0"/>
        <v>6a45</v>
      </c>
      <c r="H43" t="s">
        <v>44</v>
      </c>
      <c r="I43">
        <v>0</v>
      </c>
      <c r="J43" t="s">
        <v>61</v>
      </c>
    </row>
    <row r="44" spans="1:10" x14ac:dyDescent="0.2">
      <c r="A44">
        <v>1</v>
      </c>
      <c r="B44">
        <v>1</v>
      </c>
      <c r="C44" s="2">
        <v>44607</v>
      </c>
      <c r="D44">
        <v>6</v>
      </c>
      <c r="E44" t="s">
        <v>173</v>
      </c>
      <c r="F44">
        <v>45</v>
      </c>
      <c r="G44" t="str">
        <f t="shared" si="0"/>
        <v>6a45</v>
      </c>
      <c r="H44" t="s">
        <v>44</v>
      </c>
      <c r="I44">
        <v>0</v>
      </c>
      <c r="J44" t="s">
        <v>68</v>
      </c>
    </row>
    <row r="45" spans="1:10" x14ac:dyDescent="0.2">
      <c r="A45">
        <v>1</v>
      </c>
      <c r="B45">
        <v>1</v>
      </c>
      <c r="C45" s="2">
        <v>44607</v>
      </c>
      <c r="D45">
        <v>6</v>
      </c>
      <c r="E45" t="s">
        <v>173</v>
      </c>
      <c r="F45">
        <v>45</v>
      </c>
      <c r="G45" t="str">
        <f t="shared" si="0"/>
        <v>6a45</v>
      </c>
      <c r="H45" t="s">
        <v>44</v>
      </c>
      <c r="I45">
        <v>0</v>
      </c>
      <c r="J45" t="s">
        <v>69</v>
      </c>
    </row>
    <row r="46" spans="1:10" x14ac:dyDescent="0.2">
      <c r="A46">
        <v>1</v>
      </c>
      <c r="B46">
        <v>1</v>
      </c>
      <c r="C46" s="2">
        <v>44607</v>
      </c>
      <c r="D46">
        <v>6</v>
      </c>
      <c r="E46" t="s">
        <v>173</v>
      </c>
      <c r="F46">
        <v>45</v>
      </c>
      <c r="G46" t="str">
        <f t="shared" si="0"/>
        <v>6a45</v>
      </c>
      <c r="H46" t="s">
        <v>44</v>
      </c>
      <c r="I46">
        <v>0</v>
      </c>
      <c r="J46" t="s">
        <v>70</v>
      </c>
    </row>
    <row r="47" spans="1:10" x14ac:dyDescent="0.2">
      <c r="A47">
        <v>1</v>
      </c>
      <c r="B47">
        <v>1</v>
      </c>
      <c r="C47" s="2">
        <v>44607</v>
      </c>
      <c r="D47">
        <v>6</v>
      </c>
      <c r="E47" t="s">
        <v>173</v>
      </c>
      <c r="F47">
        <v>45</v>
      </c>
      <c r="G47" t="str">
        <f t="shared" si="0"/>
        <v>6a45</v>
      </c>
      <c r="H47" t="s">
        <v>44</v>
      </c>
      <c r="I47">
        <v>0</v>
      </c>
      <c r="J47" t="s">
        <v>50</v>
      </c>
    </row>
    <row r="48" spans="1:10" x14ac:dyDescent="0.2">
      <c r="A48">
        <v>1</v>
      </c>
      <c r="B48">
        <v>1</v>
      </c>
      <c r="C48" s="2">
        <v>44607</v>
      </c>
      <c r="D48">
        <v>6</v>
      </c>
      <c r="E48" t="s">
        <v>173</v>
      </c>
      <c r="F48">
        <v>45</v>
      </c>
      <c r="G48" t="str">
        <f t="shared" si="0"/>
        <v>6a45</v>
      </c>
      <c r="H48" t="s">
        <v>44</v>
      </c>
      <c r="I48">
        <v>0</v>
      </c>
      <c r="J48" t="s">
        <v>51</v>
      </c>
    </row>
    <row r="49" spans="1:10" x14ac:dyDescent="0.2">
      <c r="A49">
        <v>1</v>
      </c>
      <c r="B49">
        <v>1</v>
      </c>
      <c r="C49" s="2">
        <v>44607</v>
      </c>
      <c r="D49">
        <v>6</v>
      </c>
      <c r="E49" t="s">
        <v>173</v>
      </c>
      <c r="F49">
        <v>45</v>
      </c>
      <c r="G49" t="str">
        <f t="shared" si="0"/>
        <v>6a45</v>
      </c>
      <c r="H49" t="s">
        <v>44</v>
      </c>
      <c r="I49">
        <v>0</v>
      </c>
      <c r="J49" t="s">
        <v>71</v>
      </c>
    </row>
    <row r="50" spans="1:10" x14ac:dyDescent="0.2">
      <c r="A50">
        <v>1</v>
      </c>
      <c r="B50">
        <v>1</v>
      </c>
      <c r="C50" s="2">
        <v>44607</v>
      </c>
      <c r="D50">
        <v>6</v>
      </c>
      <c r="E50" t="s">
        <v>173</v>
      </c>
      <c r="F50">
        <v>45</v>
      </c>
      <c r="G50" t="str">
        <f t="shared" si="0"/>
        <v>6a45</v>
      </c>
      <c r="H50" t="s">
        <v>44</v>
      </c>
      <c r="I50">
        <v>0</v>
      </c>
      <c r="J50" t="s">
        <v>50</v>
      </c>
    </row>
    <row r="51" spans="1:10" x14ac:dyDescent="0.2">
      <c r="A51">
        <v>1</v>
      </c>
      <c r="B51">
        <v>1</v>
      </c>
      <c r="C51" s="2">
        <v>44607</v>
      </c>
      <c r="D51">
        <v>6</v>
      </c>
      <c r="E51" t="s">
        <v>173</v>
      </c>
      <c r="F51">
        <v>45</v>
      </c>
      <c r="G51" t="str">
        <f t="shared" si="0"/>
        <v>6a45</v>
      </c>
      <c r="H51" t="s">
        <v>44</v>
      </c>
      <c r="I51">
        <v>0</v>
      </c>
      <c r="J51" t="s">
        <v>72</v>
      </c>
    </row>
    <row r="52" spans="1:10" x14ac:dyDescent="0.2">
      <c r="A52">
        <v>1</v>
      </c>
      <c r="B52">
        <v>1</v>
      </c>
      <c r="C52" s="2">
        <v>44607</v>
      </c>
      <c r="D52">
        <v>6</v>
      </c>
      <c r="E52" t="s">
        <v>173</v>
      </c>
      <c r="F52">
        <v>45</v>
      </c>
      <c r="G52" t="str">
        <f t="shared" si="0"/>
        <v>6a45</v>
      </c>
      <c r="H52" t="s">
        <v>44</v>
      </c>
      <c r="I52">
        <v>0</v>
      </c>
      <c r="J52" t="s">
        <v>73</v>
      </c>
    </row>
    <row r="53" spans="1:10" x14ac:dyDescent="0.2">
      <c r="A53">
        <v>1</v>
      </c>
      <c r="B53">
        <v>1</v>
      </c>
      <c r="C53" s="2">
        <v>44607</v>
      </c>
      <c r="D53">
        <v>5</v>
      </c>
      <c r="E53" t="s">
        <v>172</v>
      </c>
      <c r="F53">
        <v>15</v>
      </c>
      <c r="G53" t="str">
        <f t="shared" si="0"/>
        <v>5a15</v>
      </c>
      <c r="H53" t="s">
        <v>53</v>
      </c>
      <c r="I53">
        <v>1</v>
      </c>
      <c r="J53" t="s">
        <v>63</v>
      </c>
    </row>
    <row r="54" spans="1:10" x14ac:dyDescent="0.2">
      <c r="A54">
        <v>1</v>
      </c>
      <c r="B54">
        <v>1</v>
      </c>
      <c r="C54" s="2">
        <v>44607</v>
      </c>
      <c r="D54">
        <v>5</v>
      </c>
      <c r="E54" t="s">
        <v>172</v>
      </c>
      <c r="F54">
        <v>15</v>
      </c>
      <c r="G54" t="str">
        <f t="shared" si="0"/>
        <v>5a15</v>
      </c>
      <c r="H54" t="s">
        <v>44</v>
      </c>
      <c r="I54">
        <v>0</v>
      </c>
      <c r="J54" t="s">
        <v>74</v>
      </c>
    </row>
    <row r="55" spans="1:10" x14ac:dyDescent="0.2">
      <c r="A55">
        <v>1</v>
      </c>
      <c r="B55">
        <v>1</v>
      </c>
      <c r="C55" s="2">
        <v>44607</v>
      </c>
      <c r="D55">
        <v>5</v>
      </c>
      <c r="E55" t="s">
        <v>172</v>
      </c>
      <c r="F55">
        <v>15</v>
      </c>
      <c r="G55" t="str">
        <f t="shared" si="0"/>
        <v>5a15</v>
      </c>
      <c r="H55" t="s">
        <v>44</v>
      </c>
      <c r="I55">
        <v>0</v>
      </c>
      <c r="J55" t="s">
        <v>75</v>
      </c>
    </row>
    <row r="56" spans="1:10" x14ac:dyDescent="0.2">
      <c r="A56">
        <v>1</v>
      </c>
      <c r="B56">
        <v>1</v>
      </c>
      <c r="C56" s="2">
        <v>44607</v>
      </c>
      <c r="D56">
        <v>5</v>
      </c>
      <c r="E56" t="s">
        <v>172</v>
      </c>
      <c r="F56">
        <v>15</v>
      </c>
      <c r="G56" t="str">
        <f t="shared" si="0"/>
        <v>5a15</v>
      </c>
      <c r="H56" t="s">
        <v>44</v>
      </c>
      <c r="I56">
        <v>0</v>
      </c>
      <c r="J56" t="s">
        <v>76</v>
      </c>
    </row>
    <row r="57" spans="1:10" x14ac:dyDescent="0.2">
      <c r="A57">
        <v>1</v>
      </c>
      <c r="B57">
        <v>1</v>
      </c>
      <c r="C57" s="2">
        <v>44607</v>
      </c>
      <c r="D57">
        <v>5</v>
      </c>
      <c r="E57" t="s">
        <v>172</v>
      </c>
      <c r="F57">
        <v>15</v>
      </c>
      <c r="G57" t="str">
        <f t="shared" si="0"/>
        <v>5a15</v>
      </c>
      <c r="H57" t="s">
        <v>44</v>
      </c>
      <c r="I57">
        <v>0</v>
      </c>
      <c r="J57" t="s">
        <v>50</v>
      </c>
    </row>
    <row r="58" spans="1:10" x14ac:dyDescent="0.2">
      <c r="A58">
        <v>1</v>
      </c>
      <c r="B58">
        <v>1</v>
      </c>
      <c r="C58" s="2">
        <v>44607</v>
      </c>
      <c r="D58">
        <v>5</v>
      </c>
      <c r="E58" t="s">
        <v>172</v>
      </c>
      <c r="F58">
        <v>15</v>
      </c>
      <c r="G58" t="str">
        <f t="shared" si="0"/>
        <v>5a15</v>
      </c>
      <c r="H58" t="s">
        <v>53</v>
      </c>
      <c r="I58">
        <v>1</v>
      </c>
      <c r="J58" t="s">
        <v>50</v>
      </c>
    </row>
    <row r="59" spans="1:10" x14ac:dyDescent="0.2">
      <c r="A59">
        <v>1</v>
      </c>
      <c r="B59">
        <v>1</v>
      </c>
      <c r="C59" s="2">
        <v>44607</v>
      </c>
      <c r="D59">
        <v>5</v>
      </c>
      <c r="E59" t="s">
        <v>172</v>
      </c>
      <c r="F59">
        <v>15</v>
      </c>
      <c r="G59" t="str">
        <f t="shared" si="0"/>
        <v>5a15</v>
      </c>
      <c r="H59" t="s">
        <v>44</v>
      </c>
      <c r="I59">
        <v>0</v>
      </c>
      <c r="J59" t="s">
        <v>52</v>
      </c>
    </row>
    <row r="60" spans="1:10" x14ac:dyDescent="0.2">
      <c r="A60">
        <v>1</v>
      </c>
      <c r="B60">
        <v>1</v>
      </c>
      <c r="C60" s="2">
        <v>44607</v>
      </c>
      <c r="D60">
        <v>5</v>
      </c>
      <c r="E60" t="s">
        <v>172</v>
      </c>
      <c r="F60">
        <v>15</v>
      </c>
      <c r="G60" t="str">
        <f t="shared" si="0"/>
        <v>5a15</v>
      </c>
      <c r="H60" t="s">
        <v>44</v>
      </c>
      <c r="I60">
        <v>0</v>
      </c>
      <c r="J60" t="s">
        <v>77</v>
      </c>
    </row>
    <row r="61" spans="1:10" x14ac:dyDescent="0.2">
      <c r="A61">
        <v>1</v>
      </c>
      <c r="B61">
        <v>1</v>
      </c>
      <c r="C61" s="2">
        <v>44607</v>
      </c>
      <c r="D61">
        <v>5</v>
      </c>
      <c r="E61" t="s">
        <v>172</v>
      </c>
      <c r="F61">
        <v>45</v>
      </c>
      <c r="G61" t="str">
        <f t="shared" si="0"/>
        <v>5a45</v>
      </c>
      <c r="H61" t="s">
        <v>44</v>
      </c>
      <c r="I61">
        <v>0</v>
      </c>
      <c r="J61" t="s">
        <v>71</v>
      </c>
    </row>
    <row r="62" spans="1:10" x14ac:dyDescent="0.2">
      <c r="A62">
        <v>1</v>
      </c>
      <c r="B62">
        <v>1</v>
      </c>
      <c r="C62" s="2">
        <v>44607</v>
      </c>
      <c r="D62">
        <v>5</v>
      </c>
      <c r="E62" t="s">
        <v>172</v>
      </c>
      <c r="F62">
        <v>45</v>
      </c>
      <c r="G62" t="str">
        <f t="shared" si="0"/>
        <v>5a45</v>
      </c>
      <c r="H62" t="s">
        <v>44</v>
      </c>
      <c r="I62">
        <v>0</v>
      </c>
      <c r="J62" t="s">
        <v>78</v>
      </c>
    </row>
    <row r="63" spans="1:10" x14ac:dyDescent="0.2">
      <c r="A63">
        <v>1</v>
      </c>
      <c r="B63">
        <v>1</v>
      </c>
      <c r="C63" s="2">
        <v>44607</v>
      </c>
      <c r="D63">
        <v>5</v>
      </c>
      <c r="E63" t="s">
        <v>172</v>
      </c>
      <c r="F63">
        <v>45</v>
      </c>
      <c r="G63" t="str">
        <f t="shared" si="0"/>
        <v>5a45</v>
      </c>
      <c r="H63" t="s">
        <v>53</v>
      </c>
      <c r="I63">
        <v>1</v>
      </c>
      <c r="J63" t="s">
        <v>65</v>
      </c>
    </row>
    <row r="64" spans="1:10" x14ac:dyDescent="0.2">
      <c r="A64">
        <v>1</v>
      </c>
      <c r="B64">
        <v>1</v>
      </c>
      <c r="C64" s="2">
        <v>44607</v>
      </c>
      <c r="D64">
        <v>5</v>
      </c>
      <c r="E64" t="s">
        <v>172</v>
      </c>
      <c r="F64">
        <v>45</v>
      </c>
      <c r="G64" t="str">
        <f t="shared" si="0"/>
        <v>5a45</v>
      </c>
      <c r="H64" t="s">
        <v>44</v>
      </c>
      <c r="I64">
        <v>0</v>
      </c>
      <c r="J64" t="s">
        <v>43</v>
      </c>
    </row>
    <row r="65" spans="1:10" x14ac:dyDescent="0.2">
      <c r="A65">
        <v>1</v>
      </c>
      <c r="B65">
        <v>1</v>
      </c>
      <c r="C65" s="2">
        <v>44607</v>
      </c>
      <c r="D65">
        <v>5</v>
      </c>
      <c r="E65" t="s">
        <v>172</v>
      </c>
      <c r="F65">
        <v>45</v>
      </c>
      <c r="G65" t="str">
        <f t="shared" si="0"/>
        <v>5a45</v>
      </c>
      <c r="H65" t="s">
        <v>44</v>
      </c>
      <c r="I65">
        <v>0</v>
      </c>
      <c r="J65" t="s">
        <v>52</v>
      </c>
    </row>
    <row r="66" spans="1:10" x14ac:dyDescent="0.2">
      <c r="A66">
        <v>1</v>
      </c>
      <c r="B66">
        <v>1</v>
      </c>
      <c r="C66" s="2">
        <v>44607</v>
      </c>
      <c r="D66">
        <v>5</v>
      </c>
      <c r="E66" t="s">
        <v>172</v>
      </c>
      <c r="F66">
        <v>45</v>
      </c>
      <c r="G66" t="str">
        <f t="shared" ref="G66:G129" si="1">CONCATENATE(E66,F66)</f>
        <v>5a45</v>
      </c>
      <c r="H66" t="s">
        <v>44</v>
      </c>
      <c r="I66">
        <v>0</v>
      </c>
      <c r="J66" t="s">
        <v>48</v>
      </c>
    </row>
    <row r="67" spans="1:10" x14ac:dyDescent="0.2">
      <c r="A67">
        <v>1</v>
      </c>
      <c r="B67">
        <v>1</v>
      </c>
      <c r="C67" s="2">
        <v>44607</v>
      </c>
      <c r="D67">
        <v>5</v>
      </c>
      <c r="E67" t="s">
        <v>172</v>
      </c>
      <c r="F67">
        <v>45</v>
      </c>
      <c r="G67" t="str">
        <f t="shared" si="1"/>
        <v>5a45</v>
      </c>
      <c r="H67" t="s">
        <v>44</v>
      </c>
      <c r="I67">
        <v>0</v>
      </c>
      <c r="J67" t="s">
        <v>50</v>
      </c>
    </row>
    <row r="68" spans="1:10" x14ac:dyDescent="0.2">
      <c r="A68">
        <v>1</v>
      </c>
      <c r="B68">
        <v>1</v>
      </c>
      <c r="C68" s="2">
        <v>44607</v>
      </c>
      <c r="D68">
        <v>5</v>
      </c>
      <c r="E68" t="s">
        <v>172</v>
      </c>
      <c r="F68">
        <v>45</v>
      </c>
      <c r="G68" t="str">
        <f t="shared" si="1"/>
        <v>5a45</v>
      </c>
      <c r="H68" t="s">
        <v>44</v>
      </c>
      <c r="I68">
        <v>0</v>
      </c>
      <c r="J68" t="s">
        <v>75</v>
      </c>
    </row>
    <row r="69" spans="1:10" x14ac:dyDescent="0.2">
      <c r="A69">
        <v>1</v>
      </c>
      <c r="B69">
        <v>1</v>
      </c>
      <c r="C69" s="2">
        <v>44607</v>
      </c>
      <c r="D69">
        <v>5</v>
      </c>
      <c r="E69" t="s">
        <v>172</v>
      </c>
      <c r="F69">
        <v>45</v>
      </c>
      <c r="G69" t="str">
        <f t="shared" si="1"/>
        <v>5a45</v>
      </c>
      <c r="H69" t="s">
        <v>44</v>
      </c>
      <c r="I69">
        <v>0</v>
      </c>
      <c r="J69" t="s">
        <v>79</v>
      </c>
    </row>
    <row r="70" spans="1:10" x14ac:dyDescent="0.2">
      <c r="A70">
        <v>1</v>
      </c>
      <c r="B70">
        <v>1</v>
      </c>
      <c r="C70" s="2">
        <v>44607</v>
      </c>
      <c r="D70">
        <v>5</v>
      </c>
      <c r="E70" t="s">
        <v>172</v>
      </c>
      <c r="F70">
        <v>45</v>
      </c>
      <c r="G70" t="str">
        <f t="shared" si="1"/>
        <v>5a45</v>
      </c>
      <c r="H70" t="s">
        <v>53</v>
      </c>
      <c r="I70">
        <v>1</v>
      </c>
      <c r="J70" t="s">
        <v>50</v>
      </c>
    </row>
    <row r="71" spans="1:10" x14ac:dyDescent="0.2">
      <c r="A71">
        <v>1</v>
      </c>
      <c r="B71">
        <v>1</v>
      </c>
      <c r="C71" s="2">
        <v>44608</v>
      </c>
      <c r="D71">
        <v>1</v>
      </c>
      <c r="E71" t="s">
        <v>169</v>
      </c>
      <c r="F71">
        <v>45</v>
      </c>
      <c r="G71" t="str">
        <f t="shared" si="1"/>
        <v>1a45</v>
      </c>
      <c r="H71" t="s">
        <v>44</v>
      </c>
      <c r="I71">
        <v>0</v>
      </c>
      <c r="J71" t="s">
        <v>62</v>
      </c>
    </row>
    <row r="72" spans="1:10" x14ac:dyDescent="0.2">
      <c r="A72">
        <v>1</v>
      </c>
      <c r="B72">
        <v>1</v>
      </c>
      <c r="C72" s="2">
        <v>44608</v>
      </c>
      <c r="D72">
        <v>1</v>
      </c>
      <c r="E72" t="s">
        <v>169</v>
      </c>
      <c r="F72">
        <v>45</v>
      </c>
      <c r="G72" t="str">
        <f t="shared" si="1"/>
        <v>1a45</v>
      </c>
      <c r="H72" t="s">
        <v>44</v>
      </c>
      <c r="I72">
        <v>0</v>
      </c>
      <c r="J72" t="s">
        <v>50</v>
      </c>
    </row>
    <row r="73" spans="1:10" x14ac:dyDescent="0.2">
      <c r="A73">
        <v>1</v>
      </c>
      <c r="B73">
        <v>1</v>
      </c>
      <c r="C73" s="2">
        <v>44608</v>
      </c>
      <c r="D73">
        <v>1</v>
      </c>
      <c r="E73" t="s">
        <v>169</v>
      </c>
      <c r="F73">
        <v>45</v>
      </c>
      <c r="G73" t="str">
        <f t="shared" si="1"/>
        <v>1a45</v>
      </c>
      <c r="H73" t="s">
        <v>44</v>
      </c>
      <c r="I73">
        <v>0</v>
      </c>
      <c r="J73" t="s">
        <v>64</v>
      </c>
    </row>
    <row r="74" spans="1:10" x14ac:dyDescent="0.2">
      <c r="A74">
        <v>1</v>
      </c>
      <c r="B74">
        <v>1</v>
      </c>
      <c r="C74" s="2">
        <v>44608</v>
      </c>
      <c r="D74">
        <v>1</v>
      </c>
      <c r="E74" t="s">
        <v>169</v>
      </c>
      <c r="F74">
        <v>45</v>
      </c>
      <c r="G74" t="str">
        <f t="shared" si="1"/>
        <v>1a45</v>
      </c>
      <c r="H74" t="s">
        <v>44</v>
      </c>
      <c r="I74">
        <v>0</v>
      </c>
      <c r="J74" t="s">
        <v>80</v>
      </c>
    </row>
    <row r="75" spans="1:10" x14ac:dyDescent="0.2">
      <c r="A75">
        <v>1</v>
      </c>
      <c r="B75">
        <v>1</v>
      </c>
      <c r="C75" s="2">
        <v>44608</v>
      </c>
      <c r="D75">
        <v>1</v>
      </c>
      <c r="E75" t="s">
        <v>169</v>
      </c>
      <c r="F75">
        <v>45</v>
      </c>
      <c r="G75" t="str">
        <f t="shared" si="1"/>
        <v>1a45</v>
      </c>
      <c r="H75" t="s">
        <v>44</v>
      </c>
      <c r="I75">
        <v>0</v>
      </c>
      <c r="J75" t="s">
        <v>57</v>
      </c>
    </row>
    <row r="76" spans="1:10" x14ac:dyDescent="0.2">
      <c r="A76">
        <v>1</v>
      </c>
      <c r="B76">
        <v>1</v>
      </c>
      <c r="C76" s="2">
        <v>44608</v>
      </c>
      <c r="D76">
        <v>1</v>
      </c>
      <c r="E76" t="s">
        <v>169</v>
      </c>
      <c r="F76">
        <v>45</v>
      </c>
      <c r="G76" t="str">
        <f t="shared" si="1"/>
        <v>1a45</v>
      </c>
      <c r="H76" t="s">
        <v>44</v>
      </c>
      <c r="I76">
        <v>0</v>
      </c>
      <c r="J76" t="s">
        <v>81</v>
      </c>
    </row>
    <row r="77" spans="1:10" x14ac:dyDescent="0.2">
      <c r="A77">
        <v>1</v>
      </c>
      <c r="B77">
        <v>1</v>
      </c>
      <c r="C77" s="2">
        <v>44608</v>
      </c>
      <c r="D77">
        <v>1</v>
      </c>
      <c r="E77" t="s">
        <v>169</v>
      </c>
      <c r="F77">
        <v>45</v>
      </c>
      <c r="G77" t="str">
        <f t="shared" si="1"/>
        <v>1a45</v>
      </c>
      <c r="H77" t="s">
        <v>44</v>
      </c>
      <c r="I77">
        <v>0</v>
      </c>
      <c r="J77" t="s">
        <v>68</v>
      </c>
    </row>
    <row r="78" spans="1:10" x14ac:dyDescent="0.2">
      <c r="A78">
        <v>1</v>
      </c>
      <c r="B78">
        <v>1</v>
      </c>
      <c r="C78" s="2">
        <v>44608</v>
      </c>
      <c r="D78">
        <v>1</v>
      </c>
      <c r="E78" t="s">
        <v>169</v>
      </c>
      <c r="F78">
        <v>45</v>
      </c>
      <c r="G78" t="str">
        <f t="shared" si="1"/>
        <v>1a45</v>
      </c>
      <c r="H78" t="s">
        <v>44</v>
      </c>
      <c r="I78">
        <v>0</v>
      </c>
      <c r="J78" t="s">
        <v>75</v>
      </c>
    </row>
    <row r="79" spans="1:10" x14ac:dyDescent="0.2">
      <c r="A79">
        <v>1</v>
      </c>
      <c r="B79">
        <v>1</v>
      </c>
      <c r="C79" s="2">
        <v>44608</v>
      </c>
      <c r="D79">
        <v>1</v>
      </c>
      <c r="E79" t="s">
        <v>169</v>
      </c>
      <c r="F79">
        <v>45</v>
      </c>
      <c r="G79" t="str">
        <f t="shared" si="1"/>
        <v>1a45</v>
      </c>
      <c r="H79" t="s">
        <v>44</v>
      </c>
      <c r="I79">
        <v>0</v>
      </c>
      <c r="J79" t="s">
        <v>71</v>
      </c>
    </row>
    <row r="80" spans="1:10" x14ac:dyDescent="0.2">
      <c r="A80">
        <v>1</v>
      </c>
      <c r="B80">
        <v>1</v>
      </c>
      <c r="C80" s="2">
        <v>44608</v>
      </c>
      <c r="D80">
        <v>1</v>
      </c>
      <c r="E80" t="s">
        <v>169</v>
      </c>
      <c r="F80">
        <v>45</v>
      </c>
      <c r="G80" t="str">
        <f t="shared" si="1"/>
        <v>1a45</v>
      </c>
      <c r="H80" t="s">
        <v>53</v>
      </c>
      <c r="I80">
        <v>1</v>
      </c>
      <c r="J80" t="s">
        <v>82</v>
      </c>
    </row>
    <row r="81" spans="1:10" x14ac:dyDescent="0.2">
      <c r="A81">
        <v>1</v>
      </c>
      <c r="B81">
        <v>1</v>
      </c>
      <c r="C81" s="2">
        <v>44608</v>
      </c>
      <c r="D81">
        <v>1</v>
      </c>
      <c r="E81" t="s">
        <v>169</v>
      </c>
      <c r="F81">
        <v>45</v>
      </c>
      <c r="G81" t="str">
        <f t="shared" si="1"/>
        <v>1a45</v>
      </c>
      <c r="H81" t="s">
        <v>44</v>
      </c>
      <c r="I81">
        <v>0</v>
      </c>
      <c r="J81" t="s">
        <v>61</v>
      </c>
    </row>
    <row r="82" spans="1:10" x14ac:dyDescent="0.2">
      <c r="A82">
        <v>1</v>
      </c>
      <c r="B82">
        <v>1</v>
      </c>
      <c r="C82" s="2">
        <v>44608</v>
      </c>
      <c r="D82">
        <v>1</v>
      </c>
      <c r="E82" t="s">
        <v>169</v>
      </c>
      <c r="F82">
        <v>45</v>
      </c>
      <c r="G82" t="str">
        <f t="shared" si="1"/>
        <v>1a45</v>
      </c>
      <c r="H82" t="s">
        <v>44</v>
      </c>
      <c r="I82">
        <v>0</v>
      </c>
      <c r="J82" t="s">
        <v>83</v>
      </c>
    </row>
    <row r="83" spans="1:10" x14ac:dyDescent="0.2">
      <c r="A83">
        <v>1</v>
      </c>
      <c r="B83">
        <v>1</v>
      </c>
      <c r="C83" s="2">
        <v>44608</v>
      </c>
      <c r="D83">
        <v>1</v>
      </c>
      <c r="E83" t="s">
        <v>169</v>
      </c>
      <c r="F83">
        <v>45</v>
      </c>
      <c r="G83" t="str">
        <f t="shared" si="1"/>
        <v>1a45</v>
      </c>
      <c r="H83" t="s">
        <v>44</v>
      </c>
      <c r="I83">
        <v>0</v>
      </c>
      <c r="J83" t="s">
        <v>84</v>
      </c>
    </row>
    <row r="84" spans="1:10" x14ac:dyDescent="0.2">
      <c r="A84">
        <v>1</v>
      </c>
      <c r="B84">
        <v>1</v>
      </c>
      <c r="C84" s="2">
        <v>44608</v>
      </c>
      <c r="D84">
        <v>1</v>
      </c>
      <c r="E84" t="s">
        <v>169</v>
      </c>
      <c r="F84">
        <v>45</v>
      </c>
      <c r="G84" t="str">
        <f t="shared" si="1"/>
        <v>1a45</v>
      </c>
      <c r="H84" t="s">
        <v>44</v>
      </c>
      <c r="I84">
        <v>0</v>
      </c>
      <c r="J84" t="s">
        <v>50</v>
      </c>
    </row>
    <row r="85" spans="1:10" x14ac:dyDescent="0.2">
      <c r="A85">
        <v>1</v>
      </c>
      <c r="B85">
        <v>1</v>
      </c>
      <c r="C85" s="2">
        <v>44608</v>
      </c>
      <c r="D85">
        <v>1</v>
      </c>
      <c r="E85" t="s">
        <v>169</v>
      </c>
      <c r="F85">
        <v>45</v>
      </c>
      <c r="G85" t="str">
        <f t="shared" si="1"/>
        <v>1a45</v>
      </c>
      <c r="H85" t="s">
        <v>44</v>
      </c>
      <c r="I85">
        <v>0</v>
      </c>
      <c r="J85" t="s">
        <v>85</v>
      </c>
    </row>
    <row r="86" spans="1:10" x14ac:dyDescent="0.2">
      <c r="A86">
        <v>1</v>
      </c>
      <c r="B86">
        <v>1</v>
      </c>
      <c r="C86" s="2">
        <v>44608</v>
      </c>
      <c r="D86">
        <v>1</v>
      </c>
      <c r="E86" t="s">
        <v>169</v>
      </c>
      <c r="F86">
        <v>45</v>
      </c>
      <c r="G86" t="str">
        <f t="shared" si="1"/>
        <v>1a45</v>
      </c>
      <c r="H86" t="s">
        <v>44</v>
      </c>
      <c r="I86">
        <v>0</v>
      </c>
      <c r="J86" t="s">
        <v>79</v>
      </c>
    </row>
    <row r="87" spans="1:10" x14ac:dyDescent="0.2">
      <c r="A87">
        <v>1</v>
      </c>
      <c r="B87">
        <v>1</v>
      </c>
      <c r="C87" s="2">
        <v>44608</v>
      </c>
      <c r="D87">
        <v>1</v>
      </c>
      <c r="E87" t="s">
        <v>169</v>
      </c>
      <c r="F87">
        <v>45</v>
      </c>
      <c r="G87" t="str">
        <f t="shared" si="1"/>
        <v>1a45</v>
      </c>
      <c r="H87" t="s">
        <v>44</v>
      </c>
      <c r="I87">
        <v>0</v>
      </c>
      <c r="J87" t="s">
        <v>86</v>
      </c>
    </row>
    <row r="88" spans="1:10" x14ac:dyDescent="0.2">
      <c r="A88">
        <v>1</v>
      </c>
      <c r="B88">
        <v>1</v>
      </c>
      <c r="C88" s="2">
        <v>44608</v>
      </c>
      <c r="D88">
        <v>1</v>
      </c>
      <c r="E88" t="s">
        <v>169</v>
      </c>
      <c r="F88">
        <v>45</v>
      </c>
      <c r="G88" t="str">
        <f t="shared" si="1"/>
        <v>1a45</v>
      </c>
      <c r="H88" t="s">
        <v>53</v>
      </c>
      <c r="I88">
        <v>1</v>
      </c>
      <c r="J88" t="s">
        <v>54</v>
      </c>
    </row>
    <row r="89" spans="1:10" x14ac:dyDescent="0.2">
      <c r="A89">
        <v>1</v>
      </c>
      <c r="B89">
        <v>1</v>
      </c>
      <c r="C89" s="2">
        <v>44608</v>
      </c>
      <c r="D89">
        <v>1</v>
      </c>
      <c r="E89" t="s">
        <v>169</v>
      </c>
      <c r="F89">
        <v>45</v>
      </c>
      <c r="G89" t="str">
        <f t="shared" si="1"/>
        <v>1a45</v>
      </c>
      <c r="H89" t="s">
        <v>44</v>
      </c>
      <c r="I89">
        <v>0</v>
      </c>
      <c r="J89" t="s">
        <v>50</v>
      </c>
    </row>
    <row r="90" spans="1:10" x14ac:dyDescent="0.2">
      <c r="A90">
        <v>1</v>
      </c>
      <c r="B90">
        <v>1</v>
      </c>
      <c r="C90" s="2">
        <v>44608</v>
      </c>
      <c r="D90">
        <v>1</v>
      </c>
      <c r="E90" t="s">
        <v>169</v>
      </c>
      <c r="F90">
        <v>15</v>
      </c>
      <c r="G90" t="str">
        <f t="shared" si="1"/>
        <v>1a15</v>
      </c>
      <c r="H90" t="s">
        <v>44</v>
      </c>
      <c r="I90">
        <v>0</v>
      </c>
      <c r="J90" t="s">
        <v>43</v>
      </c>
    </row>
    <row r="91" spans="1:10" x14ac:dyDescent="0.2">
      <c r="A91">
        <v>1</v>
      </c>
      <c r="B91">
        <v>1</v>
      </c>
      <c r="C91" s="2">
        <v>44608</v>
      </c>
      <c r="D91">
        <v>1</v>
      </c>
      <c r="E91" t="s">
        <v>169</v>
      </c>
      <c r="F91">
        <v>15</v>
      </c>
      <c r="G91" t="str">
        <f t="shared" si="1"/>
        <v>1a15</v>
      </c>
      <c r="H91" t="s">
        <v>44</v>
      </c>
      <c r="I91">
        <v>0</v>
      </c>
      <c r="J91" t="s">
        <v>57</v>
      </c>
    </row>
    <row r="92" spans="1:10" x14ac:dyDescent="0.2">
      <c r="A92">
        <v>1</v>
      </c>
      <c r="B92">
        <v>1</v>
      </c>
      <c r="C92" s="2">
        <v>44608</v>
      </c>
      <c r="D92">
        <v>1</v>
      </c>
      <c r="E92" t="s">
        <v>169</v>
      </c>
      <c r="F92">
        <v>15</v>
      </c>
      <c r="G92" t="str">
        <f t="shared" si="1"/>
        <v>1a15</v>
      </c>
      <c r="H92" t="s">
        <v>44</v>
      </c>
      <c r="I92">
        <v>0</v>
      </c>
      <c r="J92" t="s">
        <v>50</v>
      </c>
    </row>
    <row r="93" spans="1:10" x14ac:dyDescent="0.2">
      <c r="A93">
        <v>1</v>
      </c>
      <c r="B93">
        <v>1</v>
      </c>
      <c r="C93" s="2">
        <v>44608</v>
      </c>
      <c r="D93">
        <v>1</v>
      </c>
      <c r="E93" t="s">
        <v>169</v>
      </c>
      <c r="F93">
        <v>15</v>
      </c>
      <c r="G93" t="str">
        <f t="shared" si="1"/>
        <v>1a15</v>
      </c>
      <c r="H93" t="s">
        <v>44</v>
      </c>
      <c r="I93">
        <v>0</v>
      </c>
      <c r="J93" t="s">
        <v>77</v>
      </c>
    </row>
    <row r="94" spans="1:10" x14ac:dyDescent="0.2">
      <c r="A94">
        <v>1</v>
      </c>
      <c r="B94">
        <v>1</v>
      </c>
      <c r="C94" s="2">
        <v>44608</v>
      </c>
      <c r="D94">
        <v>1</v>
      </c>
      <c r="E94" t="s">
        <v>169</v>
      </c>
      <c r="F94">
        <v>15</v>
      </c>
      <c r="G94" t="str">
        <f t="shared" si="1"/>
        <v>1a15</v>
      </c>
      <c r="H94" t="s">
        <v>44</v>
      </c>
      <c r="I94">
        <v>0</v>
      </c>
      <c r="J94" t="s">
        <v>80</v>
      </c>
    </row>
    <row r="95" spans="1:10" x14ac:dyDescent="0.2">
      <c r="A95">
        <v>1</v>
      </c>
      <c r="B95">
        <v>1</v>
      </c>
      <c r="C95" s="2">
        <v>44608</v>
      </c>
      <c r="D95">
        <v>1</v>
      </c>
      <c r="E95" t="s">
        <v>169</v>
      </c>
      <c r="F95">
        <v>15</v>
      </c>
      <c r="G95" t="str">
        <f t="shared" si="1"/>
        <v>1a15</v>
      </c>
      <c r="H95" t="s">
        <v>44</v>
      </c>
      <c r="I95">
        <v>0</v>
      </c>
      <c r="J95" t="s">
        <v>87</v>
      </c>
    </row>
    <row r="96" spans="1:10" x14ac:dyDescent="0.2">
      <c r="A96">
        <v>1</v>
      </c>
      <c r="B96">
        <v>1</v>
      </c>
      <c r="C96" s="2">
        <v>44608</v>
      </c>
      <c r="D96">
        <v>1</v>
      </c>
      <c r="E96" t="s">
        <v>169</v>
      </c>
      <c r="F96">
        <v>15</v>
      </c>
      <c r="G96" t="str">
        <f t="shared" si="1"/>
        <v>1a15</v>
      </c>
      <c r="H96" t="s">
        <v>44</v>
      </c>
      <c r="I96">
        <v>0</v>
      </c>
      <c r="J96" t="s">
        <v>50</v>
      </c>
    </row>
    <row r="97" spans="1:10" x14ac:dyDescent="0.2">
      <c r="A97">
        <v>1</v>
      </c>
      <c r="B97">
        <v>1</v>
      </c>
      <c r="C97" s="2">
        <v>44608</v>
      </c>
      <c r="D97">
        <v>1</v>
      </c>
      <c r="E97" t="s">
        <v>169</v>
      </c>
      <c r="F97">
        <v>15</v>
      </c>
      <c r="G97" t="str">
        <f t="shared" si="1"/>
        <v>1a15</v>
      </c>
      <c r="H97" t="s">
        <v>44</v>
      </c>
      <c r="I97">
        <v>0</v>
      </c>
      <c r="J97" t="s">
        <v>52</v>
      </c>
    </row>
    <row r="98" spans="1:10" x14ac:dyDescent="0.2">
      <c r="A98">
        <v>1</v>
      </c>
      <c r="B98">
        <v>1</v>
      </c>
      <c r="C98" s="2">
        <v>44608</v>
      </c>
      <c r="D98">
        <v>1</v>
      </c>
      <c r="E98" t="s">
        <v>169</v>
      </c>
      <c r="F98">
        <v>15</v>
      </c>
      <c r="G98" t="str">
        <f t="shared" si="1"/>
        <v>1a15</v>
      </c>
      <c r="H98" t="s">
        <v>44</v>
      </c>
      <c r="I98">
        <v>0</v>
      </c>
      <c r="J98" t="s">
        <v>72</v>
      </c>
    </row>
    <row r="99" spans="1:10" x14ac:dyDescent="0.2">
      <c r="A99">
        <v>1</v>
      </c>
      <c r="B99">
        <v>1</v>
      </c>
      <c r="C99" s="2">
        <v>44608</v>
      </c>
      <c r="D99">
        <v>4</v>
      </c>
      <c r="E99" t="s">
        <v>171</v>
      </c>
      <c r="F99">
        <v>45</v>
      </c>
      <c r="G99" t="str">
        <f t="shared" si="1"/>
        <v>4a45</v>
      </c>
      <c r="H99" t="s">
        <v>44</v>
      </c>
      <c r="I99">
        <v>0</v>
      </c>
      <c r="J99" t="s">
        <v>66</v>
      </c>
    </row>
    <row r="100" spans="1:10" x14ac:dyDescent="0.2">
      <c r="A100">
        <v>1</v>
      </c>
      <c r="B100">
        <v>1</v>
      </c>
      <c r="C100" s="2">
        <v>44608</v>
      </c>
      <c r="D100">
        <v>4</v>
      </c>
      <c r="E100" t="s">
        <v>171</v>
      </c>
      <c r="F100">
        <v>45</v>
      </c>
      <c r="G100" t="str">
        <f t="shared" si="1"/>
        <v>4a45</v>
      </c>
      <c r="H100" t="s">
        <v>44</v>
      </c>
      <c r="I100">
        <v>0</v>
      </c>
      <c r="J100" t="s">
        <v>48</v>
      </c>
    </row>
    <row r="101" spans="1:10" x14ac:dyDescent="0.2">
      <c r="A101">
        <v>1</v>
      </c>
      <c r="B101">
        <v>1</v>
      </c>
      <c r="C101" s="2">
        <v>44608</v>
      </c>
      <c r="D101">
        <v>4</v>
      </c>
      <c r="E101" t="s">
        <v>171</v>
      </c>
      <c r="F101">
        <v>45</v>
      </c>
      <c r="G101" t="str">
        <f t="shared" si="1"/>
        <v>4a45</v>
      </c>
      <c r="H101" t="s">
        <v>44</v>
      </c>
      <c r="I101">
        <v>0</v>
      </c>
      <c r="J101" t="s">
        <v>83</v>
      </c>
    </row>
    <row r="102" spans="1:10" x14ac:dyDescent="0.2">
      <c r="A102">
        <v>1</v>
      </c>
      <c r="B102">
        <v>1</v>
      </c>
      <c r="C102" s="2">
        <v>44608</v>
      </c>
      <c r="D102">
        <v>4</v>
      </c>
      <c r="E102" t="s">
        <v>171</v>
      </c>
      <c r="F102">
        <v>45</v>
      </c>
      <c r="G102" t="str">
        <f t="shared" si="1"/>
        <v>4a45</v>
      </c>
      <c r="H102" t="s">
        <v>53</v>
      </c>
      <c r="I102">
        <v>1</v>
      </c>
      <c r="J102" t="s">
        <v>50</v>
      </c>
    </row>
    <row r="103" spans="1:10" x14ac:dyDescent="0.2">
      <c r="A103">
        <v>1</v>
      </c>
      <c r="B103">
        <v>1</v>
      </c>
      <c r="C103" s="2">
        <v>44608</v>
      </c>
      <c r="D103">
        <v>4</v>
      </c>
      <c r="E103" t="s">
        <v>171</v>
      </c>
      <c r="F103">
        <v>45</v>
      </c>
      <c r="G103" t="str">
        <f t="shared" si="1"/>
        <v>4a45</v>
      </c>
      <c r="H103" t="s">
        <v>44</v>
      </c>
      <c r="I103">
        <v>0</v>
      </c>
      <c r="J103" t="s">
        <v>46</v>
      </c>
    </row>
    <row r="104" spans="1:10" x14ac:dyDescent="0.2">
      <c r="A104">
        <v>1</v>
      </c>
      <c r="B104">
        <v>1</v>
      </c>
      <c r="C104" s="2">
        <v>44608</v>
      </c>
      <c r="D104">
        <v>4</v>
      </c>
      <c r="E104" t="s">
        <v>171</v>
      </c>
      <c r="F104">
        <v>45</v>
      </c>
      <c r="G104" t="str">
        <f t="shared" si="1"/>
        <v>4a45</v>
      </c>
      <c r="H104" t="s">
        <v>44</v>
      </c>
      <c r="I104">
        <v>0</v>
      </c>
      <c r="J104" t="s">
        <v>87</v>
      </c>
    </row>
    <row r="105" spans="1:10" x14ac:dyDescent="0.2">
      <c r="A105">
        <v>1</v>
      </c>
      <c r="B105">
        <v>1</v>
      </c>
      <c r="C105" s="2">
        <v>44608</v>
      </c>
      <c r="D105">
        <v>4</v>
      </c>
      <c r="E105" t="s">
        <v>171</v>
      </c>
      <c r="F105">
        <v>45</v>
      </c>
      <c r="G105" t="str">
        <f t="shared" si="1"/>
        <v>4a45</v>
      </c>
      <c r="H105" t="s">
        <v>44</v>
      </c>
      <c r="I105">
        <v>0</v>
      </c>
      <c r="J105" t="s">
        <v>89</v>
      </c>
    </row>
    <row r="106" spans="1:10" x14ac:dyDescent="0.2">
      <c r="A106">
        <v>1</v>
      </c>
      <c r="B106">
        <v>1</v>
      </c>
      <c r="C106" s="2">
        <v>44608</v>
      </c>
      <c r="D106">
        <v>4</v>
      </c>
      <c r="E106" t="s">
        <v>171</v>
      </c>
      <c r="F106">
        <v>45</v>
      </c>
      <c r="G106" t="str">
        <f t="shared" si="1"/>
        <v>4a45</v>
      </c>
      <c r="H106" t="s">
        <v>44</v>
      </c>
      <c r="I106">
        <v>0</v>
      </c>
      <c r="J106" t="s">
        <v>50</v>
      </c>
    </row>
    <row r="107" spans="1:10" x14ac:dyDescent="0.2">
      <c r="A107">
        <v>1</v>
      </c>
      <c r="B107">
        <v>1</v>
      </c>
      <c r="C107" s="2">
        <v>44608</v>
      </c>
      <c r="D107">
        <v>4</v>
      </c>
      <c r="E107" t="s">
        <v>171</v>
      </c>
      <c r="F107">
        <v>45</v>
      </c>
      <c r="G107" t="str">
        <f t="shared" si="1"/>
        <v>4a45</v>
      </c>
      <c r="H107" t="s">
        <v>44</v>
      </c>
      <c r="I107">
        <v>0</v>
      </c>
      <c r="J107" t="s">
        <v>45</v>
      </c>
    </row>
    <row r="108" spans="1:10" x14ac:dyDescent="0.2">
      <c r="A108">
        <v>1</v>
      </c>
      <c r="B108">
        <v>1</v>
      </c>
      <c r="C108" s="2">
        <v>44608</v>
      </c>
      <c r="D108">
        <v>4</v>
      </c>
      <c r="E108" t="s">
        <v>171</v>
      </c>
      <c r="F108">
        <v>45</v>
      </c>
      <c r="G108" t="str">
        <f t="shared" si="1"/>
        <v>4a45</v>
      </c>
      <c r="H108" t="s">
        <v>44</v>
      </c>
      <c r="I108">
        <v>0</v>
      </c>
      <c r="J108" t="s">
        <v>90</v>
      </c>
    </row>
    <row r="109" spans="1:10" x14ac:dyDescent="0.2">
      <c r="A109">
        <v>1</v>
      </c>
      <c r="B109">
        <v>1</v>
      </c>
      <c r="C109" s="2">
        <v>44608</v>
      </c>
      <c r="D109">
        <v>4</v>
      </c>
      <c r="E109" t="s">
        <v>171</v>
      </c>
      <c r="F109">
        <v>45</v>
      </c>
      <c r="G109" t="str">
        <f t="shared" si="1"/>
        <v>4a45</v>
      </c>
      <c r="H109" t="s">
        <v>44</v>
      </c>
      <c r="I109">
        <v>0</v>
      </c>
      <c r="J109" t="s">
        <v>91</v>
      </c>
    </row>
    <row r="110" spans="1:10" x14ac:dyDescent="0.2">
      <c r="A110">
        <v>1</v>
      </c>
      <c r="B110">
        <v>1</v>
      </c>
      <c r="C110" s="2">
        <v>44608</v>
      </c>
      <c r="D110">
        <v>4</v>
      </c>
      <c r="E110" t="s">
        <v>171</v>
      </c>
      <c r="F110">
        <v>45</v>
      </c>
      <c r="G110" t="str">
        <f t="shared" si="1"/>
        <v>4a45</v>
      </c>
      <c r="H110" t="s">
        <v>44</v>
      </c>
      <c r="I110">
        <v>0</v>
      </c>
      <c r="J110" t="s">
        <v>74</v>
      </c>
    </row>
    <row r="111" spans="1:10" x14ac:dyDescent="0.2">
      <c r="A111">
        <v>1</v>
      </c>
      <c r="B111">
        <v>1</v>
      </c>
      <c r="C111" s="2">
        <v>44608</v>
      </c>
      <c r="D111">
        <v>4</v>
      </c>
      <c r="E111" t="s">
        <v>171</v>
      </c>
      <c r="F111">
        <v>45</v>
      </c>
      <c r="G111" t="str">
        <f t="shared" si="1"/>
        <v>4a45</v>
      </c>
      <c r="H111" t="s">
        <v>44</v>
      </c>
      <c r="I111">
        <v>0</v>
      </c>
      <c r="J111" t="s">
        <v>55</v>
      </c>
    </row>
    <row r="112" spans="1:10" x14ac:dyDescent="0.2">
      <c r="A112">
        <v>1</v>
      </c>
      <c r="B112">
        <v>1</v>
      </c>
      <c r="C112" s="2">
        <v>44608</v>
      </c>
      <c r="D112">
        <v>4</v>
      </c>
      <c r="E112" t="s">
        <v>171</v>
      </c>
      <c r="F112">
        <v>45</v>
      </c>
      <c r="G112" t="str">
        <f t="shared" si="1"/>
        <v>4a45</v>
      </c>
      <c r="H112" t="s">
        <v>44</v>
      </c>
      <c r="I112">
        <v>0</v>
      </c>
      <c r="J112" t="s">
        <v>77</v>
      </c>
    </row>
    <row r="113" spans="1:10" x14ac:dyDescent="0.2">
      <c r="A113">
        <v>1</v>
      </c>
      <c r="B113">
        <v>1</v>
      </c>
      <c r="C113" s="2">
        <v>44608</v>
      </c>
      <c r="D113">
        <v>4</v>
      </c>
      <c r="E113" t="s">
        <v>171</v>
      </c>
      <c r="F113">
        <v>15</v>
      </c>
      <c r="G113" t="str">
        <f t="shared" si="1"/>
        <v>4a15</v>
      </c>
      <c r="H113" t="s">
        <v>44</v>
      </c>
      <c r="I113">
        <v>0</v>
      </c>
      <c r="J113" t="s">
        <v>92</v>
      </c>
    </row>
    <row r="114" spans="1:10" x14ac:dyDescent="0.2">
      <c r="A114">
        <v>1</v>
      </c>
      <c r="B114">
        <v>1</v>
      </c>
      <c r="C114" s="2">
        <v>44608</v>
      </c>
      <c r="D114">
        <v>4</v>
      </c>
      <c r="E114" t="s">
        <v>171</v>
      </c>
      <c r="F114">
        <v>15</v>
      </c>
      <c r="G114" t="str">
        <f t="shared" si="1"/>
        <v>4a15</v>
      </c>
      <c r="H114" t="s">
        <v>44</v>
      </c>
      <c r="I114">
        <v>0</v>
      </c>
      <c r="J114" t="s">
        <v>50</v>
      </c>
    </row>
    <row r="115" spans="1:10" x14ac:dyDescent="0.2">
      <c r="A115">
        <v>1</v>
      </c>
      <c r="B115">
        <v>1</v>
      </c>
      <c r="C115" s="2">
        <v>44608</v>
      </c>
      <c r="D115">
        <v>4</v>
      </c>
      <c r="E115" t="s">
        <v>171</v>
      </c>
      <c r="F115">
        <v>15</v>
      </c>
      <c r="G115" t="str">
        <f t="shared" si="1"/>
        <v>4a15</v>
      </c>
      <c r="H115" t="s">
        <v>44</v>
      </c>
      <c r="I115">
        <v>0</v>
      </c>
      <c r="J115" t="s">
        <v>55</v>
      </c>
    </row>
    <row r="116" spans="1:10" x14ac:dyDescent="0.2">
      <c r="A116">
        <v>1</v>
      </c>
      <c r="B116">
        <v>1</v>
      </c>
      <c r="C116" s="2">
        <v>44608</v>
      </c>
      <c r="D116">
        <v>4</v>
      </c>
      <c r="E116" t="s">
        <v>171</v>
      </c>
      <c r="F116">
        <v>15</v>
      </c>
      <c r="G116" t="str">
        <f t="shared" si="1"/>
        <v>4a15</v>
      </c>
      <c r="H116" t="s">
        <v>44</v>
      </c>
      <c r="I116">
        <v>0</v>
      </c>
      <c r="J116" t="s">
        <v>77</v>
      </c>
    </row>
    <row r="117" spans="1:10" x14ac:dyDescent="0.2">
      <c r="A117">
        <v>1</v>
      </c>
      <c r="B117">
        <v>1</v>
      </c>
      <c r="C117" s="2">
        <v>44608</v>
      </c>
      <c r="D117">
        <v>4</v>
      </c>
      <c r="E117" t="s">
        <v>171</v>
      </c>
      <c r="F117">
        <v>15</v>
      </c>
      <c r="G117" t="str">
        <f t="shared" si="1"/>
        <v>4a15</v>
      </c>
      <c r="H117" t="s">
        <v>44</v>
      </c>
      <c r="I117">
        <v>0</v>
      </c>
      <c r="J117" t="s">
        <v>43</v>
      </c>
    </row>
    <row r="118" spans="1:10" x14ac:dyDescent="0.2">
      <c r="A118">
        <v>1</v>
      </c>
      <c r="B118">
        <v>1</v>
      </c>
      <c r="C118" s="2">
        <v>44608</v>
      </c>
      <c r="D118">
        <v>4</v>
      </c>
      <c r="E118" t="s">
        <v>171</v>
      </c>
      <c r="F118">
        <v>15</v>
      </c>
      <c r="G118" t="str">
        <f t="shared" si="1"/>
        <v>4a15</v>
      </c>
      <c r="H118" t="s">
        <v>44</v>
      </c>
      <c r="I118">
        <v>0</v>
      </c>
      <c r="J118" t="s">
        <v>50</v>
      </c>
    </row>
    <row r="119" spans="1:10" x14ac:dyDescent="0.2">
      <c r="A119">
        <v>1</v>
      </c>
      <c r="B119">
        <v>1</v>
      </c>
      <c r="C119" s="2">
        <v>44608</v>
      </c>
      <c r="D119">
        <v>4</v>
      </c>
      <c r="E119" t="s">
        <v>171</v>
      </c>
      <c r="F119">
        <v>15</v>
      </c>
      <c r="G119" t="str">
        <f t="shared" si="1"/>
        <v>4a15</v>
      </c>
      <c r="H119" t="s">
        <v>44</v>
      </c>
      <c r="I119">
        <v>0</v>
      </c>
      <c r="J119" t="s">
        <v>61</v>
      </c>
    </row>
    <row r="120" spans="1:10" x14ac:dyDescent="0.2">
      <c r="A120">
        <v>1</v>
      </c>
      <c r="B120">
        <v>1</v>
      </c>
      <c r="C120" s="2">
        <v>44608</v>
      </c>
      <c r="D120">
        <v>4</v>
      </c>
      <c r="E120" t="s">
        <v>171</v>
      </c>
      <c r="F120">
        <v>15</v>
      </c>
      <c r="G120" t="str">
        <f t="shared" si="1"/>
        <v>4a15</v>
      </c>
      <c r="H120" t="s">
        <v>44</v>
      </c>
      <c r="I120">
        <v>0</v>
      </c>
      <c r="J120" t="s">
        <v>72</v>
      </c>
    </row>
    <row r="121" spans="1:10" x14ac:dyDescent="0.2">
      <c r="A121">
        <v>1</v>
      </c>
      <c r="B121">
        <v>1</v>
      </c>
      <c r="C121" s="2">
        <v>44608</v>
      </c>
      <c r="D121">
        <v>4</v>
      </c>
      <c r="E121" t="s">
        <v>171</v>
      </c>
      <c r="F121">
        <v>15</v>
      </c>
      <c r="G121" t="str">
        <f t="shared" si="1"/>
        <v>4a15</v>
      </c>
      <c r="H121" t="s">
        <v>44</v>
      </c>
      <c r="I121">
        <v>0</v>
      </c>
      <c r="J121" t="s">
        <v>74</v>
      </c>
    </row>
    <row r="122" spans="1:10" x14ac:dyDescent="0.2">
      <c r="A122">
        <v>1</v>
      </c>
      <c r="B122">
        <v>1</v>
      </c>
      <c r="C122" s="2">
        <v>44608</v>
      </c>
      <c r="D122">
        <v>4</v>
      </c>
      <c r="E122" t="s">
        <v>171</v>
      </c>
      <c r="F122">
        <v>15</v>
      </c>
      <c r="G122" t="str">
        <f t="shared" si="1"/>
        <v>4a15</v>
      </c>
      <c r="H122" t="s">
        <v>44</v>
      </c>
      <c r="I122">
        <v>0</v>
      </c>
      <c r="J122" t="s">
        <v>91</v>
      </c>
    </row>
    <row r="123" spans="1:10" x14ac:dyDescent="0.2">
      <c r="A123">
        <v>1</v>
      </c>
      <c r="B123">
        <v>1</v>
      </c>
      <c r="C123" s="2">
        <v>44608</v>
      </c>
      <c r="D123">
        <v>4</v>
      </c>
      <c r="E123" t="s">
        <v>171</v>
      </c>
      <c r="F123">
        <v>15</v>
      </c>
      <c r="G123" t="str">
        <f t="shared" si="1"/>
        <v>4a15</v>
      </c>
      <c r="H123" t="s">
        <v>44</v>
      </c>
      <c r="I123">
        <v>0</v>
      </c>
      <c r="J123" t="s">
        <v>80</v>
      </c>
    </row>
    <row r="124" spans="1:10" x14ac:dyDescent="0.2">
      <c r="A124">
        <v>1</v>
      </c>
      <c r="B124">
        <v>2</v>
      </c>
      <c r="C124" s="2">
        <v>44612</v>
      </c>
      <c r="D124">
        <v>3</v>
      </c>
      <c r="E124" t="s">
        <v>170</v>
      </c>
      <c r="F124">
        <v>15</v>
      </c>
      <c r="G124" t="str">
        <f t="shared" si="1"/>
        <v>3a15</v>
      </c>
      <c r="H124" t="s">
        <v>44</v>
      </c>
      <c r="I124">
        <v>0</v>
      </c>
      <c r="J124" t="s">
        <v>45</v>
      </c>
    </row>
    <row r="125" spans="1:10" x14ac:dyDescent="0.2">
      <c r="A125">
        <v>1</v>
      </c>
      <c r="B125">
        <v>2</v>
      </c>
      <c r="C125" s="2">
        <v>44612</v>
      </c>
      <c r="D125">
        <v>3</v>
      </c>
      <c r="E125" t="s">
        <v>170</v>
      </c>
      <c r="F125">
        <v>15</v>
      </c>
      <c r="G125" t="str">
        <f t="shared" si="1"/>
        <v>3a15</v>
      </c>
      <c r="H125" t="s">
        <v>44</v>
      </c>
      <c r="I125">
        <v>0</v>
      </c>
      <c r="J125" t="s">
        <v>48</v>
      </c>
    </row>
    <row r="126" spans="1:10" x14ac:dyDescent="0.2">
      <c r="A126">
        <v>1</v>
      </c>
      <c r="B126">
        <v>2</v>
      </c>
      <c r="C126" s="2">
        <v>44612</v>
      </c>
      <c r="D126">
        <v>3</v>
      </c>
      <c r="E126" t="s">
        <v>170</v>
      </c>
      <c r="F126">
        <v>15</v>
      </c>
      <c r="G126" t="str">
        <f t="shared" si="1"/>
        <v>3a15</v>
      </c>
      <c r="H126" t="s">
        <v>44</v>
      </c>
      <c r="I126">
        <v>0</v>
      </c>
      <c r="J126" t="s">
        <v>77</v>
      </c>
    </row>
    <row r="127" spans="1:10" x14ac:dyDescent="0.2">
      <c r="A127">
        <v>1</v>
      </c>
      <c r="B127">
        <v>2</v>
      </c>
      <c r="C127" s="2">
        <v>44612</v>
      </c>
      <c r="D127">
        <v>3</v>
      </c>
      <c r="E127" t="s">
        <v>170</v>
      </c>
      <c r="F127">
        <v>15</v>
      </c>
      <c r="G127" t="str">
        <f t="shared" si="1"/>
        <v>3a15</v>
      </c>
      <c r="H127" t="s">
        <v>53</v>
      </c>
      <c r="I127">
        <v>1</v>
      </c>
      <c r="J127" t="s">
        <v>47</v>
      </c>
    </row>
    <row r="128" spans="1:10" x14ac:dyDescent="0.2">
      <c r="A128">
        <v>1</v>
      </c>
      <c r="B128">
        <v>2</v>
      </c>
      <c r="C128" s="2">
        <v>44612</v>
      </c>
      <c r="D128">
        <v>3</v>
      </c>
      <c r="E128" t="s">
        <v>170</v>
      </c>
      <c r="F128">
        <v>15</v>
      </c>
      <c r="G128" t="str">
        <f t="shared" si="1"/>
        <v>3a15</v>
      </c>
      <c r="H128" t="s">
        <v>44</v>
      </c>
      <c r="I128">
        <v>0</v>
      </c>
      <c r="J128" t="s">
        <v>49</v>
      </c>
    </row>
    <row r="129" spans="1:10" x14ac:dyDescent="0.2">
      <c r="A129">
        <v>1</v>
      </c>
      <c r="B129">
        <v>2</v>
      </c>
      <c r="C129" s="2">
        <v>44612</v>
      </c>
      <c r="D129">
        <v>3</v>
      </c>
      <c r="E129" t="s">
        <v>170</v>
      </c>
      <c r="F129">
        <v>15</v>
      </c>
      <c r="G129" t="str">
        <f t="shared" si="1"/>
        <v>3a15</v>
      </c>
      <c r="H129" t="s">
        <v>53</v>
      </c>
      <c r="I129">
        <v>1</v>
      </c>
      <c r="J129" t="s">
        <v>46</v>
      </c>
    </row>
    <row r="130" spans="1:10" x14ac:dyDescent="0.2">
      <c r="A130">
        <v>1</v>
      </c>
      <c r="B130">
        <v>2</v>
      </c>
      <c r="C130" s="2">
        <v>44612</v>
      </c>
      <c r="D130">
        <v>3</v>
      </c>
      <c r="E130" t="s">
        <v>170</v>
      </c>
      <c r="F130">
        <v>15</v>
      </c>
      <c r="G130" t="str">
        <f t="shared" ref="G130:G193" si="2">CONCATENATE(E130,F130)</f>
        <v>3a15</v>
      </c>
      <c r="H130" t="s">
        <v>53</v>
      </c>
      <c r="I130">
        <v>1</v>
      </c>
      <c r="J130" t="s">
        <v>50</v>
      </c>
    </row>
    <row r="131" spans="1:10" x14ac:dyDescent="0.2">
      <c r="A131">
        <v>1</v>
      </c>
      <c r="B131">
        <v>2</v>
      </c>
      <c r="C131" s="2">
        <v>44612</v>
      </c>
      <c r="D131">
        <v>3</v>
      </c>
      <c r="E131" t="s">
        <v>170</v>
      </c>
      <c r="F131">
        <v>15</v>
      </c>
      <c r="G131" t="str">
        <f t="shared" si="2"/>
        <v>3a15</v>
      </c>
      <c r="H131" t="s">
        <v>53</v>
      </c>
      <c r="I131">
        <v>1</v>
      </c>
      <c r="J131" t="s">
        <v>50</v>
      </c>
    </row>
    <row r="132" spans="1:10" x14ac:dyDescent="0.2">
      <c r="A132">
        <v>1</v>
      </c>
      <c r="B132">
        <v>2</v>
      </c>
      <c r="C132" s="2">
        <v>44612</v>
      </c>
      <c r="D132">
        <v>3</v>
      </c>
      <c r="E132" t="s">
        <v>170</v>
      </c>
      <c r="F132">
        <v>15</v>
      </c>
      <c r="G132" t="str">
        <f t="shared" si="2"/>
        <v>3a15</v>
      </c>
      <c r="H132" t="s">
        <v>44</v>
      </c>
      <c r="I132">
        <v>0</v>
      </c>
      <c r="J132" t="s">
        <v>50</v>
      </c>
    </row>
    <row r="133" spans="1:10" x14ac:dyDescent="0.2">
      <c r="A133">
        <v>1</v>
      </c>
      <c r="B133">
        <v>2</v>
      </c>
      <c r="C133" s="2">
        <v>44612</v>
      </c>
      <c r="D133">
        <v>3</v>
      </c>
      <c r="E133" t="s">
        <v>170</v>
      </c>
      <c r="F133">
        <v>15</v>
      </c>
      <c r="G133" t="str">
        <f t="shared" si="2"/>
        <v>3a15</v>
      </c>
      <c r="H133" t="s">
        <v>44</v>
      </c>
      <c r="I133">
        <v>0</v>
      </c>
      <c r="J133" t="s">
        <v>50</v>
      </c>
    </row>
    <row r="134" spans="1:10" x14ac:dyDescent="0.2">
      <c r="A134">
        <v>1</v>
      </c>
      <c r="B134">
        <v>2</v>
      </c>
      <c r="C134" s="2">
        <v>44612</v>
      </c>
      <c r="D134">
        <v>3</v>
      </c>
      <c r="E134" t="s">
        <v>170</v>
      </c>
      <c r="F134">
        <v>15</v>
      </c>
      <c r="G134" t="str">
        <f t="shared" si="2"/>
        <v>3a15</v>
      </c>
      <c r="H134" t="s">
        <v>53</v>
      </c>
      <c r="I134">
        <v>1</v>
      </c>
      <c r="J134" t="s">
        <v>43</v>
      </c>
    </row>
    <row r="135" spans="1:10" x14ac:dyDescent="0.2">
      <c r="A135">
        <v>1</v>
      </c>
      <c r="B135">
        <v>2</v>
      </c>
      <c r="C135" s="2">
        <v>44612</v>
      </c>
      <c r="D135">
        <v>3</v>
      </c>
      <c r="E135" t="s">
        <v>170</v>
      </c>
      <c r="F135">
        <v>15</v>
      </c>
      <c r="G135" t="str">
        <f t="shared" si="2"/>
        <v>3a15</v>
      </c>
      <c r="H135" t="s">
        <v>44</v>
      </c>
      <c r="I135">
        <v>0</v>
      </c>
      <c r="J135" t="s">
        <v>52</v>
      </c>
    </row>
    <row r="136" spans="1:10" x14ac:dyDescent="0.2">
      <c r="A136">
        <v>1</v>
      </c>
      <c r="B136">
        <v>2</v>
      </c>
      <c r="C136" s="2">
        <v>44612</v>
      </c>
      <c r="D136">
        <v>3</v>
      </c>
      <c r="E136" t="s">
        <v>170</v>
      </c>
      <c r="F136">
        <v>45</v>
      </c>
      <c r="G136" t="str">
        <f t="shared" si="2"/>
        <v>3a45</v>
      </c>
      <c r="H136" t="s">
        <v>44</v>
      </c>
      <c r="I136">
        <v>0</v>
      </c>
      <c r="J136" t="s">
        <v>56</v>
      </c>
    </row>
    <row r="137" spans="1:10" x14ac:dyDescent="0.2">
      <c r="A137">
        <v>1</v>
      </c>
      <c r="B137">
        <v>2</v>
      </c>
      <c r="C137" s="2">
        <v>44612</v>
      </c>
      <c r="D137">
        <v>3</v>
      </c>
      <c r="E137" t="s">
        <v>170</v>
      </c>
      <c r="F137">
        <v>45</v>
      </c>
      <c r="G137" t="str">
        <f t="shared" si="2"/>
        <v>3a45</v>
      </c>
      <c r="H137" t="s">
        <v>44</v>
      </c>
      <c r="I137">
        <v>0</v>
      </c>
      <c r="J137" t="s">
        <v>87</v>
      </c>
    </row>
    <row r="138" spans="1:10" x14ac:dyDescent="0.2">
      <c r="A138">
        <v>1</v>
      </c>
      <c r="B138">
        <v>2</v>
      </c>
      <c r="C138" s="2">
        <v>44612</v>
      </c>
      <c r="D138">
        <v>3</v>
      </c>
      <c r="E138" t="s">
        <v>170</v>
      </c>
      <c r="F138">
        <v>45</v>
      </c>
      <c r="G138" t="str">
        <f t="shared" si="2"/>
        <v>3a45</v>
      </c>
      <c r="H138" t="s">
        <v>44</v>
      </c>
      <c r="I138">
        <v>0</v>
      </c>
      <c r="J138" t="s">
        <v>54</v>
      </c>
    </row>
    <row r="139" spans="1:10" x14ac:dyDescent="0.2">
      <c r="A139">
        <v>1</v>
      </c>
      <c r="B139">
        <v>2</v>
      </c>
      <c r="C139" s="2">
        <v>44612</v>
      </c>
      <c r="D139">
        <v>3</v>
      </c>
      <c r="E139" t="s">
        <v>170</v>
      </c>
      <c r="F139">
        <v>45</v>
      </c>
      <c r="G139" t="str">
        <f t="shared" si="2"/>
        <v>3a45</v>
      </c>
      <c r="H139" t="s">
        <v>44</v>
      </c>
      <c r="I139">
        <v>0</v>
      </c>
      <c r="J139" t="s">
        <v>66</v>
      </c>
    </row>
    <row r="140" spans="1:10" x14ac:dyDescent="0.2">
      <c r="A140">
        <v>1</v>
      </c>
      <c r="B140">
        <v>2</v>
      </c>
      <c r="C140" s="2">
        <v>44612</v>
      </c>
      <c r="D140">
        <v>3</v>
      </c>
      <c r="E140" t="s">
        <v>170</v>
      </c>
      <c r="F140">
        <v>45</v>
      </c>
      <c r="G140" t="str">
        <f t="shared" si="2"/>
        <v>3a45</v>
      </c>
      <c r="H140" t="s">
        <v>44</v>
      </c>
      <c r="I140">
        <v>0</v>
      </c>
      <c r="J140" t="s">
        <v>93</v>
      </c>
    </row>
    <row r="141" spans="1:10" x14ac:dyDescent="0.2">
      <c r="A141">
        <v>1</v>
      </c>
      <c r="B141">
        <v>2</v>
      </c>
      <c r="C141" s="2">
        <v>44612</v>
      </c>
      <c r="D141">
        <v>3</v>
      </c>
      <c r="E141" t="s">
        <v>170</v>
      </c>
      <c r="F141">
        <v>45</v>
      </c>
      <c r="G141" t="str">
        <f t="shared" si="2"/>
        <v>3a45</v>
      </c>
      <c r="H141" t="s">
        <v>44</v>
      </c>
      <c r="I141">
        <v>0</v>
      </c>
      <c r="J141" t="s">
        <v>73</v>
      </c>
    </row>
    <row r="142" spans="1:10" x14ac:dyDescent="0.2">
      <c r="A142">
        <v>1</v>
      </c>
      <c r="B142">
        <v>2</v>
      </c>
      <c r="C142" s="2">
        <v>44612</v>
      </c>
      <c r="D142">
        <v>3</v>
      </c>
      <c r="E142" t="s">
        <v>170</v>
      </c>
      <c r="F142">
        <v>45</v>
      </c>
      <c r="G142" t="str">
        <f t="shared" si="2"/>
        <v>3a45</v>
      </c>
      <c r="H142" t="s">
        <v>44</v>
      </c>
      <c r="I142">
        <v>0</v>
      </c>
      <c r="J142" t="s">
        <v>48</v>
      </c>
    </row>
    <row r="143" spans="1:10" x14ac:dyDescent="0.2">
      <c r="A143">
        <v>1</v>
      </c>
      <c r="B143">
        <v>2</v>
      </c>
      <c r="C143" s="2">
        <v>44612</v>
      </c>
      <c r="D143">
        <v>3</v>
      </c>
      <c r="E143" t="s">
        <v>170</v>
      </c>
      <c r="F143">
        <v>45</v>
      </c>
      <c r="G143" t="str">
        <f t="shared" si="2"/>
        <v>3a45</v>
      </c>
      <c r="H143" t="s">
        <v>44</v>
      </c>
      <c r="I143">
        <v>0</v>
      </c>
      <c r="J143" t="s">
        <v>94</v>
      </c>
    </row>
    <row r="144" spans="1:10" x14ac:dyDescent="0.2">
      <c r="A144">
        <v>1</v>
      </c>
      <c r="B144">
        <v>2</v>
      </c>
      <c r="C144" s="2">
        <v>44612</v>
      </c>
      <c r="D144">
        <v>3</v>
      </c>
      <c r="E144" t="s">
        <v>170</v>
      </c>
      <c r="F144">
        <v>45</v>
      </c>
      <c r="G144" t="str">
        <f t="shared" si="2"/>
        <v>3a45</v>
      </c>
      <c r="H144" t="s">
        <v>44</v>
      </c>
      <c r="I144">
        <v>0</v>
      </c>
      <c r="J144" t="s">
        <v>57</v>
      </c>
    </row>
    <row r="145" spans="1:10" x14ac:dyDescent="0.2">
      <c r="A145">
        <v>1</v>
      </c>
      <c r="B145">
        <v>2</v>
      </c>
      <c r="C145" s="2">
        <v>44612</v>
      </c>
      <c r="D145">
        <v>3</v>
      </c>
      <c r="E145" t="s">
        <v>170</v>
      </c>
      <c r="F145">
        <v>45</v>
      </c>
      <c r="G145" t="str">
        <f t="shared" si="2"/>
        <v>3a45</v>
      </c>
      <c r="H145" t="s">
        <v>53</v>
      </c>
      <c r="I145">
        <v>1</v>
      </c>
      <c r="J145" t="s">
        <v>83</v>
      </c>
    </row>
    <row r="146" spans="1:10" x14ac:dyDescent="0.2">
      <c r="A146">
        <v>1</v>
      </c>
      <c r="B146">
        <v>2</v>
      </c>
      <c r="C146" s="2">
        <v>44612</v>
      </c>
      <c r="D146">
        <v>3</v>
      </c>
      <c r="E146" t="s">
        <v>170</v>
      </c>
      <c r="F146">
        <v>45</v>
      </c>
      <c r="G146" t="str">
        <f t="shared" si="2"/>
        <v>3a45</v>
      </c>
      <c r="H146" t="s">
        <v>44</v>
      </c>
      <c r="I146">
        <v>0</v>
      </c>
      <c r="J146" t="s">
        <v>95</v>
      </c>
    </row>
    <row r="147" spans="1:10" x14ac:dyDescent="0.2">
      <c r="A147">
        <v>1</v>
      </c>
      <c r="B147">
        <v>2</v>
      </c>
      <c r="C147" s="2">
        <v>44612</v>
      </c>
      <c r="D147">
        <v>3</v>
      </c>
      <c r="E147" t="s">
        <v>170</v>
      </c>
      <c r="F147">
        <v>45</v>
      </c>
      <c r="G147" t="str">
        <f t="shared" si="2"/>
        <v>3a45</v>
      </c>
      <c r="H147" t="s">
        <v>44</v>
      </c>
      <c r="I147">
        <v>0</v>
      </c>
      <c r="J147" t="s">
        <v>96</v>
      </c>
    </row>
    <row r="148" spans="1:10" x14ac:dyDescent="0.2">
      <c r="A148">
        <v>1</v>
      </c>
      <c r="B148">
        <v>2</v>
      </c>
      <c r="C148" s="2">
        <v>44612</v>
      </c>
      <c r="D148">
        <v>3</v>
      </c>
      <c r="E148" t="s">
        <v>170</v>
      </c>
      <c r="F148">
        <v>45</v>
      </c>
      <c r="G148" t="str">
        <f t="shared" si="2"/>
        <v>3a45</v>
      </c>
      <c r="H148" t="s">
        <v>44</v>
      </c>
      <c r="I148">
        <v>0</v>
      </c>
      <c r="J148" t="s">
        <v>48</v>
      </c>
    </row>
    <row r="149" spans="1:10" x14ac:dyDescent="0.2">
      <c r="A149">
        <v>1</v>
      </c>
      <c r="B149">
        <v>2</v>
      </c>
      <c r="C149" s="2">
        <v>44612</v>
      </c>
      <c r="D149">
        <v>3</v>
      </c>
      <c r="E149" t="s">
        <v>170</v>
      </c>
      <c r="F149">
        <v>45</v>
      </c>
      <c r="G149" t="str">
        <f t="shared" si="2"/>
        <v>3a45</v>
      </c>
      <c r="H149" t="s">
        <v>44</v>
      </c>
      <c r="I149">
        <v>0</v>
      </c>
      <c r="J149" t="s">
        <v>97</v>
      </c>
    </row>
    <row r="150" spans="1:10" x14ac:dyDescent="0.2">
      <c r="A150">
        <v>1</v>
      </c>
      <c r="B150">
        <v>2</v>
      </c>
      <c r="C150" s="2">
        <v>44612</v>
      </c>
      <c r="D150">
        <v>3</v>
      </c>
      <c r="E150" t="s">
        <v>170</v>
      </c>
      <c r="F150">
        <v>45</v>
      </c>
      <c r="G150" t="str">
        <f t="shared" si="2"/>
        <v>3a45</v>
      </c>
      <c r="H150" t="s">
        <v>53</v>
      </c>
      <c r="I150">
        <v>1</v>
      </c>
      <c r="J150" t="s">
        <v>98</v>
      </c>
    </row>
    <row r="151" spans="1:10" x14ac:dyDescent="0.2">
      <c r="A151">
        <v>1</v>
      </c>
      <c r="B151">
        <v>2</v>
      </c>
      <c r="C151" s="2">
        <v>44612</v>
      </c>
      <c r="D151">
        <v>3</v>
      </c>
      <c r="E151" t="s">
        <v>170</v>
      </c>
      <c r="F151">
        <v>45</v>
      </c>
      <c r="G151" t="str">
        <f t="shared" si="2"/>
        <v>3a45</v>
      </c>
      <c r="H151" t="s">
        <v>44</v>
      </c>
      <c r="I151">
        <v>0</v>
      </c>
      <c r="J151" t="s">
        <v>65</v>
      </c>
    </row>
    <row r="152" spans="1:10" x14ac:dyDescent="0.2">
      <c r="A152">
        <v>1</v>
      </c>
      <c r="B152">
        <v>2</v>
      </c>
      <c r="C152" s="2">
        <v>44612</v>
      </c>
      <c r="D152">
        <v>3</v>
      </c>
      <c r="E152" t="s">
        <v>170</v>
      </c>
      <c r="F152">
        <v>45</v>
      </c>
      <c r="G152" t="str">
        <f t="shared" si="2"/>
        <v>3a45</v>
      </c>
      <c r="H152" t="s">
        <v>53</v>
      </c>
      <c r="I152">
        <v>1</v>
      </c>
      <c r="J152" t="s">
        <v>47</v>
      </c>
    </row>
    <row r="153" spans="1:10" x14ac:dyDescent="0.2">
      <c r="A153">
        <v>1</v>
      </c>
      <c r="B153">
        <v>2</v>
      </c>
      <c r="C153" s="2">
        <v>44612</v>
      </c>
      <c r="D153">
        <v>3</v>
      </c>
      <c r="E153" t="s">
        <v>170</v>
      </c>
      <c r="F153">
        <v>45</v>
      </c>
      <c r="G153" t="str">
        <f t="shared" si="2"/>
        <v>3a45</v>
      </c>
      <c r="H153" t="s">
        <v>44</v>
      </c>
      <c r="I153">
        <v>0</v>
      </c>
      <c r="J153" t="s">
        <v>87</v>
      </c>
    </row>
    <row r="154" spans="1:10" x14ac:dyDescent="0.2">
      <c r="A154">
        <v>1</v>
      </c>
      <c r="B154">
        <v>2</v>
      </c>
      <c r="C154" s="2">
        <v>44612</v>
      </c>
      <c r="D154">
        <v>3</v>
      </c>
      <c r="E154" t="s">
        <v>170</v>
      </c>
      <c r="F154">
        <v>45</v>
      </c>
      <c r="G154" t="str">
        <f t="shared" si="2"/>
        <v>3a45</v>
      </c>
      <c r="H154" t="s">
        <v>44</v>
      </c>
      <c r="I154">
        <v>0</v>
      </c>
      <c r="J154" t="s">
        <v>99</v>
      </c>
    </row>
    <row r="155" spans="1:10" x14ac:dyDescent="0.2">
      <c r="A155">
        <v>1</v>
      </c>
      <c r="B155">
        <v>2</v>
      </c>
      <c r="C155" s="2">
        <v>44612</v>
      </c>
      <c r="D155">
        <v>3</v>
      </c>
      <c r="E155" t="s">
        <v>170</v>
      </c>
      <c r="F155">
        <v>45</v>
      </c>
      <c r="G155" t="str">
        <f t="shared" si="2"/>
        <v>3a45</v>
      </c>
      <c r="H155" t="s">
        <v>53</v>
      </c>
      <c r="I155">
        <v>1</v>
      </c>
      <c r="J155" t="s">
        <v>100</v>
      </c>
    </row>
    <row r="156" spans="1:10" x14ac:dyDescent="0.2">
      <c r="A156">
        <v>1</v>
      </c>
      <c r="B156">
        <v>2</v>
      </c>
      <c r="C156" s="2">
        <v>44612</v>
      </c>
      <c r="D156">
        <v>3</v>
      </c>
      <c r="E156" t="s">
        <v>170</v>
      </c>
      <c r="F156">
        <v>45</v>
      </c>
      <c r="G156" t="str">
        <f t="shared" si="2"/>
        <v>3a45</v>
      </c>
      <c r="H156" t="s">
        <v>53</v>
      </c>
      <c r="I156">
        <v>1</v>
      </c>
      <c r="J156" t="s">
        <v>50</v>
      </c>
    </row>
    <row r="157" spans="1:10" x14ac:dyDescent="0.2">
      <c r="A157">
        <v>1</v>
      </c>
      <c r="B157">
        <v>2</v>
      </c>
      <c r="C157" s="2">
        <v>44612</v>
      </c>
      <c r="D157">
        <v>3</v>
      </c>
      <c r="E157" t="s">
        <v>170</v>
      </c>
      <c r="F157">
        <v>45</v>
      </c>
      <c r="G157" t="str">
        <f t="shared" si="2"/>
        <v>3a45</v>
      </c>
      <c r="H157" t="s">
        <v>53</v>
      </c>
      <c r="I157">
        <v>1</v>
      </c>
      <c r="J157" t="s">
        <v>50</v>
      </c>
    </row>
    <row r="158" spans="1:10" x14ac:dyDescent="0.2">
      <c r="A158">
        <v>1</v>
      </c>
      <c r="B158">
        <v>2</v>
      </c>
      <c r="C158" s="2">
        <v>44612</v>
      </c>
      <c r="D158">
        <v>3</v>
      </c>
      <c r="E158" t="s">
        <v>170</v>
      </c>
      <c r="F158">
        <v>45</v>
      </c>
      <c r="G158" t="str">
        <f t="shared" si="2"/>
        <v>3a45</v>
      </c>
      <c r="H158" t="s">
        <v>44</v>
      </c>
      <c r="I158">
        <v>0</v>
      </c>
      <c r="J158" t="s">
        <v>50</v>
      </c>
    </row>
    <row r="159" spans="1:10" x14ac:dyDescent="0.2">
      <c r="A159">
        <v>1</v>
      </c>
      <c r="B159">
        <v>2</v>
      </c>
      <c r="C159" s="2">
        <v>44612</v>
      </c>
      <c r="D159">
        <v>3</v>
      </c>
      <c r="E159" t="s">
        <v>170</v>
      </c>
      <c r="F159">
        <v>45</v>
      </c>
      <c r="G159" t="str">
        <f t="shared" si="2"/>
        <v>3a45</v>
      </c>
      <c r="H159" t="s">
        <v>53</v>
      </c>
      <c r="I159">
        <v>1</v>
      </c>
      <c r="J159" t="s">
        <v>50</v>
      </c>
    </row>
    <row r="160" spans="1:10" x14ac:dyDescent="0.2">
      <c r="A160">
        <v>1</v>
      </c>
      <c r="B160">
        <v>2</v>
      </c>
      <c r="C160" s="2">
        <v>44612</v>
      </c>
      <c r="D160">
        <v>3</v>
      </c>
      <c r="E160" t="s">
        <v>170</v>
      </c>
      <c r="F160">
        <v>45</v>
      </c>
      <c r="G160" t="str">
        <f t="shared" si="2"/>
        <v>3a45</v>
      </c>
      <c r="H160" t="s">
        <v>44</v>
      </c>
      <c r="I160">
        <v>0</v>
      </c>
      <c r="J160" t="s">
        <v>59</v>
      </c>
    </row>
    <row r="161" spans="1:10" x14ac:dyDescent="0.2">
      <c r="A161">
        <v>1</v>
      </c>
      <c r="B161">
        <v>2</v>
      </c>
      <c r="C161" s="2">
        <v>44612</v>
      </c>
      <c r="D161">
        <v>6</v>
      </c>
      <c r="E161" t="s">
        <v>173</v>
      </c>
      <c r="F161">
        <v>45</v>
      </c>
      <c r="G161" t="str">
        <f t="shared" si="2"/>
        <v>6a45</v>
      </c>
      <c r="H161" t="s">
        <v>53</v>
      </c>
      <c r="I161">
        <v>1</v>
      </c>
      <c r="J161" t="s">
        <v>61</v>
      </c>
    </row>
    <row r="162" spans="1:10" x14ac:dyDescent="0.2">
      <c r="A162">
        <v>1</v>
      </c>
      <c r="B162">
        <v>2</v>
      </c>
      <c r="C162" s="2">
        <v>44612</v>
      </c>
      <c r="D162">
        <v>6</v>
      </c>
      <c r="E162" t="s">
        <v>173</v>
      </c>
      <c r="F162">
        <v>45</v>
      </c>
      <c r="G162" t="str">
        <f t="shared" si="2"/>
        <v>6a45</v>
      </c>
      <c r="H162" t="s">
        <v>53</v>
      </c>
      <c r="I162">
        <v>1</v>
      </c>
      <c r="J162" t="s">
        <v>101</v>
      </c>
    </row>
    <row r="163" spans="1:10" x14ac:dyDescent="0.2">
      <c r="A163">
        <v>1</v>
      </c>
      <c r="B163">
        <v>2</v>
      </c>
      <c r="C163" s="2">
        <v>44612</v>
      </c>
      <c r="D163">
        <v>6</v>
      </c>
      <c r="E163" t="s">
        <v>173</v>
      </c>
      <c r="F163">
        <v>45</v>
      </c>
      <c r="G163" t="str">
        <f t="shared" si="2"/>
        <v>6a45</v>
      </c>
      <c r="H163" t="s">
        <v>53</v>
      </c>
      <c r="I163">
        <v>1</v>
      </c>
      <c r="J163" t="s">
        <v>66</v>
      </c>
    </row>
    <row r="164" spans="1:10" x14ac:dyDescent="0.2">
      <c r="A164">
        <v>1</v>
      </c>
      <c r="B164">
        <v>2</v>
      </c>
      <c r="C164" s="2">
        <v>44612</v>
      </c>
      <c r="D164">
        <v>6</v>
      </c>
      <c r="E164" t="s">
        <v>173</v>
      </c>
      <c r="F164">
        <v>45</v>
      </c>
      <c r="G164" t="str">
        <f t="shared" si="2"/>
        <v>6a45</v>
      </c>
      <c r="H164" t="s">
        <v>44</v>
      </c>
      <c r="I164">
        <v>0</v>
      </c>
      <c r="J164" t="s">
        <v>71</v>
      </c>
    </row>
    <row r="165" spans="1:10" x14ac:dyDescent="0.2">
      <c r="A165">
        <v>1</v>
      </c>
      <c r="B165">
        <v>2</v>
      </c>
      <c r="C165" s="2">
        <v>44612</v>
      </c>
      <c r="D165">
        <v>6</v>
      </c>
      <c r="E165" t="s">
        <v>173</v>
      </c>
      <c r="F165">
        <v>45</v>
      </c>
      <c r="G165" t="str">
        <f t="shared" si="2"/>
        <v>6a45</v>
      </c>
      <c r="H165" t="s">
        <v>44</v>
      </c>
      <c r="I165">
        <v>0</v>
      </c>
      <c r="J165" t="s">
        <v>100</v>
      </c>
    </row>
    <row r="166" spans="1:10" x14ac:dyDescent="0.2">
      <c r="A166">
        <v>1</v>
      </c>
      <c r="B166">
        <v>2</v>
      </c>
      <c r="C166" s="2">
        <v>44612</v>
      </c>
      <c r="D166">
        <v>6</v>
      </c>
      <c r="E166" t="s">
        <v>173</v>
      </c>
      <c r="F166">
        <v>45</v>
      </c>
      <c r="G166" t="str">
        <f t="shared" si="2"/>
        <v>6a45</v>
      </c>
      <c r="H166" t="s">
        <v>53</v>
      </c>
      <c r="I166">
        <v>1</v>
      </c>
      <c r="J166" t="s">
        <v>47</v>
      </c>
    </row>
    <row r="167" spans="1:10" x14ac:dyDescent="0.2">
      <c r="A167">
        <v>1</v>
      </c>
      <c r="B167">
        <v>2</v>
      </c>
      <c r="C167" s="2">
        <v>44612</v>
      </c>
      <c r="D167">
        <v>6</v>
      </c>
      <c r="E167" t="s">
        <v>173</v>
      </c>
      <c r="F167">
        <v>45</v>
      </c>
      <c r="G167" t="str">
        <f t="shared" si="2"/>
        <v>6a45</v>
      </c>
      <c r="H167" t="s">
        <v>44</v>
      </c>
      <c r="I167">
        <v>0</v>
      </c>
      <c r="J167" t="s">
        <v>61</v>
      </c>
    </row>
    <row r="168" spans="1:10" x14ac:dyDescent="0.2">
      <c r="A168">
        <v>1</v>
      </c>
      <c r="B168">
        <v>2</v>
      </c>
      <c r="C168" s="2">
        <v>44612</v>
      </c>
      <c r="D168">
        <v>6</v>
      </c>
      <c r="E168" t="s">
        <v>173</v>
      </c>
      <c r="F168">
        <v>45</v>
      </c>
      <c r="G168" t="str">
        <f t="shared" si="2"/>
        <v>6a45</v>
      </c>
      <c r="H168" t="s">
        <v>53</v>
      </c>
      <c r="I168">
        <v>1</v>
      </c>
      <c r="J168" t="s">
        <v>90</v>
      </c>
    </row>
    <row r="169" spans="1:10" x14ac:dyDescent="0.2">
      <c r="A169">
        <v>1</v>
      </c>
      <c r="B169">
        <v>2</v>
      </c>
      <c r="C169" s="2">
        <v>44612</v>
      </c>
      <c r="D169">
        <v>6</v>
      </c>
      <c r="E169" t="s">
        <v>173</v>
      </c>
      <c r="F169">
        <v>45</v>
      </c>
      <c r="G169" t="str">
        <f t="shared" si="2"/>
        <v>6a45</v>
      </c>
      <c r="H169" t="s">
        <v>44</v>
      </c>
      <c r="I169">
        <v>0</v>
      </c>
      <c r="J169" t="s">
        <v>77</v>
      </c>
    </row>
    <row r="170" spans="1:10" x14ac:dyDescent="0.2">
      <c r="A170">
        <v>1</v>
      </c>
      <c r="B170">
        <v>2</v>
      </c>
      <c r="C170" s="2">
        <v>44612</v>
      </c>
      <c r="D170">
        <v>6</v>
      </c>
      <c r="E170" t="s">
        <v>173</v>
      </c>
      <c r="F170">
        <v>45</v>
      </c>
      <c r="G170" t="str">
        <f t="shared" si="2"/>
        <v>6a45</v>
      </c>
      <c r="H170" t="s">
        <v>44</v>
      </c>
      <c r="I170">
        <v>0</v>
      </c>
      <c r="J170" t="s">
        <v>102</v>
      </c>
    </row>
    <row r="171" spans="1:10" x14ac:dyDescent="0.2">
      <c r="A171">
        <v>1</v>
      </c>
      <c r="B171">
        <v>2</v>
      </c>
      <c r="C171" s="2">
        <v>44612</v>
      </c>
      <c r="D171">
        <v>6</v>
      </c>
      <c r="E171" t="s">
        <v>173</v>
      </c>
      <c r="F171">
        <v>45</v>
      </c>
      <c r="G171" t="str">
        <f t="shared" si="2"/>
        <v>6a45</v>
      </c>
      <c r="H171" t="s">
        <v>53</v>
      </c>
      <c r="I171">
        <v>1</v>
      </c>
      <c r="J171" t="s">
        <v>50</v>
      </c>
    </row>
    <row r="172" spans="1:10" x14ac:dyDescent="0.2">
      <c r="A172">
        <v>1</v>
      </c>
      <c r="B172">
        <v>2</v>
      </c>
      <c r="C172" s="2">
        <v>44612</v>
      </c>
      <c r="D172">
        <v>6</v>
      </c>
      <c r="E172" t="s">
        <v>173</v>
      </c>
      <c r="F172">
        <v>45</v>
      </c>
      <c r="G172" t="str">
        <f t="shared" si="2"/>
        <v>6a45</v>
      </c>
      <c r="H172" t="s">
        <v>53</v>
      </c>
      <c r="I172">
        <v>1</v>
      </c>
      <c r="J172" t="s">
        <v>50</v>
      </c>
    </row>
    <row r="173" spans="1:10" x14ac:dyDescent="0.2">
      <c r="A173">
        <v>1</v>
      </c>
      <c r="B173">
        <v>2</v>
      </c>
      <c r="C173" s="2">
        <v>44612</v>
      </c>
      <c r="D173">
        <v>6</v>
      </c>
      <c r="E173" t="s">
        <v>173</v>
      </c>
      <c r="F173">
        <v>45</v>
      </c>
      <c r="G173" t="str">
        <f t="shared" si="2"/>
        <v>6a45</v>
      </c>
      <c r="H173" t="s">
        <v>44</v>
      </c>
      <c r="I173">
        <v>0</v>
      </c>
      <c r="J173" t="s">
        <v>50</v>
      </c>
    </row>
    <row r="174" spans="1:10" x14ac:dyDescent="0.2">
      <c r="A174">
        <v>1</v>
      </c>
      <c r="B174">
        <v>2</v>
      </c>
      <c r="C174" s="2">
        <v>44612</v>
      </c>
      <c r="D174">
        <v>6</v>
      </c>
      <c r="E174" t="s">
        <v>173</v>
      </c>
      <c r="F174">
        <v>45</v>
      </c>
      <c r="G174" t="str">
        <f t="shared" si="2"/>
        <v>6a45</v>
      </c>
      <c r="H174" t="s">
        <v>53</v>
      </c>
      <c r="I174">
        <v>1</v>
      </c>
      <c r="J174" t="s">
        <v>50</v>
      </c>
    </row>
    <row r="175" spans="1:10" x14ac:dyDescent="0.2">
      <c r="A175">
        <v>1</v>
      </c>
      <c r="B175">
        <v>2</v>
      </c>
      <c r="C175" s="2">
        <v>44612</v>
      </c>
      <c r="D175">
        <v>6</v>
      </c>
      <c r="E175" t="s">
        <v>173</v>
      </c>
      <c r="F175">
        <v>15</v>
      </c>
      <c r="G175" t="str">
        <f t="shared" si="2"/>
        <v>6a15</v>
      </c>
      <c r="H175" t="s">
        <v>44</v>
      </c>
      <c r="I175">
        <v>0</v>
      </c>
      <c r="J175" t="s">
        <v>52</v>
      </c>
    </row>
    <row r="176" spans="1:10" x14ac:dyDescent="0.2">
      <c r="A176">
        <v>1</v>
      </c>
      <c r="B176">
        <v>2</v>
      </c>
      <c r="C176" s="2">
        <v>44612</v>
      </c>
      <c r="D176">
        <v>6</v>
      </c>
      <c r="E176" t="s">
        <v>173</v>
      </c>
      <c r="F176">
        <v>15</v>
      </c>
      <c r="G176" t="str">
        <f t="shared" si="2"/>
        <v>6a15</v>
      </c>
      <c r="H176" t="s">
        <v>44</v>
      </c>
      <c r="I176">
        <v>0</v>
      </c>
      <c r="J176" t="s">
        <v>62</v>
      </c>
    </row>
    <row r="177" spans="1:10" x14ac:dyDescent="0.2">
      <c r="A177">
        <v>1</v>
      </c>
      <c r="B177">
        <v>2</v>
      </c>
      <c r="C177" s="2">
        <v>44612</v>
      </c>
      <c r="D177">
        <v>6</v>
      </c>
      <c r="E177" t="s">
        <v>173</v>
      </c>
      <c r="F177">
        <v>15</v>
      </c>
      <c r="G177" t="str">
        <f t="shared" si="2"/>
        <v>6a15</v>
      </c>
      <c r="H177" t="s">
        <v>53</v>
      </c>
      <c r="I177">
        <v>1</v>
      </c>
      <c r="J177" t="s">
        <v>63</v>
      </c>
    </row>
    <row r="178" spans="1:10" x14ac:dyDescent="0.2">
      <c r="A178">
        <v>1</v>
      </c>
      <c r="B178">
        <v>2</v>
      </c>
      <c r="C178" s="2">
        <v>44612</v>
      </c>
      <c r="D178">
        <v>6</v>
      </c>
      <c r="E178" t="s">
        <v>173</v>
      </c>
      <c r="F178">
        <v>15</v>
      </c>
      <c r="G178" t="str">
        <f t="shared" si="2"/>
        <v>6a15</v>
      </c>
      <c r="H178" t="s">
        <v>53</v>
      </c>
      <c r="I178">
        <v>1</v>
      </c>
      <c r="J178" t="s">
        <v>47</v>
      </c>
    </row>
    <row r="179" spans="1:10" x14ac:dyDescent="0.2">
      <c r="A179">
        <v>1</v>
      </c>
      <c r="B179">
        <v>2</v>
      </c>
      <c r="C179" s="2">
        <v>44612</v>
      </c>
      <c r="D179">
        <v>6</v>
      </c>
      <c r="E179" t="s">
        <v>173</v>
      </c>
      <c r="F179">
        <v>15</v>
      </c>
      <c r="G179" t="str">
        <f t="shared" si="2"/>
        <v>6a15</v>
      </c>
      <c r="H179" t="s">
        <v>53</v>
      </c>
      <c r="I179">
        <v>1</v>
      </c>
      <c r="J179" t="s">
        <v>50</v>
      </c>
    </row>
    <row r="180" spans="1:10" x14ac:dyDescent="0.2">
      <c r="A180">
        <v>1</v>
      </c>
      <c r="B180">
        <v>2</v>
      </c>
      <c r="C180" s="2">
        <v>44612</v>
      </c>
      <c r="D180">
        <v>6</v>
      </c>
      <c r="E180" t="s">
        <v>173</v>
      </c>
      <c r="F180">
        <v>15</v>
      </c>
      <c r="G180" t="str">
        <f t="shared" si="2"/>
        <v>6a15</v>
      </c>
      <c r="H180" t="s">
        <v>53</v>
      </c>
      <c r="I180">
        <v>1</v>
      </c>
      <c r="J180" t="s">
        <v>50</v>
      </c>
    </row>
    <row r="181" spans="1:10" x14ac:dyDescent="0.2">
      <c r="A181">
        <v>1</v>
      </c>
      <c r="B181">
        <v>2</v>
      </c>
      <c r="C181" s="2">
        <v>44612</v>
      </c>
      <c r="D181">
        <v>6</v>
      </c>
      <c r="E181" t="s">
        <v>173</v>
      </c>
      <c r="F181">
        <v>15</v>
      </c>
      <c r="G181" t="str">
        <f t="shared" si="2"/>
        <v>6a15</v>
      </c>
      <c r="H181" t="s">
        <v>44</v>
      </c>
      <c r="I181">
        <v>0</v>
      </c>
      <c r="J181" t="s">
        <v>74</v>
      </c>
    </row>
    <row r="182" spans="1:10" x14ac:dyDescent="0.2">
      <c r="A182">
        <v>1</v>
      </c>
      <c r="B182">
        <v>2</v>
      </c>
      <c r="C182" s="2">
        <v>44614</v>
      </c>
      <c r="D182">
        <v>5</v>
      </c>
      <c r="E182" t="s">
        <v>172</v>
      </c>
      <c r="F182">
        <v>45</v>
      </c>
      <c r="G182" t="str">
        <f t="shared" si="2"/>
        <v>5a45</v>
      </c>
      <c r="H182" t="s">
        <v>53</v>
      </c>
      <c r="I182">
        <v>1</v>
      </c>
      <c r="J182" t="s">
        <v>103</v>
      </c>
    </row>
    <row r="183" spans="1:10" x14ac:dyDescent="0.2">
      <c r="A183">
        <v>1</v>
      </c>
      <c r="B183">
        <v>2</v>
      </c>
      <c r="C183" s="2">
        <v>44614</v>
      </c>
      <c r="D183">
        <v>5</v>
      </c>
      <c r="E183" t="s">
        <v>172</v>
      </c>
      <c r="F183">
        <v>45</v>
      </c>
      <c r="G183" t="str">
        <f t="shared" si="2"/>
        <v>5a45</v>
      </c>
      <c r="H183" t="s">
        <v>53</v>
      </c>
      <c r="I183">
        <v>1</v>
      </c>
      <c r="J183" t="s">
        <v>104</v>
      </c>
    </row>
    <row r="184" spans="1:10" x14ac:dyDescent="0.2">
      <c r="A184">
        <v>1</v>
      </c>
      <c r="B184">
        <v>2</v>
      </c>
      <c r="C184" s="2">
        <v>44614</v>
      </c>
      <c r="D184">
        <v>5</v>
      </c>
      <c r="E184" t="s">
        <v>172</v>
      </c>
      <c r="F184">
        <v>45</v>
      </c>
      <c r="G184" t="str">
        <f t="shared" si="2"/>
        <v>5a45</v>
      </c>
      <c r="H184" t="s">
        <v>53</v>
      </c>
      <c r="I184">
        <v>1</v>
      </c>
      <c r="J184" t="s">
        <v>50</v>
      </c>
    </row>
    <row r="185" spans="1:10" x14ac:dyDescent="0.2">
      <c r="A185">
        <v>1</v>
      </c>
      <c r="B185">
        <v>2</v>
      </c>
      <c r="C185" s="2">
        <v>44614</v>
      </c>
      <c r="D185">
        <v>5</v>
      </c>
      <c r="E185" t="s">
        <v>172</v>
      </c>
      <c r="F185">
        <v>45</v>
      </c>
      <c r="G185" t="str">
        <f t="shared" si="2"/>
        <v>5a45</v>
      </c>
      <c r="H185" t="s">
        <v>53</v>
      </c>
      <c r="I185">
        <v>1</v>
      </c>
      <c r="J185" t="s">
        <v>68</v>
      </c>
    </row>
    <row r="186" spans="1:10" x14ac:dyDescent="0.2">
      <c r="A186">
        <v>1</v>
      </c>
      <c r="B186">
        <v>2</v>
      </c>
      <c r="C186" s="2">
        <v>44614</v>
      </c>
      <c r="D186">
        <v>5</v>
      </c>
      <c r="E186" t="s">
        <v>172</v>
      </c>
      <c r="F186">
        <v>45</v>
      </c>
      <c r="G186" t="str">
        <f t="shared" si="2"/>
        <v>5a45</v>
      </c>
      <c r="H186" t="s">
        <v>44</v>
      </c>
      <c r="I186">
        <v>0</v>
      </c>
      <c r="J186" t="s">
        <v>71</v>
      </c>
    </row>
    <row r="187" spans="1:10" x14ac:dyDescent="0.2">
      <c r="A187">
        <v>1</v>
      </c>
      <c r="B187">
        <v>2</v>
      </c>
      <c r="C187" s="2">
        <v>44614</v>
      </c>
      <c r="D187">
        <v>5</v>
      </c>
      <c r="E187" t="s">
        <v>172</v>
      </c>
      <c r="F187">
        <v>45</v>
      </c>
      <c r="G187" t="str">
        <f t="shared" si="2"/>
        <v>5a45</v>
      </c>
      <c r="H187" t="s">
        <v>53</v>
      </c>
      <c r="I187">
        <v>1</v>
      </c>
      <c r="J187" t="s">
        <v>50</v>
      </c>
    </row>
    <row r="188" spans="1:10" x14ac:dyDescent="0.2">
      <c r="A188">
        <v>1</v>
      </c>
      <c r="B188">
        <v>2</v>
      </c>
      <c r="C188" s="2">
        <v>44614</v>
      </c>
      <c r="D188">
        <v>5</v>
      </c>
      <c r="E188" t="s">
        <v>172</v>
      </c>
      <c r="F188">
        <v>45</v>
      </c>
      <c r="G188" t="str">
        <f t="shared" si="2"/>
        <v>5a45</v>
      </c>
      <c r="H188" t="s">
        <v>53</v>
      </c>
      <c r="I188">
        <v>1</v>
      </c>
      <c r="J188" t="s">
        <v>105</v>
      </c>
    </row>
    <row r="189" spans="1:10" x14ac:dyDescent="0.2">
      <c r="A189">
        <v>1</v>
      </c>
      <c r="B189">
        <v>2</v>
      </c>
      <c r="C189" s="2">
        <v>44614</v>
      </c>
      <c r="D189">
        <v>5</v>
      </c>
      <c r="E189" t="s">
        <v>172</v>
      </c>
      <c r="F189">
        <v>45</v>
      </c>
      <c r="G189" t="str">
        <f t="shared" si="2"/>
        <v>5a45</v>
      </c>
      <c r="H189" t="s">
        <v>53</v>
      </c>
      <c r="I189">
        <v>1</v>
      </c>
      <c r="J189" t="s">
        <v>50</v>
      </c>
    </row>
    <row r="190" spans="1:10" x14ac:dyDescent="0.2">
      <c r="A190">
        <v>1</v>
      </c>
      <c r="B190">
        <v>2</v>
      </c>
      <c r="C190" s="2">
        <v>44614</v>
      </c>
      <c r="D190">
        <v>5</v>
      </c>
      <c r="E190" t="s">
        <v>172</v>
      </c>
      <c r="F190">
        <v>45</v>
      </c>
      <c r="G190" t="str">
        <f t="shared" si="2"/>
        <v>5a45</v>
      </c>
      <c r="H190" t="s">
        <v>53</v>
      </c>
      <c r="I190">
        <v>1</v>
      </c>
      <c r="J190" t="s">
        <v>50</v>
      </c>
    </row>
    <row r="191" spans="1:10" x14ac:dyDescent="0.2">
      <c r="A191">
        <v>1</v>
      </c>
      <c r="B191">
        <v>2</v>
      </c>
      <c r="C191" s="2">
        <v>44614</v>
      </c>
      <c r="D191">
        <v>5</v>
      </c>
      <c r="E191" t="s">
        <v>172</v>
      </c>
      <c r="F191">
        <v>45</v>
      </c>
      <c r="G191" t="str">
        <f t="shared" si="2"/>
        <v>5a45</v>
      </c>
      <c r="H191" t="s">
        <v>53</v>
      </c>
      <c r="I191">
        <v>1</v>
      </c>
      <c r="J191" t="s">
        <v>50</v>
      </c>
    </row>
    <row r="192" spans="1:10" x14ac:dyDescent="0.2">
      <c r="A192">
        <v>1</v>
      </c>
      <c r="B192">
        <v>2</v>
      </c>
      <c r="C192" s="2">
        <v>44614</v>
      </c>
      <c r="D192">
        <v>5</v>
      </c>
      <c r="E192" t="s">
        <v>172</v>
      </c>
      <c r="F192">
        <v>45</v>
      </c>
      <c r="G192" t="str">
        <f t="shared" si="2"/>
        <v>5a45</v>
      </c>
      <c r="H192" t="s">
        <v>53</v>
      </c>
      <c r="I192">
        <v>1</v>
      </c>
      <c r="J192" t="s">
        <v>106</v>
      </c>
    </row>
    <row r="193" spans="1:10" x14ac:dyDescent="0.2">
      <c r="A193">
        <v>1</v>
      </c>
      <c r="B193">
        <v>2</v>
      </c>
      <c r="C193" s="2">
        <v>44614</v>
      </c>
      <c r="D193">
        <v>5</v>
      </c>
      <c r="E193" t="s">
        <v>172</v>
      </c>
      <c r="F193">
        <v>15</v>
      </c>
      <c r="G193" t="str">
        <f t="shared" si="2"/>
        <v>5a15</v>
      </c>
      <c r="H193" t="s">
        <v>53</v>
      </c>
      <c r="I193">
        <v>1</v>
      </c>
      <c r="J193" t="s">
        <v>50</v>
      </c>
    </row>
    <row r="194" spans="1:10" x14ac:dyDescent="0.2">
      <c r="A194">
        <v>1</v>
      </c>
      <c r="B194">
        <v>2</v>
      </c>
      <c r="C194" s="2">
        <v>44614</v>
      </c>
      <c r="D194">
        <v>5</v>
      </c>
      <c r="E194" t="s">
        <v>172</v>
      </c>
      <c r="F194">
        <v>15</v>
      </c>
      <c r="G194" t="str">
        <f t="shared" ref="G194:G257" si="3">CONCATENATE(E194,F194)</f>
        <v>5a15</v>
      </c>
      <c r="H194" t="s">
        <v>53</v>
      </c>
      <c r="I194">
        <v>1</v>
      </c>
      <c r="J194" t="s">
        <v>87</v>
      </c>
    </row>
    <row r="195" spans="1:10" x14ac:dyDescent="0.2">
      <c r="A195">
        <v>1</v>
      </c>
      <c r="B195">
        <v>2</v>
      </c>
      <c r="C195" s="2">
        <v>44614</v>
      </c>
      <c r="D195">
        <v>5</v>
      </c>
      <c r="E195" t="s">
        <v>172</v>
      </c>
      <c r="F195">
        <v>15</v>
      </c>
      <c r="G195" t="str">
        <f t="shared" si="3"/>
        <v>5a15</v>
      </c>
      <c r="H195" t="s">
        <v>53</v>
      </c>
      <c r="I195">
        <v>1</v>
      </c>
      <c r="J195" t="s">
        <v>107</v>
      </c>
    </row>
    <row r="196" spans="1:10" x14ac:dyDescent="0.2">
      <c r="A196">
        <v>1</v>
      </c>
      <c r="B196">
        <v>2</v>
      </c>
      <c r="C196" s="2">
        <v>44614</v>
      </c>
      <c r="D196">
        <v>5</v>
      </c>
      <c r="E196" t="s">
        <v>172</v>
      </c>
      <c r="F196">
        <v>15</v>
      </c>
      <c r="G196" t="str">
        <f t="shared" si="3"/>
        <v>5a15</v>
      </c>
      <c r="H196" t="s">
        <v>53</v>
      </c>
      <c r="I196">
        <v>1</v>
      </c>
      <c r="J196" t="s">
        <v>49</v>
      </c>
    </row>
    <row r="197" spans="1:10" x14ac:dyDescent="0.2">
      <c r="A197">
        <v>1</v>
      </c>
      <c r="B197">
        <v>2</v>
      </c>
      <c r="C197" s="2">
        <v>44614</v>
      </c>
      <c r="D197">
        <v>5</v>
      </c>
      <c r="E197" t="s">
        <v>172</v>
      </c>
      <c r="F197">
        <v>15</v>
      </c>
      <c r="G197" t="str">
        <f t="shared" si="3"/>
        <v>5a15</v>
      </c>
      <c r="H197" t="s">
        <v>44</v>
      </c>
      <c r="I197">
        <v>0</v>
      </c>
      <c r="J197" t="s">
        <v>52</v>
      </c>
    </row>
    <row r="198" spans="1:10" x14ac:dyDescent="0.2">
      <c r="A198">
        <v>1</v>
      </c>
      <c r="B198">
        <v>2</v>
      </c>
      <c r="C198" s="2">
        <v>44614</v>
      </c>
      <c r="D198">
        <v>5</v>
      </c>
      <c r="E198" t="s">
        <v>172</v>
      </c>
      <c r="F198">
        <v>15</v>
      </c>
      <c r="G198" t="str">
        <f t="shared" si="3"/>
        <v>5a15</v>
      </c>
      <c r="H198" t="s">
        <v>53</v>
      </c>
      <c r="I198">
        <v>1</v>
      </c>
      <c r="J198" t="s">
        <v>74</v>
      </c>
    </row>
    <row r="199" spans="1:10" x14ac:dyDescent="0.2">
      <c r="A199">
        <v>1</v>
      </c>
      <c r="B199">
        <v>2</v>
      </c>
      <c r="C199" s="2">
        <v>44614</v>
      </c>
      <c r="D199">
        <v>5</v>
      </c>
      <c r="E199" t="s">
        <v>172</v>
      </c>
      <c r="F199">
        <v>15</v>
      </c>
      <c r="G199" t="str">
        <f t="shared" si="3"/>
        <v>5a15</v>
      </c>
      <c r="H199" t="s">
        <v>53</v>
      </c>
      <c r="I199">
        <v>1</v>
      </c>
      <c r="J199" t="s">
        <v>63</v>
      </c>
    </row>
    <row r="200" spans="1:10" x14ac:dyDescent="0.2">
      <c r="A200">
        <v>1</v>
      </c>
      <c r="B200">
        <v>2</v>
      </c>
      <c r="C200" s="2">
        <v>44614</v>
      </c>
      <c r="D200">
        <v>1</v>
      </c>
      <c r="E200" t="s">
        <v>169</v>
      </c>
      <c r="F200">
        <v>45</v>
      </c>
      <c r="G200" t="str">
        <f t="shared" si="3"/>
        <v>1a45</v>
      </c>
      <c r="H200" t="s">
        <v>44</v>
      </c>
      <c r="I200">
        <v>0</v>
      </c>
      <c r="J200" t="s">
        <v>71</v>
      </c>
    </row>
    <row r="201" spans="1:10" x14ac:dyDescent="0.2">
      <c r="A201">
        <v>1</v>
      </c>
      <c r="B201">
        <v>2</v>
      </c>
      <c r="C201" s="2">
        <v>44614</v>
      </c>
      <c r="D201">
        <v>1</v>
      </c>
      <c r="E201" t="s">
        <v>169</v>
      </c>
      <c r="F201">
        <v>45</v>
      </c>
      <c r="G201" t="str">
        <f t="shared" si="3"/>
        <v>1a45</v>
      </c>
      <c r="H201" t="s">
        <v>44</v>
      </c>
      <c r="I201">
        <v>0</v>
      </c>
      <c r="J201" t="s">
        <v>43</v>
      </c>
    </row>
    <row r="202" spans="1:10" x14ac:dyDescent="0.2">
      <c r="A202">
        <v>1</v>
      </c>
      <c r="B202">
        <v>2</v>
      </c>
      <c r="C202" s="2">
        <v>44614</v>
      </c>
      <c r="D202">
        <v>1</v>
      </c>
      <c r="E202" t="s">
        <v>169</v>
      </c>
      <c r="F202">
        <v>45</v>
      </c>
      <c r="G202" t="str">
        <f t="shared" si="3"/>
        <v>1a45</v>
      </c>
      <c r="H202" t="s">
        <v>44</v>
      </c>
      <c r="I202">
        <v>0</v>
      </c>
      <c r="J202" t="s">
        <v>61</v>
      </c>
    </row>
    <row r="203" spans="1:10" x14ac:dyDescent="0.2">
      <c r="A203">
        <v>1</v>
      </c>
      <c r="B203">
        <v>2</v>
      </c>
      <c r="C203" s="2">
        <v>44614</v>
      </c>
      <c r="D203">
        <v>1</v>
      </c>
      <c r="E203" t="s">
        <v>169</v>
      </c>
      <c r="F203">
        <v>45</v>
      </c>
      <c r="G203" t="str">
        <f t="shared" si="3"/>
        <v>1a45</v>
      </c>
      <c r="H203" t="s">
        <v>44</v>
      </c>
      <c r="I203">
        <v>0</v>
      </c>
      <c r="J203" t="s">
        <v>62</v>
      </c>
    </row>
    <row r="204" spans="1:10" x14ac:dyDescent="0.2">
      <c r="A204">
        <v>1</v>
      </c>
      <c r="B204">
        <v>2</v>
      </c>
      <c r="C204" s="2">
        <v>44614</v>
      </c>
      <c r="D204">
        <v>1</v>
      </c>
      <c r="E204" t="s">
        <v>169</v>
      </c>
      <c r="F204">
        <v>45</v>
      </c>
      <c r="G204" t="str">
        <f t="shared" si="3"/>
        <v>1a45</v>
      </c>
      <c r="H204" t="s">
        <v>53</v>
      </c>
      <c r="I204">
        <v>1</v>
      </c>
      <c r="J204" t="s">
        <v>75</v>
      </c>
    </row>
    <row r="205" spans="1:10" x14ac:dyDescent="0.2">
      <c r="A205">
        <v>1</v>
      </c>
      <c r="B205">
        <v>2</v>
      </c>
      <c r="C205" s="2">
        <v>44614</v>
      </c>
      <c r="D205">
        <v>1</v>
      </c>
      <c r="E205" t="s">
        <v>169</v>
      </c>
      <c r="F205">
        <v>45</v>
      </c>
      <c r="G205" t="str">
        <f t="shared" si="3"/>
        <v>1a45</v>
      </c>
      <c r="H205" t="s">
        <v>53</v>
      </c>
      <c r="I205">
        <v>1</v>
      </c>
      <c r="J205" t="s">
        <v>75</v>
      </c>
    </row>
    <row r="206" spans="1:10" x14ac:dyDescent="0.2">
      <c r="A206">
        <v>1</v>
      </c>
      <c r="B206">
        <v>2</v>
      </c>
      <c r="C206" s="2">
        <v>44614</v>
      </c>
      <c r="D206">
        <v>1</v>
      </c>
      <c r="E206" t="s">
        <v>169</v>
      </c>
      <c r="F206">
        <v>45</v>
      </c>
      <c r="G206" t="str">
        <f t="shared" si="3"/>
        <v>1a45</v>
      </c>
      <c r="H206" t="s">
        <v>44</v>
      </c>
      <c r="I206">
        <v>0</v>
      </c>
      <c r="J206" t="s">
        <v>108</v>
      </c>
    </row>
    <row r="207" spans="1:10" x14ac:dyDescent="0.2">
      <c r="A207">
        <v>1</v>
      </c>
      <c r="B207">
        <v>2</v>
      </c>
      <c r="C207" s="2">
        <v>44614</v>
      </c>
      <c r="D207">
        <v>1</v>
      </c>
      <c r="E207" t="s">
        <v>169</v>
      </c>
      <c r="F207">
        <v>45</v>
      </c>
      <c r="G207" t="str">
        <f t="shared" si="3"/>
        <v>1a45</v>
      </c>
      <c r="H207" t="s">
        <v>44</v>
      </c>
      <c r="I207">
        <v>0</v>
      </c>
      <c r="J207" t="s">
        <v>75</v>
      </c>
    </row>
    <row r="208" spans="1:10" x14ac:dyDescent="0.2">
      <c r="A208">
        <v>1</v>
      </c>
      <c r="B208">
        <v>2</v>
      </c>
      <c r="C208" s="2">
        <v>44614</v>
      </c>
      <c r="D208">
        <v>1</v>
      </c>
      <c r="E208" t="s">
        <v>169</v>
      </c>
      <c r="F208">
        <v>45</v>
      </c>
      <c r="G208" t="str">
        <f t="shared" si="3"/>
        <v>1a45</v>
      </c>
      <c r="H208" t="s">
        <v>53</v>
      </c>
      <c r="I208">
        <v>1</v>
      </c>
      <c r="J208" t="s">
        <v>75</v>
      </c>
    </row>
    <row r="209" spans="1:10" x14ac:dyDescent="0.2">
      <c r="A209">
        <v>1</v>
      </c>
      <c r="B209">
        <v>2</v>
      </c>
      <c r="C209" s="2">
        <v>44614</v>
      </c>
      <c r="D209">
        <v>1</v>
      </c>
      <c r="E209" t="s">
        <v>169</v>
      </c>
      <c r="F209">
        <v>45</v>
      </c>
      <c r="G209" t="str">
        <f t="shared" si="3"/>
        <v>1a45</v>
      </c>
      <c r="H209" t="s">
        <v>53</v>
      </c>
      <c r="I209">
        <v>1</v>
      </c>
      <c r="J209" t="s">
        <v>75</v>
      </c>
    </row>
    <row r="210" spans="1:10" x14ac:dyDescent="0.2">
      <c r="A210">
        <v>1</v>
      </c>
      <c r="B210">
        <v>2</v>
      </c>
      <c r="C210" s="2">
        <v>44614</v>
      </c>
      <c r="D210">
        <v>1</v>
      </c>
      <c r="E210" t="s">
        <v>169</v>
      </c>
      <c r="F210">
        <v>45</v>
      </c>
      <c r="G210" t="str">
        <f t="shared" si="3"/>
        <v>1a45</v>
      </c>
      <c r="H210" t="s">
        <v>44</v>
      </c>
      <c r="I210">
        <v>0</v>
      </c>
      <c r="J210" t="s">
        <v>75</v>
      </c>
    </row>
    <row r="211" spans="1:10" x14ac:dyDescent="0.2">
      <c r="A211">
        <v>1</v>
      </c>
      <c r="B211">
        <v>2</v>
      </c>
      <c r="C211" s="2">
        <v>44614</v>
      </c>
      <c r="D211">
        <v>1</v>
      </c>
      <c r="E211" t="s">
        <v>169</v>
      </c>
      <c r="F211">
        <v>45</v>
      </c>
      <c r="G211" t="str">
        <f t="shared" si="3"/>
        <v>1a45</v>
      </c>
      <c r="H211" t="s">
        <v>53</v>
      </c>
      <c r="I211">
        <v>1</v>
      </c>
      <c r="J211" t="s">
        <v>75</v>
      </c>
    </row>
    <row r="212" spans="1:10" x14ac:dyDescent="0.2">
      <c r="A212">
        <v>1</v>
      </c>
      <c r="B212">
        <v>2</v>
      </c>
      <c r="C212" s="2">
        <v>44614</v>
      </c>
      <c r="D212">
        <v>1</v>
      </c>
      <c r="E212" t="s">
        <v>169</v>
      </c>
      <c r="F212">
        <v>45</v>
      </c>
      <c r="G212" t="str">
        <f t="shared" si="3"/>
        <v>1a45</v>
      </c>
      <c r="H212" t="s">
        <v>53</v>
      </c>
      <c r="I212">
        <v>1</v>
      </c>
      <c r="J212" t="s">
        <v>105</v>
      </c>
    </row>
    <row r="213" spans="1:10" x14ac:dyDescent="0.2">
      <c r="A213">
        <v>1</v>
      </c>
      <c r="B213">
        <v>2</v>
      </c>
      <c r="C213" s="2">
        <v>44614</v>
      </c>
      <c r="D213">
        <v>1</v>
      </c>
      <c r="E213" t="s">
        <v>169</v>
      </c>
      <c r="F213">
        <v>45</v>
      </c>
      <c r="G213" t="str">
        <f t="shared" si="3"/>
        <v>1a45</v>
      </c>
      <c r="H213" t="s">
        <v>53</v>
      </c>
      <c r="I213">
        <v>1</v>
      </c>
      <c r="J213" t="s">
        <v>80</v>
      </c>
    </row>
    <row r="214" spans="1:10" x14ac:dyDescent="0.2">
      <c r="A214">
        <v>1</v>
      </c>
      <c r="B214">
        <v>2</v>
      </c>
      <c r="C214" s="2">
        <v>44614</v>
      </c>
      <c r="D214">
        <v>1</v>
      </c>
      <c r="E214" t="s">
        <v>169</v>
      </c>
      <c r="F214">
        <v>45</v>
      </c>
      <c r="G214" t="str">
        <f t="shared" si="3"/>
        <v>1a45</v>
      </c>
      <c r="H214" t="s">
        <v>44</v>
      </c>
      <c r="I214">
        <v>0</v>
      </c>
      <c r="J214" t="s">
        <v>89</v>
      </c>
    </row>
    <row r="215" spans="1:10" x14ac:dyDescent="0.2">
      <c r="A215">
        <v>1</v>
      </c>
      <c r="B215">
        <v>2</v>
      </c>
      <c r="C215" s="2">
        <v>44614</v>
      </c>
      <c r="D215">
        <v>1</v>
      </c>
      <c r="E215" t="s">
        <v>169</v>
      </c>
      <c r="F215">
        <v>45</v>
      </c>
      <c r="G215" t="str">
        <f t="shared" si="3"/>
        <v>1a45</v>
      </c>
      <c r="H215" t="s">
        <v>44</v>
      </c>
      <c r="I215">
        <v>0</v>
      </c>
      <c r="J215" t="s">
        <v>68</v>
      </c>
    </row>
    <row r="216" spans="1:10" x14ac:dyDescent="0.2">
      <c r="A216">
        <v>1</v>
      </c>
      <c r="B216">
        <v>2</v>
      </c>
      <c r="C216" s="2">
        <v>44614</v>
      </c>
      <c r="D216">
        <v>1</v>
      </c>
      <c r="E216" t="s">
        <v>169</v>
      </c>
      <c r="F216">
        <v>45</v>
      </c>
      <c r="G216" t="str">
        <f t="shared" si="3"/>
        <v>1a45</v>
      </c>
      <c r="H216" t="s">
        <v>44</v>
      </c>
      <c r="I216">
        <v>0</v>
      </c>
      <c r="J216" t="s">
        <v>45</v>
      </c>
    </row>
    <row r="217" spans="1:10" x14ac:dyDescent="0.2">
      <c r="A217">
        <v>1</v>
      </c>
      <c r="B217">
        <v>2</v>
      </c>
      <c r="C217" s="2">
        <v>44614</v>
      </c>
      <c r="D217">
        <v>1</v>
      </c>
      <c r="E217" t="s">
        <v>169</v>
      </c>
      <c r="F217">
        <v>45</v>
      </c>
      <c r="G217" t="str">
        <f t="shared" si="3"/>
        <v>1a45</v>
      </c>
      <c r="H217" t="s">
        <v>44</v>
      </c>
      <c r="I217">
        <v>0</v>
      </c>
      <c r="J217" t="s">
        <v>79</v>
      </c>
    </row>
    <row r="218" spans="1:10" x14ac:dyDescent="0.2">
      <c r="A218">
        <v>1</v>
      </c>
      <c r="B218">
        <v>2</v>
      </c>
      <c r="C218" s="2">
        <v>44614</v>
      </c>
      <c r="D218">
        <v>1</v>
      </c>
      <c r="E218" t="s">
        <v>169</v>
      </c>
      <c r="F218">
        <v>45</v>
      </c>
      <c r="G218" t="str">
        <f t="shared" si="3"/>
        <v>1a45</v>
      </c>
      <c r="H218" t="s">
        <v>44</v>
      </c>
      <c r="I218">
        <v>0</v>
      </c>
      <c r="J218" t="s">
        <v>66</v>
      </c>
    </row>
    <row r="219" spans="1:10" x14ac:dyDescent="0.2">
      <c r="A219">
        <v>1</v>
      </c>
      <c r="B219">
        <v>2</v>
      </c>
      <c r="C219" s="2">
        <v>44614</v>
      </c>
      <c r="D219">
        <v>1</v>
      </c>
      <c r="E219" t="s">
        <v>169</v>
      </c>
      <c r="F219">
        <v>45</v>
      </c>
      <c r="G219" t="str">
        <f t="shared" si="3"/>
        <v>1a45</v>
      </c>
      <c r="H219" t="s">
        <v>44</v>
      </c>
      <c r="I219">
        <v>0</v>
      </c>
      <c r="J219" t="s">
        <v>110</v>
      </c>
    </row>
    <row r="220" spans="1:10" x14ac:dyDescent="0.2">
      <c r="A220">
        <v>1</v>
      </c>
      <c r="B220">
        <v>2</v>
      </c>
      <c r="C220" s="2">
        <v>44614</v>
      </c>
      <c r="D220">
        <v>1</v>
      </c>
      <c r="E220" t="s">
        <v>169</v>
      </c>
      <c r="F220">
        <v>45</v>
      </c>
      <c r="G220" t="str">
        <f t="shared" si="3"/>
        <v>1a45</v>
      </c>
      <c r="H220" t="s">
        <v>53</v>
      </c>
      <c r="I220">
        <v>1</v>
      </c>
      <c r="J220" t="s">
        <v>111</v>
      </c>
    </row>
    <row r="221" spans="1:10" x14ac:dyDescent="0.2">
      <c r="A221">
        <v>1</v>
      </c>
      <c r="B221">
        <v>2</v>
      </c>
      <c r="C221" s="2">
        <v>44614</v>
      </c>
      <c r="D221">
        <v>1</v>
      </c>
      <c r="E221" t="s">
        <v>169</v>
      </c>
      <c r="F221">
        <v>45</v>
      </c>
      <c r="G221" t="str">
        <f t="shared" si="3"/>
        <v>1a45</v>
      </c>
      <c r="H221" t="s">
        <v>44</v>
      </c>
      <c r="I221">
        <v>0</v>
      </c>
      <c r="J221" t="s">
        <v>79</v>
      </c>
    </row>
    <row r="222" spans="1:10" x14ac:dyDescent="0.2">
      <c r="A222">
        <v>1</v>
      </c>
      <c r="B222">
        <v>2</v>
      </c>
      <c r="C222" s="2">
        <v>44614</v>
      </c>
      <c r="D222">
        <v>1</v>
      </c>
      <c r="E222" t="s">
        <v>169</v>
      </c>
      <c r="F222">
        <v>15</v>
      </c>
      <c r="G222" t="str">
        <f t="shared" si="3"/>
        <v>1a15</v>
      </c>
      <c r="H222" t="s">
        <v>44</v>
      </c>
      <c r="I222">
        <v>0</v>
      </c>
      <c r="J222" t="s">
        <v>72</v>
      </c>
    </row>
    <row r="223" spans="1:10" x14ac:dyDescent="0.2">
      <c r="A223">
        <v>1</v>
      </c>
      <c r="B223">
        <v>2</v>
      </c>
      <c r="C223" s="2">
        <v>44614</v>
      </c>
      <c r="D223">
        <v>1</v>
      </c>
      <c r="E223" t="s">
        <v>169</v>
      </c>
      <c r="F223">
        <v>15</v>
      </c>
      <c r="G223" t="str">
        <f t="shared" si="3"/>
        <v>1a15</v>
      </c>
      <c r="H223" t="s">
        <v>44</v>
      </c>
      <c r="I223">
        <v>0</v>
      </c>
      <c r="J223" t="s">
        <v>50</v>
      </c>
    </row>
    <row r="224" spans="1:10" x14ac:dyDescent="0.2">
      <c r="A224">
        <v>1</v>
      </c>
      <c r="B224">
        <v>2</v>
      </c>
      <c r="C224" s="2">
        <v>44614</v>
      </c>
      <c r="D224">
        <v>1</v>
      </c>
      <c r="E224" t="s">
        <v>169</v>
      </c>
      <c r="F224">
        <v>15</v>
      </c>
      <c r="G224" t="str">
        <f t="shared" si="3"/>
        <v>1a15</v>
      </c>
      <c r="H224" t="s">
        <v>44</v>
      </c>
      <c r="I224">
        <v>0</v>
      </c>
      <c r="J224" t="s">
        <v>74</v>
      </c>
    </row>
    <row r="225" spans="1:10" x14ac:dyDescent="0.2">
      <c r="A225">
        <v>1</v>
      </c>
      <c r="B225">
        <v>2</v>
      </c>
      <c r="C225" s="2">
        <v>44614</v>
      </c>
      <c r="D225">
        <v>1</v>
      </c>
      <c r="E225" t="s">
        <v>169</v>
      </c>
      <c r="F225">
        <v>15</v>
      </c>
      <c r="G225" t="str">
        <f t="shared" si="3"/>
        <v>1a15</v>
      </c>
      <c r="H225" t="s">
        <v>44</v>
      </c>
      <c r="I225">
        <v>0</v>
      </c>
      <c r="J225" t="s">
        <v>45</v>
      </c>
    </row>
    <row r="226" spans="1:10" x14ac:dyDescent="0.2">
      <c r="A226">
        <v>1</v>
      </c>
      <c r="B226">
        <v>2</v>
      </c>
      <c r="C226" s="2">
        <v>44614</v>
      </c>
      <c r="D226">
        <v>1</v>
      </c>
      <c r="E226" t="s">
        <v>169</v>
      </c>
      <c r="F226">
        <v>15</v>
      </c>
      <c r="G226" t="str">
        <f t="shared" si="3"/>
        <v>1a15</v>
      </c>
      <c r="H226" t="s">
        <v>44</v>
      </c>
      <c r="I226">
        <v>0</v>
      </c>
      <c r="J226" t="s">
        <v>50</v>
      </c>
    </row>
    <row r="227" spans="1:10" x14ac:dyDescent="0.2">
      <c r="A227">
        <v>1</v>
      </c>
      <c r="B227">
        <v>2</v>
      </c>
      <c r="C227" s="2">
        <v>44614</v>
      </c>
      <c r="D227">
        <v>1</v>
      </c>
      <c r="E227" t="s">
        <v>169</v>
      </c>
      <c r="F227">
        <v>15</v>
      </c>
      <c r="G227" t="str">
        <f t="shared" si="3"/>
        <v>1a15</v>
      </c>
      <c r="H227" t="s">
        <v>44</v>
      </c>
      <c r="I227">
        <v>0</v>
      </c>
      <c r="J227" t="s">
        <v>43</v>
      </c>
    </row>
    <row r="228" spans="1:10" x14ac:dyDescent="0.2">
      <c r="A228">
        <v>1</v>
      </c>
      <c r="B228">
        <v>2</v>
      </c>
      <c r="C228" s="2">
        <v>44614</v>
      </c>
      <c r="D228">
        <v>1</v>
      </c>
      <c r="E228" t="s">
        <v>169</v>
      </c>
      <c r="F228">
        <v>15</v>
      </c>
      <c r="G228" t="str">
        <f t="shared" si="3"/>
        <v>1a15</v>
      </c>
      <c r="H228" t="s">
        <v>44</v>
      </c>
      <c r="I228">
        <v>0</v>
      </c>
      <c r="J228" t="s">
        <v>109</v>
      </c>
    </row>
    <row r="229" spans="1:10" x14ac:dyDescent="0.2">
      <c r="A229">
        <v>1</v>
      </c>
      <c r="B229">
        <v>2</v>
      </c>
      <c r="C229" s="2">
        <v>44614</v>
      </c>
      <c r="D229">
        <v>1</v>
      </c>
      <c r="E229" t="s">
        <v>169</v>
      </c>
      <c r="F229">
        <v>15</v>
      </c>
      <c r="G229" t="str">
        <f t="shared" si="3"/>
        <v>1a15</v>
      </c>
      <c r="H229" t="s">
        <v>44</v>
      </c>
      <c r="I229">
        <v>0</v>
      </c>
      <c r="J229" t="s">
        <v>87</v>
      </c>
    </row>
    <row r="230" spans="1:10" x14ac:dyDescent="0.2">
      <c r="A230">
        <v>1</v>
      </c>
      <c r="B230">
        <v>2</v>
      </c>
      <c r="C230" s="2">
        <v>44614</v>
      </c>
      <c r="D230">
        <v>1</v>
      </c>
      <c r="E230" t="s">
        <v>169</v>
      </c>
      <c r="F230">
        <v>15</v>
      </c>
      <c r="G230" t="str">
        <f t="shared" si="3"/>
        <v>1a15</v>
      </c>
      <c r="H230" t="s">
        <v>44</v>
      </c>
      <c r="I230">
        <v>0</v>
      </c>
      <c r="J230" t="s">
        <v>52</v>
      </c>
    </row>
    <row r="231" spans="1:10" x14ac:dyDescent="0.2">
      <c r="A231">
        <v>1</v>
      </c>
      <c r="B231">
        <v>2</v>
      </c>
      <c r="C231" s="2">
        <v>44614</v>
      </c>
      <c r="D231">
        <v>1</v>
      </c>
      <c r="E231" t="s">
        <v>169</v>
      </c>
      <c r="F231">
        <v>15</v>
      </c>
      <c r="G231" t="str">
        <f t="shared" si="3"/>
        <v>1a15</v>
      </c>
      <c r="H231" t="s">
        <v>44</v>
      </c>
      <c r="I231">
        <v>0</v>
      </c>
      <c r="J231" t="s">
        <v>50</v>
      </c>
    </row>
    <row r="232" spans="1:10" x14ac:dyDescent="0.2">
      <c r="A232">
        <v>1</v>
      </c>
      <c r="B232">
        <v>2</v>
      </c>
      <c r="C232" s="2">
        <v>44615</v>
      </c>
      <c r="D232">
        <v>4</v>
      </c>
      <c r="E232" t="s">
        <v>171</v>
      </c>
      <c r="F232">
        <v>45</v>
      </c>
      <c r="G232" t="str">
        <f t="shared" si="3"/>
        <v>4a45</v>
      </c>
      <c r="H232" t="s">
        <v>44</v>
      </c>
      <c r="I232">
        <v>0</v>
      </c>
      <c r="J232" t="s">
        <v>48</v>
      </c>
    </row>
    <row r="233" spans="1:10" x14ac:dyDescent="0.2">
      <c r="A233">
        <v>1</v>
      </c>
      <c r="B233">
        <v>2</v>
      </c>
      <c r="C233" s="2">
        <v>44615</v>
      </c>
      <c r="D233">
        <v>4</v>
      </c>
      <c r="E233" t="s">
        <v>171</v>
      </c>
      <c r="F233">
        <v>45</v>
      </c>
      <c r="G233" t="str">
        <f t="shared" si="3"/>
        <v>4a45</v>
      </c>
      <c r="H233" t="s">
        <v>44</v>
      </c>
      <c r="I233">
        <v>0</v>
      </c>
      <c r="J233" t="s">
        <v>55</v>
      </c>
    </row>
    <row r="234" spans="1:10" x14ac:dyDescent="0.2">
      <c r="A234">
        <v>1</v>
      </c>
      <c r="B234">
        <v>2</v>
      </c>
      <c r="C234" s="2">
        <v>44615</v>
      </c>
      <c r="D234">
        <v>4</v>
      </c>
      <c r="E234" t="s">
        <v>171</v>
      </c>
      <c r="F234">
        <v>45</v>
      </c>
      <c r="G234" t="str">
        <f t="shared" si="3"/>
        <v>4a45</v>
      </c>
      <c r="H234" t="s">
        <v>44</v>
      </c>
      <c r="I234">
        <v>0</v>
      </c>
      <c r="J234" t="s">
        <v>46</v>
      </c>
    </row>
    <row r="235" spans="1:10" x14ac:dyDescent="0.2">
      <c r="A235">
        <v>1</v>
      </c>
      <c r="B235">
        <v>2</v>
      </c>
      <c r="C235" s="2">
        <v>44615</v>
      </c>
      <c r="D235">
        <v>4</v>
      </c>
      <c r="E235" t="s">
        <v>171</v>
      </c>
      <c r="F235">
        <v>45</v>
      </c>
      <c r="G235" t="str">
        <f t="shared" si="3"/>
        <v>4a45</v>
      </c>
      <c r="H235" t="s">
        <v>44</v>
      </c>
      <c r="I235">
        <v>0</v>
      </c>
      <c r="J235" t="s">
        <v>66</v>
      </c>
    </row>
    <row r="236" spans="1:10" x14ac:dyDescent="0.2">
      <c r="A236">
        <v>1</v>
      </c>
      <c r="B236">
        <v>2</v>
      </c>
      <c r="C236" s="2">
        <v>44615</v>
      </c>
      <c r="D236">
        <v>4</v>
      </c>
      <c r="E236" t="s">
        <v>171</v>
      </c>
      <c r="F236">
        <v>45</v>
      </c>
      <c r="G236" t="str">
        <f t="shared" si="3"/>
        <v>4a45</v>
      </c>
      <c r="H236" t="s">
        <v>44</v>
      </c>
      <c r="I236">
        <v>0</v>
      </c>
      <c r="J236" t="s">
        <v>54</v>
      </c>
    </row>
    <row r="237" spans="1:10" x14ac:dyDescent="0.2">
      <c r="A237">
        <v>1</v>
      </c>
      <c r="B237">
        <v>2</v>
      </c>
      <c r="C237" s="2">
        <v>44615</v>
      </c>
      <c r="D237">
        <v>4</v>
      </c>
      <c r="E237" t="s">
        <v>171</v>
      </c>
      <c r="F237">
        <v>45</v>
      </c>
      <c r="G237" t="str">
        <f t="shared" si="3"/>
        <v>4a45</v>
      </c>
      <c r="H237" t="s">
        <v>44</v>
      </c>
      <c r="I237">
        <v>0</v>
      </c>
      <c r="J237" t="s">
        <v>83</v>
      </c>
    </row>
    <row r="238" spans="1:10" x14ac:dyDescent="0.2">
      <c r="A238">
        <v>1</v>
      </c>
      <c r="B238">
        <v>2</v>
      </c>
      <c r="C238" s="2">
        <v>44615</v>
      </c>
      <c r="D238">
        <v>4</v>
      </c>
      <c r="E238" t="s">
        <v>171</v>
      </c>
      <c r="F238">
        <v>45</v>
      </c>
      <c r="G238" t="str">
        <f t="shared" si="3"/>
        <v>4a45</v>
      </c>
      <c r="H238" t="s">
        <v>44</v>
      </c>
      <c r="I238">
        <v>0</v>
      </c>
      <c r="J238" t="s">
        <v>50</v>
      </c>
    </row>
    <row r="239" spans="1:10" x14ac:dyDescent="0.2">
      <c r="A239">
        <v>1</v>
      </c>
      <c r="B239">
        <v>2</v>
      </c>
      <c r="C239" s="2">
        <v>44615</v>
      </c>
      <c r="D239">
        <v>4</v>
      </c>
      <c r="E239" t="s">
        <v>171</v>
      </c>
      <c r="F239">
        <v>45</v>
      </c>
      <c r="G239" t="str">
        <f t="shared" si="3"/>
        <v>4a45</v>
      </c>
      <c r="H239" t="s">
        <v>53</v>
      </c>
      <c r="I239">
        <v>1</v>
      </c>
      <c r="J239" t="s">
        <v>50</v>
      </c>
    </row>
    <row r="240" spans="1:10" x14ac:dyDescent="0.2">
      <c r="A240">
        <v>1</v>
      </c>
      <c r="B240">
        <v>2</v>
      </c>
      <c r="C240" s="2">
        <v>44615</v>
      </c>
      <c r="D240">
        <v>4</v>
      </c>
      <c r="E240" t="s">
        <v>171</v>
      </c>
      <c r="F240">
        <v>45</v>
      </c>
      <c r="G240" t="str">
        <f t="shared" si="3"/>
        <v>4a45</v>
      </c>
      <c r="H240" t="s">
        <v>44</v>
      </c>
      <c r="I240">
        <v>0</v>
      </c>
      <c r="J240" t="s">
        <v>90</v>
      </c>
    </row>
    <row r="241" spans="1:10" x14ac:dyDescent="0.2">
      <c r="A241">
        <v>1</v>
      </c>
      <c r="B241">
        <v>2</v>
      </c>
      <c r="C241" s="2">
        <v>44615</v>
      </c>
      <c r="D241">
        <v>4</v>
      </c>
      <c r="E241" t="s">
        <v>171</v>
      </c>
      <c r="F241">
        <v>15</v>
      </c>
      <c r="G241" t="str">
        <f t="shared" si="3"/>
        <v>4a15</v>
      </c>
      <c r="H241" t="s">
        <v>44</v>
      </c>
      <c r="I241">
        <v>0</v>
      </c>
      <c r="J241" t="s">
        <v>72</v>
      </c>
    </row>
    <row r="242" spans="1:10" x14ac:dyDescent="0.2">
      <c r="A242">
        <v>1</v>
      </c>
      <c r="B242">
        <v>2</v>
      </c>
      <c r="C242" s="2">
        <v>44615</v>
      </c>
      <c r="D242">
        <v>4</v>
      </c>
      <c r="E242" t="s">
        <v>171</v>
      </c>
      <c r="F242">
        <v>15</v>
      </c>
      <c r="G242" t="str">
        <f t="shared" si="3"/>
        <v>4a15</v>
      </c>
      <c r="H242" t="s">
        <v>44</v>
      </c>
      <c r="I242">
        <v>0</v>
      </c>
      <c r="J242" t="s">
        <v>91</v>
      </c>
    </row>
    <row r="243" spans="1:10" x14ac:dyDescent="0.2">
      <c r="A243">
        <v>1</v>
      </c>
      <c r="B243">
        <v>2</v>
      </c>
      <c r="C243" s="2">
        <v>44615</v>
      </c>
      <c r="D243">
        <v>4</v>
      </c>
      <c r="E243" t="s">
        <v>171</v>
      </c>
      <c r="F243">
        <v>15</v>
      </c>
      <c r="G243" t="str">
        <f t="shared" si="3"/>
        <v>4a15</v>
      </c>
      <c r="H243" t="s">
        <v>44</v>
      </c>
      <c r="I243">
        <v>0</v>
      </c>
      <c r="J243" t="s">
        <v>43</v>
      </c>
    </row>
    <row r="244" spans="1:10" x14ac:dyDescent="0.2">
      <c r="A244">
        <v>1</v>
      </c>
      <c r="B244">
        <v>2</v>
      </c>
      <c r="C244" s="2">
        <v>44615</v>
      </c>
      <c r="D244">
        <v>4</v>
      </c>
      <c r="E244" t="s">
        <v>171</v>
      </c>
      <c r="F244">
        <v>15</v>
      </c>
      <c r="G244" t="str">
        <f t="shared" si="3"/>
        <v>4a15</v>
      </c>
      <c r="H244" t="s">
        <v>44</v>
      </c>
      <c r="I244">
        <v>0</v>
      </c>
      <c r="J244" t="s">
        <v>55</v>
      </c>
    </row>
    <row r="245" spans="1:10" x14ac:dyDescent="0.2">
      <c r="A245">
        <v>1</v>
      </c>
      <c r="B245">
        <v>2</v>
      </c>
      <c r="C245" s="2">
        <v>44615</v>
      </c>
      <c r="D245">
        <v>4</v>
      </c>
      <c r="E245" t="s">
        <v>171</v>
      </c>
      <c r="F245">
        <v>15</v>
      </c>
      <c r="G245" t="str">
        <f t="shared" si="3"/>
        <v>4a15</v>
      </c>
      <c r="H245" t="s">
        <v>44</v>
      </c>
      <c r="I245">
        <v>0</v>
      </c>
      <c r="J245" t="s">
        <v>80</v>
      </c>
    </row>
    <row r="246" spans="1:10" x14ac:dyDescent="0.2">
      <c r="A246">
        <v>1</v>
      </c>
      <c r="B246">
        <v>2</v>
      </c>
      <c r="C246" s="2">
        <v>44615</v>
      </c>
      <c r="D246">
        <v>4</v>
      </c>
      <c r="E246" t="s">
        <v>171</v>
      </c>
      <c r="F246">
        <v>15</v>
      </c>
      <c r="G246" t="str">
        <f t="shared" si="3"/>
        <v>4a15</v>
      </c>
      <c r="H246" t="s">
        <v>44</v>
      </c>
      <c r="I246">
        <v>0</v>
      </c>
      <c r="J246" t="s">
        <v>61</v>
      </c>
    </row>
    <row r="247" spans="1:10" x14ac:dyDescent="0.2">
      <c r="A247">
        <v>1</v>
      </c>
      <c r="B247">
        <v>2</v>
      </c>
      <c r="C247" s="2">
        <v>44615</v>
      </c>
      <c r="D247">
        <v>4</v>
      </c>
      <c r="E247" t="s">
        <v>171</v>
      </c>
      <c r="F247">
        <v>15</v>
      </c>
      <c r="G247" t="str">
        <f t="shared" si="3"/>
        <v>4a15</v>
      </c>
      <c r="H247" t="s">
        <v>53</v>
      </c>
      <c r="I247">
        <v>1</v>
      </c>
      <c r="J247" t="s">
        <v>50</v>
      </c>
    </row>
    <row r="248" spans="1:10" x14ac:dyDescent="0.2">
      <c r="A248">
        <v>2</v>
      </c>
      <c r="B248">
        <v>1</v>
      </c>
      <c r="C248" s="2">
        <v>44643</v>
      </c>
      <c r="D248">
        <v>3</v>
      </c>
      <c r="E248" t="s">
        <v>185</v>
      </c>
      <c r="F248">
        <v>15</v>
      </c>
      <c r="G248" t="str">
        <f t="shared" si="3"/>
        <v>3b15</v>
      </c>
      <c r="H248" t="s">
        <v>44</v>
      </c>
      <c r="I248">
        <v>0</v>
      </c>
    </row>
    <row r="249" spans="1:10" x14ac:dyDescent="0.2">
      <c r="A249">
        <v>2</v>
      </c>
      <c r="B249">
        <v>1</v>
      </c>
      <c r="C249" s="2">
        <v>44643</v>
      </c>
      <c r="D249">
        <v>3</v>
      </c>
      <c r="E249" t="s">
        <v>185</v>
      </c>
      <c r="F249">
        <v>15</v>
      </c>
      <c r="G249" t="str">
        <f t="shared" si="3"/>
        <v>3b15</v>
      </c>
      <c r="H249" t="s">
        <v>44</v>
      </c>
      <c r="I249">
        <v>0</v>
      </c>
    </row>
    <row r="250" spans="1:10" x14ac:dyDescent="0.2">
      <c r="A250">
        <v>2</v>
      </c>
      <c r="B250">
        <v>1</v>
      </c>
      <c r="C250" s="2">
        <v>44643</v>
      </c>
      <c r="D250">
        <v>3</v>
      </c>
      <c r="E250" t="s">
        <v>185</v>
      </c>
      <c r="F250">
        <v>15</v>
      </c>
      <c r="G250" t="str">
        <f t="shared" si="3"/>
        <v>3b15</v>
      </c>
      <c r="H250" t="s">
        <v>44</v>
      </c>
      <c r="I250">
        <v>0</v>
      </c>
    </row>
    <row r="251" spans="1:10" x14ac:dyDescent="0.2">
      <c r="A251">
        <v>2</v>
      </c>
      <c r="B251">
        <v>1</v>
      </c>
      <c r="C251" s="2">
        <v>44643</v>
      </c>
      <c r="D251">
        <v>3</v>
      </c>
      <c r="E251" t="s">
        <v>185</v>
      </c>
      <c r="F251">
        <v>15</v>
      </c>
      <c r="G251" t="str">
        <f t="shared" si="3"/>
        <v>3b15</v>
      </c>
      <c r="H251" t="s">
        <v>44</v>
      </c>
      <c r="I251">
        <v>0</v>
      </c>
    </row>
    <row r="252" spans="1:10" x14ac:dyDescent="0.2">
      <c r="A252">
        <v>2</v>
      </c>
      <c r="B252">
        <v>1</v>
      </c>
      <c r="C252" s="2">
        <v>44643</v>
      </c>
      <c r="D252">
        <v>3</v>
      </c>
      <c r="E252" t="s">
        <v>185</v>
      </c>
      <c r="F252">
        <v>15</v>
      </c>
      <c r="G252" t="str">
        <f t="shared" si="3"/>
        <v>3b15</v>
      </c>
      <c r="H252" t="s">
        <v>44</v>
      </c>
      <c r="I252">
        <v>0</v>
      </c>
    </row>
    <row r="253" spans="1:10" x14ac:dyDescent="0.2">
      <c r="A253">
        <v>2</v>
      </c>
      <c r="B253">
        <v>1</v>
      </c>
      <c r="C253" s="2">
        <v>44643</v>
      </c>
      <c r="D253">
        <v>3</v>
      </c>
      <c r="E253" t="s">
        <v>185</v>
      </c>
      <c r="F253">
        <v>15</v>
      </c>
      <c r="G253" t="str">
        <f t="shared" si="3"/>
        <v>3b15</v>
      </c>
      <c r="H253" t="s">
        <v>44</v>
      </c>
      <c r="I253">
        <v>0</v>
      </c>
    </row>
    <row r="254" spans="1:10" x14ac:dyDescent="0.2">
      <c r="A254">
        <v>2</v>
      </c>
      <c r="B254">
        <v>1</v>
      </c>
      <c r="C254" s="2">
        <v>44643</v>
      </c>
      <c r="D254">
        <v>3</v>
      </c>
      <c r="E254" t="s">
        <v>185</v>
      </c>
      <c r="F254">
        <v>15</v>
      </c>
      <c r="G254" t="str">
        <f t="shared" si="3"/>
        <v>3b15</v>
      </c>
      <c r="H254" t="s">
        <v>44</v>
      </c>
      <c r="I254">
        <v>0</v>
      </c>
    </row>
    <row r="255" spans="1:10" x14ac:dyDescent="0.2">
      <c r="A255">
        <v>2</v>
      </c>
      <c r="B255">
        <v>1</v>
      </c>
      <c r="C255" s="2">
        <v>44643</v>
      </c>
      <c r="D255">
        <v>3</v>
      </c>
      <c r="E255" t="s">
        <v>185</v>
      </c>
      <c r="F255">
        <v>15</v>
      </c>
      <c r="G255" t="str">
        <f t="shared" si="3"/>
        <v>3b15</v>
      </c>
      <c r="H255" t="s">
        <v>44</v>
      </c>
      <c r="I255">
        <v>0</v>
      </c>
    </row>
    <row r="256" spans="1:10" x14ac:dyDescent="0.2">
      <c r="A256">
        <v>2</v>
      </c>
      <c r="B256">
        <v>1</v>
      </c>
      <c r="C256" s="2">
        <v>44643</v>
      </c>
      <c r="D256">
        <v>3</v>
      </c>
      <c r="E256" t="s">
        <v>185</v>
      </c>
      <c r="F256">
        <v>15</v>
      </c>
      <c r="G256" t="str">
        <f t="shared" si="3"/>
        <v>3b15</v>
      </c>
      <c r="H256" t="s">
        <v>53</v>
      </c>
      <c r="I256">
        <v>1</v>
      </c>
      <c r="J256" t="s">
        <v>50</v>
      </c>
    </row>
    <row r="257" spans="1:10" x14ac:dyDescent="0.2">
      <c r="A257">
        <v>2</v>
      </c>
      <c r="B257">
        <v>1</v>
      </c>
      <c r="C257" s="2">
        <v>44643</v>
      </c>
      <c r="D257">
        <v>3</v>
      </c>
      <c r="E257" t="s">
        <v>185</v>
      </c>
      <c r="F257">
        <v>15</v>
      </c>
      <c r="G257" t="str">
        <f t="shared" si="3"/>
        <v>3b15</v>
      </c>
      <c r="H257" t="s">
        <v>44</v>
      </c>
      <c r="I257">
        <v>0</v>
      </c>
      <c r="J257" t="s">
        <v>50</v>
      </c>
    </row>
    <row r="258" spans="1:10" x14ac:dyDescent="0.2">
      <c r="A258">
        <v>2</v>
      </c>
      <c r="B258">
        <v>1</v>
      </c>
      <c r="C258" s="2">
        <v>44643</v>
      </c>
      <c r="D258">
        <v>3</v>
      </c>
      <c r="E258" t="s">
        <v>185</v>
      </c>
      <c r="F258">
        <v>45</v>
      </c>
      <c r="G258" t="str">
        <f t="shared" ref="G258:G321" si="4">CONCATENATE(E258,F258)</f>
        <v>3b45</v>
      </c>
      <c r="H258" t="s">
        <v>44</v>
      </c>
      <c r="I258">
        <v>0</v>
      </c>
    </row>
    <row r="259" spans="1:10" x14ac:dyDescent="0.2">
      <c r="A259">
        <v>2</v>
      </c>
      <c r="B259">
        <v>1</v>
      </c>
      <c r="C259" s="2">
        <v>44643</v>
      </c>
      <c r="D259">
        <v>3</v>
      </c>
      <c r="E259" t="s">
        <v>185</v>
      </c>
      <c r="F259">
        <v>45</v>
      </c>
      <c r="G259" t="str">
        <f t="shared" si="4"/>
        <v>3b45</v>
      </c>
      <c r="H259" t="s">
        <v>44</v>
      </c>
      <c r="I259">
        <v>0</v>
      </c>
    </row>
    <row r="260" spans="1:10" x14ac:dyDescent="0.2">
      <c r="A260">
        <v>2</v>
      </c>
      <c r="B260">
        <v>1</v>
      </c>
      <c r="C260" s="2">
        <v>44643</v>
      </c>
      <c r="D260">
        <v>3</v>
      </c>
      <c r="E260" t="s">
        <v>185</v>
      </c>
      <c r="F260">
        <v>45</v>
      </c>
      <c r="G260" t="str">
        <f t="shared" si="4"/>
        <v>3b45</v>
      </c>
      <c r="H260" t="s">
        <v>44</v>
      </c>
      <c r="I260">
        <v>0</v>
      </c>
    </row>
    <row r="261" spans="1:10" x14ac:dyDescent="0.2">
      <c r="A261">
        <v>2</v>
      </c>
      <c r="B261">
        <v>1</v>
      </c>
      <c r="C261" s="2">
        <v>44643</v>
      </c>
      <c r="D261">
        <v>3</v>
      </c>
      <c r="E261" t="s">
        <v>185</v>
      </c>
      <c r="F261">
        <v>45</v>
      </c>
      <c r="G261" t="str">
        <f t="shared" si="4"/>
        <v>3b45</v>
      </c>
      <c r="H261" t="s">
        <v>44</v>
      </c>
      <c r="I261">
        <v>0</v>
      </c>
    </row>
    <row r="262" spans="1:10" x14ac:dyDescent="0.2">
      <c r="A262">
        <v>2</v>
      </c>
      <c r="B262">
        <v>1</v>
      </c>
      <c r="C262" s="2">
        <v>44643</v>
      </c>
      <c r="D262">
        <v>3</v>
      </c>
      <c r="E262" t="s">
        <v>185</v>
      </c>
      <c r="F262">
        <v>45</v>
      </c>
      <c r="G262" t="str">
        <f t="shared" si="4"/>
        <v>3b45</v>
      </c>
      <c r="H262" t="s">
        <v>44</v>
      </c>
      <c r="I262">
        <v>0</v>
      </c>
    </row>
    <row r="263" spans="1:10" x14ac:dyDescent="0.2">
      <c r="A263">
        <v>2</v>
      </c>
      <c r="B263">
        <v>1</v>
      </c>
      <c r="C263" s="2">
        <v>44643</v>
      </c>
      <c r="D263">
        <v>3</v>
      </c>
      <c r="E263" t="s">
        <v>185</v>
      </c>
      <c r="F263">
        <v>45</v>
      </c>
      <c r="G263" t="str">
        <f t="shared" si="4"/>
        <v>3b45</v>
      </c>
      <c r="H263" t="s">
        <v>44</v>
      </c>
      <c r="I263">
        <v>0</v>
      </c>
    </row>
    <row r="264" spans="1:10" x14ac:dyDescent="0.2">
      <c r="A264">
        <v>2</v>
      </c>
      <c r="B264">
        <v>1</v>
      </c>
      <c r="C264" s="2">
        <v>44643</v>
      </c>
      <c r="D264">
        <v>3</v>
      </c>
      <c r="E264" t="s">
        <v>185</v>
      </c>
      <c r="F264">
        <v>45</v>
      </c>
      <c r="G264" t="str">
        <f t="shared" si="4"/>
        <v>3b45</v>
      </c>
      <c r="H264" t="s">
        <v>44</v>
      </c>
      <c r="I264">
        <v>0</v>
      </c>
    </row>
    <row r="265" spans="1:10" x14ac:dyDescent="0.2">
      <c r="A265">
        <v>2</v>
      </c>
      <c r="B265">
        <v>1</v>
      </c>
      <c r="C265" s="2">
        <v>44643</v>
      </c>
      <c r="D265">
        <v>3</v>
      </c>
      <c r="E265" t="s">
        <v>185</v>
      </c>
      <c r="F265">
        <v>45</v>
      </c>
      <c r="G265" t="str">
        <f t="shared" si="4"/>
        <v>3b45</v>
      </c>
      <c r="H265" t="s">
        <v>44</v>
      </c>
      <c r="I265">
        <v>0</v>
      </c>
    </row>
    <row r="266" spans="1:10" x14ac:dyDescent="0.2">
      <c r="A266">
        <v>2</v>
      </c>
      <c r="B266">
        <v>1</v>
      </c>
      <c r="C266" s="2">
        <v>44643</v>
      </c>
      <c r="D266">
        <v>3</v>
      </c>
      <c r="E266" t="s">
        <v>185</v>
      </c>
      <c r="F266">
        <v>45</v>
      </c>
      <c r="G266" t="str">
        <f t="shared" si="4"/>
        <v>3b45</v>
      </c>
      <c r="H266" t="s">
        <v>44</v>
      </c>
      <c r="I266">
        <v>0</v>
      </c>
    </row>
    <row r="267" spans="1:10" x14ac:dyDescent="0.2">
      <c r="A267">
        <v>2</v>
      </c>
      <c r="B267">
        <v>1</v>
      </c>
      <c r="C267" s="2">
        <v>44643</v>
      </c>
      <c r="D267">
        <v>3</v>
      </c>
      <c r="E267" t="s">
        <v>185</v>
      </c>
      <c r="F267">
        <v>45</v>
      </c>
      <c r="G267" t="str">
        <f t="shared" si="4"/>
        <v>3b45</v>
      </c>
      <c r="H267" t="s">
        <v>44</v>
      </c>
      <c r="I267">
        <v>0</v>
      </c>
    </row>
    <row r="268" spans="1:10" x14ac:dyDescent="0.2">
      <c r="A268">
        <v>2</v>
      </c>
      <c r="B268">
        <v>1</v>
      </c>
      <c r="C268" s="2">
        <v>44643</v>
      </c>
      <c r="D268">
        <v>3</v>
      </c>
      <c r="E268" t="s">
        <v>185</v>
      </c>
      <c r="F268">
        <v>45</v>
      </c>
      <c r="G268" t="str">
        <f t="shared" si="4"/>
        <v>3b45</v>
      </c>
      <c r="H268" t="s">
        <v>44</v>
      </c>
      <c r="I268">
        <v>0</v>
      </c>
    </row>
    <row r="269" spans="1:10" x14ac:dyDescent="0.2">
      <c r="A269">
        <v>2</v>
      </c>
      <c r="B269">
        <v>1</v>
      </c>
      <c r="C269" s="2">
        <v>44643</v>
      </c>
      <c r="D269">
        <v>3</v>
      </c>
      <c r="E269" t="s">
        <v>185</v>
      </c>
      <c r="F269">
        <v>45</v>
      </c>
      <c r="G269" t="str">
        <f t="shared" si="4"/>
        <v>3b45</v>
      </c>
      <c r="H269" t="s">
        <v>44</v>
      </c>
      <c r="I269">
        <v>0</v>
      </c>
    </row>
    <row r="270" spans="1:10" x14ac:dyDescent="0.2">
      <c r="A270">
        <v>2</v>
      </c>
      <c r="B270">
        <v>1</v>
      </c>
      <c r="C270" s="2">
        <v>44643</v>
      </c>
      <c r="D270">
        <v>3</v>
      </c>
      <c r="E270" t="s">
        <v>185</v>
      </c>
      <c r="F270">
        <v>45</v>
      </c>
      <c r="G270" t="str">
        <f t="shared" si="4"/>
        <v>3b45</v>
      </c>
      <c r="H270" t="s">
        <v>53</v>
      </c>
      <c r="I270">
        <v>1</v>
      </c>
      <c r="J270" t="s">
        <v>50</v>
      </c>
    </row>
    <row r="271" spans="1:10" x14ac:dyDescent="0.2">
      <c r="A271">
        <v>2</v>
      </c>
      <c r="B271">
        <v>1</v>
      </c>
      <c r="C271" s="2">
        <v>44643</v>
      </c>
      <c r="D271">
        <v>3</v>
      </c>
      <c r="E271" t="s">
        <v>185</v>
      </c>
      <c r="F271">
        <v>45</v>
      </c>
      <c r="G271" t="str">
        <f t="shared" si="4"/>
        <v>3b45</v>
      </c>
      <c r="H271" t="s">
        <v>53</v>
      </c>
      <c r="I271">
        <v>1</v>
      </c>
      <c r="J271" t="s">
        <v>50</v>
      </c>
    </row>
    <row r="272" spans="1:10" x14ac:dyDescent="0.2">
      <c r="A272">
        <v>2</v>
      </c>
      <c r="B272">
        <v>1</v>
      </c>
      <c r="C272" s="2">
        <v>44643</v>
      </c>
      <c r="D272">
        <v>3</v>
      </c>
      <c r="E272" t="s">
        <v>185</v>
      </c>
      <c r="F272">
        <v>45</v>
      </c>
      <c r="G272" t="str">
        <f t="shared" si="4"/>
        <v>3b45</v>
      </c>
      <c r="H272" t="s">
        <v>53</v>
      </c>
      <c r="I272">
        <v>1</v>
      </c>
      <c r="J272" t="s">
        <v>50</v>
      </c>
    </row>
    <row r="273" spans="1:10" x14ac:dyDescent="0.2">
      <c r="A273">
        <v>2</v>
      </c>
      <c r="B273">
        <v>1</v>
      </c>
      <c r="C273" s="2">
        <v>44643</v>
      </c>
      <c r="D273">
        <v>6</v>
      </c>
      <c r="E273" t="s">
        <v>186</v>
      </c>
      <c r="F273">
        <v>15</v>
      </c>
      <c r="G273" t="str">
        <f t="shared" si="4"/>
        <v>6b15</v>
      </c>
      <c r="H273" t="s">
        <v>44</v>
      </c>
      <c r="I273">
        <v>0</v>
      </c>
    </row>
    <row r="274" spans="1:10" x14ac:dyDescent="0.2">
      <c r="A274">
        <v>2</v>
      </c>
      <c r="B274">
        <v>1</v>
      </c>
      <c r="C274" s="2">
        <v>44643</v>
      </c>
      <c r="D274">
        <v>6</v>
      </c>
      <c r="E274" t="s">
        <v>186</v>
      </c>
      <c r="F274">
        <v>15</v>
      </c>
      <c r="G274" t="str">
        <f t="shared" si="4"/>
        <v>6b15</v>
      </c>
      <c r="H274" t="s">
        <v>44</v>
      </c>
      <c r="I274">
        <v>0</v>
      </c>
    </row>
    <row r="275" spans="1:10" x14ac:dyDescent="0.2">
      <c r="A275">
        <v>2</v>
      </c>
      <c r="B275">
        <v>1</v>
      </c>
      <c r="C275" s="2">
        <v>44643</v>
      </c>
      <c r="D275">
        <v>6</v>
      </c>
      <c r="E275" t="s">
        <v>186</v>
      </c>
      <c r="F275">
        <v>15</v>
      </c>
      <c r="G275" t="str">
        <f t="shared" si="4"/>
        <v>6b15</v>
      </c>
      <c r="H275" t="s">
        <v>44</v>
      </c>
      <c r="I275">
        <v>0</v>
      </c>
    </row>
    <row r="276" spans="1:10" x14ac:dyDescent="0.2">
      <c r="A276">
        <v>2</v>
      </c>
      <c r="B276">
        <v>1</v>
      </c>
      <c r="C276" s="2">
        <v>44643</v>
      </c>
      <c r="D276">
        <v>6</v>
      </c>
      <c r="E276" t="s">
        <v>186</v>
      </c>
      <c r="F276">
        <v>15</v>
      </c>
      <c r="G276" t="str">
        <f t="shared" si="4"/>
        <v>6b15</v>
      </c>
      <c r="H276" t="s">
        <v>44</v>
      </c>
      <c r="I276">
        <v>0</v>
      </c>
    </row>
    <row r="277" spans="1:10" x14ac:dyDescent="0.2">
      <c r="A277">
        <v>2</v>
      </c>
      <c r="B277">
        <v>1</v>
      </c>
      <c r="C277" s="2">
        <v>44643</v>
      </c>
      <c r="D277">
        <v>6</v>
      </c>
      <c r="E277" t="s">
        <v>186</v>
      </c>
      <c r="F277">
        <v>15</v>
      </c>
      <c r="G277" t="str">
        <f t="shared" si="4"/>
        <v>6b15</v>
      </c>
      <c r="H277" t="s">
        <v>44</v>
      </c>
      <c r="I277">
        <v>0</v>
      </c>
    </row>
    <row r="278" spans="1:10" x14ac:dyDescent="0.2">
      <c r="A278">
        <v>2</v>
      </c>
      <c r="B278">
        <v>1</v>
      </c>
      <c r="C278" s="2">
        <v>44643</v>
      </c>
      <c r="D278">
        <v>6</v>
      </c>
      <c r="E278" t="s">
        <v>186</v>
      </c>
      <c r="F278">
        <v>15</v>
      </c>
      <c r="G278" t="str">
        <f t="shared" si="4"/>
        <v>6b15</v>
      </c>
      <c r="H278" t="s">
        <v>44</v>
      </c>
      <c r="I278">
        <v>0</v>
      </c>
    </row>
    <row r="279" spans="1:10" x14ac:dyDescent="0.2">
      <c r="A279">
        <v>2</v>
      </c>
      <c r="B279">
        <v>1</v>
      </c>
      <c r="C279" s="2">
        <v>44643</v>
      </c>
      <c r="D279">
        <v>6</v>
      </c>
      <c r="E279" t="s">
        <v>186</v>
      </c>
      <c r="F279">
        <v>15</v>
      </c>
      <c r="G279" t="str">
        <f t="shared" si="4"/>
        <v>6b15</v>
      </c>
      <c r="H279" t="s">
        <v>44</v>
      </c>
      <c r="I279">
        <v>0</v>
      </c>
    </row>
    <row r="280" spans="1:10" x14ac:dyDescent="0.2">
      <c r="A280">
        <v>2</v>
      </c>
      <c r="B280">
        <v>1</v>
      </c>
      <c r="C280" s="2">
        <v>44643</v>
      </c>
      <c r="D280">
        <v>6</v>
      </c>
      <c r="E280" t="s">
        <v>186</v>
      </c>
      <c r="F280">
        <v>15</v>
      </c>
      <c r="G280" t="str">
        <f t="shared" si="4"/>
        <v>6b15</v>
      </c>
      <c r="H280" t="s">
        <v>44</v>
      </c>
      <c r="I280">
        <v>0</v>
      </c>
    </row>
    <row r="281" spans="1:10" x14ac:dyDescent="0.2">
      <c r="A281">
        <v>2</v>
      </c>
      <c r="B281">
        <v>1</v>
      </c>
      <c r="C281" s="2">
        <v>44643</v>
      </c>
      <c r="D281">
        <v>6</v>
      </c>
      <c r="E281" t="s">
        <v>186</v>
      </c>
      <c r="F281">
        <v>15</v>
      </c>
      <c r="G281" t="str">
        <f t="shared" si="4"/>
        <v>6b15</v>
      </c>
      <c r="H281" t="s">
        <v>53</v>
      </c>
      <c r="I281">
        <v>1</v>
      </c>
      <c r="J281" t="s">
        <v>50</v>
      </c>
    </row>
    <row r="282" spans="1:10" x14ac:dyDescent="0.2">
      <c r="A282">
        <v>2</v>
      </c>
      <c r="B282">
        <v>1</v>
      </c>
      <c r="C282" s="2">
        <v>44643</v>
      </c>
      <c r="D282">
        <v>6</v>
      </c>
      <c r="E282" t="s">
        <v>186</v>
      </c>
      <c r="F282">
        <v>15</v>
      </c>
      <c r="G282" t="str">
        <f t="shared" si="4"/>
        <v>6b15</v>
      </c>
      <c r="H282" t="s">
        <v>44</v>
      </c>
      <c r="I282">
        <v>0</v>
      </c>
      <c r="J282" t="s">
        <v>50</v>
      </c>
    </row>
    <row r="283" spans="1:10" x14ac:dyDescent="0.2">
      <c r="A283">
        <v>2</v>
      </c>
      <c r="B283">
        <v>1</v>
      </c>
      <c r="C283" s="2">
        <v>44643</v>
      </c>
      <c r="D283">
        <v>6</v>
      </c>
      <c r="E283" t="s">
        <v>186</v>
      </c>
      <c r="F283">
        <v>45</v>
      </c>
      <c r="G283" t="str">
        <f t="shared" si="4"/>
        <v>6b45</v>
      </c>
      <c r="H283" t="s">
        <v>53</v>
      </c>
      <c r="I283">
        <v>1</v>
      </c>
    </row>
    <row r="284" spans="1:10" x14ac:dyDescent="0.2">
      <c r="A284">
        <v>2</v>
      </c>
      <c r="B284">
        <v>1</v>
      </c>
      <c r="C284" s="2">
        <v>44643</v>
      </c>
      <c r="D284">
        <v>6</v>
      </c>
      <c r="E284" t="s">
        <v>186</v>
      </c>
      <c r="F284">
        <v>45</v>
      </c>
      <c r="G284" t="str">
        <f t="shared" si="4"/>
        <v>6b45</v>
      </c>
      <c r="H284" t="s">
        <v>53</v>
      </c>
      <c r="I284">
        <v>1</v>
      </c>
    </row>
    <row r="285" spans="1:10" x14ac:dyDescent="0.2">
      <c r="A285">
        <v>2</v>
      </c>
      <c r="B285">
        <v>1</v>
      </c>
      <c r="C285" s="2">
        <v>44643</v>
      </c>
      <c r="D285">
        <v>6</v>
      </c>
      <c r="E285" t="s">
        <v>186</v>
      </c>
      <c r="F285">
        <v>45</v>
      </c>
      <c r="G285" t="str">
        <f t="shared" si="4"/>
        <v>6b45</v>
      </c>
      <c r="H285" t="s">
        <v>44</v>
      </c>
      <c r="I285">
        <v>0</v>
      </c>
    </row>
    <row r="286" spans="1:10" x14ac:dyDescent="0.2">
      <c r="A286">
        <v>2</v>
      </c>
      <c r="B286">
        <v>1</v>
      </c>
      <c r="C286" s="2">
        <v>44643</v>
      </c>
      <c r="D286">
        <v>6</v>
      </c>
      <c r="E286" t="s">
        <v>186</v>
      </c>
      <c r="F286">
        <v>45</v>
      </c>
      <c r="G286" t="str">
        <f t="shared" si="4"/>
        <v>6b45</v>
      </c>
      <c r="H286" t="s">
        <v>44</v>
      </c>
      <c r="I286">
        <v>0</v>
      </c>
    </row>
    <row r="287" spans="1:10" x14ac:dyDescent="0.2">
      <c r="A287">
        <v>2</v>
      </c>
      <c r="B287">
        <v>1</v>
      </c>
      <c r="C287" s="2">
        <v>44643</v>
      </c>
      <c r="D287">
        <v>6</v>
      </c>
      <c r="E287" t="s">
        <v>186</v>
      </c>
      <c r="F287">
        <v>45</v>
      </c>
      <c r="G287" t="str">
        <f t="shared" si="4"/>
        <v>6b45</v>
      </c>
      <c r="H287" t="s">
        <v>53</v>
      </c>
      <c r="I287">
        <v>1</v>
      </c>
    </row>
    <row r="288" spans="1:10" x14ac:dyDescent="0.2">
      <c r="A288">
        <v>2</v>
      </c>
      <c r="B288">
        <v>1</v>
      </c>
      <c r="C288" s="2">
        <v>44643</v>
      </c>
      <c r="D288">
        <v>6</v>
      </c>
      <c r="E288" t="s">
        <v>186</v>
      </c>
      <c r="F288">
        <v>45</v>
      </c>
      <c r="G288" t="str">
        <f t="shared" si="4"/>
        <v>6b45</v>
      </c>
      <c r="H288" t="s">
        <v>44</v>
      </c>
      <c r="I288">
        <v>0</v>
      </c>
    </row>
    <row r="289" spans="1:10" x14ac:dyDescent="0.2">
      <c r="A289">
        <v>2</v>
      </c>
      <c r="B289">
        <v>1</v>
      </c>
      <c r="C289" s="2">
        <v>44643</v>
      </c>
      <c r="D289">
        <v>6</v>
      </c>
      <c r="E289" t="s">
        <v>186</v>
      </c>
      <c r="F289">
        <v>45</v>
      </c>
      <c r="G289" t="str">
        <f t="shared" si="4"/>
        <v>6b45</v>
      </c>
      <c r="H289" t="s">
        <v>44</v>
      </c>
      <c r="I289">
        <v>0</v>
      </c>
    </row>
    <row r="290" spans="1:10" x14ac:dyDescent="0.2">
      <c r="A290">
        <v>2</v>
      </c>
      <c r="B290">
        <v>1</v>
      </c>
      <c r="C290" s="2">
        <v>44643</v>
      </c>
      <c r="D290">
        <v>6</v>
      </c>
      <c r="E290" t="s">
        <v>186</v>
      </c>
      <c r="F290">
        <v>45</v>
      </c>
      <c r="G290" t="str">
        <f t="shared" si="4"/>
        <v>6b45</v>
      </c>
      <c r="H290" t="s">
        <v>44</v>
      </c>
      <c r="I290">
        <v>0</v>
      </c>
    </row>
    <row r="291" spans="1:10" x14ac:dyDescent="0.2">
      <c r="A291">
        <v>2</v>
      </c>
      <c r="B291">
        <v>1</v>
      </c>
      <c r="C291" s="2">
        <v>44643</v>
      </c>
      <c r="D291">
        <v>6</v>
      </c>
      <c r="E291" t="s">
        <v>186</v>
      </c>
      <c r="F291">
        <v>45</v>
      </c>
      <c r="G291" t="str">
        <f t="shared" si="4"/>
        <v>6b45</v>
      </c>
      <c r="H291" t="s">
        <v>53</v>
      </c>
      <c r="I291">
        <v>1</v>
      </c>
    </row>
    <row r="292" spans="1:10" x14ac:dyDescent="0.2">
      <c r="A292">
        <v>2</v>
      </c>
      <c r="B292">
        <v>1</v>
      </c>
      <c r="C292" s="2">
        <v>44643</v>
      </c>
      <c r="D292">
        <v>6</v>
      </c>
      <c r="E292" t="s">
        <v>186</v>
      </c>
      <c r="F292">
        <v>45</v>
      </c>
      <c r="G292" t="str">
        <f t="shared" si="4"/>
        <v>6b45</v>
      </c>
      <c r="H292" t="s">
        <v>44</v>
      </c>
      <c r="I292">
        <v>0</v>
      </c>
    </row>
    <row r="293" spans="1:10" x14ac:dyDescent="0.2">
      <c r="A293">
        <v>2</v>
      </c>
      <c r="B293">
        <v>1</v>
      </c>
      <c r="C293" s="2">
        <v>44643</v>
      </c>
      <c r="D293">
        <v>6</v>
      </c>
      <c r="E293" t="s">
        <v>186</v>
      </c>
      <c r="F293">
        <v>45</v>
      </c>
      <c r="G293" t="str">
        <f t="shared" si="4"/>
        <v>6b45</v>
      </c>
      <c r="H293" t="s">
        <v>44</v>
      </c>
      <c r="I293">
        <v>0</v>
      </c>
    </row>
    <row r="294" spans="1:10" x14ac:dyDescent="0.2">
      <c r="A294">
        <v>2</v>
      </c>
      <c r="B294">
        <v>1</v>
      </c>
      <c r="C294" s="2">
        <v>44643</v>
      </c>
      <c r="D294">
        <v>6</v>
      </c>
      <c r="E294" t="s">
        <v>186</v>
      </c>
      <c r="F294">
        <v>45</v>
      </c>
      <c r="G294" t="str">
        <f t="shared" si="4"/>
        <v>6b45</v>
      </c>
      <c r="H294" t="s">
        <v>44</v>
      </c>
      <c r="I294">
        <v>0</v>
      </c>
    </row>
    <row r="295" spans="1:10" x14ac:dyDescent="0.2">
      <c r="A295">
        <v>2</v>
      </c>
      <c r="B295">
        <v>1</v>
      </c>
      <c r="C295" s="2">
        <v>44643</v>
      </c>
      <c r="D295">
        <v>6</v>
      </c>
      <c r="E295" t="s">
        <v>186</v>
      </c>
      <c r="F295">
        <v>45</v>
      </c>
      <c r="G295" t="str">
        <f t="shared" si="4"/>
        <v>6b45</v>
      </c>
      <c r="H295" t="s">
        <v>44</v>
      </c>
      <c r="I295">
        <v>0</v>
      </c>
    </row>
    <row r="296" spans="1:10" x14ac:dyDescent="0.2">
      <c r="A296">
        <v>2</v>
      </c>
      <c r="B296">
        <v>1</v>
      </c>
      <c r="C296" s="2">
        <v>44643</v>
      </c>
      <c r="D296">
        <v>6</v>
      </c>
      <c r="E296" t="s">
        <v>186</v>
      </c>
      <c r="F296">
        <v>45</v>
      </c>
      <c r="G296" t="str">
        <f t="shared" si="4"/>
        <v>6b45</v>
      </c>
      <c r="H296" t="s">
        <v>44</v>
      </c>
      <c r="I296">
        <v>0</v>
      </c>
    </row>
    <row r="297" spans="1:10" x14ac:dyDescent="0.2">
      <c r="A297">
        <v>2</v>
      </c>
      <c r="B297">
        <v>1</v>
      </c>
      <c r="C297" s="2">
        <v>44643</v>
      </c>
      <c r="D297">
        <v>6</v>
      </c>
      <c r="E297" t="s">
        <v>186</v>
      </c>
      <c r="F297">
        <v>45</v>
      </c>
      <c r="G297" t="str">
        <f t="shared" si="4"/>
        <v>6b45</v>
      </c>
      <c r="H297" t="s">
        <v>53</v>
      </c>
      <c r="I297">
        <v>1</v>
      </c>
    </row>
    <row r="298" spans="1:10" x14ac:dyDescent="0.2">
      <c r="A298">
        <v>2</v>
      </c>
      <c r="B298">
        <v>1</v>
      </c>
      <c r="C298" s="2">
        <v>44643</v>
      </c>
      <c r="D298">
        <v>6</v>
      </c>
      <c r="E298" t="s">
        <v>186</v>
      </c>
      <c r="F298">
        <v>45</v>
      </c>
      <c r="G298" t="str">
        <f t="shared" si="4"/>
        <v>6b45</v>
      </c>
      <c r="H298" t="s">
        <v>53</v>
      </c>
      <c r="I298">
        <v>1</v>
      </c>
    </row>
    <row r="299" spans="1:10" x14ac:dyDescent="0.2">
      <c r="A299">
        <v>2</v>
      </c>
      <c r="B299">
        <v>1</v>
      </c>
      <c r="C299" s="2">
        <v>44643</v>
      </c>
      <c r="D299">
        <v>6</v>
      </c>
      <c r="E299" t="s">
        <v>186</v>
      </c>
      <c r="F299">
        <v>45</v>
      </c>
      <c r="G299" t="str">
        <f t="shared" si="4"/>
        <v>6b45</v>
      </c>
      <c r="H299" t="s">
        <v>44</v>
      </c>
      <c r="I299">
        <v>0</v>
      </c>
    </row>
    <row r="300" spans="1:10" x14ac:dyDescent="0.2">
      <c r="A300">
        <v>2</v>
      </c>
      <c r="B300">
        <v>1</v>
      </c>
      <c r="C300" s="2">
        <v>44643</v>
      </c>
      <c r="D300">
        <v>6</v>
      </c>
      <c r="E300" t="s">
        <v>186</v>
      </c>
      <c r="F300">
        <v>45</v>
      </c>
      <c r="G300" t="str">
        <f t="shared" si="4"/>
        <v>6b45</v>
      </c>
      <c r="H300" t="s">
        <v>44</v>
      </c>
      <c r="I300">
        <v>0</v>
      </c>
      <c r="J300" t="s">
        <v>50</v>
      </c>
    </row>
    <row r="301" spans="1:10" x14ac:dyDescent="0.2">
      <c r="A301">
        <v>2</v>
      </c>
      <c r="B301">
        <v>1</v>
      </c>
      <c r="C301" s="2">
        <v>44643</v>
      </c>
      <c r="D301">
        <v>6</v>
      </c>
      <c r="E301" t="s">
        <v>186</v>
      </c>
      <c r="F301">
        <v>45</v>
      </c>
      <c r="G301" t="str">
        <f t="shared" si="4"/>
        <v>6b45</v>
      </c>
      <c r="H301" t="s">
        <v>53</v>
      </c>
      <c r="I301">
        <v>1</v>
      </c>
      <c r="J301" t="s">
        <v>50</v>
      </c>
    </row>
    <row r="302" spans="1:10" x14ac:dyDescent="0.2">
      <c r="A302">
        <v>2</v>
      </c>
      <c r="B302">
        <v>1</v>
      </c>
      <c r="C302" s="2">
        <v>44643</v>
      </c>
      <c r="D302">
        <v>6</v>
      </c>
      <c r="E302" t="s">
        <v>186</v>
      </c>
      <c r="F302">
        <v>45</v>
      </c>
      <c r="G302" t="str">
        <f t="shared" si="4"/>
        <v>6b45</v>
      </c>
      <c r="H302" t="s">
        <v>53</v>
      </c>
      <c r="I302">
        <v>1</v>
      </c>
      <c r="J302" t="s">
        <v>50</v>
      </c>
    </row>
    <row r="303" spans="1:10" x14ac:dyDescent="0.2">
      <c r="A303">
        <v>2</v>
      </c>
      <c r="B303">
        <v>1</v>
      </c>
      <c r="C303" s="2">
        <v>44643</v>
      </c>
      <c r="D303">
        <v>6</v>
      </c>
      <c r="E303" t="s">
        <v>186</v>
      </c>
      <c r="F303">
        <v>45</v>
      </c>
      <c r="G303" t="str">
        <f t="shared" si="4"/>
        <v>6b45</v>
      </c>
      <c r="H303" t="s">
        <v>53</v>
      </c>
      <c r="I303">
        <v>1</v>
      </c>
      <c r="J303" t="s">
        <v>50</v>
      </c>
    </row>
    <row r="304" spans="1:10" x14ac:dyDescent="0.2">
      <c r="A304">
        <v>2</v>
      </c>
      <c r="B304">
        <v>1</v>
      </c>
      <c r="C304" s="2">
        <v>44643</v>
      </c>
      <c r="D304">
        <v>6</v>
      </c>
      <c r="E304" t="s">
        <v>186</v>
      </c>
      <c r="F304">
        <v>45</v>
      </c>
      <c r="G304" t="str">
        <f t="shared" si="4"/>
        <v>6b45</v>
      </c>
      <c r="H304" t="s">
        <v>53</v>
      </c>
      <c r="I304">
        <v>1</v>
      </c>
      <c r="J304" t="s">
        <v>50</v>
      </c>
    </row>
    <row r="305" spans="1:10" x14ac:dyDescent="0.2">
      <c r="A305">
        <v>2</v>
      </c>
      <c r="B305">
        <v>1</v>
      </c>
      <c r="C305" s="2">
        <v>44643</v>
      </c>
      <c r="D305">
        <v>6</v>
      </c>
      <c r="E305" t="s">
        <v>186</v>
      </c>
      <c r="F305">
        <v>45</v>
      </c>
      <c r="G305" t="str">
        <f t="shared" si="4"/>
        <v>6b45</v>
      </c>
      <c r="H305" t="s">
        <v>53</v>
      </c>
      <c r="I305">
        <v>1</v>
      </c>
      <c r="J305" t="s">
        <v>50</v>
      </c>
    </row>
    <row r="306" spans="1:10" x14ac:dyDescent="0.2">
      <c r="A306">
        <v>2</v>
      </c>
      <c r="B306">
        <v>1</v>
      </c>
      <c r="C306" s="2">
        <v>44643</v>
      </c>
      <c r="D306">
        <v>6</v>
      </c>
      <c r="E306" t="s">
        <v>186</v>
      </c>
      <c r="F306">
        <v>45</v>
      </c>
      <c r="G306" t="str">
        <f t="shared" si="4"/>
        <v>6b45</v>
      </c>
      <c r="H306" t="s">
        <v>53</v>
      </c>
      <c r="I306">
        <v>1</v>
      </c>
      <c r="J306" t="s">
        <v>50</v>
      </c>
    </row>
    <row r="307" spans="1:10" x14ac:dyDescent="0.2">
      <c r="A307">
        <v>2</v>
      </c>
      <c r="B307">
        <v>1</v>
      </c>
      <c r="C307" s="2">
        <v>44643</v>
      </c>
      <c r="D307">
        <v>5</v>
      </c>
      <c r="E307" t="s">
        <v>187</v>
      </c>
      <c r="F307">
        <v>45</v>
      </c>
      <c r="G307" t="str">
        <f t="shared" si="4"/>
        <v>5b45</v>
      </c>
      <c r="H307" t="s">
        <v>44</v>
      </c>
      <c r="I307">
        <v>0</v>
      </c>
    </row>
    <row r="308" spans="1:10" x14ac:dyDescent="0.2">
      <c r="A308">
        <v>2</v>
      </c>
      <c r="B308">
        <v>1</v>
      </c>
      <c r="C308" s="2">
        <v>44643</v>
      </c>
      <c r="D308">
        <v>5</v>
      </c>
      <c r="E308" t="s">
        <v>187</v>
      </c>
      <c r="F308">
        <v>45</v>
      </c>
      <c r="G308" t="str">
        <f t="shared" si="4"/>
        <v>5b45</v>
      </c>
      <c r="H308" t="s">
        <v>44</v>
      </c>
      <c r="I308">
        <v>0</v>
      </c>
    </row>
    <row r="309" spans="1:10" x14ac:dyDescent="0.2">
      <c r="A309">
        <v>2</v>
      </c>
      <c r="B309">
        <v>1</v>
      </c>
      <c r="C309" s="2">
        <v>44643</v>
      </c>
      <c r="D309">
        <v>5</v>
      </c>
      <c r="E309" t="s">
        <v>187</v>
      </c>
      <c r="F309">
        <v>45</v>
      </c>
      <c r="G309" t="str">
        <f t="shared" si="4"/>
        <v>5b45</v>
      </c>
      <c r="H309" t="s">
        <v>44</v>
      </c>
      <c r="I309">
        <v>0</v>
      </c>
    </row>
    <row r="310" spans="1:10" x14ac:dyDescent="0.2">
      <c r="A310">
        <v>2</v>
      </c>
      <c r="B310">
        <v>1</v>
      </c>
      <c r="C310" s="2">
        <v>44643</v>
      </c>
      <c r="D310">
        <v>5</v>
      </c>
      <c r="E310" t="s">
        <v>187</v>
      </c>
      <c r="F310">
        <v>45</v>
      </c>
      <c r="G310" t="str">
        <f t="shared" si="4"/>
        <v>5b45</v>
      </c>
      <c r="H310" t="s">
        <v>44</v>
      </c>
      <c r="I310">
        <v>0</v>
      </c>
    </row>
    <row r="311" spans="1:10" x14ac:dyDescent="0.2">
      <c r="A311">
        <v>2</v>
      </c>
      <c r="B311">
        <v>1</v>
      </c>
      <c r="C311" s="2">
        <v>44643</v>
      </c>
      <c r="D311">
        <v>5</v>
      </c>
      <c r="E311" t="s">
        <v>187</v>
      </c>
      <c r="F311">
        <v>45</v>
      </c>
      <c r="G311" t="str">
        <f t="shared" si="4"/>
        <v>5b45</v>
      </c>
      <c r="H311" t="s">
        <v>44</v>
      </c>
      <c r="I311">
        <v>0</v>
      </c>
    </row>
    <row r="312" spans="1:10" x14ac:dyDescent="0.2">
      <c r="A312">
        <v>2</v>
      </c>
      <c r="B312">
        <v>1</v>
      </c>
      <c r="C312" s="2">
        <v>44643</v>
      </c>
      <c r="D312">
        <v>5</v>
      </c>
      <c r="E312" t="s">
        <v>187</v>
      </c>
      <c r="F312">
        <v>45</v>
      </c>
      <c r="G312" t="str">
        <f t="shared" si="4"/>
        <v>5b45</v>
      </c>
      <c r="H312" t="s">
        <v>44</v>
      </c>
      <c r="I312">
        <v>0</v>
      </c>
    </row>
    <row r="313" spans="1:10" x14ac:dyDescent="0.2">
      <c r="A313">
        <v>2</v>
      </c>
      <c r="B313">
        <v>1</v>
      </c>
      <c r="C313" s="2">
        <v>44643</v>
      </c>
      <c r="D313">
        <v>5</v>
      </c>
      <c r="E313" t="s">
        <v>187</v>
      </c>
      <c r="F313">
        <v>45</v>
      </c>
      <c r="G313" t="str">
        <f t="shared" si="4"/>
        <v>5b45</v>
      </c>
      <c r="H313" t="s">
        <v>44</v>
      </c>
      <c r="I313">
        <v>0</v>
      </c>
    </row>
    <row r="314" spans="1:10" x14ac:dyDescent="0.2">
      <c r="A314">
        <v>2</v>
      </c>
      <c r="B314">
        <v>1</v>
      </c>
      <c r="C314" s="2">
        <v>44643</v>
      </c>
      <c r="D314">
        <v>5</v>
      </c>
      <c r="E314" t="s">
        <v>187</v>
      </c>
      <c r="F314">
        <v>45</v>
      </c>
      <c r="G314" t="str">
        <f t="shared" si="4"/>
        <v>5b45</v>
      </c>
      <c r="H314" t="s">
        <v>44</v>
      </c>
      <c r="I314">
        <v>0</v>
      </c>
    </row>
    <row r="315" spans="1:10" x14ac:dyDescent="0.2">
      <c r="A315">
        <v>2</v>
      </c>
      <c r="B315">
        <v>1</v>
      </c>
      <c r="C315" s="2">
        <v>44643</v>
      </c>
      <c r="D315">
        <v>5</v>
      </c>
      <c r="E315" t="s">
        <v>187</v>
      </c>
      <c r="F315">
        <v>45</v>
      </c>
      <c r="G315" t="str">
        <f t="shared" si="4"/>
        <v>5b45</v>
      </c>
      <c r="H315" t="s">
        <v>44</v>
      </c>
      <c r="I315">
        <v>0</v>
      </c>
    </row>
    <row r="316" spans="1:10" x14ac:dyDescent="0.2">
      <c r="A316">
        <v>2</v>
      </c>
      <c r="B316">
        <v>1</v>
      </c>
      <c r="C316" s="2">
        <v>44643</v>
      </c>
      <c r="D316">
        <v>5</v>
      </c>
      <c r="E316" t="s">
        <v>187</v>
      </c>
      <c r="F316">
        <v>45</v>
      </c>
      <c r="G316" t="str">
        <f t="shared" si="4"/>
        <v>5b45</v>
      </c>
      <c r="H316" t="s">
        <v>44</v>
      </c>
      <c r="I316">
        <v>0</v>
      </c>
    </row>
    <row r="317" spans="1:10" x14ac:dyDescent="0.2">
      <c r="A317">
        <v>2</v>
      </c>
      <c r="B317">
        <v>1</v>
      </c>
      <c r="C317" s="2">
        <v>44643</v>
      </c>
      <c r="D317">
        <v>5</v>
      </c>
      <c r="E317" t="s">
        <v>187</v>
      </c>
      <c r="F317">
        <v>45</v>
      </c>
      <c r="G317" t="str">
        <f t="shared" si="4"/>
        <v>5b45</v>
      </c>
      <c r="H317" t="s">
        <v>44</v>
      </c>
      <c r="I317">
        <v>0</v>
      </c>
    </row>
    <row r="318" spans="1:10" x14ac:dyDescent="0.2">
      <c r="A318">
        <v>2</v>
      </c>
      <c r="B318">
        <v>1</v>
      </c>
      <c r="C318" s="2">
        <v>44643</v>
      </c>
      <c r="D318">
        <v>5</v>
      </c>
      <c r="E318" t="s">
        <v>187</v>
      </c>
      <c r="F318">
        <v>45</v>
      </c>
      <c r="G318" t="str">
        <f t="shared" si="4"/>
        <v>5b45</v>
      </c>
      <c r="H318" t="s">
        <v>44</v>
      </c>
      <c r="I318">
        <v>0</v>
      </c>
    </row>
    <row r="319" spans="1:10" x14ac:dyDescent="0.2">
      <c r="A319">
        <v>2</v>
      </c>
      <c r="B319">
        <v>1</v>
      </c>
      <c r="C319" s="2">
        <v>44643</v>
      </c>
      <c r="D319">
        <v>5</v>
      </c>
      <c r="E319" t="s">
        <v>187</v>
      </c>
      <c r="F319">
        <v>45</v>
      </c>
      <c r="G319" t="str">
        <f t="shared" si="4"/>
        <v>5b45</v>
      </c>
      <c r="H319" t="s">
        <v>44</v>
      </c>
      <c r="I319">
        <v>0</v>
      </c>
    </row>
    <row r="320" spans="1:10" x14ac:dyDescent="0.2">
      <c r="A320">
        <v>2</v>
      </c>
      <c r="B320">
        <v>1</v>
      </c>
      <c r="C320" s="2">
        <v>44643</v>
      </c>
      <c r="D320">
        <v>5</v>
      </c>
      <c r="E320" t="s">
        <v>187</v>
      </c>
      <c r="F320">
        <v>45</v>
      </c>
      <c r="G320" t="str">
        <f t="shared" si="4"/>
        <v>5b45</v>
      </c>
      <c r="H320" t="s">
        <v>44</v>
      </c>
      <c r="I320">
        <v>0</v>
      </c>
    </row>
    <row r="321" spans="1:10" x14ac:dyDescent="0.2">
      <c r="A321">
        <v>2</v>
      </c>
      <c r="B321">
        <v>1</v>
      </c>
      <c r="C321" s="2">
        <v>44643</v>
      </c>
      <c r="D321">
        <v>5</v>
      </c>
      <c r="E321" t="s">
        <v>187</v>
      </c>
      <c r="F321">
        <v>45</v>
      </c>
      <c r="G321" t="str">
        <f t="shared" si="4"/>
        <v>5b45</v>
      </c>
      <c r="H321" t="s">
        <v>44</v>
      </c>
      <c r="I321">
        <v>0</v>
      </c>
    </row>
    <row r="322" spans="1:10" x14ac:dyDescent="0.2">
      <c r="A322">
        <v>2</v>
      </c>
      <c r="B322">
        <v>1</v>
      </c>
      <c r="C322" s="2">
        <v>44643</v>
      </c>
      <c r="D322">
        <v>5</v>
      </c>
      <c r="E322" t="s">
        <v>187</v>
      </c>
      <c r="F322">
        <v>45</v>
      </c>
      <c r="G322" t="str">
        <f t="shared" ref="G322:G385" si="5">CONCATENATE(E322,F322)</f>
        <v>5b45</v>
      </c>
      <c r="H322" t="s">
        <v>53</v>
      </c>
      <c r="I322">
        <v>1</v>
      </c>
      <c r="J322" t="s">
        <v>50</v>
      </c>
    </row>
    <row r="323" spans="1:10" x14ac:dyDescent="0.2">
      <c r="A323">
        <v>2</v>
      </c>
      <c r="B323">
        <v>1</v>
      </c>
      <c r="C323" s="2">
        <v>44643</v>
      </c>
      <c r="D323">
        <v>5</v>
      </c>
      <c r="E323" t="s">
        <v>187</v>
      </c>
      <c r="F323">
        <v>45</v>
      </c>
      <c r="G323" t="str">
        <f t="shared" si="5"/>
        <v>5b45</v>
      </c>
      <c r="H323" t="s">
        <v>53</v>
      </c>
      <c r="I323">
        <v>1</v>
      </c>
      <c r="J323" t="s">
        <v>50</v>
      </c>
    </row>
    <row r="324" spans="1:10" x14ac:dyDescent="0.2">
      <c r="A324">
        <v>2</v>
      </c>
      <c r="B324">
        <v>1</v>
      </c>
      <c r="C324" s="2">
        <v>44643</v>
      </c>
      <c r="D324">
        <v>5</v>
      </c>
      <c r="E324" t="s">
        <v>187</v>
      </c>
      <c r="F324">
        <v>45</v>
      </c>
      <c r="G324" t="str">
        <f t="shared" si="5"/>
        <v>5b45</v>
      </c>
      <c r="H324" t="s">
        <v>53</v>
      </c>
      <c r="I324">
        <v>1</v>
      </c>
      <c r="J324" t="s">
        <v>50</v>
      </c>
    </row>
    <row r="325" spans="1:10" x14ac:dyDescent="0.2">
      <c r="A325">
        <v>2</v>
      </c>
      <c r="B325">
        <v>1</v>
      </c>
      <c r="C325" s="2">
        <v>44643</v>
      </c>
      <c r="D325">
        <v>5</v>
      </c>
      <c r="E325" t="s">
        <v>187</v>
      </c>
      <c r="F325">
        <v>45</v>
      </c>
      <c r="G325" t="str">
        <f t="shared" si="5"/>
        <v>5b45</v>
      </c>
      <c r="H325" t="s">
        <v>53</v>
      </c>
      <c r="I325">
        <v>1</v>
      </c>
      <c r="J325" t="s">
        <v>50</v>
      </c>
    </row>
    <row r="326" spans="1:10" x14ac:dyDescent="0.2">
      <c r="A326">
        <v>2</v>
      </c>
      <c r="B326">
        <v>1</v>
      </c>
      <c r="C326" s="2">
        <v>44643</v>
      </c>
      <c r="D326">
        <v>5</v>
      </c>
      <c r="E326" t="s">
        <v>187</v>
      </c>
      <c r="F326">
        <v>15</v>
      </c>
      <c r="G326" t="str">
        <f t="shared" si="5"/>
        <v>5b15</v>
      </c>
      <c r="H326" t="s">
        <v>44</v>
      </c>
      <c r="I326">
        <v>0</v>
      </c>
    </row>
    <row r="327" spans="1:10" x14ac:dyDescent="0.2">
      <c r="A327">
        <v>2</v>
      </c>
      <c r="B327">
        <v>1</v>
      </c>
      <c r="C327" s="2">
        <v>44643</v>
      </c>
      <c r="D327">
        <v>5</v>
      </c>
      <c r="E327" t="s">
        <v>187</v>
      </c>
      <c r="F327">
        <v>15</v>
      </c>
      <c r="G327" t="str">
        <f t="shared" si="5"/>
        <v>5b15</v>
      </c>
      <c r="H327" t="s">
        <v>44</v>
      </c>
      <c r="I327">
        <v>0</v>
      </c>
    </row>
    <row r="328" spans="1:10" x14ac:dyDescent="0.2">
      <c r="A328">
        <v>2</v>
      </c>
      <c r="B328">
        <v>1</v>
      </c>
      <c r="C328" s="2">
        <v>44643</v>
      </c>
      <c r="D328">
        <v>5</v>
      </c>
      <c r="E328" t="s">
        <v>187</v>
      </c>
      <c r="F328">
        <v>15</v>
      </c>
      <c r="G328" t="str">
        <f t="shared" si="5"/>
        <v>5b15</v>
      </c>
      <c r="H328" t="s">
        <v>44</v>
      </c>
      <c r="I328">
        <v>0</v>
      </c>
    </row>
    <row r="329" spans="1:10" x14ac:dyDescent="0.2">
      <c r="A329">
        <v>2</v>
      </c>
      <c r="B329">
        <v>1</v>
      </c>
      <c r="C329" s="2">
        <v>44643</v>
      </c>
      <c r="D329">
        <v>5</v>
      </c>
      <c r="E329" t="s">
        <v>187</v>
      </c>
      <c r="F329">
        <v>15</v>
      </c>
      <c r="G329" t="str">
        <f t="shared" si="5"/>
        <v>5b15</v>
      </c>
      <c r="H329" t="s">
        <v>44</v>
      </c>
      <c r="I329">
        <v>0</v>
      </c>
    </row>
    <row r="330" spans="1:10" x14ac:dyDescent="0.2">
      <c r="A330">
        <v>2</v>
      </c>
      <c r="B330">
        <v>1</v>
      </c>
      <c r="C330" s="2">
        <v>44643</v>
      </c>
      <c r="D330">
        <v>5</v>
      </c>
      <c r="E330" t="s">
        <v>187</v>
      </c>
      <c r="F330">
        <v>15</v>
      </c>
      <c r="G330" t="str">
        <f t="shared" si="5"/>
        <v>5b15</v>
      </c>
      <c r="H330" t="s">
        <v>44</v>
      </c>
      <c r="I330">
        <v>0</v>
      </c>
    </row>
    <row r="331" spans="1:10" x14ac:dyDescent="0.2">
      <c r="A331">
        <v>2</v>
      </c>
      <c r="B331">
        <v>1</v>
      </c>
      <c r="C331" s="2">
        <v>44643</v>
      </c>
      <c r="D331">
        <v>5</v>
      </c>
      <c r="E331" t="s">
        <v>187</v>
      </c>
      <c r="F331">
        <v>15</v>
      </c>
      <c r="G331" t="str">
        <f t="shared" si="5"/>
        <v>5b15</v>
      </c>
      <c r="H331" t="s">
        <v>44</v>
      </c>
      <c r="I331">
        <v>0</v>
      </c>
    </row>
    <row r="332" spans="1:10" x14ac:dyDescent="0.2">
      <c r="A332">
        <v>2</v>
      </c>
      <c r="B332">
        <v>1</v>
      </c>
      <c r="C332" s="2">
        <v>44643</v>
      </c>
      <c r="D332">
        <v>5</v>
      </c>
      <c r="E332" t="s">
        <v>187</v>
      </c>
      <c r="F332">
        <v>15</v>
      </c>
      <c r="G332" t="str">
        <f t="shared" si="5"/>
        <v>5b15</v>
      </c>
      <c r="H332" t="s">
        <v>44</v>
      </c>
      <c r="I332">
        <v>0</v>
      </c>
    </row>
    <row r="333" spans="1:10" x14ac:dyDescent="0.2">
      <c r="A333">
        <v>2</v>
      </c>
      <c r="B333">
        <v>1</v>
      </c>
      <c r="C333" s="2">
        <v>44643</v>
      </c>
      <c r="D333">
        <v>5</v>
      </c>
      <c r="E333" t="s">
        <v>187</v>
      </c>
      <c r="F333">
        <v>15</v>
      </c>
      <c r="G333" t="str">
        <f t="shared" si="5"/>
        <v>5b15</v>
      </c>
      <c r="H333" t="s">
        <v>44</v>
      </c>
      <c r="I333">
        <v>0</v>
      </c>
    </row>
    <row r="334" spans="1:10" x14ac:dyDescent="0.2">
      <c r="A334">
        <v>2</v>
      </c>
      <c r="B334">
        <v>1</v>
      </c>
      <c r="C334" s="2">
        <v>44643</v>
      </c>
      <c r="D334">
        <v>5</v>
      </c>
      <c r="E334" t="s">
        <v>187</v>
      </c>
      <c r="F334">
        <v>15</v>
      </c>
      <c r="G334" t="str">
        <f t="shared" si="5"/>
        <v>5b15</v>
      </c>
      <c r="H334" t="s">
        <v>44</v>
      </c>
      <c r="I334">
        <v>0</v>
      </c>
    </row>
    <row r="335" spans="1:10" x14ac:dyDescent="0.2">
      <c r="A335">
        <v>2</v>
      </c>
      <c r="B335">
        <v>1</v>
      </c>
      <c r="C335" s="2">
        <v>44643</v>
      </c>
      <c r="D335">
        <v>5</v>
      </c>
      <c r="E335" t="s">
        <v>187</v>
      </c>
      <c r="F335">
        <v>15</v>
      </c>
      <c r="G335" t="str">
        <f t="shared" si="5"/>
        <v>5b15</v>
      </c>
      <c r="H335" t="s">
        <v>53</v>
      </c>
      <c r="I335">
        <v>1</v>
      </c>
      <c r="J335" t="s">
        <v>50</v>
      </c>
    </row>
    <row r="336" spans="1:10" x14ac:dyDescent="0.2">
      <c r="A336">
        <v>2</v>
      </c>
      <c r="B336">
        <v>1</v>
      </c>
      <c r="C336" s="2">
        <v>44643</v>
      </c>
      <c r="D336">
        <v>5</v>
      </c>
      <c r="E336" t="s">
        <v>187</v>
      </c>
      <c r="F336">
        <v>15</v>
      </c>
      <c r="G336" t="str">
        <f t="shared" si="5"/>
        <v>5b15</v>
      </c>
      <c r="H336" t="s">
        <v>53</v>
      </c>
      <c r="I336">
        <v>1</v>
      </c>
      <c r="J336" t="s">
        <v>50</v>
      </c>
    </row>
    <row r="337" spans="1:10" x14ac:dyDescent="0.2">
      <c r="A337">
        <v>2</v>
      </c>
      <c r="B337">
        <v>1</v>
      </c>
      <c r="C337" s="2">
        <v>44644</v>
      </c>
      <c r="D337">
        <v>4</v>
      </c>
      <c r="E337" t="s">
        <v>188</v>
      </c>
      <c r="F337">
        <v>15</v>
      </c>
      <c r="G337" t="str">
        <f t="shared" si="5"/>
        <v>4b15</v>
      </c>
      <c r="H337" t="s">
        <v>44</v>
      </c>
      <c r="I337">
        <v>0</v>
      </c>
    </row>
    <row r="338" spans="1:10" x14ac:dyDescent="0.2">
      <c r="A338">
        <v>2</v>
      </c>
      <c r="B338">
        <v>1</v>
      </c>
      <c r="C338" s="2">
        <v>44644</v>
      </c>
      <c r="D338">
        <v>4</v>
      </c>
      <c r="E338" t="s">
        <v>188</v>
      </c>
      <c r="F338">
        <v>15</v>
      </c>
      <c r="G338" t="str">
        <f t="shared" si="5"/>
        <v>4b15</v>
      </c>
      <c r="H338" t="s">
        <v>44</v>
      </c>
      <c r="I338">
        <v>0</v>
      </c>
    </row>
    <row r="339" spans="1:10" x14ac:dyDescent="0.2">
      <c r="A339">
        <v>2</v>
      </c>
      <c r="B339">
        <v>1</v>
      </c>
      <c r="C339" s="2">
        <v>44644</v>
      </c>
      <c r="D339">
        <v>4</v>
      </c>
      <c r="E339" t="s">
        <v>188</v>
      </c>
      <c r="F339">
        <v>15</v>
      </c>
      <c r="G339" t="str">
        <f t="shared" si="5"/>
        <v>4b15</v>
      </c>
      <c r="H339" t="s">
        <v>44</v>
      </c>
      <c r="I339">
        <v>0</v>
      </c>
    </row>
    <row r="340" spans="1:10" x14ac:dyDescent="0.2">
      <c r="A340">
        <v>2</v>
      </c>
      <c r="B340">
        <v>1</v>
      </c>
      <c r="C340" s="2">
        <v>44644</v>
      </c>
      <c r="D340">
        <v>4</v>
      </c>
      <c r="E340" t="s">
        <v>188</v>
      </c>
      <c r="F340">
        <v>15</v>
      </c>
      <c r="G340" t="str">
        <f t="shared" si="5"/>
        <v>4b15</v>
      </c>
      <c r="H340" t="s">
        <v>44</v>
      </c>
      <c r="I340">
        <v>0</v>
      </c>
    </row>
    <row r="341" spans="1:10" x14ac:dyDescent="0.2">
      <c r="A341">
        <v>2</v>
      </c>
      <c r="B341">
        <v>1</v>
      </c>
      <c r="C341" s="2">
        <v>44644</v>
      </c>
      <c r="D341">
        <v>4</v>
      </c>
      <c r="E341" t="s">
        <v>188</v>
      </c>
      <c r="F341">
        <v>15</v>
      </c>
      <c r="G341" t="str">
        <f t="shared" si="5"/>
        <v>4b15</v>
      </c>
      <c r="H341" t="s">
        <v>44</v>
      </c>
      <c r="I341">
        <v>0</v>
      </c>
    </row>
    <row r="342" spans="1:10" x14ac:dyDescent="0.2">
      <c r="A342">
        <v>2</v>
      </c>
      <c r="B342">
        <v>1</v>
      </c>
      <c r="C342" s="2">
        <v>44644</v>
      </c>
      <c r="D342">
        <v>4</v>
      </c>
      <c r="E342" t="s">
        <v>188</v>
      </c>
      <c r="F342">
        <v>15</v>
      </c>
      <c r="G342" t="str">
        <f t="shared" si="5"/>
        <v>4b15</v>
      </c>
      <c r="H342" t="s">
        <v>44</v>
      </c>
      <c r="I342">
        <v>0</v>
      </c>
    </row>
    <row r="343" spans="1:10" x14ac:dyDescent="0.2">
      <c r="A343">
        <v>2</v>
      </c>
      <c r="B343">
        <v>1</v>
      </c>
      <c r="C343" s="2">
        <v>44644</v>
      </c>
      <c r="D343">
        <v>4</v>
      </c>
      <c r="E343" t="s">
        <v>188</v>
      </c>
      <c r="F343">
        <v>15</v>
      </c>
      <c r="G343" t="str">
        <f t="shared" si="5"/>
        <v>4b15</v>
      </c>
      <c r="H343" t="s">
        <v>53</v>
      </c>
      <c r="I343">
        <v>1</v>
      </c>
      <c r="J343" t="s">
        <v>50</v>
      </c>
    </row>
    <row r="344" spans="1:10" x14ac:dyDescent="0.2">
      <c r="A344">
        <v>2</v>
      </c>
      <c r="B344">
        <v>1</v>
      </c>
      <c r="C344" s="2">
        <v>44644</v>
      </c>
      <c r="D344">
        <v>4</v>
      </c>
      <c r="E344" t="s">
        <v>188</v>
      </c>
      <c r="F344">
        <v>15</v>
      </c>
      <c r="G344" t="str">
        <f t="shared" si="5"/>
        <v>4b15</v>
      </c>
      <c r="H344" t="s">
        <v>53</v>
      </c>
      <c r="I344">
        <v>1</v>
      </c>
      <c r="J344" t="s">
        <v>50</v>
      </c>
    </row>
    <row r="345" spans="1:10" x14ac:dyDescent="0.2">
      <c r="A345">
        <v>2</v>
      </c>
      <c r="B345">
        <v>1</v>
      </c>
      <c r="C345" s="2">
        <v>44644</v>
      </c>
      <c r="D345">
        <v>4</v>
      </c>
      <c r="E345" t="s">
        <v>188</v>
      </c>
      <c r="F345">
        <v>15</v>
      </c>
      <c r="G345" t="str">
        <f t="shared" si="5"/>
        <v>4b15</v>
      </c>
      <c r="H345" t="s">
        <v>53</v>
      </c>
      <c r="I345">
        <v>1</v>
      </c>
      <c r="J345" t="s">
        <v>50</v>
      </c>
    </row>
    <row r="346" spans="1:10" x14ac:dyDescent="0.2">
      <c r="A346">
        <v>2</v>
      </c>
      <c r="B346">
        <v>1</v>
      </c>
      <c r="C346" s="2">
        <v>44644</v>
      </c>
      <c r="D346">
        <v>4</v>
      </c>
      <c r="E346" t="s">
        <v>188</v>
      </c>
      <c r="F346">
        <v>15</v>
      </c>
      <c r="G346" t="str">
        <f t="shared" si="5"/>
        <v>4b15</v>
      </c>
      <c r="H346" t="s">
        <v>53</v>
      </c>
      <c r="I346">
        <v>1</v>
      </c>
      <c r="J346" t="s">
        <v>50</v>
      </c>
    </row>
    <row r="347" spans="1:10" x14ac:dyDescent="0.2">
      <c r="A347">
        <v>2</v>
      </c>
      <c r="B347">
        <v>1</v>
      </c>
      <c r="C347" s="2">
        <v>44644</v>
      </c>
      <c r="D347">
        <v>4</v>
      </c>
      <c r="E347" t="s">
        <v>188</v>
      </c>
      <c r="F347">
        <v>45</v>
      </c>
      <c r="G347" t="str">
        <f t="shared" si="5"/>
        <v>4b45</v>
      </c>
      <c r="H347" t="s">
        <v>44</v>
      </c>
      <c r="I347">
        <v>0</v>
      </c>
    </row>
    <row r="348" spans="1:10" x14ac:dyDescent="0.2">
      <c r="A348">
        <v>2</v>
      </c>
      <c r="B348">
        <v>1</v>
      </c>
      <c r="C348" s="2">
        <v>44644</v>
      </c>
      <c r="D348">
        <v>4</v>
      </c>
      <c r="E348" t="s">
        <v>188</v>
      </c>
      <c r="F348">
        <v>45</v>
      </c>
      <c r="G348" t="str">
        <f t="shared" si="5"/>
        <v>4b45</v>
      </c>
      <c r="H348" t="s">
        <v>44</v>
      </c>
      <c r="I348">
        <v>0</v>
      </c>
    </row>
    <row r="349" spans="1:10" x14ac:dyDescent="0.2">
      <c r="A349">
        <v>2</v>
      </c>
      <c r="B349">
        <v>1</v>
      </c>
      <c r="C349" s="2">
        <v>44644</v>
      </c>
      <c r="D349">
        <v>4</v>
      </c>
      <c r="E349" t="s">
        <v>188</v>
      </c>
      <c r="F349">
        <v>45</v>
      </c>
      <c r="G349" t="str">
        <f t="shared" si="5"/>
        <v>4b45</v>
      </c>
      <c r="H349" t="s">
        <v>44</v>
      </c>
      <c r="I349">
        <v>0</v>
      </c>
    </row>
    <row r="350" spans="1:10" x14ac:dyDescent="0.2">
      <c r="A350">
        <v>2</v>
      </c>
      <c r="B350">
        <v>1</v>
      </c>
      <c r="C350" s="2">
        <v>44644</v>
      </c>
      <c r="D350">
        <v>4</v>
      </c>
      <c r="E350" t="s">
        <v>188</v>
      </c>
      <c r="F350">
        <v>45</v>
      </c>
      <c r="G350" t="str">
        <f t="shared" si="5"/>
        <v>4b45</v>
      </c>
      <c r="H350" t="s">
        <v>44</v>
      </c>
      <c r="I350">
        <v>0</v>
      </c>
    </row>
    <row r="351" spans="1:10" x14ac:dyDescent="0.2">
      <c r="A351">
        <v>2</v>
      </c>
      <c r="B351">
        <v>1</v>
      </c>
      <c r="C351" s="2">
        <v>44644</v>
      </c>
      <c r="D351">
        <v>4</v>
      </c>
      <c r="E351" t="s">
        <v>188</v>
      </c>
      <c r="F351">
        <v>45</v>
      </c>
      <c r="G351" t="str">
        <f t="shared" si="5"/>
        <v>4b45</v>
      </c>
      <c r="H351" t="s">
        <v>44</v>
      </c>
      <c r="I351">
        <v>0</v>
      </c>
    </row>
    <row r="352" spans="1:10" x14ac:dyDescent="0.2">
      <c r="A352">
        <v>2</v>
      </c>
      <c r="B352">
        <v>1</v>
      </c>
      <c r="C352" s="2">
        <v>44644</v>
      </c>
      <c r="D352">
        <v>4</v>
      </c>
      <c r="E352" t="s">
        <v>188</v>
      </c>
      <c r="F352">
        <v>45</v>
      </c>
      <c r="G352" t="str">
        <f t="shared" si="5"/>
        <v>4b45</v>
      </c>
      <c r="H352" t="s">
        <v>44</v>
      </c>
      <c r="I352">
        <v>0</v>
      </c>
    </row>
    <row r="353" spans="1:10" x14ac:dyDescent="0.2">
      <c r="A353">
        <v>2</v>
      </c>
      <c r="B353">
        <v>1</v>
      </c>
      <c r="C353" s="2">
        <v>44644</v>
      </c>
      <c r="D353">
        <v>4</v>
      </c>
      <c r="E353" t="s">
        <v>188</v>
      </c>
      <c r="F353">
        <v>45</v>
      </c>
      <c r="G353" t="str">
        <f t="shared" si="5"/>
        <v>4b45</v>
      </c>
      <c r="H353" t="s">
        <v>53</v>
      </c>
      <c r="I353">
        <v>1</v>
      </c>
    </row>
    <row r="354" spans="1:10" x14ac:dyDescent="0.2">
      <c r="A354">
        <v>2</v>
      </c>
      <c r="B354">
        <v>1</v>
      </c>
      <c r="C354" s="2">
        <v>44644</v>
      </c>
      <c r="D354">
        <v>4</v>
      </c>
      <c r="E354" t="s">
        <v>188</v>
      </c>
      <c r="F354">
        <v>45</v>
      </c>
      <c r="G354" t="str">
        <f t="shared" si="5"/>
        <v>4b45</v>
      </c>
      <c r="H354" t="s">
        <v>44</v>
      </c>
      <c r="I354">
        <v>0</v>
      </c>
    </row>
    <row r="355" spans="1:10" x14ac:dyDescent="0.2">
      <c r="A355">
        <v>2</v>
      </c>
      <c r="B355">
        <v>1</v>
      </c>
      <c r="C355" s="2">
        <v>44644</v>
      </c>
      <c r="D355">
        <v>4</v>
      </c>
      <c r="E355" t="s">
        <v>188</v>
      </c>
      <c r="F355">
        <v>45</v>
      </c>
      <c r="G355" t="str">
        <f t="shared" si="5"/>
        <v>4b45</v>
      </c>
      <c r="H355" t="s">
        <v>44</v>
      </c>
      <c r="I355">
        <v>0</v>
      </c>
    </row>
    <row r="356" spans="1:10" x14ac:dyDescent="0.2">
      <c r="A356">
        <v>2</v>
      </c>
      <c r="B356">
        <v>1</v>
      </c>
      <c r="C356" s="2">
        <v>44644</v>
      </c>
      <c r="D356">
        <v>4</v>
      </c>
      <c r="E356" t="s">
        <v>188</v>
      </c>
      <c r="F356">
        <v>45</v>
      </c>
      <c r="G356" t="str">
        <f t="shared" si="5"/>
        <v>4b45</v>
      </c>
      <c r="H356" t="s">
        <v>44</v>
      </c>
      <c r="I356">
        <v>0</v>
      </c>
    </row>
    <row r="357" spans="1:10" x14ac:dyDescent="0.2">
      <c r="A357">
        <v>2</v>
      </c>
      <c r="B357">
        <v>1</v>
      </c>
      <c r="C357" s="2">
        <v>44644</v>
      </c>
      <c r="D357">
        <v>4</v>
      </c>
      <c r="E357" t="s">
        <v>188</v>
      </c>
      <c r="F357">
        <v>45</v>
      </c>
      <c r="G357" t="str">
        <f t="shared" si="5"/>
        <v>4b45</v>
      </c>
      <c r="H357" t="s">
        <v>53</v>
      </c>
      <c r="I357">
        <v>1</v>
      </c>
    </row>
    <row r="358" spans="1:10" x14ac:dyDescent="0.2">
      <c r="A358">
        <v>2</v>
      </c>
      <c r="B358">
        <v>1</v>
      </c>
      <c r="C358" s="2">
        <v>44644</v>
      </c>
      <c r="D358">
        <v>4</v>
      </c>
      <c r="E358" t="s">
        <v>188</v>
      </c>
      <c r="F358">
        <v>45</v>
      </c>
      <c r="G358" t="str">
        <f t="shared" si="5"/>
        <v>4b45</v>
      </c>
      <c r="H358" t="s">
        <v>44</v>
      </c>
      <c r="I358">
        <v>0</v>
      </c>
    </row>
    <row r="359" spans="1:10" x14ac:dyDescent="0.2">
      <c r="A359">
        <v>2</v>
      </c>
      <c r="B359">
        <v>1</v>
      </c>
      <c r="C359" s="2">
        <v>44644</v>
      </c>
      <c r="D359">
        <v>4</v>
      </c>
      <c r="E359" t="s">
        <v>188</v>
      </c>
      <c r="F359">
        <v>45</v>
      </c>
      <c r="G359" t="str">
        <f t="shared" si="5"/>
        <v>4b45</v>
      </c>
      <c r="H359" t="s">
        <v>44</v>
      </c>
      <c r="I359">
        <v>0</v>
      </c>
      <c r="J359" t="s">
        <v>50</v>
      </c>
    </row>
    <row r="360" spans="1:10" x14ac:dyDescent="0.2">
      <c r="A360">
        <v>2</v>
      </c>
      <c r="B360">
        <v>1</v>
      </c>
      <c r="C360" s="2">
        <v>44644</v>
      </c>
      <c r="D360">
        <v>4</v>
      </c>
      <c r="E360" t="s">
        <v>188</v>
      </c>
      <c r="F360">
        <v>45</v>
      </c>
      <c r="G360" t="str">
        <f t="shared" si="5"/>
        <v>4b45</v>
      </c>
      <c r="H360" t="s">
        <v>44</v>
      </c>
      <c r="I360">
        <v>0</v>
      </c>
      <c r="J360" t="s">
        <v>50</v>
      </c>
    </row>
    <row r="361" spans="1:10" x14ac:dyDescent="0.2">
      <c r="A361">
        <v>2</v>
      </c>
      <c r="B361">
        <v>1</v>
      </c>
      <c r="C361" s="2">
        <v>44644</v>
      </c>
      <c r="D361">
        <v>4</v>
      </c>
      <c r="E361" t="s">
        <v>188</v>
      </c>
      <c r="F361">
        <v>45</v>
      </c>
      <c r="G361" t="str">
        <f t="shared" si="5"/>
        <v>4b45</v>
      </c>
      <c r="H361" t="s">
        <v>44</v>
      </c>
      <c r="I361">
        <v>0</v>
      </c>
      <c r="J361" t="s">
        <v>50</v>
      </c>
    </row>
    <row r="362" spans="1:10" x14ac:dyDescent="0.2">
      <c r="A362">
        <v>2</v>
      </c>
      <c r="B362">
        <v>1</v>
      </c>
      <c r="C362" s="2">
        <v>44644</v>
      </c>
      <c r="D362">
        <v>4</v>
      </c>
      <c r="E362" t="s">
        <v>188</v>
      </c>
      <c r="F362">
        <v>45</v>
      </c>
      <c r="G362" t="str">
        <f t="shared" si="5"/>
        <v>4b45</v>
      </c>
      <c r="H362" t="s">
        <v>44</v>
      </c>
      <c r="I362">
        <v>0</v>
      </c>
      <c r="J362" t="s">
        <v>50</v>
      </c>
    </row>
    <row r="363" spans="1:10" x14ac:dyDescent="0.2">
      <c r="A363">
        <v>2</v>
      </c>
      <c r="B363">
        <v>2</v>
      </c>
      <c r="C363" s="2">
        <v>44649</v>
      </c>
      <c r="D363">
        <v>3</v>
      </c>
      <c r="E363" t="s">
        <v>185</v>
      </c>
      <c r="F363">
        <v>15</v>
      </c>
      <c r="G363" t="str">
        <f t="shared" si="5"/>
        <v>3b15</v>
      </c>
      <c r="H363" t="s">
        <v>44</v>
      </c>
      <c r="I363">
        <v>0</v>
      </c>
    </row>
    <row r="364" spans="1:10" x14ac:dyDescent="0.2">
      <c r="A364">
        <v>2</v>
      </c>
      <c r="B364">
        <v>2</v>
      </c>
      <c r="C364" s="2">
        <v>44649</v>
      </c>
      <c r="D364">
        <v>3</v>
      </c>
      <c r="E364" t="s">
        <v>185</v>
      </c>
      <c r="F364">
        <v>15</v>
      </c>
      <c r="G364" t="str">
        <f t="shared" si="5"/>
        <v>3b15</v>
      </c>
      <c r="H364" t="s">
        <v>53</v>
      </c>
      <c r="I364">
        <v>1</v>
      </c>
    </row>
    <row r="365" spans="1:10" x14ac:dyDescent="0.2">
      <c r="A365">
        <v>2</v>
      </c>
      <c r="B365">
        <v>2</v>
      </c>
      <c r="C365" s="2">
        <v>44649</v>
      </c>
      <c r="D365">
        <v>3</v>
      </c>
      <c r="E365" t="s">
        <v>185</v>
      </c>
      <c r="F365">
        <v>15</v>
      </c>
      <c r="G365" t="str">
        <f t="shared" si="5"/>
        <v>3b15</v>
      </c>
      <c r="H365" t="s">
        <v>44</v>
      </c>
      <c r="I365">
        <v>0</v>
      </c>
    </row>
    <row r="366" spans="1:10" x14ac:dyDescent="0.2">
      <c r="A366">
        <v>2</v>
      </c>
      <c r="B366">
        <v>2</v>
      </c>
      <c r="C366" s="2">
        <v>44649</v>
      </c>
      <c r="D366">
        <v>3</v>
      </c>
      <c r="E366" t="s">
        <v>185</v>
      </c>
      <c r="F366">
        <v>15</v>
      </c>
      <c r="G366" t="str">
        <f t="shared" si="5"/>
        <v>3b15</v>
      </c>
      <c r="H366" t="s">
        <v>53</v>
      </c>
      <c r="I366">
        <v>1</v>
      </c>
    </row>
    <row r="367" spans="1:10" x14ac:dyDescent="0.2">
      <c r="A367">
        <v>2</v>
      </c>
      <c r="B367">
        <v>2</v>
      </c>
      <c r="C367" s="2">
        <v>44649</v>
      </c>
      <c r="D367">
        <v>3</v>
      </c>
      <c r="E367" t="s">
        <v>185</v>
      </c>
      <c r="F367">
        <v>15</v>
      </c>
      <c r="G367" t="str">
        <f t="shared" si="5"/>
        <v>3b15</v>
      </c>
      <c r="H367" t="s">
        <v>44</v>
      </c>
      <c r="I367">
        <v>0</v>
      </c>
    </row>
    <row r="368" spans="1:10" x14ac:dyDescent="0.2">
      <c r="A368">
        <v>2</v>
      </c>
      <c r="B368">
        <v>2</v>
      </c>
      <c r="C368" s="2">
        <v>44649</v>
      </c>
      <c r="D368">
        <v>3</v>
      </c>
      <c r="E368" t="s">
        <v>185</v>
      </c>
      <c r="F368">
        <v>15</v>
      </c>
      <c r="G368" t="str">
        <f t="shared" si="5"/>
        <v>3b15</v>
      </c>
      <c r="H368" t="s">
        <v>44</v>
      </c>
      <c r="I368">
        <v>0</v>
      </c>
    </row>
    <row r="369" spans="1:10" x14ac:dyDescent="0.2">
      <c r="A369">
        <v>2</v>
      </c>
      <c r="B369">
        <v>2</v>
      </c>
      <c r="C369" s="2">
        <v>44649</v>
      </c>
      <c r="D369">
        <v>3</v>
      </c>
      <c r="E369" t="s">
        <v>185</v>
      </c>
      <c r="F369">
        <v>15</v>
      </c>
      <c r="G369" t="str">
        <f t="shared" si="5"/>
        <v>3b15</v>
      </c>
      <c r="H369" t="s">
        <v>53</v>
      </c>
      <c r="I369">
        <v>1</v>
      </c>
    </row>
    <row r="370" spans="1:10" x14ac:dyDescent="0.2">
      <c r="A370">
        <v>2</v>
      </c>
      <c r="B370">
        <v>2</v>
      </c>
      <c r="C370" s="2">
        <v>44649</v>
      </c>
      <c r="D370">
        <v>3</v>
      </c>
      <c r="E370" t="s">
        <v>185</v>
      </c>
      <c r="F370">
        <v>15</v>
      </c>
      <c r="G370" t="str">
        <f t="shared" si="5"/>
        <v>3b15</v>
      </c>
      <c r="H370" t="s">
        <v>44</v>
      </c>
      <c r="I370">
        <v>0</v>
      </c>
    </row>
    <row r="371" spans="1:10" x14ac:dyDescent="0.2">
      <c r="A371">
        <v>2</v>
      </c>
      <c r="B371">
        <v>2</v>
      </c>
      <c r="C371" s="2">
        <v>44649</v>
      </c>
      <c r="D371">
        <v>3</v>
      </c>
      <c r="E371" t="s">
        <v>185</v>
      </c>
      <c r="F371">
        <v>15</v>
      </c>
      <c r="G371" t="str">
        <f t="shared" si="5"/>
        <v>3b15</v>
      </c>
      <c r="H371" t="s">
        <v>44</v>
      </c>
      <c r="I371">
        <v>0</v>
      </c>
      <c r="J371" t="s">
        <v>50</v>
      </c>
    </row>
    <row r="372" spans="1:10" x14ac:dyDescent="0.2">
      <c r="A372">
        <v>2</v>
      </c>
      <c r="B372">
        <v>2</v>
      </c>
      <c r="C372" s="2">
        <v>44649</v>
      </c>
      <c r="D372">
        <v>3</v>
      </c>
      <c r="E372" t="s">
        <v>185</v>
      </c>
      <c r="F372">
        <v>15</v>
      </c>
      <c r="G372" t="str">
        <f t="shared" si="5"/>
        <v>3b15</v>
      </c>
      <c r="H372" t="s">
        <v>53</v>
      </c>
      <c r="I372">
        <v>1</v>
      </c>
      <c r="J372" t="s">
        <v>50</v>
      </c>
    </row>
    <row r="373" spans="1:10" x14ac:dyDescent="0.2">
      <c r="A373">
        <v>2</v>
      </c>
      <c r="B373">
        <v>2</v>
      </c>
      <c r="C373" s="2">
        <v>44649</v>
      </c>
      <c r="D373">
        <v>3</v>
      </c>
      <c r="E373" t="s">
        <v>185</v>
      </c>
      <c r="F373">
        <v>15</v>
      </c>
      <c r="G373" t="str">
        <f t="shared" si="5"/>
        <v>3b15</v>
      </c>
      <c r="H373" t="s">
        <v>53</v>
      </c>
      <c r="I373">
        <v>1</v>
      </c>
      <c r="J373" t="s">
        <v>50</v>
      </c>
    </row>
    <row r="374" spans="1:10" x14ac:dyDescent="0.2">
      <c r="A374">
        <v>2</v>
      </c>
      <c r="B374">
        <v>2</v>
      </c>
      <c r="C374" s="2">
        <v>44649</v>
      </c>
      <c r="D374">
        <v>3</v>
      </c>
      <c r="E374" t="s">
        <v>185</v>
      </c>
      <c r="F374">
        <v>45</v>
      </c>
      <c r="G374" t="str">
        <f t="shared" si="5"/>
        <v>3b45</v>
      </c>
      <c r="H374" t="s">
        <v>44</v>
      </c>
      <c r="I374">
        <v>0</v>
      </c>
    </row>
    <row r="375" spans="1:10" x14ac:dyDescent="0.2">
      <c r="A375">
        <v>2</v>
      </c>
      <c r="B375">
        <v>2</v>
      </c>
      <c r="C375" s="2">
        <v>44649</v>
      </c>
      <c r="D375">
        <v>3</v>
      </c>
      <c r="E375" t="s">
        <v>185</v>
      </c>
      <c r="F375">
        <v>45</v>
      </c>
      <c r="G375" t="str">
        <f t="shared" si="5"/>
        <v>3b45</v>
      </c>
      <c r="H375" t="s">
        <v>44</v>
      </c>
      <c r="I375">
        <v>0</v>
      </c>
    </row>
    <row r="376" spans="1:10" x14ac:dyDescent="0.2">
      <c r="A376">
        <v>2</v>
      </c>
      <c r="B376">
        <v>2</v>
      </c>
      <c r="C376" s="2">
        <v>44649</v>
      </c>
      <c r="D376">
        <v>3</v>
      </c>
      <c r="E376" t="s">
        <v>185</v>
      </c>
      <c r="F376">
        <v>45</v>
      </c>
      <c r="G376" t="str">
        <f t="shared" si="5"/>
        <v>3b45</v>
      </c>
      <c r="H376" t="s">
        <v>44</v>
      </c>
      <c r="I376">
        <v>0</v>
      </c>
    </row>
    <row r="377" spans="1:10" x14ac:dyDescent="0.2">
      <c r="A377">
        <v>2</v>
      </c>
      <c r="B377">
        <v>2</v>
      </c>
      <c r="C377" s="2">
        <v>44649</v>
      </c>
      <c r="D377">
        <v>3</v>
      </c>
      <c r="E377" t="s">
        <v>185</v>
      </c>
      <c r="F377">
        <v>45</v>
      </c>
      <c r="G377" t="str">
        <f t="shared" si="5"/>
        <v>3b45</v>
      </c>
      <c r="H377" t="s">
        <v>44</v>
      </c>
      <c r="I377">
        <v>0</v>
      </c>
    </row>
    <row r="378" spans="1:10" x14ac:dyDescent="0.2">
      <c r="A378">
        <v>2</v>
      </c>
      <c r="B378">
        <v>2</v>
      </c>
      <c r="C378" s="2">
        <v>44649</v>
      </c>
      <c r="D378">
        <v>3</v>
      </c>
      <c r="E378" t="s">
        <v>185</v>
      </c>
      <c r="F378">
        <v>45</v>
      </c>
      <c r="G378" t="str">
        <f t="shared" si="5"/>
        <v>3b45</v>
      </c>
      <c r="H378" t="s">
        <v>44</v>
      </c>
      <c r="I378">
        <v>0</v>
      </c>
    </row>
    <row r="379" spans="1:10" x14ac:dyDescent="0.2">
      <c r="A379">
        <v>2</v>
      </c>
      <c r="B379">
        <v>2</v>
      </c>
      <c r="C379" s="2">
        <v>44649</v>
      </c>
      <c r="D379">
        <v>3</v>
      </c>
      <c r="E379" t="s">
        <v>185</v>
      </c>
      <c r="F379">
        <v>45</v>
      </c>
      <c r="G379" t="str">
        <f t="shared" si="5"/>
        <v>3b45</v>
      </c>
      <c r="H379" t="s">
        <v>44</v>
      </c>
      <c r="I379">
        <v>0</v>
      </c>
    </row>
    <row r="380" spans="1:10" x14ac:dyDescent="0.2">
      <c r="A380">
        <v>2</v>
      </c>
      <c r="B380">
        <v>2</v>
      </c>
      <c r="C380" s="2">
        <v>44649</v>
      </c>
      <c r="D380">
        <v>3</v>
      </c>
      <c r="E380" t="s">
        <v>185</v>
      </c>
      <c r="F380">
        <v>45</v>
      </c>
      <c r="G380" t="str">
        <f t="shared" si="5"/>
        <v>3b45</v>
      </c>
      <c r="H380" t="s">
        <v>44</v>
      </c>
      <c r="I380">
        <v>0</v>
      </c>
    </row>
    <row r="381" spans="1:10" x14ac:dyDescent="0.2">
      <c r="A381">
        <v>2</v>
      </c>
      <c r="B381">
        <v>2</v>
      </c>
      <c r="C381" s="2">
        <v>44649</v>
      </c>
      <c r="D381">
        <v>3</v>
      </c>
      <c r="E381" t="s">
        <v>185</v>
      </c>
      <c r="F381">
        <v>45</v>
      </c>
      <c r="G381" t="str">
        <f t="shared" si="5"/>
        <v>3b45</v>
      </c>
      <c r="H381" t="s">
        <v>44</v>
      </c>
      <c r="I381">
        <v>0</v>
      </c>
    </row>
    <row r="382" spans="1:10" x14ac:dyDescent="0.2">
      <c r="A382">
        <v>2</v>
      </c>
      <c r="B382">
        <v>2</v>
      </c>
      <c r="C382" s="2">
        <v>44649</v>
      </c>
      <c r="D382">
        <v>3</v>
      </c>
      <c r="E382" t="s">
        <v>185</v>
      </c>
      <c r="F382">
        <v>45</v>
      </c>
      <c r="G382" t="str">
        <f t="shared" si="5"/>
        <v>3b45</v>
      </c>
      <c r="H382" t="s">
        <v>44</v>
      </c>
      <c r="I382">
        <v>0</v>
      </c>
    </row>
    <row r="383" spans="1:10" x14ac:dyDescent="0.2">
      <c r="A383">
        <v>2</v>
      </c>
      <c r="B383">
        <v>2</v>
      </c>
      <c r="C383" s="2">
        <v>44649</v>
      </c>
      <c r="D383">
        <v>3</v>
      </c>
      <c r="E383" t="s">
        <v>185</v>
      </c>
      <c r="F383">
        <v>45</v>
      </c>
      <c r="G383" t="str">
        <f t="shared" si="5"/>
        <v>3b45</v>
      </c>
      <c r="H383" t="s">
        <v>44</v>
      </c>
      <c r="I383">
        <v>0</v>
      </c>
    </row>
    <row r="384" spans="1:10" x14ac:dyDescent="0.2">
      <c r="A384">
        <v>2</v>
      </c>
      <c r="B384">
        <v>2</v>
      </c>
      <c r="C384" s="2">
        <v>44649</v>
      </c>
      <c r="D384">
        <v>3</v>
      </c>
      <c r="E384" t="s">
        <v>185</v>
      </c>
      <c r="F384">
        <v>45</v>
      </c>
      <c r="G384" t="str">
        <f t="shared" si="5"/>
        <v>3b45</v>
      </c>
      <c r="H384" t="s">
        <v>44</v>
      </c>
      <c r="I384">
        <v>0</v>
      </c>
    </row>
    <row r="385" spans="1:10" x14ac:dyDescent="0.2">
      <c r="A385">
        <v>2</v>
      </c>
      <c r="B385">
        <v>2</v>
      </c>
      <c r="C385" s="2">
        <v>44649</v>
      </c>
      <c r="D385">
        <v>3</v>
      </c>
      <c r="E385" t="s">
        <v>185</v>
      </c>
      <c r="F385">
        <v>45</v>
      </c>
      <c r="G385" t="str">
        <f t="shared" si="5"/>
        <v>3b45</v>
      </c>
      <c r="H385" t="s">
        <v>44</v>
      </c>
      <c r="I385">
        <v>0</v>
      </c>
    </row>
    <row r="386" spans="1:10" x14ac:dyDescent="0.2">
      <c r="A386">
        <v>2</v>
      </c>
      <c r="B386">
        <v>2</v>
      </c>
      <c r="C386" s="2">
        <v>44649</v>
      </c>
      <c r="D386">
        <v>3</v>
      </c>
      <c r="E386" t="s">
        <v>185</v>
      </c>
      <c r="F386">
        <v>45</v>
      </c>
      <c r="G386" t="str">
        <f t="shared" ref="G386:G449" si="6">CONCATENATE(E386,F386)</f>
        <v>3b45</v>
      </c>
      <c r="H386" t="s">
        <v>44</v>
      </c>
      <c r="I386">
        <v>0</v>
      </c>
    </row>
    <row r="387" spans="1:10" x14ac:dyDescent="0.2">
      <c r="A387">
        <v>2</v>
      </c>
      <c r="B387">
        <v>2</v>
      </c>
      <c r="C387" s="2">
        <v>44649</v>
      </c>
      <c r="D387">
        <v>3</v>
      </c>
      <c r="E387" t="s">
        <v>185</v>
      </c>
      <c r="F387">
        <v>45</v>
      </c>
      <c r="G387" t="str">
        <f t="shared" si="6"/>
        <v>3b45</v>
      </c>
      <c r="H387" t="s">
        <v>44</v>
      </c>
      <c r="I387">
        <v>0</v>
      </c>
    </row>
    <row r="388" spans="1:10" x14ac:dyDescent="0.2">
      <c r="A388">
        <v>2</v>
      </c>
      <c r="B388">
        <v>2</v>
      </c>
      <c r="C388" s="2">
        <v>44649</v>
      </c>
      <c r="D388">
        <v>3</v>
      </c>
      <c r="E388" t="s">
        <v>185</v>
      </c>
      <c r="F388">
        <v>45</v>
      </c>
      <c r="G388" t="str">
        <f t="shared" si="6"/>
        <v>3b45</v>
      </c>
      <c r="H388" t="s">
        <v>44</v>
      </c>
      <c r="I388">
        <v>0</v>
      </c>
    </row>
    <row r="389" spans="1:10" x14ac:dyDescent="0.2">
      <c r="A389">
        <v>2</v>
      </c>
      <c r="B389">
        <v>2</v>
      </c>
      <c r="C389" s="2">
        <v>44649</v>
      </c>
      <c r="D389">
        <v>3</v>
      </c>
      <c r="E389" t="s">
        <v>185</v>
      </c>
      <c r="F389">
        <v>45</v>
      </c>
      <c r="G389" t="str">
        <f t="shared" si="6"/>
        <v>3b45</v>
      </c>
      <c r="H389" t="s">
        <v>44</v>
      </c>
      <c r="I389">
        <v>0</v>
      </c>
    </row>
    <row r="390" spans="1:10" x14ac:dyDescent="0.2">
      <c r="A390">
        <v>2</v>
      </c>
      <c r="B390">
        <v>2</v>
      </c>
      <c r="C390" s="2">
        <v>44649</v>
      </c>
      <c r="D390">
        <v>3</v>
      </c>
      <c r="E390" t="s">
        <v>185</v>
      </c>
      <c r="F390">
        <v>45</v>
      </c>
      <c r="G390" t="str">
        <f t="shared" si="6"/>
        <v>3b45</v>
      </c>
      <c r="H390" t="s">
        <v>44</v>
      </c>
      <c r="I390">
        <v>0</v>
      </c>
    </row>
    <row r="391" spans="1:10" x14ac:dyDescent="0.2">
      <c r="A391">
        <v>2</v>
      </c>
      <c r="B391">
        <v>2</v>
      </c>
      <c r="C391" s="2">
        <v>44649</v>
      </c>
      <c r="D391">
        <v>3</v>
      </c>
      <c r="E391" t="s">
        <v>185</v>
      </c>
      <c r="F391">
        <v>45</v>
      </c>
      <c r="G391" t="str">
        <f t="shared" si="6"/>
        <v>3b45</v>
      </c>
      <c r="H391" t="s">
        <v>53</v>
      </c>
      <c r="I391">
        <v>1</v>
      </c>
    </row>
    <row r="392" spans="1:10" x14ac:dyDescent="0.2">
      <c r="A392">
        <v>2</v>
      </c>
      <c r="B392">
        <v>2</v>
      </c>
      <c r="C392" s="2">
        <v>44649</v>
      </c>
      <c r="D392">
        <v>3</v>
      </c>
      <c r="E392" t="s">
        <v>185</v>
      </c>
      <c r="F392">
        <v>45</v>
      </c>
      <c r="G392" t="str">
        <f t="shared" si="6"/>
        <v>3b45</v>
      </c>
      <c r="H392" t="s">
        <v>53</v>
      </c>
      <c r="I392">
        <v>1</v>
      </c>
    </row>
    <row r="393" spans="1:10" x14ac:dyDescent="0.2">
      <c r="A393">
        <v>2</v>
      </c>
      <c r="B393">
        <v>2</v>
      </c>
      <c r="C393" s="2">
        <v>44649</v>
      </c>
      <c r="D393">
        <v>3</v>
      </c>
      <c r="E393" t="s">
        <v>185</v>
      </c>
      <c r="F393">
        <v>45</v>
      </c>
      <c r="G393" t="str">
        <f t="shared" si="6"/>
        <v>3b45</v>
      </c>
      <c r="H393" t="s">
        <v>53</v>
      </c>
      <c r="I393">
        <v>1</v>
      </c>
    </row>
    <row r="394" spans="1:10" x14ac:dyDescent="0.2">
      <c r="A394">
        <v>2</v>
      </c>
      <c r="B394">
        <v>2</v>
      </c>
      <c r="C394" s="2">
        <v>44649</v>
      </c>
      <c r="D394">
        <v>3</v>
      </c>
      <c r="E394" t="s">
        <v>185</v>
      </c>
      <c r="F394">
        <v>45</v>
      </c>
      <c r="G394" t="str">
        <f t="shared" si="6"/>
        <v>3b45</v>
      </c>
      <c r="H394" t="s">
        <v>53</v>
      </c>
      <c r="I394">
        <v>1</v>
      </c>
    </row>
    <row r="395" spans="1:10" x14ac:dyDescent="0.2">
      <c r="A395">
        <v>2</v>
      </c>
      <c r="B395">
        <v>2</v>
      </c>
      <c r="C395" s="2">
        <v>44649</v>
      </c>
      <c r="D395">
        <v>3</v>
      </c>
      <c r="E395" t="s">
        <v>185</v>
      </c>
      <c r="F395">
        <v>45</v>
      </c>
      <c r="G395" t="str">
        <f t="shared" si="6"/>
        <v>3b45</v>
      </c>
      <c r="H395" t="s">
        <v>53</v>
      </c>
      <c r="I395">
        <v>1</v>
      </c>
      <c r="J395" t="s">
        <v>50</v>
      </c>
    </row>
    <row r="396" spans="1:10" x14ac:dyDescent="0.2">
      <c r="A396">
        <v>2</v>
      </c>
      <c r="B396">
        <v>2</v>
      </c>
      <c r="C396" s="2">
        <v>44649</v>
      </c>
      <c r="D396">
        <v>3</v>
      </c>
      <c r="E396" t="s">
        <v>185</v>
      </c>
      <c r="F396">
        <v>45</v>
      </c>
      <c r="G396" t="str">
        <f t="shared" si="6"/>
        <v>3b45</v>
      </c>
      <c r="H396" t="s">
        <v>53</v>
      </c>
      <c r="I396">
        <v>1</v>
      </c>
      <c r="J396" t="s">
        <v>50</v>
      </c>
    </row>
    <row r="397" spans="1:10" x14ac:dyDescent="0.2">
      <c r="A397">
        <v>2</v>
      </c>
      <c r="B397">
        <v>2</v>
      </c>
      <c r="C397" s="2">
        <v>44649</v>
      </c>
      <c r="D397">
        <v>3</v>
      </c>
      <c r="E397" t="s">
        <v>185</v>
      </c>
      <c r="F397">
        <v>45</v>
      </c>
      <c r="G397" t="str">
        <f t="shared" si="6"/>
        <v>3b45</v>
      </c>
      <c r="H397" t="s">
        <v>44</v>
      </c>
      <c r="I397">
        <v>0</v>
      </c>
      <c r="J397" t="s">
        <v>50</v>
      </c>
    </row>
    <row r="398" spans="1:10" x14ac:dyDescent="0.2">
      <c r="A398">
        <v>2</v>
      </c>
      <c r="B398">
        <v>2</v>
      </c>
      <c r="C398" s="2">
        <v>44649</v>
      </c>
      <c r="D398">
        <v>4</v>
      </c>
      <c r="E398" t="s">
        <v>188</v>
      </c>
      <c r="F398">
        <v>15</v>
      </c>
      <c r="G398" t="str">
        <f t="shared" si="6"/>
        <v>4b15</v>
      </c>
      <c r="H398" t="s">
        <v>44</v>
      </c>
      <c r="I398">
        <v>0</v>
      </c>
    </row>
    <row r="399" spans="1:10" x14ac:dyDescent="0.2">
      <c r="A399">
        <v>2</v>
      </c>
      <c r="B399">
        <v>2</v>
      </c>
      <c r="C399" s="2">
        <v>44649</v>
      </c>
      <c r="D399">
        <v>4</v>
      </c>
      <c r="E399" t="s">
        <v>188</v>
      </c>
      <c r="F399">
        <v>15</v>
      </c>
      <c r="G399" t="str">
        <f t="shared" si="6"/>
        <v>4b15</v>
      </c>
      <c r="H399" t="s">
        <v>44</v>
      </c>
      <c r="I399">
        <v>0</v>
      </c>
    </row>
    <row r="400" spans="1:10" x14ac:dyDescent="0.2">
      <c r="A400">
        <v>2</v>
      </c>
      <c r="B400">
        <v>2</v>
      </c>
      <c r="C400" s="2">
        <v>44649</v>
      </c>
      <c r="D400">
        <v>4</v>
      </c>
      <c r="E400" t="s">
        <v>188</v>
      </c>
      <c r="F400">
        <v>15</v>
      </c>
      <c r="G400" t="str">
        <f t="shared" si="6"/>
        <v>4b15</v>
      </c>
      <c r="H400" t="s">
        <v>44</v>
      </c>
      <c r="I400">
        <v>0</v>
      </c>
    </row>
    <row r="401" spans="1:10" x14ac:dyDescent="0.2">
      <c r="A401">
        <v>2</v>
      </c>
      <c r="B401">
        <v>2</v>
      </c>
      <c r="C401" s="2">
        <v>44649</v>
      </c>
      <c r="D401">
        <v>4</v>
      </c>
      <c r="E401" t="s">
        <v>188</v>
      </c>
      <c r="F401">
        <v>15</v>
      </c>
      <c r="G401" t="str">
        <f t="shared" si="6"/>
        <v>4b15</v>
      </c>
      <c r="H401" t="s">
        <v>44</v>
      </c>
      <c r="I401">
        <v>0</v>
      </c>
    </row>
    <row r="402" spans="1:10" x14ac:dyDescent="0.2">
      <c r="A402">
        <v>2</v>
      </c>
      <c r="B402">
        <v>2</v>
      </c>
      <c r="C402" s="2">
        <v>44649</v>
      </c>
      <c r="D402">
        <v>4</v>
      </c>
      <c r="E402" t="s">
        <v>188</v>
      </c>
      <c r="F402">
        <v>15</v>
      </c>
      <c r="G402" t="str">
        <f t="shared" si="6"/>
        <v>4b15</v>
      </c>
      <c r="H402" t="s">
        <v>44</v>
      </c>
      <c r="I402">
        <v>0</v>
      </c>
    </row>
    <row r="403" spans="1:10" x14ac:dyDescent="0.2">
      <c r="A403">
        <v>2</v>
      </c>
      <c r="B403">
        <v>2</v>
      </c>
      <c r="C403" s="2">
        <v>44649</v>
      </c>
      <c r="D403">
        <v>4</v>
      </c>
      <c r="E403" t="s">
        <v>188</v>
      </c>
      <c r="F403">
        <v>15</v>
      </c>
      <c r="G403" t="str">
        <f t="shared" si="6"/>
        <v>4b15</v>
      </c>
      <c r="H403" t="s">
        <v>44</v>
      </c>
      <c r="I403">
        <v>0</v>
      </c>
    </row>
    <row r="404" spans="1:10" x14ac:dyDescent="0.2">
      <c r="A404">
        <v>2</v>
      </c>
      <c r="B404">
        <v>2</v>
      </c>
      <c r="C404" s="2">
        <v>44649</v>
      </c>
      <c r="D404">
        <v>4</v>
      </c>
      <c r="E404" t="s">
        <v>188</v>
      </c>
      <c r="F404">
        <v>15</v>
      </c>
      <c r="G404" t="str">
        <f t="shared" si="6"/>
        <v>4b15</v>
      </c>
      <c r="H404" t="s">
        <v>53</v>
      </c>
      <c r="I404">
        <v>1</v>
      </c>
      <c r="J404" t="s">
        <v>50</v>
      </c>
    </row>
    <row r="405" spans="1:10" x14ac:dyDescent="0.2">
      <c r="A405">
        <v>2</v>
      </c>
      <c r="B405">
        <v>2</v>
      </c>
      <c r="C405" s="2">
        <v>44649</v>
      </c>
      <c r="D405">
        <v>4</v>
      </c>
      <c r="E405" t="s">
        <v>188</v>
      </c>
      <c r="F405">
        <v>45</v>
      </c>
      <c r="G405" t="str">
        <f t="shared" si="6"/>
        <v>4b45</v>
      </c>
      <c r="H405" t="s">
        <v>44</v>
      </c>
      <c r="I405">
        <v>0</v>
      </c>
    </row>
    <row r="406" spans="1:10" x14ac:dyDescent="0.2">
      <c r="A406">
        <v>2</v>
      </c>
      <c r="B406">
        <v>2</v>
      </c>
      <c r="C406" s="2">
        <v>44649</v>
      </c>
      <c r="D406">
        <v>4</v>
      </c>
      <c r="E406" t="s">
        <v>188</v>
      </c>
      <c r="F406">
        <v>45</v>
      </c>
      <c r="G406" t="str">
        <f t="shared" si="6"/>
        <v>4b45</v>
      </c>
      <c r="H406" t="s">
        <v>53</v>
      </c>
      <c r="I406">
        <v>1</v>
      </c>
    </row>
    <row r="407" spans="1:10" x14ac:dyDescent="0.2">
      <c r="A407">
        <v>2</v>
      </c>
      <c r="B407">
        <v>2</v>
      </c>
      <c r="C407" s="2">
        <v>44649</v>
      </c>
      <c r="D407">
        <v>4</v>
      </c>
      <c r="E407" t="s">
        <v>188</v>
      </c>
      <c r="F407">
        <v>45</v>
      </c>
      <c r="G407" t="str">
        <f t="shared" si="6"/>
        <v>4b45</v>
      </c>
      <c r="H407" t="s">
        <v>53</v>
      </c>
      <c r="I407">
        <v>1</v>
      </c>
    </row>
    <row r="408" spans="1:10" x14ac:dyDescent="0.2">
      <c r="A408">
        <v>2</v>
      </c>
      <c r="B408">
        <v>2</v>
      </c>
      <c r="C408" s="2">
        <v>44649</v>
      </c>
      <c r="D408">
        <v>4</v>
      </c>
      <c r="E408" t="s">
        <v>188</v>
      </c>
      <c r="F408">
        <v>45</v>
      </c>
      <c r="G408" t="str">
        <f t="shared" si="6"/>
        <v>4b45</v>
      </c>
      <c r="H408" t="s">
        <v>44</v>
      </c>
      <c r="I408">
        <v>0</v>
      </c>
    </row>
    <row r="409" spans="1:10" x14ac:dyDescent="0.2">
      <c r="A409">
        <v>2</v>
      </c>
      <c r="B409">
        <v>2</v>
      </c>
      <c r="C409" s="2">
        <v>44649</v>
      </c>
      <c r="D409">
        <v>4</v>
      </c>
      <c r="E409" t="s">
        <v>188</v>
      </c>
      <c r="F409">
        <v>45</v>
      </c>
      <c r="G409" t="str">
        <f t="shared" si="6"/>
        <v>4b45</v>
      </c>
      <c r="H409" t="s">
        <v>53</v>
      </c>
      <c r="I409">
        <v>1</v>
      </c>
    </row>
    <row r="410" spans="1:10" x14ac:dyDescent="0.2">
      <c r="A410">
        <v>2</v>
      </c>
      <c r="B410">
        <v>2</v>
      </c>
      <c r="C410" s="2">
        <v>44649</v>
      </c>
      <c r="D410">
        <v>4</v>
      </c>
      <c r="E410" t="s">
        <v>188</v>
      </c>
      <c r="F410">
        <v>45</v>
      </c>
      <c r="G410" t="str">
        <f t="shared" si="6"/>
        <v>4b45</v>
      </c>
      <c r="H410" t="s">
        <v>44</v>
      </c>
      <c r="I410">
        <v>0</v>
      </c>
    </row>
    <row r="411" spans="1:10" x14ac:dyDescent="0.2">
      <c r="A411">
        <v>2</v>
      </c>
      <c r="B411">
        <v>2</v>
      </c>
      <c r="C411" s="2">
        <v>44649</v>
      </c>
      <c r="D411">
        <v>4</v>
      </c>
      <c r="E411" t="s">
        <v>188</v>
      </c>
      <c r="F411">
        <v>45</v>
      </c>
      <c r="G411" t="str">
        <f t="shared" si="6"/>
        <v>4b45</v>
      </c>
      <c r="H411" t="s">
        <v>44</v>
      </c>
      <c r="I411">
        <v>0</v>
      </c>
    </row>
    <row r="412" spans="1:10" x14ac:dyDescent="0.2">
      <c r="A412">
        <v>2</v>
      </c>
      <c r="B412">
        <v>2</v>
      </c>
      <c r="C412" s="2">
        <v>44649</v>
      </c>
      <c r="D412">
        <v>4</v>
      </c>
      <c r="E412" t="s">
        <v>188</v>
      </c>
      <c r="F412">
        <v>45</v>
      </c>
      <c r="G412" t="str">
        <f t="shared" si="6"/>
        <v>4b45</v>
      </c>
      <c r="H412" t="s">
        <v>44</v>
      </c>
      <c r="I412">
        <v>0</v>
      </c>
    </row>
    <row r="413" spans="1:10" x14ac:dyDescent="0.2">
      <c r="A413">
        <v>2</v>
      </c>
      <c r="B413">
        <v>2</v>
      </c>
      <c r="C413" s="2">
        <v>44649</v>
      </c>
      <c r="D413">
        <v>4</v>
      </c>
      <c r="E413" t="s">
        <v>188</v>
      </c>
      <c r="F413">
        <v>45</v>
      </c>
      <c r="G413" t="str">
        <f t="shared" si="6"/>
        <v>4b45</v>
      </c>
      <c r="H413" t="s">
        <v>53</v>
      </c>
      <c r="I413">
        <v>1</v>
      </c>
    </row>
    <row r="414" spans="1:10" x14ac:dyDescent="0.2">
      <c r="A414">
        <v>2</v>
      </c>
      <c r="B414">
        <v>2</v>
      </c>
      <c r="C414" s="2">
        <v>44649</v>
      </c>
      <c r="D414">
        <v>4</v>
      </c>
      <c r="E414" t="s">
        <v>188</v>
      </c>
      <c r="F414">
        <v>45</v>
      </c>
      <c r="G414" t="str">
        <f t="shared" si="6"/>
        <v>4b45</v>
      </c>
      <c r="H414" t="s">
        <v>53</v>
      </c>
      <c r="I414">
        <v>1</v>
      </c>
    </row>
    <row r="415" spans="1:10" x14ac:dyDescent="0.2">
      <c r="A415">
        <v>2</v>
      </c>
      <c r="B415">
        <v>2</v>
      </c>
      <c r="C415" s="2">
        <v>44649</v>
      </c>
      <c r="D415">
        <v>4</v>
      </c>
      <c r="E415" t="s">
        <v>188</v>
      </c>
      <c r="F415">
        <v>45</v>
      </c>
      <c r="G415" t="str">
        <f t="shared" si="6"/>
        <v>4b45</v>
      </c>
      <c r="H415" t="s">
        <v>44</v>
      </c>
      <c r="I415">
        <v>0</v>
      </c>
    </row>
    <row r="416" spans="1:10" x14ac:dyDescent="0.2">
      <c r="A416">
        <v>2</v>
      </c>
      <c r="B416">
        <v>2</v>
      </c>
      <c r="C416" s="2">
        <v>44649</v>
      </c>
      <c r="D416">
        <v>4</v>
      </c>
      <c r="E416" t="s">
        <v>188</v>
      </c>
      <c r="F416">
        <v>45</v>
      </c>
      <c r="G416" t="str">
        <f t="shared" si="6"/>
        <v>4b45</v>
      </c>
      <c r="H416" t="s">
        <v>44</v>
      </c>
      <c r="I416">
        <v>0</v>
      </c>
    </row>
    <row r="417" spans="1:10" x14ac:dyDescent="0.2">
      <c r="A417">
        <v>2</v>
      </c>
      <c r="B417">
        <v>2</v>
      </c>
      <c r="C417" s="2">
        <v>44649</v>
      </c>
      <c r="D417">
        <v>4</v>
      </c>
      <c r="E417" t="s">
        <v>188</v>
      </c>
      <c r="F417">
        <v>45</v>
      </c>
      <c r="G417" t="str">
        <f t="shared" si="6"/>
        <v>4b45</v>
      </c>
      <c r="H417" t="s">
        <v>44</v>
      </c>
      <c r="I417">
        <v>0</v>
      </c>
    </row>
    <row r="418" spans="1:10" x14ac:dyDescent="0.2">
      <c r="A418">
        <v>2</v>
      </c>
      <c r="B418">
        <v>2</v>
      </c>
      <c r="C418" s="2">
        <v>44649</v>
      </c>
      <c r="D418">
        <v>4</v>
      </c>
      <c r="E418" t="s">
        <v>188</v>
      </c>
      <c r="F418">
        <v>45</v>
      </c>
      <c r="G418" t="str">
        <f t="shared" si="6"/>
        <v>4b45</v>
      </c>
      <c r="H418" t="s">
        <v>53</v>
      </c>
      <c r="I418">
        <v>1</v>
      </c>
    </row>
    <row r="419" spans="1:10" x14ac:dyDescent="0.2">
      <c r="A419">
        <v>2</v>
      </c>
      <c r="B419">
        <v>2</v>
      </c>
      <c r="C419" s="2">
        <v>44649</v>
      </c>
      <c r="D419">
        <v>4</v>
      </c>
      <c r="E419" t="s">
        <v>188</v>
      </c>
      <c r="F419">
        <v>45</v>
      </c>
      <c r="G419" t="str">
        <f t="shared" si="6"/>
        <v>4b45</v>
      </c>
      <c r="H419" t="s">
        <v>44</v>
      </c>
      <c r="I419">
        <v>0</v>
      </c>
    </row>
    <row r="420" spans="1:10" x14ac:dyDescent="0.2">
      <c r="A420">
        <v>2</v>
      </c>
      <c r="B420">
        <v>2</v>
      </c>
      <c r="C420" s="2">
        <v>44649</v>
      </c>
      <c r="D420">
        <v>4</v>
      </c>
      <c r="E420" t="s">
        <v>188</v>
      </c>
      <c r="F420">
        <v>45</v>
      </c>
      <c r="G420" t="str">
        <f t="shared" si="6"/>
        <v>4b45</v>
      </c>
      <c r="H420" t="s">
        <v>44</v>
      </c>
      <c r="I420">
        <v>0</v>
      </c>
      <c r="J420" t="s">
        <v>50</v>
      </c>
    </row>
    <row r="421" spans="1:10" x14ac:dyDescent="0.2">
      <c r="A421">
        <v>2</v>
      </c>
      <c r="B421">
        <v>2</v>
      </c>
      <c r="C421" s="2">
        <v>44649</v>
      </c>
      <c r="D421">
        <v>4</v>
      </c>
      <c r="E421" t="s">
        <v>188</v>
      </c>
      <c r="F421">
        <v>45</v>
      </c>
      <c r="G421" t="str">
        <f t="shared" si="6"/>
        <v>4b45</v>
      </c>
      <c r="H421" t="s">
        <v>53</v>
      </c>
      <c r="I421">
        <v>1</v>
      </c>
      <c r="J421" t="s">
        <v>50</v>
      </c>
    </row>
    <row r="422" spans="1:10" x14ac:dyDescent="0.2">
      <c r="A422">
        <v>2</v>
      </c>
      <c r="B422">
        <v>2</v>
      </c>
      <c r="C422" s="2">
        <v>44649</v>
      </c>
      <c r="D422">
        <v>4</v>
      </c>
      <c r="E422" t="s">
        <v>188</v>
      </c>
      <c r="F422">
        <v>45</v>
      </c>
      <c r="G422" t="str">
        <f t="shared" si="6"/>
        <v>4b45</v>
      </c>
      <c r="H422" t="s">
        <v>53</v>
      </c>
      <c r="I422">
        <v>1</v>
      </c>
      <c r="J422" t="s">
        <v>50</v>
      </c>
    </row>
    <row r="423" spans="1:10" x14ac:dyDescent="0.2">
      <c r="A423">
        <v>2</v>
      </c>
      <c r="B423">
        <v>2</v>
      </c>
      <c r="C423" s="2">
        <v>44650</v>
      </c>
      <c r="D423">
        <v>6</v>
      </c>
      <c r="E423" t="s">
        <v>186</v>
      </c>
      <c r="F423">
        <v>15</v>
      </c>
      <c r="G423" t="str">
        <f t="shared" si="6"/>
        <v>6b15</v>
      </c>
      <c r="H423" t="s">
        <v>44</v>
      </c>
      <c r="I423">
        <v>0</v>
      </c>
    </row>
    <row r="424" spans="1:10" x14ac:dyDescent="0.2">
      <c r="A424">
        <v>2</v>
      </c>
      <c r="B424">
        <v>2</v>
      </c>
      <c r="C424" s="2">
        <v>44650</v>
      </c>
      <c r="D424">
        <v>6</v>
      </c>
      <c r="E424" t="s">
        <v>186</v>
      </c>
      <c r="F424">
        <v>15</v>
      </c>
      <c r="G424" t="str">
        <f t="shared" si="6"/>
        <v>6b15</v>
      </c>
      <c r="H424" t="s">
        <v>44</v>
      </c>
      <c r="I424">
        <v>0</v>
      </c>
    </row>
    <row r="425" spans="1:10" x14ac:dyDescent="0.2">
      <c r="A425">
        <v>2</v>
      </c>
      <c r="B425">
        <v>2</v>
      </c>
      <c r="C425" s="2">
        <v>44650</v>
      </c>
      <c r="D425">
        <v>6</v>
      </c>
      <c r="E425" t="s">
        <v>186</v>
      </c>
      <c r="F425">
        <v>15</v>
      </c>
      <c r="G425" t="str">
        <f t="shared" si="6"/>
        <v>6b15</v>
      </c>
      <c r="H425" t="s">
        <v>44</v>
      </c>
      <c r="I425">
        <v>0</v>
      </c>
    </row>
    <row r="426" spans="1:10" x14ac:dyDescent="0.2">
      <c r="A426">
        <v>2</v>
      </c>
      <c r="B426">
        <v>2</v>
      </c>
      <c r="C426" s="2">
        <v>44650</v>
      </c>
      <c r="D426">
        <v>6</v>
      </c>
      <c r="E426" t="s">
        <v>186</v>
      </c>
      <c r="F426">
        <v>15</v>
      </c>
      <c r="G426" t="str">
        <f t="shared" si="6"/>
        <v>6b15</v>
      </c>
      <c r="H426" t="s">
        <v>44</v>
      </c>
      <c r="I426">
        <v>0</v>
      </c>
    </row>
    <row r="427" spans="1:10" x14ac:dyDescent="0.2">
      <c r="A427">
        <v>2</v>
      </c>
      <c r="B427">
        <v>2</v>
      </c>
      <c r="C427" s="2">
        <v>44650</v>
      </c>
      <c r="D427">
        <v>6</v>
      </c>
      <c r="E427" t="s">
        <v>186</v>
      </c>
      <c r="F427">
        <v>15</v>
      </c>
      <c r="G427" t="str">
        <f t="shared" si="6"/>
        <v>6b15</v>
      </c>
      <c r="H427" t="s">
        <v>44</v>
      </c>
      <c r="I427">
        <v>0</v>
      </c>
    </row>
    <row r="428" spans="1:10" x14ac:dyDescent="0.2">
      <c r="A428">
        <v>2</v>
      </c>
      <c r="B428">
        <v>2</v>
      </c>
      <c r="C428" s="2">
        <v>44650</v>
      </c>
      <c r="D428">
        <v>6</v>
      </c>
      <c r="E428" t="s">
        <v>186</v>
      </c>
      <c r="F428">
        <v>15</v>
      </c>
      <c r="G428" t="str">
        <f t="shared" si="6"/>
        <v>6b15</v>
      </c>
      <c r="H428" t="s">
        <v>44</v>
      </c>
      <c r="I428">
        <v>0</v>
      </c>
    </row>
    <row r="429" spans="1:10" x14ac:dyDescent="0.2">
      <c r="A429">
        <v>2</v>
      </c>
      <c r="B429">
        <v>2</v>
      </c>
      <c r="C429" s="2">
        <v>44650</v>
      </c>
      <c r="D429">
        <v>6</v>
      </c>
      <c r="E429" t="s">
        <v>186</v>
      </c>
      <c r="F429">
        <v>15</v>
      </c>
      <c r="G429" t="str">
        <f t="shared" si="6"/>
        <v>6b15</v>
      </c>
      <c r="H429" t="s">
        <v>44</v>
      </c>
      <c r="I429">
        <v>0</v>
      </c>
    </row>
    <row r="430" spans="1:10" x14ac:dyDescent="0.2">
      <c r="A430">
        <v>2</v>
      </c>
      <c r="B430">
        <v>2</v>
      </c>
      <c r="C430" s="2">
        <v>44650</v>
      </c>
      <c r="D430">
        <v>6</v>
      </c>
      <c r="E430" t="s">
        <v>186</v>
      </c>
      <c r="F430">
        <v>15</v>
      </c>
      <c r="G430" t="str">
        <f t="shared" si="6"/>
        <v>6b15</v>
      </c>
      <c r="H430" t="s">
        <v>44</v>
      </c>
      <c r="I430">
        <v>0</v>
      </c>
    </row>
    <row r="431" spans="1:10" x14ac:dyDescent="0.2">
      <c r="A431">
        <v>2</v>
      </c>
      <c r="B431">
        <v>2</v>
      </c>
      <c r="C431" s="2">
        <v>44650</v>
      </c>
      <c r="D431">
        <v>6</v>
      </c>
      <c r="E431" t="s">
        <v>186</v>
      </c>
      <c r="F431">
        <v>15</v>
      </c>
      <c r="G431" t="str">
        <f t="shared" si="6"/>
        <v>6b15</v>
      </c>
      <c r="H431" t="s">
        <v>53</v>
      </c>
      <c r="I431">
        <v>1</v>
      </c>
      <c r="J431" t="s">
        <v>50</v>
      </c>
    </row>
    <row r="432" spans="1:10" x14ac:dyDescent="0.2">
      <c r="A432">
        <v>2</v>
      </c>
      <c r="B432">
        <v>2</v>
      </c>
      <c r="C432" s="2">
        <v>44650</v>
      </c>
      <c r="D432">
        <v>6</v>
      </c>
      <c r="E432" t="s">
        <v>186</v>
      </c>
      <c r="F432">
        <v>15</v>
      </c>
      <c r="G432" t="str">
        <f t="shared" si="6"/>
        <v>6b15</v>
      </c>
      <c r="H432" t="s">
        <v>53</v>
      </c>
      <c r="I432">
        <v>1</v>
      </c>
      <c r="J432" t="s">
        <v>50</v>
      </c>
    </row>
    <row r="433" spans="1:10" x14ac:dyDescent="0.2">
      <c r="A433">
        <v>2</v>
      </c>
      <c r="B433">
        <v>2</v>
      </c>
      <c r="C433" s="2">
        <v>44650</v>
      </c>
      <c r="D433">
        <v>6</v>
      </c>
      <c r="E433" t="s">
        <v>186</v>
      </c>
      <c r="F433">
        <v>15</v>
      </c>
      <c r="G433" t="str">
        <f t="shared" si="6"/>
        <v>6b15</v>
      </c>
      <c r="H433" t="s">
        <v>53</v>
      </c>
      <c r="I433">
        <v>1</v>
      </c>
      <c r="J433" t="s">
        <v>50</v>
      </c>
    </row>
    <row r="434" spans="1:10" x14ac:dyDescent="0.2">
      <c r="A434">
        <v>2</v>
      </c>
      <c r="B434">
        <v>2</v>
      </c>
      <c r="C434" s="2">
        <v>44650</v>
      </c>
      <c r="D434">
        <v>6</v>
      </c>
      <c r="E434" t="s">
        <v>186</v>
      </c>
      <c r="F434">
        <v>45</v>
      </c>
      <c r="G434" t="str">
        <f t="shared" si="6"/>
        <v>6b45</v>
      </c>
      <c r="H434" t="s">
        <v>44</v>
      </c>
      <c r="I434">
        <v>0</v>
      </c>
    </row>
    <row r="435" spans="1:10" x14ac:dyDescent="0.2">
      <c r="A435">
        <v>2</v>
      </c>
      <c r="B435">
        <v>2</v>
      </c>
      <c r="C435" s="2">
        <v>44650</v>
      </c>
      <c r="D435">
        <v>6</v>
      </c>
      <c r="E435" t="s">
        <v>186</v>
      </c>
      <c r="F435">
        <v>45</v>
      </c>
      <c r="G435" t="str">
        <f t="shared" si="6"/>
        <v>6b45</v>
      </c>
      <c r="H435" t="s">
        <v>53</v>
      </c>
      <c r="I435">
        <v>1</v>
      </c>
    </row>
    <row r="436" spans="1:10" x14ac:dyDescent="0.2">
      <c r="A436">
        <v>2</v>
      </c>
      <c r="B436">
        <v>2</v>
      </c>
      <c r="C436" s="2">
        <v>44650</v>
      </c>
      <c r="D436">
        <v>6</v>
      </c>
      <c r="E436" t="s">
        <v>186</v>
      </c>
      <c r="F436">
        <v>45</v>
      </c>
      <c r="G436" t="str">
        <f t="shared" si="6"/>
        <v>6b45</v>
      </c>
      <c r="H436" t="s">
        <v>53</v>
      </c>
      <c r="I436">
        <v>1</v>
      </c>
    </row>
    <row r="437" spans="1:10" x14ac:dyDescent="0.2">
      <c r="A437">
        <v>2</v>
      </c>
      <c r="B437">
        <v>2</v>
      </c>
      <c r="C437" s="2">
        <v>44650</v>
      </c>
      <c r="D437">
        <v>6</v>
      </c>
      <c r="E437" t="s">
        <v>186</v>
      </c>
      <c r="F437">
        <v>45</v>
      </c>
      <c r="G437" t="str">
        <f t="shared" si="6"/>
        <v>6b45</v>
      </c>
      <c r="H437" t="s">
        <v>44</v>
      </c>
      <c r="I437">
        <v>0</v>
      </c>
    </row>
    <row r="438" spans="1:10" x14ac:dyDescent="0.2">
      <c r="A438">
        <v>2</v>
      </c>
      <c r="B438">
        <v>2</v>
      </c>
      <c r="C438" s="2">
        <v>44650</v>
      </c>
      <c r="D438">
        <v>6</v>
      </c>
      <c r="E438" t="s">
        <v>186</v>
      </c>
      <c r="F438">
        <v>45</v>
      </c>
      <c r="G438" t="str">
        <f t="shared" si="6"/>
        <v>6b45</v>
      </c>
      <c r="H438" t="s">
        <v>44</v>
      </c>
      <c r="I438">
        <v>0</v>
      </c>
    </row>
    <row r="439" spans="1:10" x14ac:dyDescent="0.2">
      <c r="A439">
        <v>2</v>
      </c>
      <c r="B439">
        <v>2</v>
      </c>
      <c r="C439" s="2">
        <v>44650</v>
      </c>
      <c r="D439">
        <v>6</v>
      </c>
      <c r="E439" t="s">
        <v>186</v>
      </c>
      <c r="F439">
        <v>45</v>
      </c>
      <c r="G439" t="str">
        <f t="shared" si="6"/>
        <v>6b45</v>
      </c>
      <c r="H439" t="s">
        <v>53</v>
      </c>
      <c r="I439">
        <v>1</v>
      </c>
    </row>
    <row r="440" spans="1:10" x14ac:dyDescent="0.2">
      <c r="A440">
        <v>2</v>
      </c>
      <c r="B440">
        <v>2</v>
      </c>
      <c r="C440" s="2">
        <v>44650</v>
      </c>
      <c r="D440">
        <v>6</v>
      </c>
      <c r="E440" t="s">
        <v>186</v>
      </c>
      <c r="F440">
        <v>45</v>
      </c>
      <c r="G440" t="str">
        <f t="shared" si="6"/>
        <v>6b45</v>
      </c>
      <c r="H440" t="s">
        <v>53</v>
      </c>
      <c r="I440">
        <v>1</v>
      </c>
    </row>
    <row r="441" spans="1:10" x14ac:dyDescent="0.2">
      <c r="A441">
        <v>2</v>
      </c>
      <c r="B441">
        <v>2</v>
      </c>
      <c r="C441" s="2">
        <v>44650</v>
      </c>
      <c r="D441">
        <v>6</v>
      </c>
      <c r="E441" t="s">
        <v>186</v>
      </c>
      <c r="F441">
        <v>45</v>
      </c>
      <c r="G441" t="str">
        <f t="shared" si="6"/>
        <v>6b45</v>
      </c>
      <c r="H441" t="s">
        <v>53</v>
      </c>
      <c r="I441">
        <v>1</v>
      </c>
    </row>
    <row r="442" spans="1:10" x14ac:dyDescent="0.2">
      <c r="A442">
        <v>2</v>
      </c>
      <c r="B442">
        <v>2</v>
      </c>
      <c r="C442" s="2">
        <v>44650</v>
      </c>
      <c r="D442">
        <v>6</v>
      </c>
      <c r="E442" t="s">
        <v>186</v>
      </c>
      <c r="F442">
        <v>45</v>
      </c>
      <c r="G442" t="str">
        <f t="shared" si="6"/>
        <v>6b45</v>
      </c>
      <c r="H442" t="s">
        <v>53</v>
      </c>
      <c r="I442">
        <v>1</v>
      </c>
    </row>
    <row r="443" spans="1:10" x14ac:dyDescent="0.2">
      <c r="A443">
        <v>2</v>
      </c>
      <c r="B443">
        <v>2</v>
      </c>
      <c r="C443" s="2">
        <v>44650</v>
      </c>
      <c r="D443">
        <v>6</v>
      </c>
      <c r="E443" t="s">
        <v>186</v>
      </c>
      <c r="F443">
        <v>45</v>
      </c>
      <c r="G443" t="str">
        <f t="shared" si="6"/>
        <v>6b45</v>
      </c>
      <c r="H443" t="s">
        <v>53</v>
      </c>
      <c r="I443">
        <v>1</v>
      </c>
    </row>
    <row r="444" spans="1:10" x14ac:dyDescent="0.2">
      <c r="A444">
        <v>2</v>
      </c>
      <c r="B444">
        <v>2</v>
      </c>
      <c r="C444" s="2">
        <v>44650</v>
      </c>
      <c r="D444">
        <v>6</v>
      </c>
      <c r="E444" t="s">
        <v>186</v>
      </c>
      <c r="F444">
        <v>45</v>
      </c>
      <c r="G444" t="str">
        <f t="shared" si="6"/>
        <v>6b45</v>
      </c>
      <c r="H444" t="s">
        <v>53</v>
      </c>
      <c r="I444">
        <v>1</v>
      </c>
    </row>
    <row r="445" spans="1:10" x14ac:dyDescent="0.2">
      <c r="A445">
        <v>2</v>
      </c>
      <c r="B445">
        <v>2</v>
      </c>
      <c r="C445" s="2">
        <v>44650</v>
      </c>
      <c r="D445">
        <v>6</v>
      </c>
      <c r="E445" t="s">
        <v>186</v>
      </c>
      <c r="F445">
        <v>45</v>
      </c>
      <c r="G445" t="str">
        <f t="shared" si="6"/>
        <v>6b45</v>
      </c>
      <c r="H445" t="s">
        <v>44</v>
      </c>
      <c r="I445">
        <v>0</v>
      </c>
    </row>
    <row r="446" spans="1:10" x14ac:dyDescent="0.2">
      <c r="A446">
        <v>2</v>
      </c>
      <c r="B446">
        <v>2</v>
      </c>
      <c r="C446" s="2">
        <v>44650</v>
      </c>
      <c r="D446">
        <v>6</v>
      </c>
      <c r="E446" t="s">
        <v>186</v>
      </c>
      <c r="F446">
        <v>45</v>
      </c>
      <c r="G446" t="str">
        <f t="shared" si="6"/>
        <v>6b45</v>
      </c>
      <c r="H446" t="s">
        <v>53</v>
      </c>
      <c r="I446">
        <v>1</v>
      </c>
    </row>
    <row r="447" spans="1:10" x14ac:dyDescent="0.2">
      <c r="A447">
        <v>2</v>
      </c>
      <c r="B447">
        <v>2</v>
      </c>
      <c r="C447" s="2">
        <v>44650</v>
      </c>
      <c r="D447">
        <v>6</v>
      </c>
      <c r="E447" t="s">
        <v>186</v>
      </c>
      <c r="F447">
        <v>45</v>
      </c>
      <c r="G447" t="str">
        <f t="shared" si="6"/>
        <v>6b45</v>
      </c>
      <c r="H447" t="s">
        <v>53</v>
      </c>
      <c r="I447">
        <v>1</v>
      </c>
    </row>
    <row r="448" spans="1:10" x14ac:dyDescent="0.2">
      <c r="A448">
        <v>2</v>
      </c>
      <c r="B448">
        <v>2</v>
      </c>
      <c r="C448" s="2">
        <v>44650</v>
      </c>
      <c r="D448">
        <v>6</v>
      </c>
      <c r="E448" t="s">
        <v>186</v>
      </c>
      <c r="F448">
        <v>45</v>
      </c>
      <c r="G448" t="str">
        <f t="shared" si="6"/>
        <v>6b45</v>
      </c>
      <c r="H448" t="s">
        <v>53</v>
      </c>
      <c r="I448">
        <v>1</v>
      </c>
    </row>
    <row r="449" spans="1:10" x14ac:dyDescent="0.2">
      <c r="A449">
        <v>2</v>
      </c>
      <c r="B449">
        <v>2</v>
      </c>
      <c r="C449" s="2">
        <v>44650</v>
      </c>
      <c r="D449">
        <v>6</v>
      </c>
      <c r="E449" t="s">
        <v>186</v>
      </c>
      <c r="F449">
        <v>45</v>
      </c>
      <c r="G449" t="str">
        <f t="shared" si="6"/>
        <v>6b45</v>
      </c>
      <c r="H449" t="s">
        <v>53</v>
      </c>
      <c r="I449">
        <v>1</v>
      </c>
      <c r="J449" t="s">
        <v>50</v>
      </c>
    </row>
    <row r="450" spans="1:10" x14ac:dyDescent="0.2">
      <c r="A450">
        <v>2</v>
      </c>
      <c r="B450">
        <v>2</v>
      </c>
      <c r="C450" s="2">
        <v>44650</v>
      </c>
      <c r="D450">
        <v>6</v>
      </c>
      <c r="E450" t="s">
        <v>186</v>
      </c>
      <c r="F450">
        <v>45</v>
      </c>
      <c r="G450" t="str">
        <f t="shared" ref="G450:G513" si="7">CONCATENATE(E450,F450)</f>
        <v>6b45</v>
      </c>
      <c r="H450" t="s">
        <v>53</v>
      </c>
      <c r="I450">
        <v>1</v>
      </c>
      <c r="J450" t="s">
        <v>50</v>
      </c>
    </row>
    <row r="451" spans="1:10" x14ac:dyDescent="0.2">
      <c r="A451">
        <v>2</v>
      </c>
      <c r="B451">
        <v>2</v>
      </c>
      <c r="C451" s="2">
        <v>44650</v>
      </c>
      <c r="D451">
        <v>6</v>
      </c>
      <c r="E451" t="s">
        <v>186</v>
      </c>
      <c r="F451">
        <v>45</v>
      </c>
      <c r="G451" t="str">
        <f t="shared" si="7"/>
        <v>6b45</v>
      </c>
      <c r="H451" t="s">
        <v>53</v>
      </c>
      <c r="I451">
        <v>1</v>
      </c>
      <c r="J451" t="s">
        <v>50</v>
      </c>
    </row>
    <row r="452" spans="1:10" x14ac:dyDescent="0.2">
      <c r="A452">
        <v>2</v>
      </c>
      <c r="B452">
        <v>2</v>
      </c>
      <c r="C452" s="2">
        <v>44650</v>
      </c>
      <c r="D452">
        <v>6</v>
      </c>
      <c r="E452" t="s">
        <v>186</v>
      </c>
      <c r="F452">
        <v>45</v>
      </c>
      <c r="G452" t="str">
        <f t="shared" si="7"/>
        <v>6b45</v>
      </c>
      <c r="H452" t="s">
        <v>53</v>
      </c>
      <c r="I452">
        <v>1</v>
      </c>
      <c r="J452" t="s">
        <v>50</v>
      </c>
    </row>
    <row r="453" spans="1:10" x14ac:dyDescent="0.2">
      <c r="A453">
        <v>2</v>
      </c>
      <c r="B453">
        <v>2</v>
      </c>
      <c r="C453" s="2">
        <v>44650</v>
      </c>
      <c r="D453">
        <v>5</v>
      </c>
      <c r="E453" t="s">
        <v>187</v>
      </c>
      <c r="F453">
        <v>15</v>
      </c>
      <c r="G453" t="str">
        <f t="shared" si="7"/>
        <v>5b15</v>
      </c>
      <c r="H453" t="s">
        <v>53</v>
      </c>
      <c r="I453">
        <v>1</v>
      </c>
    </row>
    <row r="454" spans="1:10" x14ac:dyDescent="0.2">
      <c r="A454">
        <v>2</v>
      </c>
      <c r="B454">
        <v>2</v>
      </c>
      <c r="C454" s="2">
        <v>44650</v>
      </c>
      <c r="D454">
        <v>5</v>
      </c>
      <c r="E454" t="s">
        <v>187</v>
      </c>
      <c r="F454">
        <v>15</v>
      </c>
      <c r="G454" t="str">
        <f t="shared" si="7"/>
        <v>5b15</v>
      </c>
      <c r="H454" t="s">
        <v>53</v>
      </c>
      <c r="I454">
        <v>1</v>
      </c>
    </row>
    <row r="455" spans="1:10" x14ac:dyDescent="0.2">
      <c r="A455">
        <v>2</v>
      </c>
      <c r="B455">
        <v>2</v>
      </c>
      <c r="C455" s="2">
        <v>44650</v>
      </c>
      <c r="D455">
        <v>5</v>
      </c>
      <c r="E455" t="s">
        <v>187</v>
      </c>
      <c r="F455">
        <v>15</v>
      </c>
      <c r="G455" t="str">
        <f t="shared" si="7"/>
        <v>5b15</v>
      </c>
      <c r="H455" t="s">
        <v>53</v>
      </c>
      <c r="I455">
        <v>1</v>
      </c>
    </row>
    <row r="456" spans="1:10" x14ac:dyDescent="0.2">
      <c r="A456">
        <v>2</v>
      </c>
      <c r="B456">
        <v>2</v>
      </c>
      <c r="C456" s="2">
        <v>44650</v>
      </c>
      <c r="D456">
        <v>5</v>
      </c>
      <c r="E456" t="s">
        <v>187</v>
      </c>
      <c r="F456">
        <v>15</v>
      </c>
      <c r="G456" t="str">
        <f t="shared" si="7"/>
        <v>5b15</v>
      </c>
      <c r="H456" t="s">
        <v>53</v>
      </c>
      <c r="I456">
        <v>1</v>
      </c>
    </row>
    <row r="457" spans="1:10" x14ac:dyDescent="0.2">
      <c r="A457">
        <v>2</v>
      </c>
      <c r="B457">
        <v>2</v>
      </c>
      <c r="C457" s="2">
        <v>44650</v>
      </c>
      <c r="D457">
        <v>5</v>
      </c>
      <c r="E457" t="s">
        <v>187</v>
      </c>
      <c r="F457">
        <v>15</v>
      </c>
      <c r="G457" t="str">
        <f t="shared" si="7"/>
        <v>5b15</v>
      </c>
      <c r="H457" t="s">
        <v>44</v>
      </c>
      <c r="I457">
        <v>0</v>
      </c>
    </row>
    <row r="458" spans="1:10" x14ac:dyDescent="0.2">
      <c r="A458">
        <v>2</v>
      </c>
      <c r="B458">
        <v>2</v>
      </c>
      <c r="C458" s="2">
        <v>44650</v>
      </c>
      <c r="D458">
        <v>5</v>
      </c>
      <c r="E458" t="s">
        <v>187</v>
      </c>
      <c r="F458">
        <v>15</v>
      </c>
      <c r="G458" t="str">
        <f t="shared" si="7"/>
        <v>5b15</v>
      </c>
      <c r="H458" t="s">
        <v>44</v>
      </c>
      <c r="I458">
        <v>0</v>
      </c>
    </row>
    <row r="459" spans="1:10" x14ac:dyDescent="0.2">
      <c r="A459">
        <v>2</v>
      </c>
      <c r="B459">
        <v>2</v>
      </c>
      <c r="C459" s="2">
        <v>44650</v>
      </c>
      <c r="D459">
        <v>5</v>
      </c>
      <c r="E459" t="s">
        <v>187</v>
      </c>
      <c r="F459">
        <v>15</v>
      </c>
      <c r="G459" t="str">
        <f t="shared" si="7"/>
        <v>5b15</v>
      </c>
      <c r="H459" t="s">
        <v>44</v>
      </c>
      <c r="I459">
        <v>0</v>
      </c>
    </row>
    <row r="460" spans="1:10" x14ac:dyDescent="0.2">
      <c r="A460">
        <v>2</v>
      </c>
      <c r="B460">
        <v>2</v>
      </c>
      <c r="C460" s="2">
        <v>44650</v>
      </c>
      <c r="D460">
        <v>5</v>
      </c>
      <c r="E460" t="s">
        <v>187</v>
      </c>
      <c r="F460">
        <v>15</v>
      </c>
      <c r="G460" t="str">
        <f t="shared" si="7"/>
        <v>5b15</v>
      </c>
      <c r="H460" t="s">
        <v>53</v>
      </c>
      <c r="I460">
        <v>1</v>
      </c>
      <c r="J460" t="s">
        <v>50</v>
      </c>
    </row>
    <row r="461" spans="1:10" x14ac:dyDescent="0.2">
      <c r="A461">
        <v>2</v>
      </c>
      <c r="B461">
        <v>2</v>
      </c>
      <c r="C461" s="2">
        <v>44650</v>
      </c>
      <c r="D461">
        <v>5</v>
      </c>
      <c r="E461" t="s">
        <v>187</v>
      </c>
      <c r="F461">
        <v>15</v>
      </c>
      <c r="G461" t="str">
        <f t="shared" si="7"/>
        <v>5b15</v>
      </c>
      <c r="H461" t="s">
        <v>53</v>
      </c>
      <c r="I461">
        <v>1</v>
      </c>
      <c r="J461" t="s">
        <v>50</v>
      </c>
    </row>
    <row r="462" spans="1:10" x14ac:dyDescent="0.2">
      <c r="A462">
        <v>2</v>
      </c>
      <c r="B462">
        <v>2</v>
      </c>
      <c r="C462" s="2">
        <v>44650</v>
      </c>
      <c r="D462">
        <v>5</v>
      </c>
      <c r="E462" t="s">
        <v>187</v>
      </c>
      <c r="F462">
        <v>15</v>
      </c>
      <c r="G462" t="str">
        <f t="shared" si="7"/>
        <v>5b15</v>
      </c>
      <c r="H462" t="s">
        <v>53</v>
      </c>
      <c r="I462">
        <v>1</v>
      </c>
      <c r="J462" t="s">
        <v>50</v>
      </c>
    </row>
    <row r="463" spans="1:10" x14ac:dyDescent="0.2">
      <c r="A463">
        <v>2</v>
      </c>
      <c r="B463">
        <v>2</v>
      </c>
      <c r="C463" s="2">
        <v>44650</v>
      </c>
      <c r="D463">
        <v>5</v>
      </c>
      <c r="E463" t="s">
        <v>187</v>
      </c>
      <c r="F463">
        <v>45</v>
      </c>
      <c r="G463" t="str">
        <f t="shared" si="7"/>
        <v>5b45</v>
      </c>
      <c r="H463" t="s">
        <v>44</v>
      </c>
      <c r="I463">
        <v>0</v>
      </c>
    </row>
    <row r="464" spans="1:10" x14ac:dyDescent="0.2">
      <c r="A464">
        <v>2</v>
      </c>
      <c r="B464">
        <v>2</v>
      </c>
      <c r="C464" s="2">
        <v>44650</v>
      </c>
      <c r="D464">
        <v>5</v>
      </c>
      <c r="E464" t="s">
        <v>187</v>
      </c>
      <c r="F464">
        <v>45</v>
      </c>
      <c r="G464" t="str">
        <f t="shared" si="7"/>
        <v>5b45</v>
      </c>
      <c r="H464" t="s">
        <v>44</v>
      </c>
      <c r="I464">
        <v>0</v>
      </c>
    </row>
    <row r="465" spans="1:10" x14ac:dyDescent="0.2">
      <c r="A465">
        <v>2</v>
      </c>
      <c r="B465">
        <v>2</v>
      </c>
      <c r="C465" s="2">
        <v>44650</v>
      </c>
      <c r="D465">
        <v>5</v>
      </c>
      <c r="E465" t="s">
        <v>187</v>
      </c>
      <c r="F465">
        <v>45</v>
      </c>
      <c r="G465" t="str">
        <f t="shared" si="7"/>
        <v>5b45</v>
      </c>
      <c r="H465" t="s">
        <v>44</v>
      </c>
      <c r="I465">
        <v>0</v>
      </c>
    </row>
    <row r="466" spans="1:10" x14ac:dyDescent="0.2">
      <c r="A466">
        <v>2</v>
      </c>
      <c r="B466">
        <v>2</v>
      </c>
      <c r="C466" s="2">
        <v>44650</v>
      </c>
      <c r="D466">
        <v>5</v>
      </c>
      <c r="E466" t="s">
        <v>187</v>
      </c>
      <c r="F466">
        <v>45</v>
      </c>
      <c r="G466" t="str">
        <f t="shared" si="7"/>
        <v>5b45</v>
      </c>
      <c r="H466" t="s">
        <v>53</v>
      </c>
      <c r="I466">
        <v>1</v>
      </c>
    </row>
    <row r="467" spans="1:10" x14ac:dyDescent="0.2">
      <c r="A467">
        <v>2</v>
      </c>
      <c r="B467">
        <v>2</v>
      </c>
      <c r="C467" s="2">
        <v>44650</v>
      </c>
      <c r="D467">
        <v>5</v>
      </c>
      <c r="E467" t="s">
        <v>187</v>
      </c>
      <c r="F467">
        <v>45</v>
      </c>
      <c r="G467" t="str">
        <f t="shared" si="7"/>
        <v>5b45</v>
      </c>
      <c r="H467" t="s">
        <v>44</v>
      </c>
      <c r="I467">
        <v>0</v>
      </c>
    </row>
    <row r="468" spans="1:10" x14ac:dyDescent="0.2">
      <c r="A468">
        <v>2</v>
      </c>
      <c r="B468">
        <v>2</v>
      </c>
      <c r="C468" s="2">
        <v>44650</v>
      </c>
      <c r="D468">
        <v>5</v>
      </c>
      <c r="E468" t="s">
        <v>187</v>
      </c>
      <c r="F468">
        <v>45</v>
      </c>
      <c r="G468" t="str">
        <f t="shared" si="7"/>
        <v>5b45</v>
      </c>
      <c r="H468" t="s">
        <v>53</v>
      </c>
      <c r="I468">
        <v>1</v>
      </c>
    </row>
    <row r="469" spans="1:10" x14ac:dyDescent="0.2">
      <c r="A469">
        <v>2</v>
      </c>
      <c r="B469">
        <v>2</v>
      </c>
      <c r="C469" s="2">
        <v>44650</v>
      </c>
      <c r="D469">
        <v>5</v>
      </c>
      <c r="E469" t="s">
        <v>187</v>
      </c>
      <c r="F469">
        <v>45</v>
      </c>
      <c r="G469" t="str">
        <f t="shared" si="7"/>
        <v>5b45</v>
      </c>
      <c r="H469" t="s">
        <v>53</v>
      </c>
      <c r="I469">
        <v>1</v>
      </c>
    </row>
    <row r="470" spans="1:10" x14ac:dyDescent="0.2">
      <c r="A470">
        <v>2</v>
      </c>
      <c r="B470">
        <v>2</v>
      </c>
      <c r="C470" s="2">
        <v>44650</v>
      </c>
      <c r="D470">
        <v>5</v>
      </c>
      <c r="E470" t="s">
        <v>187</v>
      </c>
      <c r="F470">
        <v>45</v>
      </c>
      <c r="G470" t="str">
        <f t="shared" si="7"/>
        <v>5b45</v>
      </c>
      <c r="H470" t="s">
        <v>44</v>
      </c>
      <c r="I470">
        <v>0</v>
      </c>
    </row>
    <row r="471" spans="1:10" x14ac:dyDescent="0.2">
      <c r="A471">
        <v>2</v>
      </c>
      <c r="B471">
        <v>2</v>
      </c>
      <c r="C471" s="2">
        <v>44650</v>
      </c>
      <c r="D471">
        <v>5</v>
      </c>
      <c r="E471" t="s">
        <v>187</v>
      </c>
      <c r="F471">
        <v>45</v>
      </c>
      <c r="G471" t="str">
        <f t="shared" si="7"/>
        <v>5b45</v>
      </c>
      <c r="H471" t="s">
        <v>53</v>
      </c>
      <c r="I471">
        <v>1</v>
      </c>
    </row>
    <row r="472" spans="1:10" x14ac:dyDescent="0.2">
      <c r="A472">
        <v>2</v>
      </c>
      <c r="B472">
        <v>2</v>
      </c>
      <c r="C472" s="2">
        <v>44650</v>
      </c>
      <c r="D472">
        <v>5</v>
      </c>
      <c r="E472" t="s">
        <v>187</v>
      </c>
      <c r="F472">
        <v>45</v>
      </c>
      <c r="G472" t="str">
        <f t="shared" si="7"/>
        <v>5b45</v>
      </c>
      <c r="H472" t="s">
        <v>53</v>
      </c>
      <c r="I472">
        <v>1</v>
      </c>
    </row>
    <row r="473" spans="1:10" x14ac:dyDescent="0.2">
      <c r="A473">
        <v>2</v>
      </c>
      <c r="B473">
        <v>2</v>
      </c>
      <c r="C473" s="2">
        <v>44650</v>
      </c>
      <c r="D473">
        <v>5</v>
      </c>
      <c r="E473" t="s">
        <v>187</v>
      </c>
      <c r="F473">
        <v>45</v>
      </c>
      <c r="G473" t="str">
        <f t="shared" si="7"/>
        <v>5b45</v>
      </c>
      <c r="H473" t="s">
        <v>53</v>
      </c>
      <c r="I473">
        <v>1</v>
      </c>
    </row>
    <row r="474" spans="1:10" x14ac:dyDescent="0.2">
      <c r="A474">
        <v>2</v>
      </c>
      <c r="B474">
        <v>2</v>
      </c>
      <c r="C474" s="2">
        <v>44650</v>
      </c>
      <c r="D474">
        <v>5</v>
      </c>
      <c r="E474" t="s">
        <v>187</v>
      </c>
      <c r="F474">
        <v>45</v>
      </c>
      <c r="G474" t="str">
        <f t="shared" si="7"/>
        <v>5b45</v>
      </c>
      <c r="H474" t="s">
        <v>44</v>
      </c>
      <c r="I474">
        <v>0</v>
      </c>
    </row>
    <row r="475" spans="1:10" x14ac:dyDescent="0.2">
      <c r="A475">
        <v>2</v>
      </c>
      <c r="B475">
        <v>2</v>
      </c>
      <c r="C475" s="2">
        <v>44650</v>
      </c>
      <c r="D475">
        <v>5</v>
      </c>
      <c r="E475" t="s">
        <v>187</v>
      </c>
      <c r="F475">
        <v>45</v>
      </c>
      <c r="G475" t="str">
        <f t="shared" si="7"/>
        <v>5b45</v>
      </c>
      <c r="H475" t="s">
        <v>44</v>
      </c>
      <c r="I475">
        <v>0</v>
      </c>
    </row>
    <row r="476" spans="1:10" x14ac:dyDescent="0.2">
      <c r="A476">
        <v>2</v>
      </c>
      <c r="B476">
        <v>2</v>
      </c>
      <c r="C476" s="2">
        <v>44650</v>
      </c>
      <c r="D476">
        <v>5</v>
      </c>
      <c r="E476" t="s">
        <v>187</v>
      </c>
      <c r="F476">
        <v>45</v>
      </c>
      <c r="G476" t="str">
        <f t="shared" si="7"/>
        <v>5b45</v>
      </c>
      <c r="H476" t="s">
        <v>44</v>
      </c>
      <c r="I476">
        <v>0</v>
      </c>
    </row>
    <row r="477" spans="1:10" x14ac:dyDescent="0.2">
      <c r="A477">
        <v>2</v>
      </c>
      <c r="B477">
        <v>2</v>
      </c>
      <c r="C477" s="2">
        <v>44650</v>
      </c>
      <c r="D477">
        <v>5</v>
      </c>
      <c r="E477" t="s">
        <v>187</v>
      </c>
      <c r="F477">
        <v>45</v>
      </c>
      <c r="G477" t="str">
        <f t="shared" si="7"/>
        <v>5b45</v>
      </c>
      <c r="H477" t="s">
        <v>53</v>
      </c>
      <c r="I477">
        <v>1</v>
      </c>
    </row>
    <row r="478" spans="1:10" x14ac:dyDescent="0.2">
      <c r="A478">
        <v>2</v>
      </c>
      <c r="B478">
        <v>2</v>
      </c>
      <c r="C478" s="2">
        <v>44650</v>
      </c>
      <c r="D478">
        <v>5</v>
      </c>
      <c r="E478" t="s">
        <v>187</v>
      </c>
      <c r="F478">
        <v>45</v>
      </c>
      <c r="G478" t="str">
        <f t="shared" si="7"/>
        <v>5b45</v>
      </c>
      <c r="H478" t="s">
        <v>44</v>
      </c>
      <c r="I478">
        <v>0</v>
      </c>
    </row>
    <row r="479" spans="1:10" x14ac:dyDescent="0.2">
      <c r="A479">
        <v>2</v>
      </c>
      <c r="B479">
        <v>2</v>
      </c>
      <c r="C479" s="2">
        <v>44650</v>
      </c>
      <c r="D479">
        <v>5</v>
      </c>
      <c r="E479" t="s">
        <v>187</v>
      </c>
      <c r="F479">
        <v>45</v>
      </c>
      <c r="G479" t="str">
        <f t="shared" si="7"/>
        <v>5b45</v>
      </c>
      <c r="H479" t="s">
        <v>53</v>
      </c>
      <c r="I479">
        <v>1</v>
      </c>
      <c r="J479" t="s">
        <v>50</v>
      </c>
    </row>
    <row r="480" spans="1:10" x14ac:dyDescent="0.2">
      <c r="A480">
        <v>2</v>
      </c>
      <c r="B480">
        <v>2</v>
      </c>
      <c r="C480" s="2">
        <v>44650</v>
      </c>
      <c r="D480">
        <v>5</v>
      </c>
      <c r="E480" t="s">
        <v>187</v>
      </c>
      <c r="F480">
        <v>45</v>
      </c>
      <c r="G480" t="str">
        <f t="shared" si="7"/>
        <v>5b45</v>
      </c>
      <c r="H480" t="s">
        <v>53</v>
      </c>
      <c r="I480">
        <v>1</v>
      </c>
      <c r="J480" t="s">
        <v>50</v>
      </c>
    </row>
    <row r="481" spans="1:10" x14ac:dyDescent="0.2">
      <c r="A481">
        <v>2</v>
      </c>
      <c r="B481">
        <v>2</v>
      </c>
      <c r="C481" s="2">
        <v>44650</v>
      </c>
      <c r="D481">
        <v>5</v>
      </c>
      <c r="E481" t="s">
        <v>187</v>
      </c>
      <c r="F481">
        <v>45</v>
      </c>
      <c r="G481" t="str">
        <f t="shared" si="7"/>
        <v>5b45</v>
      </c>
      <c r="H481" t="s">
        <v>53</v>
      </c>
      <c r="I481">
        <v>1</v>
      </c>
      <c r="J481" t="s">
        <v>50</v>
      </c>
    </row>
    <row r="482" spans="1:10" x14ac:dyDescent="0.2">
      <c r="A482">
        <v>2</v>
      </c>
      <c r="B482">
        <v>2</v>
      </c>
      <c r="C482" s="2">
        <v>44650</v>
      </c>
      <c r="D482">
        <v>5</v>
      </c>
      <c r="E482" t="s">
        <v>187</v>
      </c>
      <c r="F482">
        <v>45</v>
      </c>
      <c r="G482" t="str">
        <f t="shared" si="7"/>
        <v>5b45</v>
      </c>
      <c r="H482" t="s">
        <v>53</v>
      </c>
      <c r="I482">
        <v>1</v>
      </c>
      <c r="J482" t="s">
        <v>50</v>
      </c>
    </row>
    <row r="483" spans="1:10" x14ac:dyDescent="0.2">
      <c r="A483">
        <v>1</v>
      </c>
      <c r="B483">
        <v>3</v>
      </c>
      <c r="C483" s="2">
        <v>44620</v>
      </c>
      <c r="D483">
        <v>3</v>
      </c>
      <c r="E483" t="s">
        <v>170</v>
      </c>
      <c r="F483">
        <v>45</v>
      </c>
      <c r="G483" t="str">
        <f t="shared" si="7"/>
        <v>3a45</v>
      </c>
      <c r="H483" t="s">
        <v>53</v>
      </c>
      <c r="I483">
        <v>1</v>
      </c>
      <c r="J483" t="s">
        <v>121</v>
      </c>
    </row>
    <row r="484" spans="1:10" x14ac:dyDescent="0.2">
      <c r="A484">
        <v>1</v>
      </c>
      <c r="B484">
        <v>3</v>
      </c>
      <c r="C484" s="2">
        <v>44620</v>
      </c>
      <c r="D484">
        <v>3</v>
      </c>
      <c r="E484" t="s">
        <v>170</v>
      </c>
      <c r="F484">
        <v>45</v>
      </c>
      <c r="G484" t="str">
        <f t="shared" si="7"/>
        <v>3a45</v>
      </c>
      <c r="H484" t="s">
        <v>53</v>
      </c>
      <c r="I484">
        <v>1</v>
      </c>
      <c r="J484" t="s">
        <v>122</v>
      </c>
    </row>
    <row r="485" spans="1:10" x14ac:dyDescent="0.2">
      <c r="A485">
        <v>1</v>
      </c>
      <c r="B485">
        <v>3</v>
      </c>
      <c r="C485" s="2">
        <v>44620</v>
      </c>
      <c r="D485">
        <v>3</v>
      </c>
      <c r="E485" t="s">
        <v>170</v>
      </c>
      <c r="F485">
        <v>45</v>
      </c>
      <c r="G485" t="str">
        <f t="shared" si="7"/>
        <v>3a45</v>
      </c>
      <c r="H485" t="s">
        <v>44</v>
      </c>
      <c r="I485">
        <v>0</v>
      </c>
      <c r="J485" t="s">
        <v>48</v>
      </c>
    </row>
    <row r="486" spans="1:10" x14ac:dyDescent="0.2">
      <c r="A486">
        <v>1</v>
      </c>
      <c r="B486">
        <v>3</v>
      </c>
      <c r="C486" s="2">
        <v>44620</v>
      </c>
      <c r="D486">
        <v>3</v>
      </c>
      <c r="E486" t="s">
        <v>170</v>
      </c>
      <c r="F486">
        <v>45</v>
      </c>
      <c r="G486" t="str">
        <f t="shared" si="7"/>
        <v>3a45</v>
      </c>
      <c r="H486" t="s">
        <v>53</v>
      </c>
      <c r="I486">
        <v>1</v>
      </c>
      <c r="J486" t="s">
        <v>68</v>
      </c>
    </row>
    <row r="487" spans="1:10" x14ac:dyDescent="0.2">
      <c r="A487">
        <v>1</v>
      </c>
      <c r="B487">
        <v>3</v>
      </c>
      <c r="C487" s="2">
        <v>44620</v>
      </c>
      <c r="D487">
        <v>3</v>
      </c>
      <c r="E487" t="s">
        <v>170</v>
      </c>
      <c r="F487">
        <v>45</v>
      </c>
      <c r="G487" t="str">
        <f t="shared" si="7"/>
        <v>3a45</v>
      </c>
      <c r="H487" t="s">
        <v>44</v>
      </c>
      <c r="I487">
        <v>0</v>
      </c>
      <c r="J487" t="s">
        <v>57</v>
      </c>
    </row>
    <row r="488" spans="1:10" x14ac:dyDescent="0.2">
      <c r="A488">
        <v>1</v>
      </c>
      <c r="B488">
        <v>3</v>
      </c>
      <c r="C488" s="2">
        <v>44620</v>
      </c>
      <c r="D488">
        <v>3</v>
      </c>
      <c r="E488" t="s">
        <v>170</v>
      </c>
      <c r="F488">
        <v>45</v>
      </c>
      <c r="G488" t="str">
        <f t="shared" si="7"/>
        <v>3a45</v>
      </c>
      <c r="H488" t="s">
        <v>44</v>
      </c>
      <c r="I488">
        <v>0</v>
      </c>
      <c r="J488" t="s">
        <v>123</v>
      </c>
    </row>
    <row r="489" spans="1:10" x14ac:dyDescent="0.2">
      <c r="A489">
        <v>1</v>
      </c>
      <c r="B489">
        <v>3</v>
      </c>
      <c r="C489" s="2">
        <v>44620</v>
      </c>
      <c r="D489">
        <v>3</v>
      </c>
      <c r="E489" t="s">
        <v>170</v>
      </c>
      <c r="F489">
        <v>45</v>
      </c>
      <c r="G489" t="str">
        <f t="shared" si="7"/>
        <v>3a45</v>
      </c>
      <c r="H489" t="s">
        <v>53</v>
      </c>
      <c r="I489">
        <v>1</v>
      </c>
      <c r="J489" t="s">
        <v>83</v>
      </c>
    </row>
    <row r="490" spans="1:10" x14ac:dyDescent="0.2">
      <c r="A490">
        <v>1</v>
      </c>
      <c r="B490">
        <v>3</v>
      </c>
      <c r="C490" s="2">
        <v>44620</v>
      </c>
      <c r="D490">
        <v>3</v>
      </c>
      <c r="E490" t="s">
        <v>170</v>
      </c>
      <c r="F490">
        <v>45</v>
      </c>
      <c r="G490" t="str">
        <f t="shared" si="7"/>
        <v>3a45</v>
      </c>
      <c r="H490" t="s">
        <v>44</v>
      </c>
      <c r="I490">
        <v>0</v>
      </c>
      <c r="J490" t="s">
        <v>60</v>
      </c>
    </row>
    <row r="491" spans="1:10" x14ac:dyDescent="0.2">
      <c r="A491">
        <v>1</v>
      </c>
      <c r="B491">
        <v>3</v>
      </c>
      <c r="C491" s="2">
        <v>44620</v>
      </c>
      <c r="D491">
        <v>3</v>
      </c>
      <c r="E491" t="s">
        <v>170</v>
      </c>
      <c r="F491">
        <v>45</v>
      </c>
      <c r="G491" t="str">
        <f t="shared" si="7"/>
        <v>3a45</v>
      </c>
      <c r="H491" t="s">
        <v>44</v>
      </c>
      <c r="I491">
        <v>0</v>
      </c>
      <c r="J491" t="s">
        <v>87</v>
      </c>
    </row>
    <row r="492" spans="1:10" x14ac:dyDescent="0.2">
      <c r="A492">
        <v>1</v>
      </c>
      <c r="B492">
        <v>3</v>
      </c>
      <c r="C492" s="2">
        <v>44620</v>
      </c>
      <c r="D492">
        <v>3</v>
      </c>
      <c r="E492" t="s">
        <v>170</v>
      </c>
      <c r="F492">
        <v>45</v>
      </c>
      <c r="G492" t="str">
        <f t="shared" si="7"/>
        <v>3a45</v>
      </c>
      <c r="H492" t="s">
        <v>53</v>
      </c>
      <c r="I492">
        <v>1</v>
      </c>
      <c r="J492" t="s">
        <v>61</v>
      </c>
    </row>
    <row r="493" spans="1:10" x14ac:dyDescent="0.2">
      <c r="A493">
        <v>1</v>
      </c>
      <c r="B493">
        <v>3</v>
      </c>
      <c r="C493" s="2">
        <v>44620</v>
      </c>
      <c r="D493">
        <v>3</v>
      </c>
      <c r="E493" t="s">
        <v>170</v>
      </c>
      <c r="F493">
        <v>45</v>
      </c>
      <c r="G493" t="str">
        <f t="shared" si="7"/>
        <v>3a45</v>
      </c>
      <c r="H493" t="s">
        <v>44</v>
      </c>
      <c r="I493">
        <v>0</v>
      </c>
      <c r="J493" t="s">
        <v>47</v>
      </c>
    </row>
    <row r="494" spans="1:10" x14ac:dyDescent="0.2">
      <c r="A494">
        <v>1</v>
      </c>
      <c r="B494">
        <v>3</v>
      </c>
      <c r="C494" s="2">
        <v>44620</v>
      </c>
      <c r="D494">
        <v>3</v>
      </c>
      <c r="E494" t="s">
        <v>170</v>
      </c>
      <c r="F494">
        <v>45</v>
      </c>
      <c r="G494" t="str">
        <f t="shared" si="7"/>
        <v>3a45</v>
      </c>
      <c r="H494" t="s">
        <v>44</v>
      </c>
      <c r="I494">
        <v>0</v>
      </c>
      <c r="J494" t="s">
        <v>58</v>
      </c>
    </row>
    <row r="495" spans="1:10" x14ac:dyDescent="0.2">
      <c r="A495">
        <v>1</v>
      </c>
      <c r="B495">
        <v>3</v>
      </c>
      <c r="C495" s="2">
        <v>44620</v>
      </c>
      <c r="D495">
        <v>3</v>
      </c>
      <c r="E495" t="s">
        <v>170</v>
      </c>
      <c r="F495">
        <v>45</v>
      </c>
      <c r="G495" t="str">
        <f t="shared" si="7"/>
        <v>3a45</v>
      </c>
      <c r="H495" t="s">
        <v>53</v>
      </c>
      <c r="I495">
        <v>1</v>
      </c>
      <c r="J495" t="s">
        <v>80</v>
      </c>
    </row>
    <row r="496" spans="1:10" x14ac:dyDescent="0.2">
      <c r="A496">
        <v>1</v>
      </c>
      <c r="B496">
        <v>3</v>
      </c>
      <c r="C496" s="2">
        <v>44620</v>
      </c>
      <c r="D496">
        <v>3</v>
      </c>
      <c r="E496" t="s">
        <v>170</v>
      </c>
      <c r="F496">
        <v>45</v>
      </c>
      <c r="G496" t="str">
        <f t="shared" si="7"/>
        <v>3a45</v>
      </c>
      <c r="H496" t="s">
        <v>44</v>
      </c>
      <c r="I496">
        <v>0</v>
      </c>
      <c r="J496" t="s">
        <v>124</v>
      </c>
    </row>
    <row r="497" spans="1:10" x14ac:dyDescent="0.2">
      <c r="A497">
        <v>1</v>
      </c>
      <c r="B497">
        <v>3</v>
      </c>
      <c r="C497" s="2">
        <v>44620</v>
      </c>
      <c r="D497">
        <v>3</v>
      </c>
      <c r="E497" t="s">
        <v>170</v>
      </c>
      <c r="F497">
        <v>45</v>
      </c>
      <c r="G497" t="str">
        <f t="shared" si="7"/>
        <v>3a45</v>
      </c>
      <c r="H497" t="s">
        <v>53</v>
      </c>
      <c r="I497">
        <v>1</v>
      </c>
      <c r="J497" t="s">
        <v>56</v>
      </c>
    </row>
    <row r="498" spans="1:10" x14ac:dyDescent="0.2">
      <c r="A498">
        <v>1</v>
      </c>
      <c r="B498">
        <v>3</v>
      </c>
      <c r="C498" s="2">
        <v>44620</v>
      </c>
      <c r="D498">
        <v>3</v>
      </c>
      <c r="E498" t="s">
        <v>170</v>
      </c>
      <c r="F498">
        <v>45</v>
      </c>
      <c r="G498" t="str">
        <f t="shared" si="7"/>
        <v>3a45</v>
      </c>
      <c r="H498" t="s">
        <v>53</v>
      </c>
      <c r="I498">
        <v>1</v>
      </c>
      <c r="J498" t="s">
        <v>47</v>
      </c>
    </row>
    <row r="499" spans="1:10" x14ac:dyDescent="0.2">
      <c r="A499">
        <v>1</v>
      </c>
      <c r="B499">
        <v>3</v>
      </c>
      <c r="C499" s="2">
        <v>44620</v>
      </c>
      <c r="D499">
        <v>3</v>
      </c>
      <c r="E499" t="s">
        <v>170</v>
      </c>
      <c r="F499">
        <v>45</v>
      </c>
      <c r="G499" t="str">
        <f t="shared" si="7"/>
        <v>3a45</v>
      </c>
      <c r="H499" t="s">
        <v>44</v>
      </c>
      <c r="I499">
        <v>0</v>
      </c>
      <c r="J499" t="s">
        <v>66</v>
      </c>
    </row>
    <row r="500" spans="1:10" x14ac:dyDescent="0.2">
      <c r="A500">
        <v>1</v>
      </c>
      <c r="B500">
        <v>3</v>
      </c>
      <c r="C500" s="2">
        <v>44620</v>
      </c>
      <c r="D500">
        <v>3</v>
      </c>
      <c r="E500" t="s">
        <v>170</v>
      </c>
      <c r="F500">
        <v>45</v>
      </c>
      <c r="G500" t="str">
        <f t="shared" si="7"/>
        <v>3a45</v>
      </c>
      <c r="H500" t="s">
        <v>44</v>
      </c>
      <c r="I500">
        <v>0</v>
      </c>
      <c r="J500" t="s">
        <v>125</v>
      </c>
    </row>
    <row r="501" spans="1:10" x14ac:dyDescent="0.2">
      <c r="A501">
        <v>1</v>
      </c>
      <c r="B501">
        <v>3</v>
      </c>
      <c r="C501" s="2">
        <v>44620</v>
      </c>
      <c r="D501">
        <v>3</v>
      </c>
      <c r="E501" t="s">
        <v>170</v>
      </c>
      <c r="F501">
        <v>45</v>
      </c>
      <c r="G501" t="str">
        <f t="shared" si="7"/>
        <v>3a45</v>
      </c>
      <c r="H501" t="s">
        <v>44</v>
      </c>
      <c r="I501">
        <v>0</v>
      </c>
      <c r="J501" t="s">
        <v>55</v>
      </c>
    </row>
    <row r="502" spans="1:10" x14ac:dyDescent="0.2">
      <c r="A502">
        <v>1</v>
      </c>
      <c r="B502">
        <v>3</v>
      </c>
      <c r="C502" s="2">
        <v>44620</v>
      </c>
      <c r="D502">
        <v>3</v>
      </c>
      <c r="E502" t="s">
        <v>170</v>
      </c>
      <c r="F502">
        <v>45</v>
      </c>
      <c r="G502" t="str">
        <f t="shared" si="7"/>
        <v>3a45</v>
      </c>
      <c r="H502" t="s">
        <v>53</v>
      </c>
      <c r="I502">
        <v>1</v>
      </c>
      <c r="J502" t="s">
        <v>73</v>
      </c>
    </row>
    <row r="503" spans="1:10" x14ac:dyDescent="0.2">
      <c r="A503">
        <v>1</v>
      </c>
      <c r="B503">
        <v>3</v>
      </c>
      <c r="C503" s="2">
        <v>44621</v>
      </c>
      <c r="D503">
        <v>3</v>
      </c>
      <c r="E503" t="s">
        <v>170</v>
      </c>
      <c r="F503">
        <v>15</v>
      </c>
      <c r="G503" t="str">
        <f t="shared" si="7"/>
        <v>3a15</v>
      </c>
      <c r="H503" t="s">
        <v>53</v>
      </c>
      <c r="I503">
        <v>1</v>
      </c>
      <c r="J503" t="s">
        <v>87</v>
      </c>
    </row>
    <row r="504" spans="1:10" x14ac:dyDescent="0.2">
      <c r="A504">
        <v>1</v>
      </c>
      <c r="B504">
        <v>3</v>
      </c>
      <c r="C504" s="2">
        <v>44621</v>
      </c>
      <c r="D504">
        <v>3</v>
      </c>
      <c r="E504" t="s">
        <v>170</v>
      </c>
      <c r="F504">
        <v>15</v>
      </c>
      <c r="G504" t="str">
        <f t="shared" si="7"/>
        <v>3a15</v>
      </c>
      <c r="H504" t="s">
        <v>44</v>
      </c>
      <c r="I504">
        <v>0</v>
      </c>
      <c r="J504" t="s">
        <v>52</v>
      </c>
    </row>
    <row r="505" spans="1:10" x14ac:dyDescent="0.2">
      <c r="A505">
        <v>1</v>
      </c>
      <c r="B505">
        <v>3</v>
      </c>
      <c r="C505" s="2">
        <v>44621</v>
      </c>
      <c r="D505">
        <v>3</v>
      </c>
      <c r="E505" t="s">
        <v>170</v>
      </c>
      <c r="F505">
        <v>15</v>
      </c>
      <c r="G505" t="str">
        <f t="shared" si="7"/>
        <v>3a15</v>
      </c>
      <c r="H505" t="s">
        <v>44</v>
      </c>
      <c r="I505">
        <v>0</v>
      </c>
      <c r="J505" t="s">
        <v>80</v>
      </c>
    </row>
    <row r="506" spans="1:10" x14ac:dyDescent="0.2">
      <c r="A506">
        <v>1</v>
      </c>
      <c r="B506">
        <v>3</v>
      </c>
      <c r="C506" s="2">
        <v>44621</v>
      </c>
      <c r="D506">
        <v>3</v>
      </c>
      <c r="E506" t="s">
        <v>170</v>
      </c>
      <c r="F506">
        <v>15</v>
      </c>
      <c r="G506" t="str">
        <f t="shared" si="7"/>
        <v>3a15</v>
      </c>
      <c r="H506" t="s">
        <v>44</v>
      </c>
      <c r="I506">
        <v>0</v>
      </c>
      <c r="J506" t="s">
        <v>49</v>
      </c>
    </row>
    <row r="507" spans="1:10" x14ac:dyDescent="0.2">
      <c r="A507">
        <v>1</v>
      </c>
      <c r="B507">
        <v>3</v>
      </c>
      <c r="C507" s="2">
        <v>44621</v>
      </c>
      <c r="D507">
        <v>3</v>
      </c>
      <c r="E507" t="s">
        <v>170</v>
      </c>
      <c r="F507">
        <v>15</v>
      </c>
      <c r="G507" t="str">
        <f t="shared" si="7"/>
        <v>3a15</v>
      </c>
      <c r="H507" t="s">
        <v>53</v>
      </c>
      <c r="I507">
        <v>1</v>
      </c>
      <c r="J507" t="s">
        <v>46</v>
      </c>
    </row>
    <row r="508" spans="1:10" x14ac:dyDescent="0.2">
      <c r="A508">
        <v>1</v>
      </c>
      <c r="B508">
        <v>3</v>
      </c>
      <c r="C508" s="2">
        <v>44621</v>
      </c>
      <c r="D508">
        <v>3</v>
      </c>
      <c r="E508" t="s">
        <v>170</v>
      </c>
      <c r="F508">
        <v>15</v>
      </c>
      <c r="G508" t="str">
        <f t="shared" si="7"/>
        <v>3a15</v>
      </c>
      <c r="H508" t="s">
        <v>44</v>
      </c>
      <c r="I508">
        <v>0</v>
      </c>
      <c r="J508" t="s">
        <v>48</v>
      </c>
    </row>
    <row r="509" spans="1:10" x14ac:dyDescent="0.2">
      <c r="A509">
        <v>1</v>
      </c>
      <c r="B509">
        <v>3</v>
      </c>
      <c r="C509" s="2">
        <v>44621</v>
      </c>
      <c r="D509">
        <v>3</v>
      </c>
      <c r="E509" t="s">
        <v>170</v>
      </c>
      <c r="F509">
        <v>15</v>
      </c>
      <c r="G509" t="str">
        <f t="shared" si="7"/>
        <v>3a15</v>
      </c>
      <c r="H509" t="s">
        <v>53</v>
      </c>
      <c r="I509">
        <v>1</v>
      </c>
      <c r="J509" t="s">
        <v>77</v>
      </c>
    </row>
    <row r="510" spans="1:10" x14ac:dyDescent="0.2">
      <c r="A510">
        <v>1</v>
      </c>
      <c r="B510">
        <v>3</v>
      </c>
      <c r="C510" s="2">
        <v>44621</v>
      </c>
      <c r="D510">
        <v>3</v>
      </c>
      <c r="E510" t="s">
        <v>170</v>
      </c>
      <c r="F510">
        <v>15</v>
      </c>
      <c r="G510" t="str">
        <f t="shared" si="7"/>
        <v>3a15</v>
      </c>
      <c r="H510" t="s">
        <v>53</v>
      </c>
      <c r="I510">
        <v>1</v>
      </c>
      <c r="J510" t="s">
        <v>62</v>
      </c>
    </row>
    <row r="511" spans="1:10" x14ac:dyDescent="0.2">
      <c r="A511">
        <v>1</v>
      </c>
      <c r="B511">
        <v>3</v>
      </c>
      <c r="C511" s="2">
        <v>44621</v>
      </c>
      <c r="D511">
        <v>6</v>
      </c>
      <c r="E511" t="s">
        <v>173</v>
      </c>
      <c r="F511">
        <v>45</v>
      </c>
      <c r="G511" t="str">
        <f t="shared" si="7"/>
        <v>6a45</v>
      </c>
      <c r="H511" t="s">
        <v>53</v>
      </c>
      <c r="I511">
        <v>1</v>
      </c>
      <c r="J511" t="s">
        <v>68</v>
      </c>
    </row>
    <row r="512" spans="1:10" x14ac:dyDescent="0.2">
      <c r="A512">
        <v>1</v>
      </c>
      <c r="B512">
        <v>3</v>
      </c>
      <c r="C512" s="2">
        <v>44621</v>
      </c>
      <c r="D512">
        <v>6</v>
      </c>
      <c r="E512" t="s">
        <v>173</v>
      </c>
      <c r="F512">
        <v>45</v>
      </c>
      <c r="G512" t="str">
        <f t="shared" si="7"/>
        <v>6a45</v>
      </c>
      <c r="H512" t="s">
        <v>53</v>
      </c>
      <c r="I512">
        <v>1</v>
      </c>
      <c r="J512" t="s">
        <v>80</v>
      </c>
    </row>
    <row r="513" spans="1:10" x14ac:dyDescent="0.2">
      <c r="A513">
        <v>1</v>
      </c>
      <c r="B513">
        <v>3</v>
      </c>
      <c r="C513" s="2">
        <v>44621</v>
      </c>
      <c r="D513">
        <v>6</v>
      </c>
      <c r="E513" t="s">
        <v>173</v>
      </c>
      <c r="F513">
        <v>45</v>
      </c>
      <c r="G513" t="str">
        <f t="shared" si="7"/>
        <v>6a45</v>
      </c>
      <c r="H513" t="s">
        <v>53</v>
      </c>
      <c r="I513">
        <v>1</v>
      </c>
      <c r="J513" t="s">
        <v>91</v>
      </c>
    </row>
    <row r="514" spans="1:10" x14ac:dyDescent="0.2">
      <c r="A514">
        <v>1</v>
      </c>
      <c r="B514">
        <v>3</v>
      </c>
      <c r="C514" s="2">
        <v>44621</v>
      </c>
      <c r="D514">
        <v>6</v>
      </c>
      <c r="E514" t="s">
        <v>173</v>
      </c>
      <c r="F514">
        <v>45</v>
      </c>
      <c r="G514" t="str">
        <f t="shared" ref="G514:G577" si="8">CONCATENATE(E514,F514)</f>
        <v>6a45</v>
      </c>
      <c r="H514" t="s">
        <v>53</v>
      </c>
      <c r="I514">
        <v>1</v>
      </c>
      <c r="J514" t="s">
        <v>52</v>
      </c>
    </row>
    <row r="515" spans="1:10" x14ac:dyDescent="0.2">
      <c r="A515">
        <v>1</v>
      </c>
      <c r="B515">
        <v>3</v>
      </c>
      <c r="C515" s="2">
        <v>44621</v>
      </c>
      <c r="D515">
        <v>6</v>
      </c>
      <c r="E515" t="s">
        <v>173</v>
      </c>
      <c r="F515">
        <v>45</v>
      </c>
      <c r="G515" t="str">
        <f t="shared" si="8"/>
        <v>6a45</v>
      </c>
      <c r="H515" t="s">
        <v>53</v>
      </c>
      <c r="I515">
        <v>1</v>
      </c>
      <c r="J515" t="s">
        <v>91</v>
      </c>
    </row>
    <row r="516" spans="1:10" x14ac:dyDescent="0.2">
      <c r="A516">
        <v>1</v>
      </c>
      <c r="B516">
        <v>3</v>
      </c>
      <c r="C516" s="2">
        <v>44621</v>
      </c>
      <c r="D516">
        <v>6</v>
      </c>
      <c r="E516" t="s">
        <v>173</v>
      </c>
      <c r="F516">
        <v>45</v>
      </c>
      <c r="G516" t="str">
        <f t="shared" si="8"/>
        <v>6a45</v>
      </c>
      <c r="H516" t="s">
        <v>53</v>
      </c>
      <c r="I516">
        <v>1</v>
      </c>
      <c r="J516" t="s">
        <v>66</v>
      </c>
    </row>
    <row r="517" spans="1:10" x14ac:dyDescent="0.2">
      <c r="A517">
        <v>1</v>
      </c>
      <c r="B517">
        <v>3</v>
      </c>
      <c r="C517" s="2">
        <v>44621</v>
      </c>
      <c r="D517">
        <v>6</v>
      </c>
      <c r="E517" t="s">
        <v>173</v>
      </c>
      <c r="F517">
        <v>45</v>
      </c>
      <c r="G517" t="str">
        <f t="shared" si="8"/>
        <v>6a45</v>
      </c>
      <c r="H517" t="s">
        <v>53</v>
      </c>
      <c r="I517">
        <v>1</v>
      </c>
      <c r="J517" t="s">
        <v>49</v>
      </c>
    </row>
    <row r="518" spans="1:10" x14ac:dyDescent="0.2">
      <c r="A518">
        <v>1</v>
      </c>
      <c r="B518">
        <v>3</v>
      </c>
      <c r="C518" s="2">
        <v>44621</v>
      </c>
      <c r="D518">
        <v>6</v>
      </c>
      <c r="E518" t="s">
        <v>173</v>
      </c>
      <c r="F518">
        <v>45</v>
      </c>
      <c r="G518" t="str">
        <f t="shared" si="8"/>
        <v>6a45</v>
      </c>
      <c r="H518" t="s">
        <v>53</v>
      </c>
      <c r="I518">
        <v>1</v>
      </c>
      <c r="J518" t="s">
        <v>100</v>
      </c>
    </row>
    <row r="519" spans="1:10" x14ac:dyDescent="0.2">
      <c r="A519">
        <v>1</v>
      </c>
      <c r="B519">
        <v>3</v>
      </c>
      <c r="C519" s="2">
        <v>44621</v>
      </c>
      <c r="D519">
        <v>6</v>
      </c>
      <c r="E519" t="s">
        <v>173</v>
      </c>
      <c r="F519">
        <v>45</v>
      </c>
      <c r="G519" t="str">
        <f t="shared" si="8"/>
        <v>6a45</v>
      </c>
      <c r="H519" t="s">
        <v>53</v>
      </c>
      <c r="I519">
        <v>1</v>
      </c>
      <c r="J519" t="s">
        <v>90</v>
      </c>
    </row>
    <row r="520" spans="1:10" x14ac:dyDescent="0.2">
      <c r="A520">
        <v>1</v>
      </c>
      <c r="B520">
        <v>3</v>
      </c>
      <c r="C520" s="2">
        <v>44621</v>
      </c>
      <c r="D520">
        <v>6</v>
      </c>
      <c r="E520" t="s">
        <v>173</v>
      </c>
      <c r="F520">
        <v>45</v>
      </c>
      <c r="G520" t="str">
        <f t="shared" si="8"/>
        <v>6a45</v>
      </c>
      <c r="H520" t="s">
        <v>53</v>
      </c>
      <c r="I520">
        <v>1</v>
      </c>
      <c r="J520" t="s">
        <v>77</v>
      </c>
    </row>
    <row r="521" spans="1:10" x14ac:dyDescent="0.2">
      <c r="A521">
        <v>1</v>
      </c>
      <c r="B521">
        <v>3</v>
      </c>
      <c r="C521" s="2">
        <v>44621</v>
      </c>
      <c r="D521">
        <v>6</v>
      </c>
      <c r="E521" t="s">
        <v>173</v>
      </c>
      <c r="F521">
        <v>45</v>
      </c>
      <c r="G521" t="str">
        <f t="shared" si="8"/>
        <v>6a45</v>
      </c>
      <c r="H521" t="s">
        <v>53</v>
      </c>
      <c r="I521">
        <v>1</v>
      </c>
      <c r="J521" t="s">
        <v>109</v>
      </c>
    </row>
    <row r="522" spans="1:10" x14ac:dyDescent="0.2">
      <c r="A522">
        <v>1</v>
      </c>
      <c r="B522">
        <v>3</v>
      </c>
      <c r="C522" s="2">
        <v>44621</v>
      </c>
      <c r="D522">
        <v>6</v>
      </c>
      <c r="E522" t="s">
        <v>173</v>
      </c>
      <c r="F522">
        <v>45</v>
      </c>
      <c r="G522" t="str">
        <f t="shared" si="8"/>
        <v>6a45</v>
      </c>
      <c r="H522" t="s">
        <v>53</v>
      </c>
      <c r="I522">
        <v>1</v>
      </c>
      <c r="J522" t="s">
        <v>71</v>
      </c>
    </row>
    <row r="523" spans="1:10" x14ac:dyDescent="0.2">
      <c r="A523">
        <v>1</v>
      </c>
      <c r="B523">
        <v>3</v>
      </c>
      <c r="C523" s="2">
        <v>44621</v>
      </c>
      <c r="D523">
        <v>6</v>
      </c>
      <c r="E523" t="s">
        <v>173</v>
      </c>
      <c r="F523">
        <v>15</v>
      </c>
      <c r="G523" t="str">
        <f t="shared" si="8"/>
        <v>6a15</v>
      </c>
      <c r="H523" t="s">
        <v>53</v>
      </c>
      <c r="I523">
        <v>1</v>
      </c>
      <c r="J523" t="s">
        <v>63</v>
      </c>
    </row>
    <row r="524" spans="1:10" x14ac:dyDescent="0.2">
      <c r="A524">
        <v>1</v>
      </c>
      <c r="B524">
        <v>3</v>
      </c>
      <c r="C524" s="2">
        <v>44621</v>
      </c>
      <c r="D524">
        <v>6</v>
      </c>
      <c r="E524" t="s">
        <v>173</v>
      </c>
      <c r="F524">
        <v>15</v>
      </c>
      <c r="G524" t="str">
        <f t="shared" si="8"/>
        <v>6a15</v>
      </c>
      <c r="H524" t="s">
        <v>44</v>
      </c>
      <c r="I524">
        <v>0</v>
      </c>
      <c r="J524" t="s">
        <v>74</v>
      </c>
    </row>
    <row r="525" spans="1:10" x14ac:dyDescent="0.2">
      <c r="A525">
        <v>1</v>
      </c>
      <c r="B525">
        <v>3</v>
      </c>
      <c r="C525" s="2">
        <v>44621</v>
      </c>
      <c r="D525">
        <v>6</v>
      </c>
      <c r="E525" t="s">
        <v>173</v>
      </c>
      <c r="F525">
        <v>15</v>
      </c>
      <c r="G525" t="str">
        <f t="shared" si="8"/>
        <v>6a15</v>
      </c>
      <c r="H525" t="s">
        <v>44</v>
      </c>
      <c r="I525">
        <v>0</v>
      </c>
      <c r="J525" t="s">
        <v>52</v>
      </c>
    </row>
    <row r="526" spans="1:10" x14ac:dyDescent="0.2">
      <c r="A526">
        <v>1</v>
      </c>
      <c r="B526">
        <v>3</v>
      </c>
      <c r="C526" s="2">
        <v>44621</v>
      </c>
      <c r="D526">
        <v>6</v>
      </c>
      <c r="E526" t="s">
        <v>173</v>
      </c>
      <c r="F526">
        <v>15</v>
      </c>
      <c r="G526" t="str">
        <f t="shared" si="8"/>
        <v>6a15</v>
      </c>
      <c r="H526" t="s">
        <v>53</v>
      </c>
      <c r="I526">
        <v>1</v>
      </c>
      <c r="J526" t="s">
        <v>62</v>
      </c>
    </row>
    <row r="527" spans="1:10" x14ac:dyDescent="0.2">
      <c r="A527">
        <v>1</v>
      </c>
      <c r="B527">
        <v>3</v>
      </c>
      <c r="C527" s="2">
        <v>44621</v>
      </c>
      <c r="D527">
        <v>6</v>
      </c>
      <c r="E527" t="s">
        <v>173</v>
      </c>
      <c r="F527">
        <v>15</v>
      </c>
      <c r="G527" t="str">
        <f t="shared" si="8"/>
        <v>6a15</v>
      </c>
      <c r="H527" t="s">
        <v>53</v>
      </c>
      <c r="I527">
        <v>1</v>
      </c>
      <c r="J527" t="s">
        <v>222</v>
      </c>
    </row>
    <row r="528" spans="1:10" x14ac:dyDescent="0.2">
      <c r="A528">
        <v>1</v>
      </c>
      <c r="B528">
        <v>3</v>
      </c>
      <c r="C528" s="2">
        <v>44621</v>
      </c>
      <c r="D528">
        <v>6</v>
      </c>
      <c r="E528" t="s">
        <v>173</v>
      </c>
      <c r="F528">
        <v>15</v>
      </c>
      <c r="G528" t="str">
        <f t="shared" si="8"/>
        <v>6a15</v>
      </c>
      <c r="H528" t="s">
        <v>53</v>
      </c>
      <c r="I528">
        <v>1</v>
      </c>
      <c r="J528" t="s">
        <v>222</v>
      </c>
    </row>
    <row r="529" spans="1:10" x14ac:dyDescent="0.2">
      <c r="A529">
        <v>1</v>
      </c>
      <c r="B529">
        <v>3</v>
      </c>
      <c r="C529" s="2">
        <v>44622</v>
      </c>
      <c r="D529">
        <v>5</v>
      </c>
      <c r="E529" t="s">
        <v>172</v>
      </c>
      <c r="F529">
        <v>45</v>
      </c>
      <c r="G529" t="str">
        <f t="shared" si="8"/>
        <v>5a45</v>
      </c>
      <c r="H529" t="s">
        <v>53</v>
      </c>
      <c r="I529">
        <v>1</v>
      </c>
      <c r="J529" t="s">
        <v>105</v>
      </c>
    </row>
    <row r="530" spans="1:10" x14ac:dyDescent="0.2">
      <c r="A530">
        <v>1</v>
      </c>
      <c r="B530">
        <v>3</v>
      </c>
      <c r="C530" s="2">
        <v>44622</v>
      </c>
      <c r="D530">
        <v>5</v>
      </c>
      <c r="E530" t="s">
        <v>172</v>
      </c>
      <c r="F530">
        <v>45</v>
      </c>
      <c r="G530" t="str">
        <f t="shared" si="8"/>
        <v>5a45</v>
      </c>
      <c r="H530" t="s">
        <v>53</v>
      </c>
      <c r="I530">
        <v>1</v>
      </c>
      <c r="J530" t="s">
        <v>71</v>
      </c>
    </row>
    <row r="531" spans="1:10" x14ac:dyDescent="0.2">
      <c r="A531">
        <v>1</v>
      </c>
      <c r="B531">
        <v>3</v>
      </c>
      <c r="C531" s="2">
        <v>44622</v>
      </c>
      <c r="D531">
        <v>5</v>
      </c>
      <c r="E531" t="s">
        <v>172</v>
      </c>
      <c r="F531">
        <v>45</v>
      </c>
      <c r="G531" t="str">
        <f t="shared" si="8"/>
        <v>5a45</v>
      </c>
      <c r="H531" t="s">
        <v>53</v>
      </c>
      <c r="I531">
        <v>1</v>
      </c>
      <c r="J531" t="s">
        <v>52</v>
      </c>
    </row>
    <row r="532" spans="1:10" x14ac:dyDescent="0.2">
      <c r="A532">
        <v>1</v>
      </c>
      <c r="B532">
        <v>3</v>
      </c>
      <c r="C532" s="2">
        <v>44622</v>
      </c>
      <c r="D532">
        <v>5</v>
      </c>
      <c r="E532" t="s">
        <v>172</v>
      </c>
      <c r="F532">
        <v>45</v>
      </c>
      <c r="G532" t="str">
        <f t="shared" si="8"/>
        <v>5a45</v>
      </c>
      <c r="H532" t="s">
        <v>53</v>
      </c>
      <c r="I532">
        <v>1</v>
      </c>
      <c r="J532" t="s">
        <v>123</v>
      </c>
    </row>
    <row r="533" spans="1:10" x14ac:dyDescent="0.2">
      <c r="A533">
        <v>1</v>
      </c>
      <c r="B533">
        <v>3</v>
      </c>
      <c r="C533" s="2">
        <v>44622</v>
      </c>
      <c r="D533">
        <v>5</v>
      </c>
      <c r="E533" t="s">
        <v>172</v>
      </c>
      <c r="F533">
        <v>45</v>
      </c>
      <c r="G533" t="str">
        <f t="shared" si="8"/>
        <v>5a45</v>
      </c>
      <c r="H533" t="s">
        <v>53</v>
      </c>
      <c r="I533">
        <v>1</v>
      </c>
      <c r="J533" t="s">
        <v>127</v>
      </c>
    </row>
    <row r="534" spans="1:10" x14ac:dyDescent="0.2">
      <c r="A534">
        <v>1</v>
      </c>
      <c r="B534">
        <v>3</v>
      </c>
      <c r="C534" s="2">
        <v>44622</v>
      </c>
      <c r="D534">
        <v>5</v>
      </c>
      <c r="E534" t="s">
        <v>172</v>
      </c>
      <c r="F534">
        <v>45</v>
      </c>
      <c r="G534" t="str">
        <f t="shared" si="8"/>
        <v>5a45</v>
      </c>
      <c r="H534" t="s">
        <v>53</v>
      </c>
      <c r="I534">
        <v>1</v>
      </c>
      <c r="J534" t="s">
        <v>50</v>
      </c>
    </row>
    <row r="535" spans="1:10" x14ac:dyDescent="0.2">
      <c r="A535">
        <v>1</v>
      </c>
      <c r="B535">
        <v>3</v>
      </c>
      <c r="C535" s="2">
        <v>44622</v>
      </c>
      <c r="D535">
        <v>5</v>
      </c>
      <c r="E535" t="s">
        <v>172</v>
      </c>
      <c r="F535">
        <v>45</v>
      </c>
      <c r="G535" t="str">
        <f t="shared" si="8"/>
        <v>5a45</v>
      </c>
      <c r="H535" t="s">
        <v>53</v>
      </c>
      <c r="I535">
        <v>1</v>
      </c>
      <c r="J535" t="s">
        <v>50</v>
      </c>
    </row>
    <row r="536" spans="1:10" x14ac:dyDescent="0.2">
      <c r="A536">
        <v>1</v>
      </c>
      <c r="B536">
        <v>3</v>
      </c>
      <c r="C536" s="2">
        <v>44622</v>
      </c>
      <c r="D536">
        <v>5</v>
      </c>
      <c r="E536" t="s">
        <v>172</v>
      </c>
      <c r="F536">
        <v>45</v>
      </c>
      <c r="G536" t="str">
        <f t="shared" si="8"/>
        <v>5a45</v>
      </c>
      <c r="H536" t="s">
        <v>53</v>
      </c>
      <c r="I536">
        <v>1</v>
      </c>
      <c r="J536" t="s">
        <v>50</v>
      </c>
    </row>
    <row r="537" spans="1:10" x14ac:dyDescent="0.2">
      <c r="A537">
        <v>1</v>
      </c>
      <c r="B537">
        <v>3</v>
      </c>
      <c r="C537" s="2">
        <v>44622</v>
      </c>
      <c r="D537">
        <v>5</v>
      </c>
      <c r="E537" t="s">
        <v>172</v>
      </c>
      <c r="F537">
        <v>15</v>
      </c>
      <c r="G537" t="str">
        <f t="shared" si="8"/>
        <v>5a15</v>
      </c>
      <c r="H537" t="s">
        <v>53</v>
      </c>
      <c r="I537">
        <v>1</v>
      </c>
      <c r="J537" t="s">
        <v>74</v>
      </c>
    </row>
    <row r="538" spans="1:10" x14ac:dyDescent="0.2">
      <c r="A538">
        <v>1</v>
      </c>
      <c r="B538">
        <v>3</v>
      </c>
      <c r="C538" s="2">
        <v>44622</v>
      </c>
      <c r="D538">
        <v>5</v>
      </c>
      <c r="E538" t="s">
        <v>172</v>
      </c>
      <c r="F538">
        <v>15</v>
      </c>
      <c r="G538" t="str">
        <f t="shared" si="8"/>
        <v>5a15</v>
      </c>
      <c r="H538" t="s">
        <v>53</v>
      </c>
      <c r="I538">
        <v>1</v>
      </c>
      <c r="J538" t="s">
        <v>63</v>
      </c>
    </row>
    <row r="539" spans="1:10" x14ac:dyDescent="0.2">
      <c r="A539">
        <v>1</v>
      </c>
      <c r="B539">
        <v>3</v>
      </c>
      <c r="C539" s="2">
        <v>44622</v>
      </c>
      <c r="D539">
        <v>5</v>
      </c>
      <c r="E539" t="s">
        <v>172</v>
      </c>
      <c r="F539">
        <v>15</v>
      </c>
      <c r="G539" t="str">
        <f t="shared" si="8"/>
        <v>5a15</v>
      </c>
      <c r="H539" t="s">
        <v>53</v>
      </c>
      <c r="I539">
        <v>1</v>
      </c>
      <c r="J539" t="s">
        <v>109</v>
      </c>
    </row>
    <row r="540" spans="1:10" x14ac:dyDescent="0.2">
      <c r="A540">
        <v>1</v>
      </c>
      <c r="B540">
        <v>3</v>
      </c>
      <c r="C540" s="2">
        <v>44622</v>
      </c>
      <c r="D540">
        <v>5</v>
      </c>
      <c r="E540" t="s">
        <v>172</v>
      </c>
      <c r="F540">
        <v>15</v>
      </c>
      <c r="G540" t="str">
        <f t="shared" si="8"/>
        <v>5a15</v>
      </c>
      <c r="H540" t="s">
        <v>53</v>
      </c>
      <c r="I540">
        <v>1</v>
      </c>
      <c r="J540" t="s">
        <v>51</v>
      </c>
    </row>
    <row r="541" spans="1:10" x14ac:dyDescent="0.2">
      <c r="A541">
        <v>1</v>
      </c>
      <c r="B541">
        <v>3</v>
      </c>
      <c r="C541" s="2">
        <v>44622</v>
      </c>
      <c r="D541">
        <v>5</v>
      </c>
      <c r="E541" t="s">
        <v>172</v>
      </c>
      <c r="F541">
        <v>15</v>
      </c>
      <c r="G541" t="str">
        <f t="shared" si="8"/>
        <v>5a15</v>
      </c>
      <c r="H541" t="s">
        <v>53</v>
      </c>
      <c r="I541">
        <v>1</v>
      </c>
      <c r="J541" t="s">
        <v>50</v>
      </c>
    </row>
    <row r="542" spans="1:10" x14ac:dyDescent="0.2">
      <c r="A542">
        <v>1</v>
      </c>
      <c r="B542">
        <v>3</v>
      </c>
      <c r="C542" s="2">
        <v>44622</v>
      </c>
      <c r="D542">
        <v>1</v>
      </c>
      <c r="E542" t="s">
        <v>169</v>
      </c>
      <c r="F542">
        <v>45</v>
      </c>
      <c r="G542" t="str">
        <f t="shared" si="8"/>
        <v>1a45</v>
      </c>
      <c r="H542" t="s">
        <v>44</v>
      </c>
      <c r="I542">
        <v>0</v>
      </c>
      <c r="J542" t="s">
        <v>61</v>
      </c>
    </row>
    <row r="543" spans="1:10" x14ac:dyDescent="0.2">
      <c r="A543">
        <v>1</v>
      </c>
      <c r="B543">
        <v>3</v>
      </c>
      <c r="C543" s="2">
        <v>44622</v>
      </c>
      <c r="D543">
        <v>1</v>
      </c>
      <c r="E543" t="s">
        <v>169</v>
      </c>
      <c r="F543">
        <v>45</v>
      </c>
      <c r="G543" t="str">
        <f t="shared" si="8"/>
        <v>1a45</v>
      </c>
      <c r="H543" t="s">
        <v>44</v>
      </c>
      <c r="I543">
        <v>0</v>
      </c>
      <c r="J543" t="s">
        <v>123</v>
      </c>
    </row>
    <row r="544" spans="1:10" x14ac:dyDescent="0.2">
      <c r="A544">
        <v>1</v>
      </c>
      <c r="B544">
        <v>3</v>
      </c>
      <c r="C544" s="2">
        <v>44622</v>
      </c>
      <c r="D544">
        <v>1</v>
      </c>
      <c r="E544" t="s">
        <v>169</v>
      </c>
      <c r="F544">
        <v>45</v>
      </c>
      <c r="G544" t="str">
        <f t="shared" si="8"/>
        <v>1a45</v>
      </c>
      <c r="H544" t="s">
        <v>53</v>
      </c>
      <c r="I544">
        <v>1</v>
      </c>
      <c r="J544" t="s">
        <v>108</v>
      </c>
    </row>
    <row r="545" spans="1:10" x14ac:dyDescent="0.2">
      <c r="A545">
        <v>1</v>
      </c>
      <c r="B545">
        <v>3</v>
      </c>
      <c r="C545" s="2">
        <v>44622</v>
      </c>
      <c r="D545">
        <v>1</v>
      </c>
      <c r="E545" t="s">
        <v>169</v>
      </c>
      <c r="F545">
        <v>45</v>
      </c>
      <c r="G545" t="str">
        <f t="shared" si="8"/>
        <v>1a45</v>
      </c>
      <c r="H545" t="s">
        <v>44</v>
      </c>
      <c r="I545">
        <v>0</v>
      </c>
      <c r="J545" t="s">
        <v>74</v>
      </c>
    </row>
    <row r="546" spans="1:10" x14ac:dyDescent="0.2">
      <c r="A546">
        <v>1</v>
      </c>
      <c r="B546">
        <v>3</v>
      </c>
      <c r="C546" s="2">
        <v>44622</v>
      </c>
      <c r="D546">
        <v>1</v>
      </c>
      <c r="E546" t="s">
        <v>169</v>
      </c>
      <c r="F546">
        <v>45</v>
      </c>
      <c r="G546" t="str">
        <f t="shared" si="8"/>
        <v>1a45</v>
      </c>
      <c r="H546" t="s">
        <v>44</v>
      </c>
      <c r="I546">
        <v>0</v>
      </c>
      <c r="J546" t="s">
        <v>43</v>
      </c>
    </row>
    <row r="547" spans="1:10" x14ac:dyDescent="0.2">
      <c r="A547">
        <v>1</v>
      </c>
      <c r="B547">
        <v>3</v>
      </c>
      <c r="C547" s="2">
        <v>44622</v>
      </c>
      <c r="D547">
        <v>1</v>
      </c>
      <c r="E547" t="s">
        <v>169</v>
      </c>
      <c r="F547">
        <v>45</v>
      </c>
      <c r="G547" t="str">
        <f t="shared" si="8"/>
        <v>1a45</v>
      </c>
      <c r="H547" t="s">
        <v>44</v>
      </c>
      <c r="I547">
        <v>0</v>
      </c>
      <c r="J547" t="s">
        <v>57</v>
      </c>
    </row>
    <row r="548" spans="1:10" x14ac:dyDescent="0.2">
      <c r="A548">
        <v>1</v>
      </c>
      <c r="B548">
        <v>3</v>
      </c>
      <c r="C548" s="2">
        <v>44622</v>
      </c>
      <c r="D548">
        <v>1</v>
      </c>
      <c r="E548" t="s">
        <v>169</v>
      </c>
      <c r="F548">
        <v>45</v>
      </c>
      <c r="G548" t="str">
        <f t="shared" si="8"/>
        <v>1a45</v>
      </c>
      <c r="H548" t="s">
        <v>53</v>
      </c>
      <c r="I548">
        <v>1</v>
      </c>
      <c r="J548" t="s">
        <v>82</v>
      </c>
    </row>
    <row r="549" spans="1:10" x14ac:dyDescent="0.2">
      <c r="A549">
        <v>1</v>
      </c>
      <c r="B549">
        <v>3</v>
      </c>
      <c r="C549" s="2">
        <v>44622</v>
      </c>
      <c r="D549">
        <v>1</v>
      </c>
      <c r="E549" t="s">
        <v>169</v>
      </c>
      <c r="F549">
        <v>45</v>
      </c>
      <c r="G549" t="str">
        <f t="shared" si="8"/>
        <v>1a45</v>
      </c>
      <c r="H549" t="s">
        <v>53</v>
      </c>
      <c r="I549">
        <v>1</v>
      </c>
      <c r="J549" t="s">
        <v>66</v>
      </c>
    </row>
    <row r="550" spans="1:10" x14ac:dyDescent="0.2">
      <c r="A550">
        <v>1</v>
      </c>
      <c r="B550">
        <v>3</v>
      </c>
      <c r="C550" s="2">
        <v>44622</v>
      </c>
      <c r="D550">
        <v>1</v>
      </c>
      <c r="E550" t="s">
        <v>169</v>
      </c>
      <c r="F550">
        <v>45</v>
      </c>
      <c r="G550" t="str">
        <f t="shared" si="8"/>
        <v>1a45</v>
      </c>
      <c r="H550" t="s">
        <v>53</v>
      </c>
      <c r="I550">
        <v>1</v>
      </c>
      <c r="J550" t="s">
        <v>87</v>
      </c>
    </row>
    <row r="551" spans="1:10" x14ac:dyDescent="0.2">
      <c r="A551">
        <v>1</v>
      </c>
      <c r="B551">
        <v>3</v>
      </c>
      <c r="C551" s="2">
        <v>44622</v>
      </c>
      <c r="D551">
        <v>1</v>
      </c>
      <c r="E551" t="s">
        <v>169</v>
      </c>
      <c r="F551">
        <v>45</v>
      </c>
      <c r="G551" t="str">
        <f t="shared" si="8"/>
        <v>1a45</v>
      </c>
      <c r="H551" t="s">
        <v>44</v>
      </c>
      <c r="I551">
        <v>0</v>
      </c>
      <c r="J551" t="s">
        <v>68</v>
      </c>
    </row>
    <row r="552" spans="1:10" x14ac:dyDescent="0.2">
      <c r="A552">
        <v>1</v>
      </c>
      <c r="B552">
        <v>3</v>
      </c>
      <c r="C552" s="2">
        <v>44622</v>
      </c>
      <c r="D552">
        <v>1</v>
      </c>
      <c r="E552" t="s">
        <v>169</v>
      </c>
      <c r="F552">
        <v>45</v>
      </c>
      <c r="G552" t="str">
        <f t="shared" si="8"/>
        <v>1a45</v>
      </c>
      <c r="H552" t="s">
        <v>44</v>
      </c>
      <c r="I552">
        <v>0</v>
      </c>
      <c r="J552" t="s">
        <v>125</v>
      </c>
    </row>
    <row r="553" spans="1:10" x14ac:dyDescent="0.2">
      <c r="A553">
        <v>1</v>
      </c>
      <c r="B553">
        <v>3</v>
      </c>
      <c r="C553" s="2">
        <v>44622</v>
      </c>
      <c r="D553">
        <v>1</v>
      </c>
      <c r="E553" t="s">
        <v>169</v>
      </c>
      <c r="F553">
        <v>45</v>
      </c>
      <c r="G553" t="str">
        <f t="shared" si="8"/>
        <v>1a45</v>
      </c>
      <c r="H553" t="s">
        <v>53</v>
      </c>
      <c r="I553">
        <v>1</v>
      </c>
      <c r="J553" t="s">
        <v>123</v>
      </c>
    </row>
    <row r="554" spans="1:10" x14ac:dyDescent="0.2">
      <c r="A554">
        <v>1</v>
      </c>
      <c r="B554">
        <v>3</v>
      </c>
      <c r="C554" s="2">
        <v>44622</v>
      </c>
      <c r="D554">
        <v>1</v>
      </c>
      <c r="E554" t="s">
        <v>169</v>
      </c>
      <c r="F554">
        <v>45</v>
      </c>
      <c r="G554" t="str">
        <f t="shared" si="8"/>
        <v>1a45</v>
      </c>
      <c r="H554" t="s">
        <v>53</v>
      </c>
      <c r="I554">
        <v>1</v>
      </c>
      <c r="J554" t="s">
        <v>128</v>
      </c>
    </row>
    <row r="555" spans="1:10" x14ac:dyDescent="0.2">
      <c r="A555">
        <v>1</v>
      </c>
      <c r="B555">
        <v>3</v>
      </c>
      <c r="C555" s="2">
        <v>44622</v>
      </c>
      <c r="D555">
        <v>1</v>
      </c>
      <c r="E555" t="s">
        <v>169</v>
      </c>
      <c r="F555">
        <v>45</v>
      </c>
      <c r="G555" t="str">
        <f t="shared" si="8"/>
        <v>1a45</v>
      </c>
      <c r="H555" t="s">
        <v>53</v>
      </c>
      <c r="I555">
        <v>1</v>
      </c>
      <c r="J555" t="s">
        <v>79</v>
      </c>
    </row>
    <row r="556" spans="1:10" x14ac:dyDescent="0.2">
      <c r="A556">
        <v>1</v>
      </c>
      <c r="B556">
        <v>3</v>
      </c>
      <c r="C556" s="2">
        <v>44622</v>
      </c>
      <c r="D556">
        <v>1</v>
      </c>
      <c r="E556" t="s">
        <v>169</v>
      </c>
      <c r="F556">
        <v>45</v>
      </c>
      <c r="G556" t="str">
        <f t="shared" si="8"/>
        <v>1a45</v>
      </c>
      <c r="H556" t="s">
        <v>44</v>
      </c>
      <c r="I556">
        <v>0</v>
      </c>
      <c r="J556" t="s">
        <v>62</v>
      </c>
    </row>
    <row r="557" spans="1:10" x14ac:dyDescent="0.2">
      <c r="A557">
        <v>1</v>
      </c>
      <c r="B557">
        <v>3</v>
      </c>
      <c r="C557" s="2">
        <v>44622</v>
      </c>
      <c r="D557">
        <v>1</v>
      </c>
      <c r="E557" t="s">
        <v>169</v>
      </c>
      <c r="F557">
        <v>45</v>
      </c>
      <c r="G557" t="str">
        <f t="shared" si="8"/>
        <v>1a45</v>
      </c>
      <c r="H557" t="s">
        <v>44</v>
      </c>
      <c r="I557">
        <v>0</v>
      </c>
      <c r="J557" t="s">
        <v>89</v>
      </c>
    </row>
    <row r="558" spans="1:10" x14ac:dyDescent="0.2">
      <c r="A558">
        <v>1</v>
      </c>
      <c r="B558">
        <v>3</v>
      </c>
      <c r="C558" s="2">
        <v>44622</v>
      </c>
      <c r="D558">
        <v>1</v>
      </c>
      <c r="E558" t="s">
        <v>169</v>
      </c>
      <c r="F558">
        <v>15</v>
      </c>
      <c r="G558" t="str">
        <f t="shared" si="8"/>
        <v>1a15</v>
      </c>
      <c r="H558" t="s">
        <v>44</v>
      </c>
      <c r="I558">
        <v>0</v>
      </c>
      <c r="J558" t="s">
        <v>56</v>
      </c>
    </row>
    <row r="559" spans="1:10" x14ac:dyDescent="0.2">
      <c r="A559">
        <v>1</v>
      </c>
      <c r="B559">
        <v>3</v>
      </c>
      <c r="C559" s="2">
        <v>44622</v>
      </c>
      <c r="D559">
        <v>1</v>
      </c>
      <c r="E559" t="s">
        <v>169</v>
      </c>
      <c r="F559">
        <v>15</v>
      </c>
      <c r="G559" t="str">
        <f t="shared" si="8"/>
        <v>1a15</v>
      </c>
      <c r="H559" t="s">
        <v>44</v>
      </c>
      <c r="I559">
        <v>0</v>
      </c>
      <c r="J559" t="s">
        <v>43</v>
      </c>
    </row>
    <row r="560" spans="1:10" x14ac:dyDescent="0.2">
      <c r="A560">
        <v>1</v>
      </c>
      <c r="B560">
        <v>3</v>
      </c>
      <c r="C560" s="2">
        <v>44622</v>
      </c>
      <c r="D560">
        <v>1</v>
      </c>
      <c r="E560" t="s">
        <v>169</v>
      </c>
      <c r="F560">
        <v>15</v>
      </c>
      <c r="G560" t="str">
        <f t="shared" si="8"/>
        <v>1a15</v>
      </c>
      <c r="H560" t="s">
        <v>44</v>
      </c>
      <c r="I560">
        <v>0</v>
      </c>
      <c r="J560" t="s">
        <v>80</v>
      </c>
    </row>
    <row r="561" spans="1:10" x14ac:dyDescent="0.2">
      <c r="A561">
        <v>1</v>
      </c>
      <c r="B561">
        <v>3</v>
      </c>
      <c r="C561" s="2">
        <v>44622</v>
      </c>
      <c r="D561">
        <v>1</v>
      </c>
      <c r="E561" t="s">
        <v>169</v>
      </c>
      <c r="F561">
        <v>15</v>
      </c>
      <c r="G561" t="str">
        <f t="shared" si="8"/>
        <v>1a15</v>
      </c>
      <c r="H561" t="s">
        <v>44</v>
      </c>
      <c r="I561">
        <v>0</v>
      </c>
      <c r="J561" t="s">
        <v>72</v>
      </c>
    </row>
    <row r="562" spans="1:10" x14ac:dyDescent="0.2">
      <c r="A562">
        <v>1</v>
      </c>
      <c r="B562">
        <v>3</v>
      </c>
      <c r="C562" s="2">
        <v>44622</v>
      </c>
      <c r="D562">
        <v>1</v>
      </c>
      <c r="E562" t="s">
        <v>169</v>
      </c>
      <c r="F562">
        <v>15</v>
      </c>
      <c r="G562" t="str">
        <f t="shared" si="8"/>
        <v>1a15</v>
      </c>
      <c r="H562" t="s">
        <v>44</v>
      </c>
      <c r="I562">
        <v>0</v>
      </c>
      <c r="J562" t="s">
        <v>74</v>
      </c>
    </row>
    <row r="563" spans="1:10" x14ac:dyDescent="0.2">
      <c r="A563">
        <v>1</v>
      </c>
      <c r="B563">
        <v>3</v>
      </c>
      <c r="C563" s="2">
        <v>44622</v>
      </c>
      <c r="D563">
        <v>1</v>
      </c>
      <c r="E563" t="s">
        <v>169</v>
      </c>
      <c r="F563">
        <v>15</v>
      </c>
      <c r="G563" t="str">
        <f t="shared" si="8"/>
        <v>1a15</v>
      </c>
      <c r="H563" t="s">
        <v>44</v>
      </c>
      <c r="I563">
        <v>0</v>
      </c>
      <c r="J563" t="s">
        <v>125</v>
      </c>
    </row>
    <row r="564" spans="1:10" x14ac:dyDescent="0.2">
      <c r="A564">
        <v>1</v>
      </c>
      <c r="B564">
        <v>3</v>
      </c>
      <c r="C564" s="2">
        <v>44622</v>
      </c>
      <c r="D564">
        <v>1</v>
      </c>
      <c r="E564" t="s">
        <v>169</v>
      </c>
      <c r="F564">
        <v>15</v>
      </c>
      <c r="G564" t="str">
        <f t="shared" si="8"/>
        <v>1a15</v>
      </c>
      <c r="H564" t="s">
        <v>44</v>
      </c>
      <c r="I564">
        <v>0</v>
      </c>
      <c r="J564" t="s">
        <v>52</v>
      </c>
    </row>
    <row r="565" spans="1:10" x14ac:dyDescent="0.2">
      <c r="A565">
        <v>1</v>
      </c>
      <c r="B565">
        <v>3</v>
      </c>
      <c r="C565" s="2">
        <v>44622</v>
      </c>
      <c r="D565">
        <v>1</v>
      </c>
      <c r="E565" t="s">
        <v>169</v>
      </c>
      <c r="F565">
        <v>15</v>
      </c>
      <c r="G565" t="str">
        <f t="shared" si="8"/>
        <v>1a15</v>
      </c>
      <c r="H565" t="s">
        <v>44</v>
      </c>
      <c r="I565">
        <v>0</v>
      </c>
      <c r="J565" t="s">
        <v>109</v>
      </c>
    </row>
    <row r="566" spans="1:10" x14ac:dyDescent="0.2">
      <c r="A566">
        <v>1</v>
      </c>
      <c r="B566">
        <v>3</v>
      </c>
      <c r="C566" s="2">
        <v>44622</v>
      </c>
      <c r="D566">
        <v>1</v>
      </c>
      <c r="E566" t="s">
        <v>169</v>
      </c>
      <c r="F566">
        <v>15</v>
      </c>
      <c r="G566" t="str">
        <f t="shared" si="8"/>
        <v>1a15</v>
      </c>
      <c r="H566" t="s">
        <v>44</v>
      </c>
      <c r="I566">
        <v>0</v>
      </c>
      <c r="J566" t="s">
        <v>50</v>
      </c>
    </row>
    <row r="567" spans="1:10" x14ac:dyDescent="0.2">
      <c r="A567">
        <v>1</v>
      </c>
      <c r="B567">
        <v>3</v>
      </c>
      <c r="C567" s="2">
        <v>44622</v>
      </c>
      <c r="D567">
        <v>1</v>
      </c>
      <c r="E567" t="s">
        <v>169</v>
      </c>
      <c r="F567">
        <v>15</v>
      </c>
      <c r="G567" t="str">
        <f t="shared" si="8"/>
        <v>1a15</v>
      </c>
      <c r="H567" t="s">
        <v>44</v>
      </c>
      <c r="I567">
        <v>0</v>
      </c>
      <c r="J567" t="s">
        <v>50</v>
      </c>
    </row>
    <row r="568" spans="1:10" x14ac:dyDescent="0.2">
      <c r="A568">
        <v>1</v>
      </c>
      <c r="B568">
        <v>3</v>
      </c>
      <c r="C568" s="2">
        <v>44622</v>
      </c>
      <c r="D568">
        <v>1</v>
      </c>
      <c r="E568" t="s">
        <v>169</v>
      </c>
      <c r="F568">
        <v>15</v>
      </c>
      <c r="G568" t="str">
        <f t="shared" si="8"/>
        <v>1a15</v>
      </c>
      <c r="H568" t="s">
        <v>44</v>
      </c>
      <c r="I568">
        <v>0</v>
      </c>
      <c r="J568" t="s">
        <v>50</v>
      </c>
    </row>
    <row r="569" spans="1:10" x14ac:dyDescent="0.2">
      <c r="A569">
        <v>1</v>
      </c>
      <c r="B569">
        <v>3</v>
      </c>
      <c r="C569" s="2">
        <v>44622</v>
      </c>
      <c r="D569">
        <v>1</v>
      </c>
      <c r="E569" t="s">
        <v>169</v>
      </c>
      <c r="F569">
        <v>15</v>
      </c>
      <c r="G569" t="str">
        <f t="shared" si="8"/>
        <v>1a15</v>
      </c>
      <c r="H569" t="s">
        <v>44</v>
      </c>
      <c r="I569">
        <v>0</v>
      </c>
      <c r="J569" t="s">
        <v>50</v>
      </c>
    </row>
    <row r="570" spans="1:10" x14ac:dyDescent="0.2">
      <c r="A570">
        <v>1</v>
      </c>
      <c r="B570">
        <v>3</v>
      </c>
      <c r="C570" s="2">
        <v>44622</v>
      </c>
      <c r="D570">
        <v>1</v>
      </c>
      <c r="E570" t="s">
        <v>169</v>
      </c>
      <c r="F570">
        <v>15</v>
      </c>
      <c r="G570" t="str">
        <f t="shared" si="8"/>
        <v>1a15</v>
      </c>
      <c r="H570" t="s">
        <v>44</v>
      </c>
      <c r="I570">
        <v>0</v>
      </c>
      <c r="J570" t="s">
        <v>50</v>
      </c>
    </row>
    <row r="571" spans="1:10" x14ac:dyDescent="0.2">
      <c r="A571">
        <v>1</v>
      </c>
      <c r="B571">
        <v>3</v>
      </c>
      <c r="C571" s="2">
        <v>44623</v>
      </c>
      <c r="D571">
        <v>4</v>
      </c>
      <c r="E571" t="s">
        <v>171</v>
      </c>
      <c r="F571">
        <v>15</v>
      </c>
      <c r="G571" t="str">
        <f t="shared" si="8"/>
        <v>4a15</v>
      </c>
      <c r="H571" t="s">
        <v>53</v>
      </c>
      <c r="I571">
        <v>1</v>
      </c>
      <c r="J571" t="s">
        <v>91</v>
      </c>
    </row>
    <row r="572" spans="1:10" x14ac:dyDescent="0.2">
      <c r="A572">
        <v>1</v>
      </c>
      <c r="B572">
        <v>3</v>
      </c>
      <c r="C572" s="2">
        <v>44623</v>
      </c>
      <c r="D572">
        <v>4</v>
      </c>
      <c r="E572" t="s">
        <v>171</v>
      </c>
      <c r="F572">
        <v>15</v>
      </c>
      <c r="G572" t="str">
        <f t="shared" si="8"/>
        <v>4a15</v>
      </c>
      <c r="H572" t="s">
        <v>44</v>
      </c>
      <c r="I572">
        <v>0</v>
      </c>
      <c r="J572" t="s">
        <v>72</v>
      </c>
    </row>
    <row r="573" spans="1:10" x14ac:dyDescent="0.2">
      <c r="A573">
        <v>1</v>
      </c>
      <c r="B573">
        <v>3</v>
      </c>
      <c r="C573" s="2">
        <v>44623</v>
      </c>
      <c r="D573">
        <v>4</v>
      </c>
      <c r="E573" t="s">
        <v>171</v>
      </c>
      <c r="F573">
        <v>15</v>
      </c>
      <c r="G573" t="str">
        <f t="shared" si="8"/>
        <v>4a15</v>
      </c>
      <c r="H573" t="s">
        <v>44</v>
      </c>
      <c r="I573">
        <v>0</v>
      </c>
      <c r="J573" t="s">
        <v>80</v>
      </c>
    </row>
    <row r="574" spans="1:10" x14ac:dyDescent="0.2">
      <c r="A574">
        <v>1</v>
      </c>
      <c r="B574">
        <v>3</v>
      </c>
      <c r="C574" s="2">
        <v>44623</v>
      </c>
      <c r="D574">
        <v>4</v>
      </c>
      <c r="E574" t="s">
        <v>171</v>
      </c>
      <c r="F574">
        <v>15</v>
      </c>
      <c r="G574" t="str">
        <f t="shared" si="8"/>
        <v>4a15</v>
      </c>
      <c r="H574" t="s">
        <v>44</v>
      </c>
      <c r="I574">
        <v>0</v>
      </c>
      <c r="J574" t="s">
        <v>61</v>
      </c>
    </row>
    <row r="575" spans="1:10" x14ac:dyDescent="0.2">
      <c r="A575">
        <v>1</v>
      </c>
      <c r="B575">
        <v>3</v>
      </c>
      <c r="C575" s="2">
        <v>44623</v>
      </c>
      <c r="D575">
        <v>4</v>
      </c>
      <c r="E575" t="s">
        <v>171</v>
      </c>
      <c r="F575">
        <v>15</v>
      </c>
      <c r="G575" t="str">
        <f t="shared" si="8"/>
        <v>4a15</v>
      </c>
      <c r="H575" t="s">
        <v>44</v>
      </c>
      <c r="I575">
        <v>0</v>
      </c>
      <c r="J575" t="s">
        <v>55</v>
      </c>
    </row>
    <row r="576" spans="1:10" x14ac:dyDescent="0.2">
      <c r="A576">
        <v>1</v>
      </c>
      <c r="B576">
        <v>3</v>
      </c>
      <c r="C576" s="2">
        <v>44623</v>
      </c>
      <c r="D576">
        <v>4</v>
      </c>
      <c r="E576" t="s">
        <v>171</v>
      </c>
      <c r="F576">
        <v>15</v>
      </c>
      <c r="G576" t="str">
        <f t="shared" si="8"/>
        <v>4a15</v>
      </c>
      <c r="H576" t="s">
        <v>44</v>
      </c>
      <c r="I576">
        <v>0</v>
      </c>
      <c r="J576" t="s">
        <v>43</v>
      </c>
    </row>
    <row r="577" spans="1:10" x14ac:dyDescent="0.2">
      <c r="A577">
        <v>1</v>
      </c>
      <c r="B577">
        <v>3</v>
      </c>
      <c r="C577" s="2">
        <v>44623</v>
      </c>
      <c r="D577">
        <v>4</v>
      </c>
      <c r="E577" t="s">
        <v>171</v>
      </c>
      <c r="F577">
        <v>15</v>
      </c>
      <c r="G577" t="str">
        <f t="shared" si="8"/>
        <v>4a15</v>
      </c>
      <c r="H577" t="s">
        <v>53</v>
      </c>
      <c r="I577">
        <v>1</v>
      </c>
      <c r="J577" t="s">
        <v>50</v>
      </c>
    </row>
    <row r="578" spans="1:10" x14ac:dyDescent="0.2">
      <c r="A578">
        <v>1</v>
      </c>
      <c r="B578">
        <v>3</v>
      </c>
      <c r="C578" s="2">
        <v>44623</v>
      </c>
      <c r="D578">
        <v>4</v>
      </c>
      <c r="E578" t="s">
        <v>171</v>
      </c>
      <c r="F578">
        <v>15</v>
      </c>
      <c r="G578" t="str">
        <f t="shared" ref="G578:G641" si="9">CONCATENATE(E578,F578)</f>
        <v>4a15</v>
      </c>
      <c r="H578" t="s">
        <v>53</v>
      </c>
      <c r="I578">
        <v>1</v>
      </c>
      <c r="J578" t="s">
        <v>50</v>
      </c>
    </row>
    <row r="579" spans="1:10" x14ac:dyDescent="0.2">
      <c r="A579">
        <v>1</v>
      </c>
      <c r="B579">
        <v>3</v>
      </c>
      <c r="C579" s="2">
        <v>44623</v>
      </c>
      <c r="D579">
        <v>4</v>
      </c>
      <c r="E579" t="s">
        <v>171</v>
      </c>
      <c r="F579">
        <v>45</v>
      </c>
      <c r="G579" t="str">
        <f t="shared" si="9"/>
        <v>4a45</v>
      </c>
      <c r="H579" t="s">
        <v>44</v>
      </c>
      <c r="I579">
        <v>0</v>
      </c>
      <c r="J579" t="s">
        <v>90</v>
      </c>
    </row>
    <row r="580" spans="1:10" x14ac:dyDescent="0.2">
      <c r="A580">
        <v>1</v>
      </c>
      <c r="B580">
        <v>3</v>
      </c>
      <c r="C580" s="2">
        <v>44623</v>
      </c>
      <c r="D580">
        <v>4</v>
      </c>
      <c r="E580" t="s">
        <v>171</v>
      </c>
      <c r="F580">
        <v>45</v>
      </c>
      <c r="G580" t="str">
        <f t="shared" si="9"/>
        <v>4a45</v>
      </c>
      <c r="H580" t="s">
        <v>44</v>
      </c>
      <c r="I580">
        <v>0</v>
      </c>
      <c r="J580" t="s">
        <v>89</v>
      </c>
    </row>
    <row r="581" spans="1:10" x14ac:dyDescent="0.2">
      <c r="A581">
        <v>1</v>
      </c>
      <c r="B581">
        <v>3</v>
      </c>
      <c r="C581" s="2">
        <v>44623</v>
      </c>
      <c r="D581">
        <v>4</v>
      </c>
      <c r="E581" t="s">
        <v>171</v>
      </c>
      <c r="F581">
        <v>45</v>
      </c>
      <c r="G581" t="str">
        <f t="shared" si="9"/>
        <v>4a45</v>
      </c>
      <c r="H581" t="s">
        <v>44</v>
      </c>
      <c r="I581">
        <v>0</v>
      </c>
      <c r="J581" t="s">
        <v>48</v>
      </c>
    </row>
    <row r="582" spans="1:10" x14ac:dyDescent="0.2">
      <c r="A582">
        <v>1</v>
      </c>
      <c r="B582">
        <v>3</v>
      </c>
      <c r="C582" s="2">
        <v>44623</v>
      </c>
      <c r="D582">
        <v>4</v>
      </c>
      <c r="E582" t="s">
        <v>171</v>
      </c>
      <c r="F582">
        <v>45</v>
      </c>
      <c r="G582" t="str">
        <f t="shared" si="9"/>
        <v>4a45</v>
      </c>
      <c r="H582" t="s">
        <v>44</v>
      </c>
      <c r="I582">
        <v>0</v>
      </c>
      <c r="J582" t="s">
        <v>83</v>
      </c>
    </row>
    <row r="583" spans="1:10" x14ac:dyDescent="0.2">
      <c r="A583">
        <v>1</v>
      </c>
      <c r="B583">
        <v>3</v>
      </c>
      <c r="C583" s="2">
        <v>44623</v>
      </c>
      <c r="D583">
        <v>4</v>
      </c>
      <c r="E583" t="s">
        <v>171</v>
      </c>
      <c r="F583">
        <v>45</v>
      </c>
      <c r="G583" t="str">
        <f t="shared" si="9"/>
        <v>4a45</v>
      </c>
      <c r="H583" t="s">
        <v>44</v>
      </c>
      <c r="I583">
        <v>0</v>
      </c>
      <c r="J583" t="s">
        <v>55</v>
      </c>
    </row>
    <row r="584" spans="1:10" x14ac:dyDescent="0.2">
      <c r="A584">
        <v>1</v>
      </c>
      <c r="B584">
        <v>3</v>
      </c>
      <c r="C584" s="2">
        <v>44623</v>
      </c>
      <c r="D584">
        <v>4</v>
      </c>
      <c r="E584" t="s">
        <v>171</v>
      </c>
      <c r="F584">
        <v>45</v>
      </c>
      <c r="G584" t="str">
        <f t="shared" si="9"/>
        <v>4a45</v>
      </c>
      <c r="H584" t="s">
        <v>44</v>
      </c>
      <c r="I584">
        <v>0</v>
      </c>
      <c r="J584" t="s">
        <v>46</v>
      </c>
    </row>
    <row r="585" spans="1:10" x14ac:dyDescent="0.2">
      <c r="A585">
        <v>1</v>
      </c>
      <c r="B585">
        <v>3</v>
      </c>
      <c r="C585" s="2">
        <v>44623</v>
      </c>
      <c r="D585">
        <v>4</v>
      </c>
      <c r="E585" t="s">
        <v>171</v>
      </c>
      <c r="F585">
        <v>45</v>
      </c>
      <c r="G585" t="str">
        <f t="shared" si="9"/>
        <v>4a45</v>
      </c>
      <c r="H585" t="s">
        <v>44</v>
      </c>
      <c r="I585">
        <v>0</v>
      </c>
      <c r="J585" t="s">
        <v>66</v>
      </c>
    </row>
    <row r="586" spans="1:10" x14ac:dyDescent="0.2">
      <c r="A586">
        <v>1</v>
      </c>
      <c r="B586">
        <v>3</v>
      </c>
      <c r="C586" s="2">
        <v>44623</v>
      </c>
      <c r="D586">
        <v>4</v>
      </c>
      <c r="E586" t="s">
        <v>171</v>
      </c>
      <c r="F586">
        <v>45</v>
      </c>
      <c r="G586" t="str">
        <f t="shared" si="9"/>
        <v>4a45</v>
      </c>
      <c r="H586" t="s">
        <v>44</v>
      </c>
      <c r="I586">
        <v>0</v>
      </c>
      <c r="J586" t="s">
        <v>73</v>
      </c>
    </row>
    <row r="587" spans="1:10" x14ac:dyDescent="0.2">
      <c r="A587">
        <v>1</v>
      </c>
      <c r="B587">
        <v>3</v>
      </c>
      <c r="C587" s="2">
        <v>44623</v>
      </c>
      <c r="D587">
        <v>4</v>
      </c>
      <c r="E587" t="s">
        <v>171</v>
      </c>
      <c r="F587">
        <v>45</v>
      </c>
      <c r="G587" t="str">
        <f t="shared" si="9"/>
        <v>4a45</v>
      </c>
      <c r="H587" t="s">
        <v>53</v>
      </c>
      <c r="I587">
        <v>1</v>
      </c>
      <c r="J587" t="s">
        <v>50</v>
      </c>
    </row>
    <row r="588" spans="1:10" x14ac:dyDescent="0.2">
      <c r="A588">
        <v>2</v>
      </c>
      <c r="B588">
        <v>3</v>
      </c>
      <c r="C588" s="2">
        <v>44655</v>
      </c>
      <c r="D588">
        <v>3</v>
      </c>
      <c r="E588" t="s">
        <v>185</v>
      </c>
      <c r="F588">
        <v>15</v>
      </c>
      <c r="G588" t="str">
        <f t="shared" si="9"/>
        <v>3b15</v>
      </c>
      <c r="H588" t="s">
        <v>53</v>
      </c>
      <c r="I588">
        <v>1</v>
      </c>
      <c r="J588" t="s">
        <v>50</v>
      </c>
    </row>
    <row r="589" spans="1:10" x14ac:dyDescent="0.2">
      <c r="A589">
        <v>2</v>
      </c>
      <c r="B589">
        <v>3</v>
      </c>
      <c r="C589" s="2">
        <v>44655</v>
      </c>
      <c r="D589">
        <v>3</v>
      </c>
      <c r="E589" t="s">
        <v>185</v>
      </c>
      <c r="F589">
        <v>15</v>
      </c>
      <c r="G589" t="str">
        <f t="shared" si="9"/>
        <v>3b15</v>
      </c>
      <c r="H589" t="s">
        <v>53</v>
      </c>
      <c r="I589">
        <v>1</v>
      </c>
      <c r="J589" t="s">
        <v>222</v>
      </c>
    </row>
    <row r="590" spans="1:10" x14ac:dyDescent="0.2">
      <c r="A590">
        <v>2</v>
      </c>
      <c r="B590">
        <v>3</v>
      </c>
      <c r="C590" s="2">
        <v>44655</v>
      </c>
      <c r="D590">
        <v>3</v>
      </c>
      <c r="E590" t="s">
        <v>185</v>
      </c>
      <c r="F590">
        <v>15</v>
      </c>
      <c r="G590" t="str">
        <f t="shared" si="9"/>
        <v>3b15</v>
      </c>
      <c r="H590" t="s">
        <v>44</v>
      </c>
      <c r="I590">
        <v>0</v>
      </c>
      <c r="J590" t="s">
        <v>222</v>
      </c>
    </row>
    <row r="591" spans="1:10" x14ac:dyDescent="0.2">
      <c r="A591">
        <v>2</v>
      </c>
      <c r="B591">
        <v>3</v>
      </c>
      <c r="C591" s="2">
        <v>44655</v>
      </c>
      <c r="D591">
        <v>3</v>
      </c>
      <c r="E591" t="s">
        <v>185</v>
      </c>
      <c r="F591">
        <v>15</v>
      </c>
      <c r="G591" t="str">
        <f t="shared" si="9"/>
        <v>3b15</v>
      </c>
      <c r="H591" t="s">
        <v>53</v>
      </c>
      <c r="I591">
        <v>1</v>
      </c>
      <c r="J591" t="s">
        <v>50</v>
      </c>
    </row>
    <row r="592" spans="1:10" x14ac:dyDescent="0.2">
      <c r="A592">
        <v>2</v>
      </c>
      <c r="B592">
        <v>3</v>
      </c>
      <c r="C592" s="2">
        <v>44655</v>
      </c>
      <c r="D592">
        <v>3</v>
      </c>
      <c r="E592" t="s">
        <v>185</v>
      </c>
      <c r="F592">
        <v>15</v>
      </c>
      <c r="G592" t="str">
        <f t="shared" si="9"/>
        <v>3b15</v>
      </c>
      <c r="H592" t="s">
        <v>53</v>
      </c>
      <c r="I592">
        <v>1</v>
      </c>
      <c r="J592" t="s">
        <v>222</v>
      </c>
    </row>
    <row r="593" spans="1:10" x14ac:dyDescent="0.2">
      <c r="A593">
        <v>2</v>
      </c>
      <c r="B593">
        <v>3</v>
      </c>
      <c r="C593" s="2">
        <v>44655</v>
      </c>
      <c r="D593">
        <v>3</v>
      </c>
      <c r="E593" t="s">
        <v>185</v>
      </c>
      <c r="F593">
        <v>15</v>
      </c>
      <c r="G593" t="str">
        <f t="shared" si="9"/>
        <v>3b15</v>
      </c>
      <c r="H593" t="s">
        <v>53</v>
      </c>
      <c r="I593">
        <v>1</v>
      </c>
      <c r="J593" t="s">
        <v>222</v>
      </c>
    </row>
    <row r="594" spans="1:10" x14ac:dyDescent="0.2">
      <c r="A594">
        <v>2</v>
      </c>
      <c r="B594">
        <v>3</v>
      </c>
      <c r="C594" s="2">
        <v>44655</v>
      </c>
      <c r="D594">
        <v>3</v>
      </c>
      <c r="E594" t="s">
        <v>185</v>
      </c>
      <c r="F594">
        <v>15</v>
      </c>
      <c r="G594" t="str">
        <f t="shared" si="9"/>
        <v>3b15</v>
      </c>
      <c r="H594" t="s">
        <v>53</v>
      </c>
      <c r="I594">
        <v>1</v>
      </c>
      <c r="J594" t="s">
        <v>222</v>
      </c>
    </row>
    <row r="595" spans="1:10" x14ac:dyDescent="0.2">
      <c r="A595">
        <v>2</v>
      </c>
      <c r="B595">
        <v>3</v>
      </c>
      <c r="C595" s="2">
        <v>44655</v>
      </c>
      <c r="D595">
        <v>3</v>
      </c>
      <c r="E595" t="s">
        <v>185</v>
      </c>
      <c r="F595">
        <v>15</v>
      </c>
      <c r="G595" t="str">
        <f t="shared" si="9"/>
        <v>3b15</v>
      </c>
      <c r="H595" t="s">
        <v>53</v>
      </c>
      <c r="I595">
        <v>1</v>
      </c>
      <c r="J595" t="s">
        <v>222</v>
      </c>
    </row>
    <row r="596" spans="1:10" x14ac:dyDescent="0.2">
      <c r="A596">
        <v>2</v>
      </c>
      <c r="B596">
        <v>3</v>
      </c>
      <c r="C596" s="2">
        <v>44655</v>
      </c>
      <c r="D596">
        <v>3</v>
      </c>
      <c r="E596" t="s">
        <v>185</v>
      </c>
      <c r="F596">
        <v>15</v>
      </c>
      <c r="G596" t="str">
        <f t="shared" si="9"/>
        <v>3b15</v>
      </c>
      <c r="H596" t="s">
        <v>44</v>
      </c>
      <c r="I596">
        <v>0</v>
      </c>
      <c r="J596" t="s">
        <v>222</v>
      </c>
    </row>
    <row r="597" spans="1:10" x14ac:dyDescent="0.2">
      <c r="A597">
        <v>2</v>
      </c>
      <c r="B597">
        <v>3</v>
      </c>
      <c r="C597" s="2">
        <v>44655</v>
      </c>
      <c r="D597">
        <v>3</v>
      </c>
      <c r="E597" t="s">
        <v>185</v>
      </c>
      <c r="F597">
        <v>15</v>
      </c>
      <c r="G597" t="str">
        <f t="shared" si="9"/>
        <v>3b15</v>
      </c>
      <c r="H597" t="s">
        <v>53</v>
      </c>
      <c r="I597">
        <v>1</v>
      </c>
      <c r="J597" t="s">
        <v>222</v>
      </c>
    </row>
    <row r="598" spans="1:10" x14ac:dyDescent="0.2">
      <c r="A598">
        <v>2</v>
      </c>
      <c r="B598">
        <v>3</v>
      </c>
      <c r="C598" s="2">
        <v>44655</v>
      </c>
      <c r="D598">
        <v>3</v>
      </c>
      <c r="E598" t="s">
        <v>185</v>
      </c>
      <c r="F598">
        <v>15</v>
      </c>
      <c r="G598" t="str">
        <f t="shared" si="9"/>
        <v>3b15</v>
      </c>
      <c r="H598" t="s">
        <v>53</v>
      </c>
      <c r="I598">
        <v>1</v>
      </c>
      <c r="J598" t="s">
        <v>50</v>
      </c>
    </row>
    <row r="599" spans="1:10" x14ac:dyDescent="0.2">
      <c r="A599">
        <v>2</v>
      </c>
      <c r="B599">
        <v>3</v>
      </c>
      <c r="C599" s="2">
        <v>44655</v>
      </c>
      <c r="D599">
        <v>3</v>
      </c>
      <c r="E599" t="s">
        <v>185</v>
      </c>
      <c r="F599">
        <v>15</v>
      </c>
      <c r="G599" t="str">
        <f t="shared" si="9"/>
        <v>3b15</v>
      </c>
      <c r="H599" t="s">
        <v>53</v>
      </c>
      <c r="I599">
        <v>1</v>
      </c>
      <c r="J599" t="s">
        <v>50</v>
      </c>
    </row>
    <row r="600" spans="1:10" x14ac:dyDescent="0.2">
      <c r="A600">
        <v>2</v>
      </c>
      <c r="B600">
        <v>3</v>
      </c>
      <c r="C600" s="2">
        <v>44655</v>
      </c>
      <c r="D600">
        <v>3</v>
      </c>
      <c r="E600" t="s">
        <v>185</v>
      </c>
      <c r="F600">
        <v>45</v>
      </c>
      <c r="G600" t="str">
        <f t="shared" si="9"/>
        <v>3b45</v>
      </c>
      <c r="H600" t="s">
        <v>53</v>
      </c>
      <c r="I600">
        <v>1</v>
      </c>
      <c r="J600" t="s">
        <v>222</v>
      </c>
    </row>
    <row r="601" spans="1:10" x14ac:dyDescent="0.2">
      <c r="A601">
        <v>2</v>
      </c>
      <c r="B601">
        <v>3</v>
      </c>
      <c r="C601" s="2">
        <v>44655</v>
      </c>
      <c r="D601">
        <v>3</v>
      </c>
      <c r="E601" t="s">
        <v>185</v>
      </c>
      <c r="F601">
        <v>45</v>
      </c>
      <c r="G601" t="str">
        <f t="shared" si="9"/>
        <v>3b45</v>
      </c>
      <c r="H601" t="s">
        <v>53</v>
      </c>
      <c r="I601">
        <v>1</v>
      </c>
      <c r="J601" t="s">
        <v>222</v>
      </c>
    </row>
    <row r="602" spans="1:10" x14ac:dyDescent="0.2">
      <c r="A602">
        <v>2</v>
      </c>
      <c r="B602">
        <v>3</v>
      </c>
      <c r="C602" s="2">
        <v>44655</v>
      </c>
      <c r="D602">
        <v>3</v>
      </c>
      <c r="E602" t="s">
        <v>185</v>
      </c>
      <c r="F602">
        <v>45</v>
      </c>
      <c r="G602" t="str">
        <f t="shared" si="9"/>
        <v>3b45</v>
      </c>
      <c r="H602" t="s">
        <v>53</v>
      </c>
      <c r="I602">
        <v>1</v>
      </c>
      <c r="J602" t="s">
        <v>222</v>
      </c>
    </row>
    <row r="603" spans="1:10" x14ac:dyDescent="0.2">
      <c r="A603">
        <v>2</v>
      </c>
      <c r="B603">
        <v>3</v>
      </c>
      <c r="C603" s="2">
        <v>44655</v>
      </c>
      <c r="D603">
        <v>3</v>
      </c>
      <c r="E603" t="s">
        <v>185</v>
      </c>
      <c r="F603">
        <v>45</v>
      </c>
      <c r="G603" t="str">
        <f t="shared" si="9"/>
        <v>3b45</v>
      </c>
      <c r="H603" t="s">
        <v>44</v>
      </c>
      <c r="I603">
        <v>0</v>
      </c>
      <c r="J603" t="s">
        <v>222</v>
      </c>
    </row>
    <row r="604" spans="1:10" x14ac:dyDescent="0.2">
      <c r="A604">
        <v>2</v>
      </c>
      <c r="B604">
        <v>3</v>
      </c>
      <c r="C604" s="2">
        <v>44655</v>
      </c>
      <c r="D604">
        <v>3</v>
      </c>
      <c r="E604" t="s">
        <v>185</v>
      </c>
      <c r="F604">
        <v>45</v>
      </c>
      <c r="G604" t="str">
        <f t="shared" si="9"/>
        <v>3b45</v>
      </c>
      <c r="H604" t="s">
        <v>53</v>
      </c>
      <c r="I604">
        <v>1</v>
      </c>
      <c r="J604" t="s">
        <v>50</v>
      </c>
    </row>
    <row r="605" spans="1:10" x14ac:dyDescent="0.2">
      <c r="A605">
        <v>2</v>
      </c>
      <c r="B605">
        <v>3</v>
      </c>
      <c r="C605" s="2">
        <v>44655</v>
      </c>
      <c r="D605">
        <v>3</v>
      </c>
      <c r="E605" t="s">
        <v>185</v>
      </c>
      <c r="F605">
        <v>45</v>
      </c>
      <c r="G605" t="str">
        <f t="shared" si="9"/>
        <v>3b45</v>
      </c>
      <c r="H605" t="s">
        <v>53</v>
      </c>
      <c r="I605">
        <v>1</v>
      </c>
      <c r="J605" t="s">
        <v>50</v>
      </c>
    </row>
    <row r="606" spans="1:10" x14ac:dyDescent="0.2">
      <c r="A606">
        <v>2</v>
      </c>
      <c r="B606">
        <v>3</v>
      </c>
      <c r="C606" s="2">
        <v>44655</v>
      </c>
      <c r="D606">
        <v>3</v>
      </c>
      <c r="E606" t="s">
        <v>185</v>
      </c>
      <c r="F606">
        <v>45</v>
      </c>
      <c r="G606" t="str">
        <f t="shared" si="9"/>
        <v>3b45</v>
      </c>
      <c r="H606" t="s">
        <v>53</v>
      </c>
      <c r="I606">
        <v>1</v>
      </c>
      <c r="J606" t="s">
        <v>50</v>
      </c>
    </row>
    <row r="607" spans="1:10" x14ac:dyDescent="0.2">
      <c r="A607">
        <v>2</v>
      </c>
      <c r="B607">
        <v>3</v>
      </c>
      <c r="C607" s="2">
        <v>44655</v>
      </c>
      <c r="D607">
        <v>3</v>
      </c>
      <c r="E607" t="s">
        <v>185</v>
      </c>
      <c r="F607">
        <v>45</v>
      </c>
      <c r="G607" t="str">
        <f t="shared" si="9"/>
        <v>3b45</v>
      </c>
      <c r="H607" t="s">
        <v>53</v>
      </c>
      <c r="I607">
        <v>1</v>
      </c>
      <c r="J607" t="s">
        <v>222</v>
      </c>
    </row>
    <row r="608" spans="1:10" x14ac:dyDescent="0.2">
      <c r="A608">
        <v>2</v>
      </c>
      <c r="B608">
        <v>3</v>
      </c>
      <c r="C608" s="2">
        <v>44655</v>
      </c>
      <c r="D608">
        <v>3</v>
      </c>
      <c r="E608" t="s">
        <v>185</v>
      </c>
      <c r="F608">
        <v>45</v>
      </c>
      <c r="G608" t="str">
        <f t="shared" si="9"/>
        <v>3b45</v>
      </c>
      <c r="H608" t="s">
        <v>53</v>
      </c>
      <c r="I608">
        <v>1</v>
      </c>
      <c r="J608" t="s">
        <v>222</v>
      </c>
    </row>
    <row r="609" spans="1:10" x14ac:dyDescent="0.2">
      <c r="A609">
        <v>2</v>
      </c>
      <c r="B609">
        <v>3</v>
      </c>
      <c r="C609" s="2">
        <v>44655</v>
      </c>
      <c r="D609">
        <v>3</v>
      </c>
      <c r="E609" t="s">
        <v>185</v>
      </c>
      <c r="F609">
        <v>45</v>
      </c>
      <c r="G609" t="str">
        <f t="shared" si="9"/>
        <v>3b45</v>
      </c>
      <c r="H609" t="s">
        <v>53</v>
      </c>
      <c r="I609">
        <v>1</v>
      </c>
      <c r="J609" t="s">
        <v>222</v>
      </c>
    </row>
    <row r="610" spans="1:10" x14ac:dyDescent="0.2">
      <c r="A610">
        <v>2</v>
      </c>
      <c r="B610">
        <v>3</v>
      </c>
      <c r="C610" s="2">
        <v>44655</v>
      </c>
      <c r="D610">
        <v>3</v>
      </c>
      <c r="E610" t="s">
        <v>185</v>
      </c>
      <c r="F610">
        <v>45</v>
      </c>
      <c r="G610" t="str">
        <f t="shared" si="9"/>
        <v>3b45</v>
      </c>
      <c r="H610" t="s">
        <v>53</v>
      </c>
      <c r="I610">
        <v>1</v>
      </c>
      <c r="J610" t="s">
        <v>222</v>
      </c>
    </row>
    <row r="611" spans="1:10" x14ac:dyDescent="0.2">
      <c r="A611">
        <v>2</v>
      </c>
      <c r="B611">
        <v>3</v>
      </c>
      <c r="C611" s="2">
        <v>44655</v>
      </c>
      <c r="D611">
        <v>3</v>
      </c>
      <c r="E611" t="s">
        <v>185</v>
      </c>
      <c r="F611">
        <v>45</v>
      </c>
      <c r="G611" t="str">
        <f t="shared" si="9"/>
        <v>3b45</v>
      </c>
      <c r="H611" t="s">
        <v>53</v>
      </c>
      <c r="I611">
        <v>1</v>
      </c>
      <c r="J611" t="s">
        <v>222</v>
      </c>
    </row>
    <row r="612" spans="1:10" x14ac:dyDescent="0.2">
      <c r="A612">
        <v>2</v>
      </c>
      <c r="B612">
        <v>3</v>
      </c>
      <c r="C612" s="2">
        <v>44655</v>
      </c>
      <c r="D612">
        <v>3</v>
      </c>
      <c r="E612" t="s">
        <v>185</v>
      </c>
      <c r="F612">
        <v>45</v>
      </c>
      <c r="G612" t="str">
        <f t="shared" si="9"/>
        <v>3b45</v>
      </c>
      <c r="H612" t="s">
        <v>53</v>
      </c>
      <c r="I612">
        <v>1</v>
      </c>
      <c r="J612" t="s">
        <v>222</v>
      </c>
    </row>
    <row r="613" spans="1:10" x14ac:dyDescent="0.2">
      <c r="A613">
        <v>2</v>
      </c>
      <c r="B613">
        <v>3</v>
      </c>
      <c r="C613" s="2">
        <v>44655</v>
      </c>
      <c r="D613">
        <v>3</v>
      </c>
      <c r="E613" t="s">
        <v>185</v>
      </c>
      <c r="F613">
        <v>45</v>
      </c>
      <c r="G613" t="str">
        <f t="shared" si="9"/>
        <v>3b45</v>
      </c>
      <c r="H613" t="s">
        <v>53</v>
      </c>
      <c r="I613">
        <v>1</v>
      </c>
      <c r="J613" t="s">
        <v>222</v>
      </c>
    </row>
    <row r="614" spans="1:10" x14ac:dyDescent="0.2">
      <c r="A614">
        <v>2</v>
      </c>
      <c r="B614">
        <v>3</v>
      </c>
      <c r="C614" s="2">
        <v>44655</v>
      </c>
      <c r="D614">
        <v>3</v>
      </c>
      <c r="E614" t="s">
        <v>185</v>
      </c>
      <c r="F614">
        <v>45</v>
      </c>
      <c r="G614" t="str">
        <f t="shared" si="9"/>
        <v>3b45</v>
      </c>
      <c r="H614" t="s">
        <v>53</v>
      </c>
      <c r="I614">
        <v>1</v>
      </c>
      <c r="J614" t="s">
        <v>222</v>
      </c>
    </row>
    <row r="615" spans="1:10" x14ac:dyDescent="0.2">
      <c r="A615">
        <v>2</v>
      </c>
      <c r="B615">
        <v>3</v>
      </c>
      <c r="C615" s="2">
        <v>44655</v>
      </c>
      <c r="D615">
        <v>3</v>
      </c>
      <c r="E615" t="s">
        <v>185</v>
      </c>
      <c r="F615">
        <v>45</v>
      </c>
      <c r="G615" t="str">
        <f t="shared" si="9"/>
        <v>3b45</v>
      </c>
      <c r="H615" t="s">
        <v>53</v>
      </c>
      <c r="I615">
        <v>1</v>
      </c>
      <c r="J615" t="s">
        <v>222</v>
      </c>
    </row>
    <row r="616" spans="1:10" x14ac:dyDescent="0.2">
      <c r="A616">
        <v>2</v>
      </c>
      <c r="B616">
        <v>3</v>
      </c>
      <c r="C616" s="2">
        <v>44655</v>
      </c>
      <c r="D616">
        <v>3</v>
      </c>
      <c r="E616" t="s">
        <v>185</v>
      </c>
      <c r="F616">
        <v>45</v>
      </c>
      <c r="G616" t="str">
        <f t="shared" si="9"/>
        <v>3b45</v>
      </c>
      <c r="H616" t="s">
        <v>53</v>
      </c>
      <c r="I616">
        <v>1</v>
      </c>
      <c r="J616" t="s">
        <v>222</v>
      </c>
    </row>
    <row r="617" spans="1:10" x14ac:dyDescent="0.2">
      <c r="A617">
        <v>2</v>
      </c>
      <c r="B617">
        <v>3</v>
      </c>
      <c r="C617" s="2">
        <v>44655</v>
      </c>
      <c r="D617">
        <v>3</v>
      </c>
      <c r="E617" t="s">
        <v>185</v>
      </c>
      <c r="F617">
        <v>45</v>
      </c>
      <c r="G617" t="str">
        <f t="shared" si="9"/>
        <v>3b45</v>
      </c>
      <c r="H617" t="s">
        <v>53</v>
      </c>
      <c r="I617">
        <v>1</v>
      </c>
      <c r="J617" t="s">
        <v>222</v>
      </c>
    </row>
    <row r="618" spans="1:10" x14ac:dyDescent="0.2">
      <c r="A618">
        <v>2</v>
      </c>
      <c r="B618">
        <v>3</v>
      </c>
      <c r="C618" s="2">
        <v>44655</v>
      </c>
      <c r="D618">
        <v>3</v>
      </c>
      <c r="E618" t="s">
        <v>185</v>
      </c>
      <c r="F618">
        <v>45</v>
      </c>
      <c r="G618" t="str">
        <f t="shared" si="9"/>
        <v>3b45</v>
      </c>
      <c r="H618" t="s">
        <v>53</v>
      </c>
      <c r="I618">
        <v>1</v>
      </c>
      <c r="J618" t="s">
        <v>222</v>
      </c>
    </row>
    <row r="619" spans="1:10" x14ac:dyDescent="0.2">
      <c r="A619">
        <v>2</v>
      </c>
      <c r="B619">
        <v>3</v>
      </c>
      <c r="C619" s="2">
        <v>44655</v>
      </c>
      <c r="D619">
        <v>3</v>
      </c>
      <c r="E619" t="s">
        <v>185</v>
      </c>
      <c r="F619">
        <v>45</v>
      </c>
      <c r="G619" t="str">
        <f t="shared" si="9"/>
        <v>3b45</v>
      </c>
      <c r="H619" t="s">
        <v>44</v>
      </c>
      <c r="I619">
        <v>0</v>
      </c>
      <c r="J619" t="s">
        <v>222</v>
      </c>
    </row>
    <row r="620" spans="1:10" x14ac:dyDescent="0.2">
      <c r="A620">
        <v>2</v>
      </c>
      <c r="B620">
        <v>3</v>
      </c>
      <c r="C620" s="2">
        <v>44655</v>
      </c>
      <c r="D620">
        <v>3</v>
      </c>
      <c r="E620" t="s">
        <v>185</v>
      </c>
      <c r="F620">
        <v>45</v>
      </c>
      <c r="G620" t="str">
        <f t="shared" si="9"/>
        <v>3b45</v>
      </c>
      <c r="H620" t="s">
        <v>53</v>
      </c>
      <c r="I620">
        <v>1</v>
      </c>
      <c r="J620" t="s">
        <v>222</v>
      </c>
    </row>
    <row r="621" spans="1:10" x14ac:dyDescent="0.2">
      <c r="A621">
        <v>2</v>
      </c>
      <c r="B621">
        <v>3</v>
      </c>
      <c r="C621" s="2">
        <v>44655</v>
      </c>
      <c r="D621">
        <v>3</v>
      </c>
      <c r="E621" t="s">
        <v>185</v>
      </c>
      <c r="F621">
        <v>45</v>
      </c>
      <c r="G621" t="str">
        <f t="shared" si="9"/>
        <v>3b45</v>
      </c>
      <c r="H621" t="s">
        <v>53</v>
      </c>
      <c r="I621">
        <v>1</v>
      </c>
      <c r="J621" t="s">
        <v>222</v>
      </c>
    </row>
    <row r="622" spans="1:10" x14ac:dyDescent="0.2">
      <c r="A622">
        <v>2</v>
      </c>
      <c r="B622">
        <v>3</v>
      </c>
      <c r="C622" s="2">
        <v>44655</v>
      </c>
      <c r="D622">
        <v>3</v>
      </c>
      <c r="E622" t="s">
        <v>185</v>
      </c>
      <c r="F622">
        <v>45</v>
      </c>
      <c r="G622" t="str">
        <f t="shared" si="9"/>
        <v>3b45</v>
      </c>
      <c r="H622" t="s">
        <v>53</v>
      </c>
      <c r="I622">
        <v>1</v>
      </c>
      <c r="J622" t="s">
        <v>222</v>
      </c>
    </row>
    <row r="623" spans="1:10" x14ac:dyDescent="0.2">
      <c r="A623">
        <v>2</v>
      </c>
      <c r="B623">
        <v>3</v>
      </c>
      <c r="C623" s="2">
        <v>44655</v>
      </c>
      <c r="D623">
        <v>3</v>
      </c>
      <c r="E623" t="s">
        <v>185</v>
      </c>
      <c r="F623">
        <v>45</v>
      </c>
      <c r="G623" t="str">
        <f t="shared" si="9"/>
        <v>3b45</v>
      </c>
      <c r="H623" t="s">
        <v>53</v>
      </c>
      <c r="I623">
        <v>1</v>
      </c>
      <c r="J623" t="s">
        <v>222</v>
      </c>
    </row>
    <row r="624" spans="1:10" x14ac:dyDescent="0.2">
      <c r="A624">
        <v>2</v>
      </c>
      <c r="B624">
        <v>3</v>
      </c>
      <c r="C624" s="2">
        <v>44655</v>
      </c>
      <c r="D624">
        <v>3</v>
      </c>
      <c r="E624" t="s">
        <v>185</v>
      </c>
      <c r="F624">
        <v>45</v>
      </c>
      <c r="G624" t="str">
        <f t="shared" si="9"/>
        <v>3b45</v>
      </c>
      <c r="H624" t="s">
        <v>53</v>
      </c>
      <c r="I624">
        <v>1</v>
      </c>
      <c r="J624" t="s">
        <v>222</v>
      </c>
    </row>
    <row r="625" spans="1:10" x14ac:dyDescent="0.2">
      <c r="A625">
        <v>2</v>
      </c>
      <c r="B625">
        <v>3</v>
      </c>
      <c r="C625" s="2">
        <v>44655</v>
      </c>
      <c r="D625">
        <v>3</v>
      </c>
      <c r="E625" t="s">
        <v>185</v>
      </c>
      <c r="F625">
        <v>45</v>
      </c>
      <c r="G625" t="str">
        <f t="shared" si="9"/>
        <v>3b45</v>
      </c>
      <c r="H625" t="s">
        <v>53</v>
      </c>
      <c r="I625">
        <v>1</v>
      </c>
      <c r="J625" t="s">
        <v>222</v>
      </c>
    </row>
    <row r="626" spans="1:10" x14ac:dyDescent="0.2">
      <c r="A626">
        <v>2</v>
      </c>
      <c r="B626">
        <v>3</v>
      </c>
      <c r="C626" s="2">
        <v>44655</v>
      </c>
      <c r="D626">
        <v>3</v>
      </c>
      <c r="E626" t="s">
        <v>185</v>
      </c>
      <c r="F626">
        <v>45</v>
      </c>
      <c r="G626" t="str">
        <f t="shared" si="9"/>
        <v>3b45</v>
      </c>
      <c r="H626" t="s">
        <v>53</v>
      </c>
      <c r="I626">
        <v>1</v>
      </c>
      <c r="J626" t="s">
        <v>222</v>
      </c>
    </row>
    <row r="627" spans="1:10" x14ac:dyDescent="0.2">
      <c r="A627">
        <v>2</v>
      </c>
      <c r="B627">
        <v>3</v>
      </c>
      <c r="C627" s="2">
        <v>44655</v>
      </c>
      <c r="D627">
        <v>3</v>
      </c>
      <c r="E627" t="s">
        <v>185</v>
      </c>
      <c r="F627">
        <v>45</v>
      </c>
      <c r="G627" t="str">
        <f t="shared" si="9"/>
        <v>3b45</v>
      </c>
      <c r="H627" t="s">
        <v>44</v>
      </c>
      <c r="I627">
        <v>0</v>
      </c>
      <c r="J627" t="s">
        <v>222</v>
      </c>
    </row>
    <row r="628" spans="1:10" x14ac:dyDescent="0.2">
      <c r="A628">
        <v>2</v>
      </c>
      <c r="B628">
        <v>3</v>
      </c>
      <c r="C628" s="2">
        <v>44655</v>
      </c>
      <c r="D628">
        <v>3</v>
      </c>
      <c r="E628" t="s">
        <v>185</v>
      </c>
      <c r="F628">
        <v>45</v>
      </c>
      <c r="G628" t="str">
        <f t="shared" si="9"/>
        <v>3b45</v>
      </c>
      <c r="H628" t="s">
        <v>53</v>
      </c>
      <c r="I628">
        <v>1</v>
      </c>
      <c r="J628" t="s">
        <v>222</v>
      </c>
    </row>
    <row r="629" spans="1:10" x14ac:dyDescent="0.2">
      <c r="A629">
        <v>2</v>
      </c>
      <c r="B629">
        <v>3</v>
      </c>
      <c r="C629" s="2">
        <v>44655</v>
      </c>
      <c r="D629">
        <v>3</v>
      </c>
      <c r="E629" t="s">
        <v>185</v>
      </c>
      <c r="F629">
        <v>45</v>
      </c>
      <c r="G629" t="str">
        <f t="shared" si="9"/>
        <v>3b45</v>
      </c>
      <c r="H629" t="s">
        <v>53</v>
      </c>
      <c r="I629">
        <v>1</v>
      </c>
      <c r="J629" t="s">
        <v>222</v>
      </c>
    </row>
    <row r="630" spans="1:10" x14ac:dyDescent="0.2">
      <c r="A630">
        <v>2</v>
      </c>
      <c r="B630">
        <v>3</v>
      </c>
      <c r="C630" s="2">
        <v>44655</v>
      </c>
      <c r="D630">
        <v>3</v>
      </c>
      <c r="E630" t="s">
        <v>185</v>
      </c>
      <c r="F630">
        <v>45</v>
      </c>
      <c r="G630" t="str">
        <f t="shared" si="9"/>
        <v>3b45</v>
      </c>
      <c r="H630" t="s">
        <v>53</v>
      </c>
      <c r="I630">
        <v>1</v>
      </c>
      <c r="J630" t="s">
        <v>50</v>
      </c>
    </row>
    <row r="631" spans="1:10" x14ac:dyDescent="0.2">
      <c r="A631">
        <v>2</v>
      </c>
      <c r="B631">
        <v>3</v>
      </c>
      <c r="C631" s="2">
        <v>44655</v>
      </c>
      <c r="D631">
        <v>3</v>
      </c>
      <c r="E631" t="s">
        <v>185</v>
      </c>
      <c r="F631">
        <v>45</v>
      </c>
      <c r="G631" t="str">
        <f t="shared" si="9"/>
        <v>3b45</v>
      </c>
      <c r="H631" t="s">
        <v>44</v>
      </c>
      <c r="I631">
        <v>0</v>
      </c>
      <c r="J631" t="s">
        <v>222</v>
      </c>
    </row>
    <row r="632" spans="1:10" x14ac:dyDescent="0.2">
      <c r="A632">
        <v>2</v>
      </c>
      <c r="B632">
        <v>3</v>
      </c>
      <c r="C632" s="2">
        <v>44655</v>
      </c>
      <c r="D632">
        <v>3</v>
      </c>
      <c r="E632" t="s">
        <v>185</v>
      </c>
      <c r="F632">
        <v>45</v>
      </c>
      <c r="G632" t="str">
        <f t="shared" si="9"/>
        <v>3b45</v>
      </c>
      <c r="H632" t="s">
        <v>53</v>
      </c>
      <c r="I632">
        <v>1</v>
      </c>
      <c r="J632" t="s">
        <v>50</v>
      </c>
    </row>
    <row r="633" spans="1:10" x14ac:dyDescent="0.2">
      <c r="A633">
        <v>2</v>
      </c>
      <c r="B633">
        <v>3</v>
      </c>
      <c r="C633" s="2">
        <v>44655</v>
      </c>
      <c r="D633">
        <v>3</v>
      </c>
      <c r="E633" t="s">
        <v>185</v>
      </c>
      <c r="F633">
        <v>45</v>
      </c>
      <c r="G633" t="str">
        <f t="shared" si="9"/>
        <v>3b45</v>
      </c>
      <c r="H633" t="s">
        <v>53</v>
      </c>
      <c r="I633">
        <v>1</v>
      </c>
      <c r="J633" t="s">
        <v>222</v>
      </c>
    </row>
    <row r="634" spans="1:10" x14ac:dyDescent="0.2">
      <c r="A634">
        <v>2</v>
      </c>
      <c r="B634">
        <v>3</v>
      </c>
      <c r="C634" s="2">
        <v>44655</v>
      </c>
      <c r="D634">
        <v>3</v>
      </c>
      <c r="E634" t="s">
        <v>185</v>
      </c>
      <c r="F634">
        <v>45</v>
      </c>
      <c r="G634" t="str">
        <f t="shared" si="9"/>
        <v>3b45</v>
      </c>
      <c r="H634" t="s">
        <v>53</v>
      </c>
      <c r="I634">
        <v>1</v>
      </c>
      <c r="J634" t="s">
        <v>50</v>
      </c>
    </row>
    <row r="635" spans="1:10" x14ac:dyDescent="0.2">
      <c r="A635">
        <v>2</v>
      </c>
      <c r="B635">
        <v>3</v>
      </c>
      <c r="C635" s="2">
        <v>44655</v>
      </c>
      <c r="D635">
        <v>3</v>
      </c>
      <c r="E635" t="s">
        <v>185</v>
      </c>
      <c r="F635">
        <v>45</v>
      </c>
      <c r="G635" t="str">
        <f t="shared" si="9"/>
        <v>3b45</v>
      </c>
      <c r="H635" t="s">
        <v>44</v>
      </c>
      <c r="I635">
        <v>0</v>
      </c>
      <c r="J635" t="s">
        <v>222</v>
      </c>
    </row>
    <row r="636" spans="1:10" x14ac:dyDescent="0.2">
      <c r="A636">
        <v>2</v>
      </c>
      <c r="B636">
        <v>3</v>
      </c>
      <c r="C636" s="2">
        <v>44655</v>
      </c>
      <c r="D636">
        <v>3</v>
      </c>
      <c r="E636" t="s">
        <v>185</v>
      </c>
      <c r="F636">
        <v>45</v>
      </c>
      <c r="G636" t="str">
        <f t="shared" si="9"/>
        <v>3b45</v>
      </c>
      <c r="H636" t="s">
        <v>53</v>
      </c>
      <c r="I636">
        <v>1</v>
      </c>
      <c r="J636" t="s">
        <v>222</v>
      </c>
    </row>
    <row r="637" spans="1:10" x14ac:dyDescent="0.2">
      <c r="A637">
        <v>2</v>
      </c>
      <c r="B637">
        <v>3</v>
      </c>
      <c r="C637" s="2">
        <v>44656</v>
      </c>
      <c r="D637">
        <v>4</v>
      </c>
      <c r="E637" t="s">
        <v>188</v>
      </c>
      <c r="F637">
        <v>15</v>
      </c>
      <c r="G637" t="str">
        <f t="shared" si="9"/>
        <v>4b15</v>
      </c>
      <c r="H637" t="s">
        <v>53</v>
      </c>
      <c r="I637">
        <v>1</v>
      </c>
      <c r="J637" t="s">
        <v>50</v>
      </c>
    </row>
    <row r="638" spans="1:10" x14ac:dyDescent="0.2">
      <c r="A638">
        <v>2</v>
      </c>
      <c r="B638">
        <v>3</v>
      </c>
      <c r="C638" s="2">
        <v>44656</v>
      </c>
      <c r="D638">
        <v>4</v>
      </c>
      <c r="E638" t="s">
        <v>188</v>
      </c>
      <c r="F638">
        <v>15</v>
      </c>
      <c r="G638" t="str">
        <f t="shared" si="9"/>
        <v>4b15</v>
      </c>
      <c r="H638" t="s">
        <v>44</v>
      </c>
      <c r="I638">
        <v>0</v>
      </c>
      <c r="J638" t="s">
        <v>222</v>
      </c>
    </row>
    <row r="639" spans="1:10" x14ac:dyDescent="0.2">
      <c r="A639">
        <v>2</v>
      </c>
      <c r="B639">
        <v>3</v>
      </c>
      <c r="C639" s="2">
        <v>44656</v>
      </c>
      <c r="D639">
        <v>4</v>
      </c>
      <c r="E639" t="s">
        <v>188</v>
      </c>
      <c r="F639">
        <v>15</v>
      </c>
      <c r="G639" t="str">
        <f t="shared" si="9"/>
        <v>4b15</v>
      </c>
      <c r="H639" t="s">
        <v>44</v>
      </c>
      <c r="I639">
        <v>0</v>
      </c>
      <c r="J639" t="s">
        <v>222</v>
      </c>
    </row>
    <row r="640" spans="1:10" x14ac:dyDescent="0.2">
      <c r="A640">
        <v>2</v>
      </c>
      <c r="B640">
        <v>3</v>
      </c>
      <c r="C640" s="2">
        <v>44656</v>
      </c>
      <c r="D640">
        <v>4</v>
      </c>
      <c r="E640" t="s">
        <v>188</v>
      </c>
      <c r="F640">
        <v>15</v>
      </c>
      <c r="G640" t="str">
        <f t="shared" si="9"/>
        <v>4b15</v>
      </c>
      <c r="H640" t="s">
        <v>53</v>
      </c>
      <c r="I640">
        <v>1</v>
      </c>
      <c r="J640" t="s">
        <v>222</v>
      </c>
    </row>
    <row r="641" spans="1:10" x14ac:dyDescent="0.2">
      <c r="A641">
        <v>2</v>
      </c>
      <c r="B641">
        <v>3</v>
      </c>
      <c r="C641" s="2">
        <v>44656</v>
      </c>
      <c r="D641">
        <v>4</v>
      </c>
      <c r="E641" t="s">
        <v>188</v>
      </c>
      <c r="F641">
        <v>15</v>
      </c>
      <c r="G641" t="str">
        <f t="shared" si="9"/>
        <v>4b15</v>
      </c>
      <c r="H641" t="s">
        <v>44</v>
      </c>
      <c r="I641">
        <v>0</v>
      </c>
      <c r="J641" t="s">
        <v>222</v>
      </c>
    </row>
    <row r="642" spans="1:10" x14ac:dyDescent="0.2">
      <c r="A642">
        <v>2</v>
      </c>
      <c r="B642">
        <v>3</v>
      </c>
      <c r="C642" s="2">
        <v>44656</v>
      </c>
      <c r="D642">
        <v>4</v>
      </c>
      <c r="E642" t="s">
        <v>188</v>
      </c>
      <c r="F642">
        <v>15</v>
      </c>
      <c r="G642" t="str">
        <f t="shared" ref="G642:G705" si="10">CONCATENATE(E642,F642)</f>
        <v>4b15</v>
      </c>
      <c r="H642" t="s">
        <v>44</v>
      </c>
      <c r="I642">
        <v>0</v>
      </c>
      <c r="J642" t="s">
        <v>222</v>
      </c>
    </row>
    <row r="643" spans="1:10" x14ac:dyDescent="0.2">
      <c r="A643">
        <v>2</v>
      </c>
      <c r="B643">
        <v>3</v>
      </c>
      <c r="C643" s="2">
        <v>44656</v>
      </c>
      <c r="D643">
        <v>4</v>
      </c>
      <c r="E643" t="s">
        <v>188</v>
      </c>
      <c r="F643">
        <v>15</v>
      </c>
      <c r="G643" t="str">
        <f t="shared" si="10"/>
        <v>4b15</v>
      </c>
      <c r="H643" t="s">
        <v>44</v>
      </c>
      <c r="I643">
        <v>0</v>
      </c>
      <c r="J643" t="s">
        <v>222</v>
      </c>
    </row>
    <row r="644" spans="1:10" x14ac:dyDescent="0.2">
      <c r="A644">
        <v>2</v>
      </c>
      <c r="B644">
        <v>3</v>
      </c>
      <c r="C644" s="2">
        <v>44656</v>
      </c>
      <c r="D644">
        <v>4</v>
      </c>
      <c r="E644" t="s">
        <v>188</v>
      </c>
      <c r="F644">
        <v>15</v>
      </c>
      <c r="G644" t="str">
        <f t="shared" si="10"/>
        <v>4b15</v>
      </c>
      <c r="H644" t="s">
        <v>53</v>
      </c>
      <c r="I644">
        <v>1</v>
      </c>
      <c r="J644" t="s">
        <v>50</v>
      </c>
    </row>
    <row r="645" spans="1:10" x14ac:dyDescent="0.2">
      <c r="A645">
        <v>2</v>
      </c>
      <c r="B645">
        <v>3</v>
      </c>
      <c r="C645" s="2">
        <v>44656</v>
      </c>
      <c r="D645">
        <v>4</v>
      </c>
      <c r="E645" t="s">
        <v>188</v>
      </c>
      <c r="F645">
        <v>45</v>
      </c>
      <c r="G645" t="str">
        <f t="shared" si="10"/>
        <v>4b45</v>
      </c>
      <c r="H645" t="s">
        <v>44</v>
      </c>
      <c r="I645">
        <v>0</v>
      </c>
      <c r="J645" t="s">
        <v>222</v>
      </c>
    </row>
    <row r="646" spans="1:10" x14ac:dyDescent="0.2">
      <c r="A646">
        <v>2</v>
      </c>
      <c r="B646">
        <v>3</v>
      </c>
      <c r="C646" s="2">
        <v>44656</v>
      </c>
      <c r="D646">
        <v>4</v>
      </c>
      <c r="E646" t="s">
        <v>188</v>
      </c>
      <c r="F646">
        <v>45</v>
      </c>
      <c r="G646" t="str">
        <f t="shared" si="10"/>
        <v>4b45</v>
      </c>
      <c r="H646" t="s">
        <v>53</v>
      </c>
      <c r="I646">
        <v>1</v>
      </c>
      <c r="J646" t="s">
        <v>222</v>
      </c>
    </row>
    <row r="647" spans="1:10" x14ac:dyDescent="0.2">
      <c r="A647">
        <v>2</v>
      </c>
      <c r="B647">
        <v>3</v>
      </c>
      <c r="C647" s="2">
        <v>44656</v>
      </c>
      <c r="D647">
        <v>4</v>
      </c>
      <c r="E647" t="s">
        <v>188</v>
      </c>
      <c r="F647">
        <v>45</v>
      </c>
      <c r="G647" t="str">
        <f t="shared" si="10"/>
        <v>4b45</v>
      </c>
      <c r="H647" t="s">
        <v>53</v>
      </c>
      <c r="I647">
        <v>1</v>
      </c>
      <c r="J647" t="s">
        <v>222</v>
      </c>
    </row>
    <row r="648" spans="1:10" x14ac:dyDescent="0.2">
      <c r="A648">
        <v>2</v>
      </c>
      <c r="B648">
        <v>3</v>
      </c>
      <c r="C648" s="2">
        <v>44656</v>
      </c>
      <c r="D648">
        <v>4</v>
      </c>
      <c r="E648" t="s">
        <v>188</v>
      </c>
      <c r="F648">
        <v>45</v>
      </c>
      <c r="G648" t="str">
        <f t="shared" si="10"/>
        <v>4b45</v>
      </c>
      <c r="H648" t="s">
        <v>53</v>
      </c>
      <c r="I648">
        <v>1</v>
      </c>
      <c r="J648" t="s">
        <v>222</v>
      </c>
    </row>
    <row r="649" spans="1:10" x14ac:dyDescent="0.2">
      <c r="A649">
        <v>2</v>
      </c>
      <c r="B649">
        <v>3</v>
      </c>
      <c r="C649" s="2">
        <v>44656</v>
      </c>
      <c r="D649">
        <v>4</v>
      </c>
      <c r="E649" t="s">
        <v>188</v>
      </c>
      <c r="F649">
        <v>45</v>
      </c>
      <c r="G649" t="str">
        <f t="shared" si="10"/>
        <v>4b45</v>
      </c>
      <c r="H649" t="s">
        <v>53</v>
      </c>
      <c r="I649">
        <v>1</v>
      </c>
      <c r="J649" t="s">
        <v>50</v>
      </c>
    </row>
    <row r="650" spans="1:10" x14ac:dyDescent="0.2">
      <c r="A650">
        <v>2</v>
      </c>
      <c r="B650">
        <v>3</v>
      </c>
      <c r="C650" s="2">
        <v>44656</v>
      </c>
      <c r="D650">
        <v>4</v>
      </c>
      <c r="E650" t="s">
        <v>188</v>
      </c>
      <c r="F650">
        <v>45</v>
      </c>
      <c r="G650" t="str">
        <f t="shared" si="10"/>
        <v>4b45</v>
      </c>
      <c r="H650" t="s">
        <v>44</v>
      </c>
      <c r="I650">
        <v>0</v>
      </c>
      <c r="J650" t="s">
        <v>222</v>
      </c>
    </row>
    <row r="651" spans="1:10" x14ac:dyDescent="0.2">
      <c r="A651">
        <v>2</v>
      </c>
      <c r="B651">
        <v>3</v>
      </c>
      <c r="C651" s="2">
        <v>44656</v>
      </c>
      <c r="D651">
        <v>4</v>
      </c>
      <c r="E651" t="s">
        <v>188</v>
      </c>
      <c r="F651">
        <v>45</v>
      </c>
      <c r="G651" t="str">
        <f t="shared" si="10"/>
        <v>4b45</v>
      </c>
      <c r="H651" t="s">
        <v>53</v>
      </c>
      <c r="I651">
        <v>1</v>
      </c>
      <c r="J651" t="s">
        <v>222</v>
      </c>
    </row>
    <row r="652" spans="1:10" x14ac:dyDescent="0.2">
      <c r="A652">
        <v>2</v>
      </c>
      <c r="B652">
        <v>3</v>
      </c>
      <c r="C652" s="2">
        <v>44656</v>
      </c>
      <c r="D652">
        <v>4</v>
      </c>
      <c r="E652" t="s">
        <v>188</v>
      </c>
      <c r="F652">
        <v>45</v>
      </c>
      <c r="G652" t="str">
        <f t="shared" si="10"/>
        <v>4b45</v>
      </c>
      <c r="H652" t="s">
        <v>44</v>
      </c>
      <c r="I652">
        <v>0</v>
      </c>
      <c r="J652" t="s">
        <v>222</v>
      </c>
    </row>
    <row r="653" spans="1:10" x14ac:dyDescent="0.2">
      <c r="A653">
        <v>2</v>
      </c>
      <c r="B653">
        <v>3</v>
      </c>
      <c r="C653" s="2">
        <v>44656</v>
      </c>
      <c r="D653">
        <v>4</v>
      </c>
      <c r="E653" t="s">
        <v>188</v>
      </c>
      <c r="F653">
        <v>45</v>
      </c>
      <c r="G653" t="str">
        <f t="shared" si="10"/>
        <v>4b45</v>
      </c>
      <c r="H653" t="s">
        <v>53</v>
      </c>
      <c r="I653">
        <v>1</v>
      </c>
      <c r="J653" t="s">
        <v>222</v>
      </c>
    </row>
    <row r="654" spans="1:10" x14ac:dyDescent="0.2">
      <c r="A654">
        <v>2</v>
      </c>
      <c r="B654">
        <v>3</v>
      </c>
      <c r="C654" s="2">
        <v>44656</v>
      </c>
      <c r="D654">
        <v>4</v>
      </c>
      <c r="E654" t="s">
        <v>188</v>
      </c>
      <c r="F654">
        <v>45</v>
      </c>
      <c r="G654" t="str">
        <f t="shared" si="10"/>
        <v>4b45</v>
      </c>
      <c r="H654" t="s">
        <v>53</v>
      </c>
      <c r="I654">
        <v>1</v>
      </c>
      <c r="J654" t="s">
        <v>50</v>
      </c>
    </row>
    <row r="655" spans="1:10" x14ac:dyDescent="0.2">
      <c r="A655">
        <v>2</v>
      </c>
      <c r="B655">
        <v>3</v>
      </c>
      <c r="C655" s="2">
        <v>44656</v>
      </c>
      <c r="D655">
        <v>4</v>
      </c>
      <c r="E655" t="s">
        <v>188</v>
      </c>
      <c r="F655">
        <v>45</v>
      </c>
      <c r="G655" t="str">
        <f t="shared" si="10"/>
        <v>4b45</v>
      </c>
      <c r="H655" t="s">
        <v>53</v>
      </c>
      <c r="I655">
        <v>1</v>
      </c>
      <c r="J655" t="s">
        <v>50</v>
      </c>
    </row>
    <row r="656" spans="1:10" x14ac:dyDescent="0.2">
      <c r="A656">
        <v>2</v>
      </c>
      <c r="B656">
        <v>3</v>
      </c>
      <c r="C656" s="2">
        <v>44656</v>
      </c>
      <c r="D656">
        <v>4</v>
      </c>
      <c r="E656" t="s">
        <v>188</v>
      </c>
      <c r="F656">
        <v>45</v>
      </c>
      <c r="G656" t="str">
        <f t="shared" si="10"/>
        <v>4b45</v>
      </c>
      <c r="H656" t="s">
        <v>53</v>
      </c>
      <c r="I656">
        <v>1</v>
      </c>
      <c r="J656" t="s">
        <v>50</v>
      </c>
    </row>
    <row r="657" spans="1:10" x14ac:dyDescent="0.2">
      <c r="A657">
        <v>2</v>
      </c>
      <c r="B657">
        <v>3</v>
      </c>
      <c r="C657" s="2">
        <v>44656</v>
      </c>
      <c r="D657">
        <v>4</v>
      </c>
      <c r="E657" t="s">
        <v>188</v>
      </c>
      <c r="F657">
        <v>45</v>
      </c>
      <c r="G657" t="str">
        <f t="shared" si="10"/>
        <v>4b45</v>
      </c>
      <c r="H657" t="s">
        <v>53</v>
      </c>
      <c r="I657">
        <v>1</v>
      </c>
      <c r="J657" t="s">
        <v>222</v>
      </c>
    </row>
    <row r="658" spans="1:10" x14ac:dyDescent="0.2">
      <c r="A658">
        <v>2</v>
      </c>
      <c r="B658">
        <v>3</v>
      </c>
      <c r="C658" s="2">
        <v>44656</v>
      </c>
      <c r="D658">
        <v>4</v>
      </c>
      <c r="E658" t="s">
        <v>188</v>
      </c>
      <c r="F658">
        <v>45</v>
      </c>
      <c r="G658" t="str">
        <f t="shared" si="10"/>
        <v>4b45</v>
      </c>
      <c r="H658" t="s">
        <v>53</v>
      </c>
      <c r="I658">
        <v>1</v>
      </c>
      <c r="J658" t="s">
        <v>222</v>
      </c>
    </row>
    <row r="659" spans="1:10" x14ac:dyDescent="0.2">
      <c r="A659">
        <v>2</v>
      </c>
      <c r="B659">
        <v>3</v>
      </c>
      <c r="C659" s="2">
        <v>44656</v>
      </c>
      <c r="D659">
        <v>4</v>
      </c>
      <c r="E659" t="s">
        <v>188</v>
      </c>
      <c r="F659">
        <v>45</v>
      </c>
      <c r="G659" t="str">
        <f t="shared" si="10"/>
        <v>4b45</v>
      </c>
      <c r="H659" t="s">
        <v>44</v>
      </c>
      <c r="I659">
        <v>0</v>
      </c>
      <c r="J659" t="s">
        <v>222</v>
      </c>
    </row>
    <row r="660" spans="1:10" x14ac:dyDescent="0.2">
      <c r="A660">
        <v>2</v>
      </c>
      <c r="B660">
        <v>3</v>
      </c>
      <c r="C660" s="2">
        <v>44656</v>
      </c>
      <c r="D660">
        <v>4</v>
      </c>
      <c r="E660" t="s">
        <v>188</v>
      </c>
      <c r="F660">
        <v>45</v>
      </c>
      <c r="G660" t="str">
        <f t="shared" si="10"/>
        <v>4b45</v>
      </c>
      <c r="H660" t="s">
        <v>53</v>
      </c>
      <c r="I660">
        <v>1</v>
      </c>
      <c r="J660" t="s">
        <v>222</v>
      </c>
    </row>
    <row r="661" spans="1:10" x14ac:dyDescent="0.2">
      <c r="A661">
        <v>2</v>
      </c>
      <c r="B661">
        <v>3</v>
      </c>
      <c r="C661" s="2">
        <v>44656</v>
      </c>
      <c r="D661">
        <v>4</v>
      </c>
      <c r="E661" t="s">
        <v>188</v>
      </c>
      <c r="F661">
        <v>45</v>
      </c>
      <c r="G661" t="str">
        <f t="shared" si="10"/>
        <v>4b45</v>
      </c>
      <c r="H661" t="s">
        <v>53</v>
      </c>
      <c r="I661">
        <v>1</v>
      </c>
      <c r="J661" t="s">
        <v>222</v>
      </c>
    </row>
    <row r="662" spans="1:10" x14ac:dyDescent="0.2">
      <c r="A662">
        <v>2</v>
      </c>
      <c r="B662">
        <v>3</v>
      </c>
      <c r="C662" s="2">
        <v>44656</v>
      </c>
      <c r="D662">
        <v>4</v>
      </c>
      <c r="E662" t="s">
        <v>188</v>
      </c>
      <c r="F662">
        <v>45</v>
      </c>
      <c r="G662" t="str">
        <f t="shared" si="10"/>
        <v>4b45</v>
      </c>
      <c r="H662" t="s">
        <v>53</v>
      </c>
      <c r="I662">
        <v>1</v>
      </c>
      <c r="J662" t="s">
        <v>222</v>
      </c>
    </row>
    <row r="663" spans="1:10" x14ac:dyDescent="0.2">
      <c r="A663">
        <v>2</v>
      </c>
      <c r="B663">
        <v>3</v>
      </c>
      <c r="C663" s="2">
        <v>44656</v>
      </c>
      <c r="D663">
        <v>4</v>
      </c>
      <c r="E663" t="s">
        <v>188</v>
      </c>
      <c r="F663">
        <v>45</v>
      </c>
      <c r="G663" t="str">
        <f t="shared" si="10"/>
        <v>4b45</v>
      </c>
      <c r="H663" t="s">
        <v>53</v>
      </c>
      <c r="I663">
        <v>1</v>
      </c>
      <c r="J663" t="s">
        <v>50</v>
      </c>
    </row>
    <row r="664" spans="1:10" x14ac:dyDescent="0.2">
      <c r="A664">
        <v>2</v>
      </c>
      <c r="B664">
        <v>3</v>
      </c>
      <c r="C664" s="2">
        <v>44656</v>
      </c>
      <c r="D664">
        <v>4</v>
      </c>
      <c r="E664" t="s">
        <v>188</v>
      </c>
      <c r="F664">
        <v>45</v>
      </c>
      <c r="G664" t="str">
        <f t="shared" si="10"/>
        <v>4b45</v>
      </c>
      <c r="H664" t="s">
        <v>53</v>
      </c>
      <c r="I664">
        <v>1</v>
      </c>
      <c r="J664" t="s">
        <v>50</v>
      </c>
    </row>
    <row r="665" spans="1:10" x14ac:dyDescent="0.2">
      <c r="A665">
        <v>2</v>
      </c>
      <c r="B665">
        <v>3</v>
      </c>
      <c r="C665" s="2">
        <v>44656</v>
      </c>
      <c r="D665">
        <v>4</v>
      </c>
      <c r="E665" t="s">
        <v>188</v>
      </c>
      <c r="F665">
        <v>45</v>
      </c>
      <c r="G665" t="str">
        <f t="shared" si="10"/>
        <v>4b45</v>
      </c>
      <c r="H665" t="s">
        <v>53</v>
      </c>
      <c r="I665">
        <v>1</v>
      </c>
      <c r="J665" t="s">
        <v>222</v>
      </c>
    </row>
    <row r="666" spans="1:10" x14ac:dyDescent="0.2">
      <c r="A666">
        <v>2</v>
      </c>
      <c r="B666">
        <v>3</v>
      </c>
      <c r="C666" s="2">
        <v>44656</v>
      </c>
      <c r="D666">
        <v>4</v>
      </c>
      <c r="E666" t="s">
        <v>188</v>
      </c>
      <c r="F666">
        <v>45</v>
      </c>
      <c r="G666" t="str">
        <f t="shared" si="10"/>
        <v>4b45</v>
      </c>
      <c r="H666" t="s">
        <v>53</v>
      </c>
      <c r="I666">
        <v>1</v>
      </c>
      <c r="J666" t="s">
        <v>222</v>
      </c>
    </row>
    <row r="667" spans="1:10" x14ac:dyDescent="0.2">
      <c r="A667">
        <v>2</v>
      </c>
      <c r="B667">
        <v>3</v>
      </c>
      <c r="C667" s="2">
        <v>44656</v>
      </c>
      <c r="D667">
        <v>4</v>
      </c>
      <c r="E667" t="s">
        <v>188</v>
      </c>
      <c r="F667">
        <v>45</v>
      </c>
      <c r="G667" t="str">
        <f t="shared" si="10"/>
        <v>4b45</v>
      </c>
      <c r="H667" t="s">
        <v>53</v>
      </c>
      <c r="I667">
        <v>1</v>
      </c>
      <c r="J667" t="s">
        <v>222</v>
      </c>
    </row>
    <row r="668" spans="1:10" x14ac:dyDescent="0.2">
      <c r="A668">
        <v>2</v>
      </c>
      <c r="B668">
        <v>3</v>
      </c>
      <c r="C668" s="2">
        <v>44656</v>
      </c>
      <c r="D668">
        <v>4</v>
      </c>
      <c r="E668" t="s">
        <v>188</v>
      </c>
      <c r="F668">
        <v>45</v>
      </c>
      <c r="G668" t="str">
        <f t="shared" si="10"/>
        <v>4b45</v>
      </c>
      <c r="H668" t="s">
        <v>53</v>
      </c>
      <c r="I668">
        <v>1</v>
      </c>
      <c r="J668" t="s">
        <v>50</v>
      </c>
    </row>
    <row r="669" spans="1:10" x14ac:dyDescent="0.2">
      <c r="A669">
        <v>2</v>
      </c>
      <c r="B669">
        <v>3</v>
      </c>
      <c r="C669" s="2">
        <v>44656</v>
      </c>
      <c r="D669">
        <v>4</v>
      </c>
      <c r="E669" t="s">
        <v>188</v>
      </c>
      <c r="F669">
        <v>45</v>
      </c>
      <c r="G669" t="str">
        <f t="shared" si="10"/>
        <v>4b45</v>
      </c>
      <c r="H669" t="s">
        <v>53</v>
      </c>
      <c r="I669">
        <v>1</v>
      </c>
      <c r="J669" t="s">
        <v>222</v>
      </c>
    </row>
    <row r="670" spans="1:10" x14ac:dyDescent="0.2">
      <c r="A670">
        <v>2</v>
      </c>
      <c r="B670">
        <v>3</v>
      </c>
      <c r="C670" s="2">
        <v>44656</v>
      </c>
      <c r="D670">
        <v>4</v>
      </c>
      <c r="E670" t="s">
        <v>188</v>
      </c>
      <c r="F670">
        <v>45</v>
      </c>
      <c r="G670" t="str">
        <f t="shared" si="10"/>
        <v>4b45</v>
      </c>
      <c r="H670" t="s">
        <v>53</v>
      </c>
      <c r="I670">
        <v>1</v>
      </c>
      <c r="J670" t="s">
        <v>50</v>
      </c>
    </row>
    <row r="671" spans="1:10" x14ac:dyDescent="0.2">
      <c r="A671">
        <v>2</v>
      </c>
      <c r="B671">
        <v>3</v>
      </c>
      <c r="C671" s="2">
        <v>44656</v>
      </c>
      <c r="D671">
        <v>4</v>
      </c>
      <c r="E671" t="s">
        <v>188</v>
      </c>
      <c r="F671">
        <v>45</v>
      </c>
      <c r="G671" t="str">
        <f t="shared" si="10"/>
        <v>4b45</v>
      </c>
      <c r="H671" t="s">
        <v>53</v>
      </c>
      <c r="I671">
        <v>1</v>
      </c>
      <c r="J671" t="s">
        <v>222</v>
      </c>
    </row>
    <row r="672" spans="1:10" x14ac:dyDescent="0.2">
      <c r="A672">
        <v>2</v>
      </c>
      <c r="B672">
        <v>3</v>
      </c>
      <c r="C672" s="2">
        <v>44656</v>
      </c>
      <c r="D672">
        <v>4</v>
      </c>
      <c r="E672" t="s">
        <v>188</v>
      </c>
      <c r="F672">
        <v>45</v>
      </c>
      <c r="G672" t="str">
        <f t="shared" si="10"/>
        <v>4b45</v>
      </c>
      <c r="H672" t="s">
        <v>53</v>
      </c>
      <c r="I672">
        <v>1</v>
      </c>
      <c r="J672" t="s">
        <v>50</v>
      </c>
    </row>
    <row r="673" spans="1:10" x14ac:dyDescent="0.2">
      <c r="A673">
        <v>2</v>
      </c>
      <c r="B673">
        <v>3</v>
      </c>
      <c r="C673" s="2">
        <v>44656</v>
      </c>
      <c r="D673">
        <v>6</v>
      </c>
      <c r="E673" t="s">
        <v>186</v>
      </c>
      <c r="F673">
        <v>15</v>
      </c>
      <c r="G673" t="str">
        <f t="shared" si="10"/>
        <v>6b15</v>
      </c>
      <c r="H673" t="s">
        <v>44</v>
      </c>
      <c r="I673">
        <v>0</v>
      </c>
      <c r="J673" t="s">
        <v>222</v>
      </c>
    </row>
    <row r="674" spans="1:10" x14ac:dyDescent="0.2">
      <c r="A674">
        <v>2</v>
      </c>
      <c r="B674">
        <v>3</v>
      </c>
      <c r="C674" s="2">
        <v>44656</v>
      </c>
      <c r="D674">
        <v>6</v>
      </c>
      <c r="E674" t="s">
        <v>186</v>
      </c>
      <c r="F674">
        <v>15</v>
      </c>
      <c r="G674" t="str">
        <f t="shared" si="10"/>
        <v>6b15</v>
      </c>
      <c r="H674" t="s">
        <v>53</v>
      </c>
      <c r="I674">
        <v>1</v>
      </c>
      <c r="J674" t="s">
        <v>222</v>
      </c>
    </row>
    <row r="675" spans="1:10" x14ac:dyDescent="0.2">
      <c r="A675">
        <v>2</v>
      </c>
      <c r="B675">
        <v>3</v>
      </c>
      <c r="C675" s="2">
        <v>44656</v>
      </c>
      <c r="D675">
        <v>6</v>
      </c>
      <c r="E675" t="s">
        <v>186</v>
      </c>
      <c r="F675">
        <v>15</v>
      </c>
      <c r="G675" t="str">
        <f t="shared" si="10"/>
        <v>6b15</v>
      </c>
      <c r="H675" t="s">
        <v>44</v>
      </c>
      <c r="I675">
        <v>0</v>
      </c>
      <c r="J675" t="s">
        <v>222</v>
      </c>
    </row>
    <row r="676" spans="1:10" x14ac:dyDescent="0.2">
      <c r="A676">
        <v>2</v>
      </c>
      <c r="B676">
        <v>3</v>
      </c>
      <c r="C676" s="2">
        <v>44656</v>
      </c>
      <c r="D676">
        <v>6</v>
      </c>
      <c r="E676" t="s">
        <v>186</v>
      </c>
      <c r="F676">
        <v>15</v>
      </c>
      <c r="G676" t="str">
        <f t="shared" si="10"/>
        <v>6b15</v>
      </c>
      <c r="H676" t="s">
        <v>53</v>
      </c>
      <c r="I676">
        <v>1</v>
      </c>
      <c r="J676" t="s">
        <v>222</v>
      </c>
    </row>
    <row r="677" spans="1:10" x14ac:dyDescent="0.2">
      <c r="A677">
        <v>2</v>
      </c>
      <c r="B677">
        <v>3</v>
      </c>
      <c r="C677" s="2">
        <v>44656</v>
      </c>
      <c r="D677">
        <v>6</v>
      </c>
      <c r="E677" t="s">
        <v>186</v>
      </c>
      <c r="F677">
        <v>15</v>
      </c>
      <c r="G677" t="str">
        <f t="shared" si="10"/>
        <v>6b15</v>
      </c>
      <c r="H677" t="s">
        <v>44</v>
      </c>
      <c r="I677">
        <v>0</v>
      </c>
      <c r="J677" t="s">
        <v>222</v>
      </c>
    </row>
    <row r="678" spans="1:10" x14ac:dyDescent="0.2">
      <c r="A678">
        <v>2</v>
      </c>
      <c r="B678">
        <v>3</v>
      </c>
      <c r="C678" s="2">
        <v>44656</v>
      </c>
      <c r="D678">
        <v>6</v>
      </c>
      <c r="E678" t="s">
        <v>186</v>
      </c>
      <c r="F678">
        <v>15</v>
      </c>
      <c r="G678" t="str">
        <f t="shared" si="10"/>
        <v>6b15</v>
      </c>
      <c r="H678" t="s">
        <v>44</v>
      </c>
      <c r="I678">
        <v>0</v>
      </c>
      <c r="J678" t="s">
        <v>222</v>
      </c>
    </row>
    <row r="679" spans="1:10" x14ac:dyDescent="0.2">
      <c r="A679">
        <v>2</v>
      </c>
      <c r="B679">
        <v>3</v>
      </c>
      <c r="C679" s="2">
        <v>44656</v>
      </c>
      <c r="D679">
        <v>6</v>
      </c>
      <c r="E679" t="s">
        <v>186</v>
      </c>
      <c r="F679">
        <v>15</v>
      </c>
      <c r="G679" t="str">
        <f t="shared" si="10"/>
        <v>6b15</v>
      </c>
      <c r="H679" t="s">
        <v>44</v>
      </c>
      <c r="I679">
        <v>0</v>
      </c>
      <c r="J679" t="s">
        <v>222</v>
      </c>
    </row>
    <row r="680" spans="1:10" x14ac:dyDescent="0.2">
      <c r="A680">
        <v>2</v>
      </c>
      <c r="B680">
        <v>3</v>
      </c>
      <c r="C680" s="2">
        <v>44656</v>
      </c>
      <c r="D680">
        <v>6</v>
      </c>
      <c r="E680" t="s">
        <v>186</v>
      </c>
      <c r="F680">
        <v>15</v>
      </c>
      <c r="G680" t="str">
        <f t="shared" si="10"/>
        <v>6b15</v>
      </c>
      <c r="H680" t="s">
        <v>44</v>
      </c>
      <c r="I680">
        <v>0</v>
      </c>
      <c r="J680" t="s">
        <v>222</v>
      </c>
    </row>
    <row r="681" spans="1:10" x14ac:dyDescent="0.2">
      <c r="A681">
        <v>2</v>
      </c>
      <c r="B681">
        <v>3</v>
      </c>
      <c r="C681" s="2">
        <v>44656</v>
      </c>
      <c r="D681">
        <v>6</v>
      </c>
      <c r="E681" t="s">
        <v>186</v>
      </c>
      <c r="F681">
        <v>15</v>
      </c>
      <c r="G681" t="str">
        <f t="shared" si="10"/>
        <v>6b15</v>
      </c>
      <c r="H681" t="s">
        <v>44</v>
      </c>
      <c r="I681">
        <v>0</v>
      </c>
      <c r="J681" t="s">
        <v>222</v>
      </c>
    </row>
    <row r="682" spans="1:10" x14ac:dyDescent="0.2">
      <c r="A682">
        <v>2</v>
      </c>
      <c r="B682">
        <v>3</v>
      </c>
      <c r="C682" s="2">
        <v>44656</v>
      </c>
      <c r="D682">
        <v>6</v>
      </c>
      <c r="E682" t="s">
        <v>186</v>
      </c>
      <c r="F682">
        <v>15</v>
      </c>
      <c r="G682" t="str">
        <f t="shared" si="10"/>
        <v>6b15</v>
      </c>
      <c r="H682" t="s">
        <v>44</v>
      </c>
      <c r="I682">
        <v>0</v>
      </c>
      <c r="J682" t="s">
        <v>222</v>
      </c>
    </row>
    <row r="683" spans="1:10" x14ac:dyDescent="0.2">
      <c r="A683">
        <v>2</v>
      </c>
      <c r="B683">
        <v>3</v>
      </c>
      <c r="C683" s="2">
        <v>44656</v>
      </c>
      <c r="D683">
        <v>6</v>
      </c>
      <c r="E683" t="s">
        <v>186</v>
      </c>
      <c r="F683">
        <v>15</v>
      </c>
      <c r="G683" t="str">
        <f t="shared" si="10"/>
        <v>6b15</v>
      </c>
      <c r="H683" t="s">
        <v>53</v>
      </c>
      <c r="I683">
        <v>1</v>
      </c>
      <c r="J683" t="s">
        <v>222</v>
      </c>
    </row>
    <row r="684" spans="1:10" x14ac:dyDescent="0.2">
      <c r="A684">
        <v>2</v>
      </c>
      <c r="B684">
        <v>3</v>
      </c>
      <c r="C684" s="2">
        <v>44656</v>
      </c>
      <c r="D684">
        <v>6</v>
      </c>
      <c r="E684" t="s">
        <v>186</v>
      </c>
      <c r="F684">
        <v>15</v>
      </c>
      <c r="G684" t="str">
        <f t="shared" si="10"/>
        <v>6b15</v>
      </c>
      <c r="H684" t="s">
        <v>44</v>
      </c>
      <c r="I684">
        <v>0</v>
      </c>
      <c r="J684" t="s">
        <v>222</v>
      </c>
    </row>
    <row r="685" spans="1:10" x14ac:dyDescent="0.2">
      <c r="A685">
        <v>2</v>
      </c>
      <c r="B685">
        <v>3</v>
      </c>
      <c r="C685" s="2">
        <v>44656</v>
      </c>
      <c r="D685">
        <v>6</v>
      </c>
      <c r="E685" t="s">
        <v>186</v>
      </c>
      <c r="F685">
        <v>15</v>
      </c>
      <c r="G685" t="str">
        <f t="shared" si="10"/>
        <v>6b15</v>
      </c>
      <c r="H685" t="s">
        <v>44</v>
      </c>
      <c r="I685">
        <v>0</v>
      </c>
      <c r="J685" t="s">
        <v>222</v>
      </c>
    </row>
    <row r="686" spans="1:10" x14ac:dyDescent="0.2">
      <c r="A686">
        <v>2</v>
      </c>
      <c r="B686">
        <v>3</v>
      </c>
      <c r="C686" s="2">
        <v>44657</v>
      </c>
      <c r="D686">
        <v>6</v>
      </c>
      <c r="E686" t="s">
        <v>186</v>
      </c>
      <c r="F686">
        <v>45</v>
      </c>
      <c r="G686" t="str">
        <f t="shared" si="10"/>
        <v>6b45</v>
      </c>
      <c r="H686" t="s">
        <v>53</v>
      </c>
      <c r="I686">
        <v>1</v>
      </c>
      <c r="J686" t="s">
        <v>222</v>
      </c>
    </row>
    <row r="687" spans="1:10" x14ac:dyDescent="0.2">
      <c r="A687">
        <v>2</v>
      </c>
      <c r="B687">
        <v>3</v>
      </c>
      <c r="C687" s="2">
        <v>44657</v>
      </c>
      <c r="D687">
        <v>6</v>
      </c>
      <c r="E687" t="s">
        <v>186</v>
      </c>
      <c r="F687">
        <v>45</v>
      </c>
      <c r="G687" t="str">
        <f t="shared" si="10"/>
        <v>6b45</v>
      </c>
      <c r="H687" t="s">
        <v>53</v>
      </c>
      <c r="I687">
        <v>1</v>
      </c>
      <c r="J687" t="s">
        <v>222</v>
      </c>
    </row>
    <row r="688" spans="1:10" x14ac:dyDescent="0.2">
      <c r="A688">
        <v>2</v>
      </c>
      <c r="B688">
        <v>3</v>
      </c>
      <c r="C688" s="2">
        <v>44657</v>
      </c>
      <c r="D688">
        <v>6</v>
      </c>
      <c r="E688" t="s">
        <v>186</v>
      </c>
      <c r="F688">
        <v>45</v>
      </c>
      <c r="G688" t="str">
        <f t="shared" si="10"/>
        <v>6b45</v>
      </c>
      <c r="H688" t="s">
        <v>53</v>
      </c>
      <c r="I688">
        <v>1</v>
      </c>
      <c r="J688" t="s">
        <v>222</v>
      </c>
    </row>
    <row r="689" spans="1:10" x14ac:dyDescent="0.2">
      <c r="A689">
        <v>2</v>
      </c>
      <c r="B689">
        <v>3</v>
      </c>
      <c r="C689" s="2">
        <v>44657</v>
      </c>
      <c r="D689">
        <v>6</v>
      </c>
      <c r="E689" t="s">
        <v>186</v>
      </c>
      <c r="F689">
        <v>45</v>
      </c>
      <c r="G689" t="str">
        <f t="shared" si="10"/>
        <v>6b45</v>
      </c>
      <c r="H689" t="s">
        <v>44</v>
      </c>
      <c r="I689">
        <v>0</v>
      </c>
      <c r="J689" t="s">
        <v>222</v>
      </c>
    </row>
    <row r="690" spans="1:10" x14ac:dyDescent="0.2">
      <c r="A690">
        <v>2</v>
      </c>
      <c r="B690">
        <v>3</v>
      </c>
      <c r="C690" s="2">
        <v>44657</v>
      </c>
      <c r="D690">
        <v>6</v>
      </c>
      <c r="E690" t="s">
        <v>186</v>
      </c>
      <c r="F690">
        <v>45</v>
      </c>
      <c r="G690" t="str">
        <f t="shared" si="10"/>
        <v>6b45</v>
      </c>
      <c r="H690" t="s">
        <v>53</v>
      </c>
      <c r="I690">
        <v>1</v>
      </c>
      <c r="J690" t="s">
        <v>222</v>
      </c>
    </row>
    <row r="691" spans="1:10" x14ac:dyDescent="0.2">
      <c r="A691">
        <v>2</v>
      </c>
      <c r="B691">
        <v>3</v>
      </c>
      <c r="C691" s="2">
        <v>44657</v>
      </c>
      <c r="D691">
        <v>6</v>
      </c>
      <c r="E691" t="s">
        <v>186</v>
      </c>
      <c r="F691">
        <v>45</v>
      </c>
      <c r="G691" t="str">
        <f t="shared" si="10"/>
        <v>6b45</v>
      </c>
      <c r="H691" t="s">
        <v>53</v>
      </c>
      <c r="I691">
        <v>1</v>
      </c>
      <c r="J691" t="s">
        <v>50</v>
      </c>
    </row>
    <row r="692" spans="1:10" x14ac:dyDescent="0.2">
      <c r="A692">
        <v>2</v>
      </c>
      <c r="B692">
        <v>3</v>
      </c>
      <c r="C692" s="2">
        <v>44657</v>
      </c>
      <c r="D692">
        <v>6</v>
      </c>
      <c r="E692" t="s">
        <v>186</v>
      </c>
      <c r="F692">
        <v>45</v>
      </c>
      <c r="G692" t="str">
        <f t="shared" si="10"/>
        <v>6b45</v>
      </c>
      <c r="H692" t="s">
        <v>53</v>
      </c>
      <c r="I692">
        <v>1</v>
      </c>
      <c r="J692" t="s">
        <v>50</v>
      </c>
    </row>
    <row r="693" spans="1:10" x14ac:dyDescent="0.2">
      <c r="A693">
        <v>2</v>
      </c>
      <c r="B693">
        <v>3</v>
      </c>
      <c r="C693" s="2">
        <v>44657</v>
      </c>
      <c r="D693">
        <v>6</v>
      </c>
      <c r="E693" t="s">
        <v>186</v>
      </c>
      <c r="F693">
        <v>45</v>
      </c>
      <c r="G693" t="str">
        <f t="shared" si="10"/>
        <v>6b45</v>
      </c>
      <c r="H693" t="s">
        <v>53</v>
      </c>
      <c r="I693">
        <v>1</v>
      </c>
      <c r="J693" t="s">
        <v>50</v>
      </c>
    </row>
    <row r="694" spans="1:10" x14ac:dyDescent="0.2">
      <c r="A694">
        <v>2</v>
      </c>
      <c r="B694">
        <v>3</v>
      </c>
      <c r="C694" s="2">
        <v>44657</v>
      </c>
      <c r="D694">
        <v>6</v>
      </c>
      <c r="E694" t="s">
        <v>186</v>
      </c>
      <c r="F694">
        <v>45</v>
      </c>
      <c r="G694" t="str">
        <f t="shared" si="10"/>
        <v>6b45</v>
      </c>
      <c r="H694" t="s">
        <v>53</v>
      </c>
      <c r="I694">
        <v>1</v>
      </c>
      <c r="J694" t="s">
        <v>50</v>
      </c>
    </row>
    <row r="695" spans="1:10" x14ac:dyDescent="0.2">
      <c r="A695">
        <v>2</v>
      </c>
      <c r="B695">
        <v>3</v>
      </c>
      <c r="C695" s="2">
        <v>44657</v>
      </c>
      <c r="D695">
        <v>6</v>
      </c>
      <c r="E695" t="s">
        <v>186</v>
      </c>
      <c r="F695">
        <v>45</v>
      </c>
      <c r="G695" t="str">
        <f t="shared" si="10"/>
        <v>6b45</v>
      </c>
      <c r="H695" t="s">
        <v>53</v>
      </c>
      <c r="I695">
        <v>1</v>
      </c>
      <c r="J695" t="s">
        <v>50</v>
      </c>
    </row>
    <row r="696" spans="1:10" x14ac:dyDescent="0.2">
      <c r="A696">
        <v>2</v>
      </c>
      <c r="B696">
        <v>3</v>
      </c>
      <c r="C696" s="2">
        <v>44657</v>
      </c>
      <c r="D696">
        <v>6</v>
      </c>
      <c r="E696" t="s">
        <v>186</v>
      </c>
      <c r="F696">
        <v>45</v>
      </c>
      <c r="G696" t="str">
        <f t="shared" si="10"/>
        <v>6b45</v>
      </c>
      <c r="H696" t="s">
        <v>53</v>
      </c>
      <c r="I696">
        <v>1</v>
      </c>
      <c r="J696" t="s">
        <v>222</v>
      </c>
    </row>
    <row r="697" spans="1:10" x14ac:dyDescent="0.2">
      <c r="A697">
        <v>2</v>
      </c>
      <c r="B697">
        <v>3</v>
      </c>
      <c r="C697" s="2">
        <v>44657</v>
      </c>
      <c r="D697">
        <v>6</v>
      </c>
      <c r="E697" t="s">
        <v>186</v>
      </c>
      <c r="F697">
        <v>45</v>
      </c>
      <c r="G697" t="str">
        <f t="shared" si="10"/>
        <v>6b45</v>
      </c>
      <c r="H697" t="s">
        <v>53</v>
      </c>
      <c r="I697">
        <v>1</v>
      </c>
      <c r="J697" t="s">
        <v>50</v>
      </c>
    </row>
    <row r="698" spans="1:10" x14ac:dyDescent="0.2">
      <c r="A698">
        <v>2</v>
      </c>
      <c r="B698">
        <v>3</v>
      </c>
      <c r="C698" s="2">
        <v>44657</v>
      </c>
      <c r="D698">
        <v>6</v>
      </c>
      <c r="E698" t="s">
        <v>186</v>
      </c>
      <c r="F698">
        <v>45</v>
      </c>
      <c r="G698" t="str">
        <f t="shared" si="10"/>
        <v>6b45</v>
      </c>
      <c r="H698" t="s">
        <v>53</v>
      </c>
      <c r="I698">
        <v>1</v>
      </c>
      <c r="J698" t="s">
        <v>50</v>
      </c>
    </row>
    <row r="699" spans="1:10" x14ac:dyDescent="0.2">
      <c r="A699">
        <v>2</v>
      </c>
      <c r="B699">
        <v>3</v>
      </c>
      <c r="C699" s="2">
        <v>44657</v>
      </c>
      <c r="D699">
        <v>6</v>
      </c>
      <c r="E699" t="s">
        <v>186</v>
      </c>
      <c r="F699">
        <v>45</v>
      </c>
      <c r="G699" t="str">
        <f t="shared" si="10"/>
        <v>6b45</v>
      </c>
      <c r="H699" t="s">
        <v>53</v>
      </c>
      <c r="I699">
        <v>1</v>
      </c>
      <c r="J699" t="s">
        <v>50</v>
      </c>
    </row>
    <row r="700" spans="1:10" x14ac:dyDescent="0.2">
      <c r="A700">
        <v>2</v>
      </c>
      <c r="B700">
        <v>3</v>
      </c>
      <c r="C700" s="2">
        <v>44657</v>
      </c>
      <c r="D700">
        <v>6</v>
      </c>
      <c r="E700" t="s">
        <v>186</v>
      </c>
      <c r="F700">
        <v>45</v>
      </c>
      <c r="G700" t="str">
        <f t="shared" si="10"/>
        <v>6b45</v>
      </c>
      <c r="H700" t="s">
        <v>44</v>
      </c>
      <c r="I700">
        <v>0</v>
      </c>
      <c r="J700" t="s">
        <v>50</v>
      </c>
    </row>
    <row r="701" spans="1:10" x14ac:dyDescent="0.2">
      <c r="A701">
        <v>2</v>
      </c>
      <c r="B701">
        <v>3</v>
      </c>
      <c r="C701" s="2">
        <v>44657</v>
      </c>
      <c r="D701">
        <v>6</v>
      </c>
      <c r="E701" t="s">
        <v>186</v>
      </c>
      <c r="F701">
        <v>45</v>
      </c>
      <c r="G701" t="str">
        <f t="shared" si="10"/>
        <v>6b45</v>
      </c>
      <c r="H701" t="s">
        <v>53</v>
      </c>
      <c r="I701">
        <v>1</v>
      </c>
      <c r="J701" t="s">
        <v>50</v>
      </c>
    </row>
    <row r="702" spans="1:10" x14ac:dyDescent="0.2">
      <c r="A702">
        <v>2</v>
      </c>
      <c r="B702">
        <v>3</v>
      </c>
      <c r="C702" s="2">
        <v>44657</v>
      </c>
      <c r="D702">
        <v>6</v>
      </c>
      <c r="E702" t="s">
        <v>186</v>
      </c>
      <c r="F702">
        <v>45</v>
      </c>
      <c r="G702" t="str">
        <f t="shared" si="10"/>
        <v>6b45</v>
      </c>
      <c r="H702" t="s">
        <v>53</v>
      </c>
      <c r="I702">
        <v>1</v>
      </c>
      <c r="J702" t="s">
        <v>222</v>
      </c>
    </row>
    <row r="703" spans="1:10" x14ac:dyDescent="0.2">
      <c r="A703">
        <v>2</v>
      </c>
      <c r="B703">
        <v>3</v>
      </c>
      <c r="C703" s="2">
        <v>44657</v>
      </c>
      <c r="D703">
        <v>6</v>
      </c>
      <c r="E703" t="s">
        <v>186</v>
      </c>
      <c r="F703">
        <v>45</v>
      </c>
      <c r="G703" t="str">
        <f t="shared" si="10"/>
        <v>6b45</v>
      </c>
      <c r="H703" t="s">
        <v>53</v>
      </c>
      <c r="I703">
        <v>1</v>
      </c>
      <c r="J703" t="s">
        <v>222</v>
      </c>
    </row>
    <row r="704" spans="1:10" x14ac:dyDescent="0.2">
      <c r="A704">
        <v>2</v>
      </c>
      <c r="B704">
        <v>3</v>
      </c>
      <c r="C704" s="2">
        <v>44657</v>
      </c>
      <c r="D704">
        <v>6</v>
      </c>
      <c r="E704" t="s">
        <v>186</v>
      </c>
      <c r="F704">
        <v>45</v>
      </c>
      <c r="G704" t="str">
        <f t="shared" si="10"/>
        <v>6b45</v>
      </c>
      <c r="H704" t="s">
        <v>53</v>
      </c>
      <c r="I704">
        <v>1</v>
      </c>
      <c r="J704" t="s">
        <v>222</v>
      </c>
    </row>
    <row r="705" spans="1:10" x14ac:dyDescent="0.2">
      <c r="A705">
        <v>2</v>
      </c>
      <c r="B705">
        <v>3</v>
      </c>
      <c r="C705" s="2">
        <v>44657</v>
      </c>
      <c r="D705">
        <v>6</v>
      </c>
      <c r="E705" t="s">
        <v>186</v>
      </c>
      <c r="F705">
        <v>45</v>
      </c>
      <c r="G705" t="str">
        <f t="shared" si="10"/>
        <v>6b45</v>
      </c>
      <c r="H705" t="s">
        <v>53</v>
      </c>
      <c r="I705">
        <v>1</v>
      </c>
      <c r="J705" t="s">
        <v>222</v>
      </c>
    </row>
    <row r="706" spans="1:10" x14ac:dyDescent="0.2">
      <c r="A706">
        <v>2</v>
      </c>
      <c r="B706">
        <v>3</v>
      </c>
      <c r="C706" s="2">
        <v>44657</v>
      </c>
      <c r="D706">
        <v>6</v>
      </c>
      <c r="E706" t="s">
        <v>186</v>
      </c>
      <c r="F706">
        <v>45</v>
      </c>
      <c r="G706" t="str">
        <f t="shared" ref="G706:G748" si="11">CONCATENATE(E706,F706)</f>
        <v>6b45</v>
      </c>
      <c r="H706" t="s">
        <v>53</v>
      </c>
      <c r="I706">
        <v>1</v>
      </c>
      <c r="J706" t="s">
        <v>222</v>
      </c>
    </row>
    <row r="707" spans="1:10" x14ac:dyDescent="0.2">
      <c r="A707">
        <v>2</v>
      </c>
      <c r="B707">
        <v>3</v>
      </c>
      <c r="C707" s="2">
        <v>44657</v>
      </c>
      <c r="D707">
        <v>6</v>
      </c>
      <c r="E707" t="s">
        <v>186</v>
      </c>
      <c r="F707">
        <v>45</v>
      </c>
      <c r="G707" t="str">
        <f t="shared" si="11"/>
        <v>6b45</v>
      </c>
      <c r="H707" t="s">
        <v>53</v>
      </c>
      <c r="I707">
        <v>1</v>
      </c>
      <c r="J707" t="s">
        <v>222</v>
      </c>
    </row>
    <row r="708" spans="1:10" x14ac:dyDescent="0.2">
      <c r="A708">
        <v>2</v>
      </c>
      <c r="B708">
        <v>3</v>
      </c>
      <c r="C708" s="2">
        <v>44657</v>
      </c>
      <c r="D708">
        <v>6</v>
      </c>
      <c r="E708" t="s">
        <v>186</v>
      </c>
      <c r="F708">
        <v>45</v>
      </c>
      <c r="G708" t="str">
        <f t="shared" si="11"/>
        <v>6b45</v>
      </c>
      <c r="H708" t="s">
        <v>53</v>
      </c>
      <c r="I708">
        <v>1</v>
      </c>
      <c r="J708" t="s">
        <v>222</v>
      </c>
    </row>
    <row r="709" spans="1:10" x14ac:dyDescent="0.2">
      <c r="A709">
        <v>2</v>
      </c>
      <c r="B709">
        <v>3</v>
      </c>
      <c r="C709" s="2">
        <v>44657</v>
      </c>
      <c r="D709">
        <v>6</v>
      </c>
      <c r="E709" t="s">
        <v>186</v>
      </c>
      <c r="F709">
        <v>45</v>
      </c>
      <c r="G709" t="str">
        <f t="shared" si="11"/>
        <v>6b45</v>
      </c>
      <c r="H709" t="s">
        <v>53</v>
      </c>
      <c r="I709">
        <v>1</v>
      </c>
      <c r="J709" t="s">
        <v>222</v>
      </c>
    </row>
    <row r="710" spans="1:10" x14ac:dyDescent="0.2">
      <c r="A710">
        <v>2</v>
      </c>
      <c r="B710">
        <v>3</v>
      </c>
      <c r="C710" s="2">
        <v>44657</v>
      </c>
      <c r="D710">
        <v>6</v>
      </c>
      <c r="E710" t="s">
        <v>186</v>
      </c>
      <c r="F710">
        <v>45</v>
      </c>
      <c r="G710" t="str">
        <f t="shared" si="11"/>
        <v>6b45</v>
      </c>
      <c r="H710" t="s">
        <v>53</v>
      </c>
      <c r="I710">
        <v>1</v>
      </c>
      <c r="J710" t="s">
        <v>50</v>
      </c>
    </row>
    <row r="711" spans="1:10" x14ac:dyDescent="0.2">
      <c r="A711">
        <v>2</v>
      </c>
      <c r="B711">
        <v>3</v>
      </c>
      <c r="C711" s="2">
        <v>44657</v>
      </c>
      <c r="D711">
        <v>6</v>
      </c>
      <c r="E711" t="s">
        <v>186</v>
      </c>
      <c r="F711">
        <v>45</v>
      </c>
      <c r="G711" t="str">
        <f t="shared" si="11"/>
        <v>6b45</v>
      </c>
      <c r="H711" t="s">
        <v>53</v>
      </c>
      <c r="I711">
        <v>1</v>
      </c>
      <c r="J711" t="s">
        <v>222</v>
      </c>
    </row>
    <row r="712" spans="1:10" x14ac:dyDescent="0.2">
      <c r="A712">
        <v>2</v>
      </c>
      <c r="B712">
        <v>3</v>
      </c>
      <c r="C712" s="2">
        <v>44657</v>
      </c>
      <c r="D712">
        <v>6</v>
      </c>
      <c r="E712" t="s">
        <v>186</v>
      </c>
      <c r="F712">
        <v>45</v>
      </c>
      <c r="G712" t="str">
        <f t="shared" si="11"/>
        <v>6b45</v>
      </c>
      <c r="H712" t="s">
        <v>53</v>
      </c>
      <c r="I712">
        <v>1</v>
      </c>
      <c r="J712" t="s">
        <v>222</v>
      </c>
    </row>
    <row r="713" spans="1:10" x14ac:dyDescent="0.2">
      <c r="A713">
        <v>2</v>
      </c>
      <c r="B713">
        <v>3</v>
      </c>
      <c r="C713" s="2">
        <v>44657</v>
      </c>
      <c r="D713">
        <v>6</v>
      </c>
      <c r="E713" t="s">
        <v>186</v>
      </c>
      <c r="F713">
        <v>45</v>
      </c>
      <c r="G713" t="str">
        <f t="shared" si="11"/>
        <v>6b45</v>
      </c>
      <c r="H713" t="s">
        <v>53</v>
      </c>
      <c r="I713">
        <v>1</v>
      </c>
      <c r="J713" t="s">
        <v>222</v>
      </c>
    </row>
    <row r="714" spans="1:10" x14ac:dyDescent="0.2">
      <c r="A714">
        <v>2</v>
      </c>
      <c r="B714">
        <v>3</v>
      </c>
      <c r="C714" s="2">
        <v>44657</v>
      </c>
      <c r="D714">
        <v>5</v>
      </c>
      <c r="E714" t="s">
        <v>187</v>
      </c>
      <c r="F714">
        <v>15</v>
      </c>
      <c r="G714" t="str">
        <f t="shared" si="11"/>
        <v>5b15</v>
      </c>
      <c r="H714" t="s">
        <v>53</v>
      </c>
      <c r="I714">
        <v>1</v>
      </c>
      <c r="J714" t="s">
        <v>222</v>
      </c>
    </row>
    <row r="715" spans="1:10" x14ac:dyDescent="0.2">
      <c r="A715">
        <v>2</v>
      </c>
      <c r="B715">
        <v>3</v>
      </c>
      <c r="C715" s="2">
        <v>44657</v>
      </c>
      <c r="D715">
        <v>5</v>
      </c>
      <c r="E715" t="s">
        <v>187</v>
      </c>
      <c r="F715">
        <v>15</v>
      </c>
      <c r="G715" t="str">
        <f t="shared" si="11"/>
        <v>5b15</v>
      </c>
      <c r="H715" t="s">
        <v>53</v>
      </c>
      <c r="I715">
        <v>1</v>
      </c>
      <c r="J715" t="s">
        <v>222</v>
      </c>
    </row>
    <row r="716" spans="1:10" x14ac:dyDescent="0.2">
      <c r="A716">
        <v>2</v>
      </c>
      <c r="B716">
        <v>3</v>
      </c>
      <c r="C716" s="2">
        <v>44657</v>
      </c>
      <c r="D716">
        <v>5</v>
      </c>
      <c r="E716" t="s">
        <v>187</v>
      </c>
      <c r="F716">
        <v>15</v>
      </c>
      <c r="G716" t="str">
        <f t="shared" si="11"/>
        <v>5b15</v>
      </c>
      <c r="H716" t="s">
        <v>53</v>
      </c>
      <c r="I716">
        <v>1</v>
      </c>
      <c r="J716" t="s">
        <v>222</v>
      </c>
    </row>
    <row r="717" spans="1:10" x14ac:dyDescent="0.2">
      <c r="A717">
        <v>2</v>
      </c>
      <c r="B717">
        <v>3</v>
      </c>
      <c r="C717" s="2">
        <v>44657</v>
      </c>
      <c r="D717">
        <v>5</v>
      </c>
      <c r="E717" t="s">
        <v>187</v>
      </c>
      <c r="F717">
        <v>15</v>
      </c>
      <c r="G717" t="str">
        <f t="shared" si="11"/>
        <v>5b15</v>
      </c>
      <c r="H717" t="s">
        <v>53</v>
      </c>
      <c r="I717">
        <v>1</v>
      </c>
      <c r="J717" t="s">
        <v>222</v>
      </c>
    </row>
    <row r="718" spans="1:10" x14ac:dyDescent="0.2">
      <c r="A718">
        <v>2</v>
      </c>
      <c r="B718">
        <v>3</v>
      </c>
      <c r="C718" s="2">
        <v>44657</v>
      </c>
      <c r="D718">
        <v>5</v>
      </c>
      <c r="E718" t="s">
        <v>187</v>
      </c>
      <c r="F718">
        <v>15</v>
      </c>
      <c r="G718" t="str">
        <f t="shared" si="11"/>
        <v>5b15</v>
      </c>
      <c r="H718" t="s">
        <v>53</v>
      </c>
      <c r="I718">
        <v>1</v>
      </c>
      <c r="J718" t="s">
        <v>50</v>
      </c>
    </row>
    <row r="719" spans="1:10" x14ac:dyDescent="0.2">
      <c r="A719">
        <v>2</v>
      </c>
      <c r="B719">
        <v>3</v>
      </c>
      <c r="C719" s="2">
        <v>44657</v>
      </c>
      <c r="D719">
        <v>5</v>
      </c>
      <c r="E719" t="s">
        <v>187</v>
      </c>
      <c r="F719">
        <v>15</v>
      </c>
      <c r="G719" t="str">
        <f t="shared" si="11"/>
        <v>5b15</v>
      </c>
      <c r="H719" t="s">
        <v>53</v>
      </c>
      <c r="I719">
        <v>1</v>
      </c>
      <c r="J719" t="s">
        <v>50</v>
      </c>
    </row>
    <row r="720" spans="1:10" x14ac:dyDescent="0.2">
      <c r="A720">
        <v>2</v>
      </c>
      <c r="B720">
        <v>3</v>
      </c>
      <c r="C720" s="2">
        <v>44657</v>
      </c>
      <c r="D720">
        <v>5</v>
      </c>
      <c r="E720" t="s">
        <v>187</v>
      </c>
      <c r="F720">
        <v>15</v>
      </c>
      <c r="G720" t="str">
        <f t="shared" si="11"/>
        <v>5b15</v>
      </c>
      <c r="H720" t="s">
        <v>53</v>
      </c>
      <c r="I720">
        <v>1</v>
      </c>
      <c r="J720" t="s">
        <v>222</v>
      </c>
    </row>
    <row r="721" spans="1:10" x14ac:dyDescent="0.2">
      <c r="A721">
        <v>2</v>
      </c>
      <c r="B721">
        <v>3</v>
      </c>
      <c r="C721" s="2">
        <v>44657</v>
      </c>
      <c r="D721">
        <v>5</v>
      </c>
      <c r="E721" t="s">
        <v>187</v>
      </c>
      <c r="F721">
        <v>45</v>
      </c>
      <c r="G721" t="str">
        <f t="shared" si="11"/>
        <v>5b45</v>
      </c>
      <c r="H721" t="s">
        <v>53</v>
      </c>
      <c r="I721">
        <v>1</v>
      </c>
      <c r="J721" t="s">
        <v>222</v>
      </c>
    </row>
    <row r="722" spans="1:10" x14ac:dyDescent="0.2">
      <c r="A722">
        <v>2</v>
      </c>
      <c r="B722">
        <v>3</v>
      </c>
      <c r="C722" s="2">
        <v>44657</v>
      </c>
      <c r="D722">
        <v>5</v>
      </c>
      <c r="E722" t="s">
        <v>187</v>
      </c>
      <c r="F722">
        <v>45</v>
      </c>
      <c r="G722" t="str">
        <f t="shared" si="11"/>
        <v>5b45</v>
      </c>
      <c r="H722" t="s">
        <v>53</v>
      </c>
      <c r="I722">
        <v>1</v>
      </c>
      <c r="J722" t="s">
        <v>222</v>
      </c>
    </row>
    <row r="723" spans="1:10" x14ac:dyDescent="0.2">
      <c r="A723">
        <v>2</v>
      </c>
      <c r="B723">
        <v>3</v>
      </c>
      <c r="C723" s="2">
        <v>44657</v>
      </c>
      <c r="D723">
        <v>5</v>
      </c>
      <c r="E723" t="s">
        <v>187</v>
      </c>
      <c r="F723">
        <v>45</v>
      </c>
      <c r="G723" t="str">
        <f t="shared" si="11"/>
        <v>5b45</v>
      </c>
      <c r="H723" t="s">
        <v>53</v>
      </c>
      <c r="I723">
        <v>1</v>
      </c>
      <c r="J723" t="s">
        <v>222</v>
      </c>
    </row>
    <row r="724" spans="1:10" x14ac:dyDescent="0.2">
      <c r="A724">
        <v>2</v>
      </c>
      <c r="B724">
        <v>3</v>
      </c>
      <c r="C724" s="2">
        <v>44657</v>
      </c>
      <c r="D724">
        <v>5</v>
      </c>
      <c r="E724" t="s">
        <v>187</v>
      </c>
      <c r="F724">
        <v>45</v>
      </c>
      <c r="G724" t="str">
        <f t="shared" si="11"/>
        <v>5b45</v>
      </c>
      <c r="H724" t="s">
        <v>53</v>
      </c>
      <c r="I724">
        <v>1</v>
      </c>
      <c r="J724" t="s">
        <v>222</v>
      </c>
    </row>
    <row r="725" spans="1:10" x14ac:dyDescent="0.2">
      <c r="A725">
        <v>2</v>
      </c>
      <c r="B725">
        <v>3</v>
      </c>
      <c r="C725" s="2">
        <v>44657</v>
      </c>
      <c r="D725">
        <v>5</v>
      </c>
      <c r="E725" t="s">
        <v>187</v>
      </c>
      <c r="F725">
        <v>45</v>
      </c>
      <c r="G725" t="str">
        <f t="shared" si="11"/>
        <v>5b45</v>
      </c>
      <c r="H725" t="s">
        <v>53</v>
      </c>
      <c r="I725">
        <v>1</v>
      </c>
      <c r="J725" t="s">
        <v>222</v>
      </c>
    </row>
    <row r="726" spans="1:10" x14ac:dyDescent="0.2">
      <c r="A726">
        <v>2</v>
      </c>
      <c r="B726">
        <v>3</v>
      </c>
      <c r="C726" s="2">
        <v>44657</v>
      </c>
      <c r="D726">
        <v>5</v>
      </c>
      <c r="E726" t="s">
        <v>187</v>
      </c>
      <c r="F726">
        <v>45</v>
      </c>
      <c r="G726" t="str">
        <f t="shared" si="11"/>
        <v>5b45</v>
      </c>
      <c r="H726" t="s">
        <v>53</v>
      </c>
      <c r="I726">
        <v>1</v>
      </c>
      <c r="J726" t="s">
        <v>50</v>
      </c>
    </row>
    <row r="727" spans="1:10" x14ac:dyDescent="0.2">
      <c r="A727">
        <v>2</v>
      </c>
      <c r="B727">
        <v>3</v>
      </c>
      <c r="C727" s="2">
        <v>44657</v>
      </c>
      <c r="D727">
        <v>5</v>
      </c>
      <c r="E727" t="s">
        <v>187</v>
      </c>
      <c r="F727">
        <v>45</v>
      </c>
      <c r="G727" t="str">
        <f t="shared" si="11"/>
        <v>5b45</v>
      </c>
      <c r="H727" t="s">
        <v>53</v>
      </c>
      <c r="I727">
        <v>1</v>
      </c>
      <c r="J727" t="s">
        <v>50</v>
      </c>
    </row>
    <row r="728" spans="1:10" x14ac:dyDescent="0.2">
      <c r="A728">
        <v>2</v>
      </c>
      <c r="B728">
        <v>3</v>
      </c>
      <c r="C728" s="2">
        <v>44657</v>
      </c>
      <c r="D728">
        <v>5</v>
      </c>
      <c r="E728" t="s">
        <v>187</v>
      </c>
      <c r="F728">
        <v>45</v>
      </c>
      <c r="G728" t="str">
        <f t="shared" si="11"/>
        <v>5b45</v>
      </c>
      <c r="H728" t="s">
        <v>53</v>
      </c>
      <c r="I728">
        <v>1</v>
      </c>
      <c r="J728" t="s">
        <v>222</v>
      </c>
    </row>
    <row r="729" spans="1:10" x14ac:dyDescent="0.2">
      <c r="A729">
        <v>2</v>
      </c>
      <c r="B729">
        <v>3</v>
      </c>
      <c r="C729" s="2">
        <v>44657</v>
      </c>
      <c r="D729">
        <v>5</v>
      </c>
      <c r="E729" t="s">
        <v>187</v>
      </c>
      <c r="F729">
        <v>45</v>
      </c>
      <c r="G729" t="str">
        <f t="shared" si="11"/>
        <v>5b45</v>
      </c>
      <c r="H729" t="s">
        <v>53</v>
      </c>
      <c r="I729">
        <v>1</v>
      </c>
      <c r="J729" t="s">
        <v>50</v>
      </c>
    </row>
    <row r="730" spans="1:10" x14ac:dyDescent="0.2">
      <c r="A730">
        <v>2</v>
      </c>
      <c r="B730">
        <v>3</v>
      </c>
      <c r="C730" s="2">
        <v>44657</v>
      </c>
      <c r="D730">
        <v>5</v>
      </c>
      <c r="E730" t="s">
        <v>187</v>
      </c>
      <c r="F730">
        <v>45</v>
      </c>
      <c r="G730" t="str">
        <f t="shared" si="11"/>
        <v>5b45</v>
      </c>
      <c r="H730" t="s">
        <v>53</v>
      </c>
      <c r="I730">
        <v>1</v>
      </c>
      <c r="J730" t="s">
        <v>50</v>
      </c>
    </row>
    <row r="731" spans="1:10" x14ac:dyDescent="0.2">
      <c r="A731">
        <v>2</v>
      </c>
      <c r="B731">
        <v>3</v>
      </c>
      <c r="C731" s="2">
        <v>44657</v>
      </c>
      <c r="D731">
        <v>5</v>
      </c>
      <c r="E731" t="s">
        <v>187</v>
      </c>
      <c r="F731">
        <v>45</v>
      </c>
      <c r="G731" t="str">
        <f t="shared" si="11"/>
        <v>5b45</v>
      </c>
      <c r="H731" t="s">
        <v>53</v>
      </c>
      <c r="I731">
        <v>1</v>
      </c>
      <c r="J731" t="s">
        <v>50</v>
      </c>
    </row>
    <row r="732" spans="1:10" x14ac:dyDescent="0.2">
      <c r="A732">
        <v>2</v>
      </c>
      <c r="B732">
        <v>3</v>
      </c>
      <c r="C732" s="2">
        <v>44657</v>
      </c>
      <c r="D732">
        <v>5</v>
      </c>
      <c r="E732" t="s">
        <v>187</v>
      </c>
      <c r="F732">
        <v>45</v>
      </c>
      <c r="G732" t="str">
        <f t="shared" si="11"/>
        <v>5b45</v>
      </c>
      <c r="H732" t="s">
        <v>53</v>
      </c>
      <c r="I732">
        <v>1</v>
      </c>
      <c r="J732" t="s">
        <v>50</v>
      </c>
    </row>
    <row r="733" spans="1:10" x14ac:dyDescent="0.2">
      <c r="A733">
        <v>2</v>
      </c>
      <c r="B733">
        <v>3</v>
      </c>
      <c r="C733" s="2">
        <v>44657</v>
      </c>
      <c r="D733">
        <v>5</v>
      </c>
      <c r="E733" t="s">
        <v>187</v>
      </c>
      <c r="F733">
        <v>45</v>
      </c>
      <c r="G733" t="str">
        <f t="shared" si="11"/>
        <v>5b45</v>
      </c>
      <c r="H733" t="s">
        <v>53</v>
      </c>
      <c r="I733">
        <v>1</v>
      </c>
      <c r="J733" t="s">
        <v>222</v>
      </c>
    </row>
    <row r="734" spans="1:10" x14ac:dyDescent="0.2">
      <c r="A734">
        <v>2</v>
      </c>
      <c r="B734">
        <v>3</v>
      </c>
      <c r="C734" s="2">
        <v>44657</v>
      </c>
      <c r="D734">
        <v>5</v>
      </c>
      <c r="E734" t="s">
        <v>187</v>
      </c>
      <c r="F734">
        <v>45</v>
      </c>
      <c r="G734" t="str">
        <f t="shared" si="11"/>
        <v>5b45</v>
      </c>
      <c r="H734" t="s">
        <v>53</v>
      </c>
      <c r="I734">
        <v>1</v>
      </c>
      <c r="J734" t="s">
        <v>222</v>
      </c>
    </row>
    <row r="735" spans="1:10" x14ac:dyDescent="0.2">
      <c r="A735">
        <v>2</v>
      </c>
      <c r="B735">
        <v>3</v>
      </c>
      <c r="C735" s="2">
        <v>44657</v>
      </c>
      <c r="D735">
        <v>5</v>
      </c>
      <c r="E735" t="s">
        <v>187</v>
      </c>
      <c r="F735">
        <v>45</v>
      </c>
      <c r="G735" t="str">
        <f t="shared" si="11"/>
        <v>5b45</v>
      </c>
      <c r="H735" t="s">
        <v>53</v>
      </c>
      <c r="I735">
        <v>1</v>
      </c>
      <c r="J735" t="s">
        <v>222</v>
      </c>
    </row>
    <row r="736" spans="1:10" x14ac:dyDescent="0.2">
      <c r="A736">
        <v>2</v>
      </c>
      <c r="B736">
        <v>3</v>
      </c>
      <c r="C736" s="2">
        <v>44657</v>
      </c>
      <c r="D736">
        <v>5</v>
      </c>
      <c r="E736" t="s">
        <v>187</v>
      </c>
      <c r="F736">
        <v>45</v>
      </c>
      <c r="G736" t="str">
        <f t="shared" si="11"/>
        <v>5b45</v>
      </c>
      <c r="H736" t="s">
        <v>53</v>
      </c>
      <c r="I736">
        <v>1</v>
      </c>
      <c r="J736" t="s">
        <v>50</v>
      </c>
    </row>
    <row r="737" spans="1:10" x14ac:dyDescent="0.2">
      <c r="A737">
        <v>2</v>
      </c>
      <c r="B737">
        <v>3</v>
      </c>
      <c r="C737" s="2">
        <v>44657</v>
      </c>
      <c r="D737">
        <v>5</v>
      </c>
      <c r="E737" t="s">
        <v>187</v>
      </c>
      <c r="F737">
        <v>45</v>
      </c>
      <c r="G737" t="str">
        <f t="shared" si="11"/>
        <v>5b45</v>
      </c>
      <c r="H737" t="s">
        <v>53</v>
      </c>
      <c r="I737">
        <v>1</v>
      </c>
      <c r="J737" t="s">
        <v>222</v>
      </c>
    </row>
    <row r="738" spans="1:10" x14ac:dyDescent="0.2">
      <c r="A738">
        <v>2</v>
      </c>
      <c r="B738">
        <v>3</v>
      </c>
      <c r="C738" s="2">
        <v>44657</v>
      </c>
      <c r="D738">
        <v>5</v>
      </c>
      <c r="E738" t="s">
        <v>187</v>
      </c>
      <c r="F738">
        <v>45</v>
      </c>
      <c r="G738" t="str">
        <f t="shared" si="11"/>
        <v>5b45</v>
      </c>
      <c r="H738" t="s">
        <v>53</v>
      </c>
      <c r="I738">
        <v>1</v>
      </c>
      <c r="J738" t="s">
        <v>222</v>
      </c>
    </row>
    <row r="739" spans="1:10" x14ac:dyDescent="0.2">
      <c r="A739">
        <v>2</v>
      </c>
      <c r="B739">
        <v>3</v>
      </c>
      <c r="C739" s="2">
        <v>44657</v>
      </c>
      <c r="D739">
        <v>5</v>
      </c>
      <c r="E739" t="s">
        <v>187</v>
      </c>
      <c r="F739">
        <v>45</v>
      </c>
      <c r="G739" t="str">
        <f t="shared" si="11"/>
        <v>5b45</v>
      </c>
      <c r="H739" t="s">
        <v>53</v>
      </c>
      <c r="I739">
        <v>1</v>
      </c>
      <c r="J739" t="s">
        <v>222</v>
      </c>
    </row>
    <row r="740" spans="1:10" x14ac:dyDescent="0.2">
      <c r="A740">
        <v>2</v>
      </c>
      <c r="B740">
        <v>3</v>
      </c>
      <c r="C740" s="2">
        <v>44657</v>
      </c>
      <c r="D740">
        <v>5</v>
      </c>
      <c r="E740" t="s">
        <v>187</v>
      </c>
      <c r="F740">
        <v>45</v>
      </c>
      <c r="G740" t="str">
        <f t="shared" si="11"/>
        <v>5b45</v>
      </c>
      <c r="H740" t="s">
        <v>53</v>
      </c>
      <c r="I740">
        <v>1</v>
      </c>
      <c r="J740" t="s">
        <v>222</v>
      </c>
    </row>
    <row r="741" spans="1:10" x14ac:dyDescent="0.2">
      <c r="A741">
        <v>2</v>
      </c>
      <c r="B741">
        <v>3</v>
      </c>
      <c r="C741" s="2">
        <v>44657</v>
      </c>
      <c r="D741">
        <v>5</v>
      </c>
      <c r="E741" t="s">
        <v>187</v>
      </c>
      <c r="F741">
        <v>45</v>
      </c>
      <c r="G741" t="str">
        <f t="shared" si="11"/>
        <v>5b45</v>
      </c>
      <c r="H741" t="s">
        <v>53</v>
      </c>
      <c r="I741">
        <v>1</v>
      </c>
      <c r="J741" t="s">
        <v>50</v>
      </c>
    </row>
    <row r="742" spans="1:10" x14ac:dyDescent="0.2">
      <c r="A742">
        <v>2</v>
      </c>
      <c r="B742">
        <v>3</v>
      </c>
      <c r="C742" s="2">
        <v>44657</v>
      </c>
      <c r="D742">
        <v>5</v>
      </c>
      <c r="E742" t="s">
        <v>187</v>
      </c>
      <c r="F742">
        <v>45</v>
      </c>
      <c r="G742" t="str">
        <f t="shared" si="11"/>
        <v>5b45</v>
      </c>
      <c r="H742" t="s">
        <v>53</v>
      </c>
      <c r="I742">
        <v>1</v>
      </c>
      <c r="J742" t="s">
        <v>222</v>
      </c>
    </row>
    <row r="743" spans="1:10" x14ac:dyDescent="0.2">
      <c r="A743">
        <v>2</v>
      </c>
      <c r="B743">
        <v>3</v>
      </c>
      <c r="C743" s="2">
        <v>44657</v>
      </c>
      <c r="D743">
        <v>5</v>
      </c>
      <c r="E743" t="s">
        <v>187</v>
      </c>
      <c r="F743">
        <v>45</v>
      </c>
      <c r="G743" t="str">
        <f t="shared" si="11"/>
        <v>5b45</v>
      </c>
      <c r="H743" t="s">
        <v>53</v>
      </c>
      <c r="I743">
        <v>1</v>
      </c>
      <c r="J743" t="s">
        <v>222</v>
      </c>
    </row>
    <row r="744" spans="1:10" x14ac:dyDescent="0.2">
      <c r="A744">
        <v>2</v>
      </c>
      <c r="B744">
        <v>3</v>
      </c>
      <c r="C744" s="2">
        <v>44657</v>
      </c>
      <c r="D744">
        <v>5</v>
      </c>
      <c r="E744" t="s">
        <v>187</v>
      </c>
      <c r="F744">
        <v>45</v>
      </c>
      <c r="G744" t="str">
        <f t="shared" si="11"/>
        <v>5b45</v>
      </c>
      <c r="H744" t="s">
        <v>53</v>
      </c>
      <c r="I744">
        <v>1</v>
      </c>
      <c r="J744" t="s">
        <v>222</v>
      </c>
    </row>
    <row r="745" spans="1:10" x14ac:dyDescent="0.2">
      <c r="A745">
        <v>2</v>
      </c>
      <c r="B745">
        <v>3</v>
      </c>
      <c r="C745" s="2">
        <v>44657</v>
      </c>
      <c r="D745">
        <v>5</v>
      </c>
      <c r="E745" t="s">
        <v>187</v>
      </c>
      <c r="F745">
        <v>45</v>
      </c>
      <c r="G745" t="str">
        <f t="shared" si="11"/>
        <v>5b45</v>
      </c>
      <c r="H745" t="s">
        <v>53</v>
      </c>
      <c r="I745">
        <v>1</v>
      </c>
      <c r="J745" t="s">
        <v>222</v>
      </c>
    </row>
    <row r="746" spans="1:10" x14ac:dyDescent="0.2">
      <c r="A746">
        <v>2</v>
      </c>
      <c r="B746">
        <v>3</v>
      </c>
      <c r="C746" s="2">
        <v>44657</v>
      </c>
      <c r="D746">
        <v>5</v>
      </c>
      <c r="E746" t="s">
        <v>187</v>
      </c>
      <c r="F746">
        <v>45</v>
      </c>
      <c r="G746" t="str">
        <f t="shared" si="11"/>
        <v>5b45</v>
      </c>
      <c r="H746" t="s">
        <v>53</v>
      </c>
      <c r="I746">
        <v>1</v>
      </c>
      <c r="J746" t="s">
        <v>222</v>
      </c>
    </row>
    <row r="747" spans="1:10" x14ac:dyDescent="0.2">
      <c r="A747">
        <v>2</v>
      </c>
      <c r="B747">
        <v>3</v>
      </c>
      <c r="C747" s="2">
        <v>44657</v>
      </c>
      <c r="D747">
        <v>5</v>
      </c>
      <c r="E747" t="s">
        <v>187</v>
      </c>
      <c r="F747">
        <v>45</v>
      </c>
      <c r="G747" t="str">
        <f t="shared" si="11"/>
        <v>5b45</v>
      </c>
      <c r="H747" t="s">
        <v>53</v>
      </c>
      <c r="I747">
        <v>1</v>
      </c>
      <c r="J747" t="s">
        <v>222</v>
      </c>
    </row>
    <row r="748" spans="1:10" x14ac:dyDescent="0.2">
      <c r="A748">
        <v>2</v>
      </c>
      <c r="B748">
        <v>3</v>
      </c>
      <c r="C748" s="2">
        <v>44657</v>
      </c>
      <c r="D748">
        <v>5</v>
      </c>
      <c r="E748" t="s">
        <v>187</v>
      </c>
      <c r="F748">
        <v>45</v>
      </c>
      <c r="G748" t="str">
        <f t="shared" si="11"/>
        <v>5b45</v>
      </c>
      <c r="H748" t="s">
        <v>53</v>
      </c>
      <c r="I748">
        <v>1</v>
      </c>
      <c r="J748" t="s">
        <v>222</v>
      </c>
    </row>
    <row r="749" spans="1:10" x14ac:dyDescent="0.2">
      <c r="A749">
        <v>3</v>
      </c>
      <c r="B749">
        <v>1</v>
      </c>
      <c r="C749" s="2">
        <v>44747</v>
      </c>
      <c r="D749">
        <v>7</v>
      </c>
      <c r="E749" t="s">
        <v>242</v>
      </c>
      <c r="F749">
        <v>15</v>
      </c>
      <c r="G749" t="s">
        <v>243</v>
      </c>
      <c r="H749" t="s">
        <v>44</v>
      </c>
      <c r="I749">
        <v>0</v>
      </c>
      <c r="J749" t="s">
        <v>222</v>
      </c>
    </row>
    <row r="750" spans="1:10" x14ac:dyDescent="0.2">
      <c r="A750">
        <v>3</v>
      </c>
      <c r="B750">
        <v>1</v>
      </c>
      <c r="C750" s="2">
        <v>44747</v>
      </c>
      <c r="D750">
        <v>7</v>
      </c>
      <c r="E750" t="s">
        <v>242</v>
      </c>
      <c r="F750">
        <v>15</v>
      </c>
      <c r="G750" t="s">
        <v>243</v>
      </c>
      <c r="H750" t="s">
        <v>44</v>
      </c>
      <c r="I750">
        <v>0</v>
      </c>
      <c r="J750" t="s">
        <v>222</v>
      </c>
    </row>
    <row r="751" spans="1:10" x14ac:dyDescent="0.2">
      <c r="A751">
        <v>3</v>
      </c>
      <c r="B751">
        <v>1</v>
      </c>
      <c r="C751" s="2">
        <v>44747</v>
      </c>
      <c r="D751">
        <v>7</v>
      </c>
      <c r="E751" t="s">
        <v>242</v>
      </c>
      <c r="F751">
        <v>15</v>
      </c>
      <c r="G751" t="s">
        <v>243</v>
      </c>
      <c r="H751" t="s">
        <v>44</v>
      </c>
      <c r="I751">
        <v>0</v>
      </c>
      <c r="J751" t="s">
        <v>222</v>
      </c>
    </row>
    <row r="752" spans="1:10" x14ac:dyDescent="0.2">
      <c r="A752">
        <v>3</v>
      </c>
      <c r="B752">
        <v>1</v>
      </c>
      <c r="C752" s="2">
        <v>44747</v>
      </c>
      <c r="D752">
        <v>7</v>
      </c>
      <c r="E752" t="s">
        <v>242</v>
      </c>
      <c r="F752">
        <v>15</v>
      </c>
      <c r="G752" t="s">
        <v>243</v>
      </c>
      <c r="H752" t="s">
        <v>44</v>
      </c>
      <c r="I752">
        <v>0</v>
      </c>
      <c r="J752" t="s">
        <v>222</v>
      </c>
    </row>
    <row r="753" spans="1:10" x14ac:dyDescent="0.2">
      <c r="A753">
        <v>3</v>
      </c>
      <c r="B753">
        <v>1</v>
      </c>
      <c r="C753" s="2">
        <v>44747</v>
      </c>
      <c r="D753">
        <v>7</v>
      </c>
      <c r="E753" t="s">
        <v>242</v>
      </c>
      <c r="F753">
        <v>15</v>
      </c>
      <c r="G753" t="s">
        <v>243</v>
      </c>
      <c r="H753" t="s">
        <v>53</v>
      </c>
      <c r="I753">
        <v>1</v>
      </c>
      <c r="J753" t="s">
        <v>222</v>
      </c>
    </row>
    <row r="754" spans="1:10" x14ac:dyDescent="0.2">
      <c r="A754">
        <v>3</v>
      </c>
      <c r="B754">
        <v>1</v>
      </c>
      <c r="C754" s="2">
        <v>44747</v>
      </c>
      <c r="D754">
        <v>7</v>
      </c>
      <c r="E754" t="s">
        <v>242</v>
      </c>
      <c r="F754">
        <v>15</v>
      </c>
      <c r="G754" t="s">
        <v>243</v>
      </c>
      <c r="H754" t="s">
        <v>44</v>
      </c>
      <c r="I754">
        <v>0</v>
      </c>
      <c r="J754" t="s">
        <v>222</v>
      </c>
    </row>
    <row r="755" spans="1:10" x14ac:dyDescent="0.2">
      <c r="A755">
        <v>3</v>
      </c>
      <c r="B755">
        <v>1</v>
      </c>
      <c r="C755" s="2">
        <v>44747</v>
      </c>
      <c r="D755">
        <v>7</v>
      </c>
      <c r="E755" t="s">
        <v>242</v>
      </c>
      <c r="F755">
        <v>15</v>
      </c>
      <c r="G755" t="s">
        <v>243</v>
      </c>
      <c r="H755" t="s">
        <v>44</v>
      </c>
      <c r="I755">
        <v>0</v>
      </c>
      <c r="J755" t="s">
        <v>222</v>
      </c>
    </row>
    <row r="756" spans="1:10" x14ac:dyDescent="0.2">
      <c r="A756">
        <v>3</v>
      </c>
      <c r="B756">
        <v>1</v>
      </c>
      <c r="C756" s="2">
        <v>44747</v>
      </c>
      <c r="D756">
        <v>7</v>
      </c>
      <c r="E756" t="s">
        <v>242</v>
      </c>
      <c r="F756">
        <v>15</v>
      </c>
      <c r="G756" t="s">
        <v>243</v>
      </c>
      <c r="H756" t="s">
        <v>44</v>
      </c>
      <c r="I756">
        <v>0</v>
      </c>
      <c r="J756" t="s">
        <v>222</v>
      </c>
    </row>
    <row r="757" spans="1:10" x14ac:dyDescent="0.2">
      <c r="A757">
        <v>3</v>
      </c>
      <c r="B757">
        <v>1</v>
      </c>
      <c r="C757" s="2">
        <v>44747</v>
      </c>
      <c r="D757">
        <v>7</v>
      </c>
      <c r="E757" t="s">
        <v>242</v>
      </c>
      <c r="F757">
        <v>15</v>
      </c>
      <c r="G757" t="s">
        <v>243</v>
      </c>
      <c r="H757" t="s">
        <v>44</v>
      </c>
      <c r="I757">
        <v>0</v>
      </c>
      <c r="J757" t="s">
        <v>222</v>
      </c>
    </row>
    <row r="758" spans="1:10" x14ac:dyDescent="0.2">
      <c r="A758">
        <v>3</v>
      </c>
      <c r="B758">
        <v>1</v>
      </c>
      <c r="C758" s="2">
        <v>44747</v>
      </c>
      <c r="D758">
        <v>7</v>
      </c>
      <c r="E758" t="s">
        <v>242</v>
      </c>
      <c r="F758">
        <v>15</v>
      </c>
      <c r="G758" t="s">
        <v>243</v>
      </c>
      <c r="H758" t="s">
        <v>44</v>
      </c>
      <c r="I758">
        <v>0</v>
      </c>
      <c r="J758" t="s">
        <v>222</v>
      </c>
    </row>
    <row r="759" spans="1:10" x14ac:dyDescent="0.2">
      <c r="A759">
        <v>3</v>
      </c>
      <c r="B759">
        <v>1</v>
      </c>
      <c r="C759" s="2">
        <v>44747</v>
      </c>
      <c r="D759">
        <v>7</v>
      </c>
      <c r="E759" t="s">
        <v>242</v>
      </c>
      <c r="F759">
        <v>45</v>
      </c>
      <c r="G759" t="s">
        <v>244</v>
      </c>
      <c r="H759" t="s">
        <v>44</v>
      </c>
      <c r="I759">
        <v>0</v>
      </c>
      <c r="J759" t="s">
        <v>222</v>
      </c>
    </row>
    <row r="760" spans="1:10" x14ac:dyDescent="0.2">
      <c r="A760">
        <v>3</v>
      </c>
      <c r="B760">
        <v>1</v>
      </c>
      <c r="C760" s="2">
        <v>44747</v>
      </c>
      <c r="D760">
        <v>7</v>
      </c>
      <c r="E760" t="s">
        <v>242</v>
      </c>
      <c r="F760">
        <v>45</v>
      </c>
      <c r="G760" t="s">
        <v>244</v>
      </c>
      <c r="H760" t="s">
        <v>53</v>
      </c>
      <c r="I760">
        <v>1</v>
      </c>
      <c r="J760" t="s">
        <v>222</v>
      </c>
    </row>
    <row r="761" spans="1:10" x14ac:dyDescent="0.2">
      <c r="A761">
        <v>3</v>
      </c>
      <c r="B761">
        <v>1</v>
      </c>
      <c r="C761" s="2">
        <v>44747</v>
      </c>
      <c r="D761">
        <v>7</v>
      </c>
      <c r="E761" t="s">
        <v>242</v>
      </c>
      <c r="F761">
        <v>45</v>
      </c>
      <c r="G761" t="s">
        <v>244</v>
      </c>
      <c r="H761" t="s">
        <v>44</v>
      </c>
      <c r="I761">
        <v>0</v>
      </c>
      <c r="J761" t="s">
        <v>222</v>
      </c>
    </row>
    <row r="762" spans="1:10" x14ac:dyDescent="0.2">
      <c r="A762">
        <v>3</v>
      </c>
      <c r="B762">
        <v>1</v>
      </c>
      <c r="C762" s="2">
        <v>44747</v>
      </c>
      <c r="D762">
        <v>7</v>
      </c>
      <c r="E762" t="s">
        <v>242</v>
      </c>
      <c r="F762">
        <v>45</v>
      </c>
      <c r="G762" t="s">
        <v>244</v>
      </c>
      <c r="H762" t="s">
        <v>53</v>
      </c>
      <c r="I762">
        <v>1</v>
      </c>
      <c r="J762" t="s">
        <v>222</v>
      </c>
    </row>
    <row r="763" spans="1:10" x14ac:dyDescent="0.2">
      <c r="A763">
        <v>3</v>
      </c>
      <c r="B763">
        <v>1</v>
      </c>
      <c r="C763" s="2">
        <v>44747</v>
      </c>
      <c r="D763">
        <v>7</v>
      </c>
      <c r="E763" t="s">
        <v>242</v>
      </c>
      <c r="F763">
        <v>45</v>
      </c>
      <c r="G763" t="s">
        <v>244</v>
      </c>
      <c r="H763" t="s">
        <v>44</v>
      </c>
      <c r="I763">
        <v>0</v>
      </c>
      <c r="J763" t="s">
        <v>222</v>
      </c>
    </row>
    <row r="764" spans="1:10" x14ac:dyDescent="0.2">
      <c r="A764">
        <v>3</v>
      </c>
      <c r="B764">
        <v>1</v>
      </c>
      <c r="C764" s="2">
        <v>44747</v>
      </c>
      <c r="D764">
        <v>7</v>
      </c>
      <c r="E764" t="s">
        <v>242</v>
      </c>
      <c r="F764">
        <v>45</v>
      </c>
      <c r="G764" t="s">
        <v>244</v>
      </c>
      <c r="H764" t="s">
        <v>44</v>
      </c>
      <c r="I764">
        <v>0</v>
      </c>
      <c r="J764" t="s">
        <v>222</v>
      </c>
    </row>
    <row r="765" spans="1:10" x14ac:dyDescent="0.2">
      <c r="A765">
        <v>3</v>
      </c>
      <c r="B765">
        <v>1</v>
      </c>
      <c r="C765" s="2">
        <v>44747</v>
      </c>
      <c r="D765">
        <v>7</v>
      </c>
      <c r="E765" t="s">
        <v>242</v>
      </c>
      <c r="F765">
        <v>45</v>
      </c>
      <c r="G765" t="s">
        <v>244</v>
      </c>
      <c r="H765" t="s">
        <v>53</v>
      </c>
      <c r="I765">
        <v>1</v>
      </c>
      <c r="J765" t="s">
        <v>222</v>
      </c>
    </row>
    <row r="766" spans="1:10" x14ac:dyDescent="0.2">
      <c r="A766">
        <v>3</v>
      </c>
      <c r="B766">
        <v>1</v>
      </c>
      <c r="C766" s="2">
        <v>44747</v>
      </c>
      <c r="D766">
        <v>7</v>
      </c>
      <c r="E766" t="s">
        <v>242</v>
      </c>
      <c r="F766">
        <v>45</v>
      </c>
      <c r="G766" t="s">
        <v>244</v>
      </c>
      <c r="H766" t="s">
        <v>44</v>
      </c>
      <c r="I766">
        <v>0</v>
      </c>
      <c r="J766" t="s">
        <v>222</v>
      </c>
    </row>
    <row r="767" spans="1:10" x14ac:dyDescent="0.2">
      <c r="A767">
        <v>3</v>
      </c>
      <c r="B767">
        <v>1</v>
      </c>
      <c r="C767" s="2">
        <v>44747</v>
      </c>
      <c r="D767">
        <v>7</v>
      </c>
      <c r="E767" t="s">
        <v>242</v>
      </c>
      <c r="F767">
        <v>45</v>
      </c>
      <c r="G767" t="s">
        <v>244</v>
      </c>
      <c r="H767" t="s">
        <v>44</v>
      </c>
      <c r="I767">
        <v>0</v>
      </c>
      <c r="J767" t="s">
        <v>222</v>
      </c>
    </row>
    <row r="768" spans="1:10" x14ac:dyDescent="0.2">
      <c r="A768">
        <v>3</v>
      </c>
      <c r="B768">
        <v>1</v>
      </c>
      <c r="C768" s="2">
        <v>44747</v>
      </c>
      <c r="D768">
        <v>7</v>
      </c>
      <c r="E768" t="s">
        <v>242</v>
      </c>
      <c r="F768">
        <v>45</v>
      </c>
      <c r="G768" t="s">
        <v>244</v>
      </c>
      <c r="H768" t="s">
        <v>44</v>
      </c>
      <c r="I768">
        <v>0</v>
      </c>
      <c r="J768" t="s">
        <v>222</v>
      </c>
    </row>
    <row r="769" spans="1:10" x14ac:dyDescent="0.2">
      <c r="A769">
        <v>3</v>
      </c>
      <c r="B769">
        <v>1</v>
      </c>
      <c r="C769" s="2">
        <v>44747</v>
      </c>
      <c r="D769">
        <v>7</v>
      </c>
      <c r="E769" t="s">
        <v>242</v>
      </c>
      <c r="F769">
        <v>45</v>
      </c>
      <c r="G769" t="s">
        <v>244</v>
      </c>
      <c r="H769" t="s">
        <v>44</v>
      </c>
      <c r="I769">
        <v>0</v>
      </c>
      <c r="J769" t="s">
        <v>222</v>
      </c>
    </row>
    <row r="770" spans="1:10" x14ac:dyDescent="0.2">
      <c r="A770">
        <v>3</v>
      </c>
      <c r="B770">
        <v>1</v>
      </c>
      <c r="C770" s="2">
        <v>44747</v>
      </c>
      <c r="D770">
        <v>7</v>
      </c>
      <c r="E770" t="s">
        <v>242</v>
      </c>
      <c r="F770">
        <v>45</v>
      </c>
      <c r="G770" t="s">
        <v>244</v>
      </c>
      <c r="H770" t="s">
        <v>44</v>
      </c>
      <c r="I770">
        <v>0</v>
      </c>
      <c r="J770" t="s">
        <v>222</v>
      </c>
    </row>
    <row r="771" spans="1:10" x14ac:dyDescent="0.2">
      <c r="A771">
        <v>3</v>
      </c>
      <c r="B771">
        <v>1</v>
      </c>
      <c r="C771" s="2">
        <v>44747</v>
      </c>
      <c r="D771">
        <v>7</v>
      </c>
      <c r="E771" t="s">
        <v>242</v>
      </c>
      <c r="F771">
        <v>45</v>
      </c>
      <c r="G771" t="s">
        <v>244</v>
      </c>
      <c r="H771" t="s">
        <v>53</v>
      </c>
      <c r="I771">
        <v>1</v>
      </c>
      <c r="J771" t="s">
        <v>222</v>
      </c>
    </row>
    <row r="772" spans="1:10" x14ac:dyDescent="0.2">
      <c r="A772">
        <v>3</v>
      </c>
      <c r="B772">
        <v>1</v>
      </c>
      <c r="C772" s="2">
        <v>44747</v>
      </c>
      <c r="D772">
        <v>8</v>
      </c>
      <c r="E772" t="s">
        <v>245</v>
      </c>
      <c r="F772">
        <v>15</v>
      </c>
      <c r="G772" t="s">
        <v>246</v>
      </c>
      <c r="H772" t="s">
        <v>44</v>
      </c>
      <c r="I772">
        <v>0</v>
      </c>
      <c r="J772" t="s">
        <v>222</v>
      </c>
    </row>
    <row r="773" spans="1:10" x14ac:dyDescent="0.2">
      <c r="A773">
        <v>3</v>
      </c>
      <c r="B773">
        <v>1</v>
      </c>
      <c r="C773" s="2">
        <v>44747</v>
      </c>
      <c r="D773">
        <v>8</v>
      </c>
      <c r="E773" t="s">
        <v>245</v>
      </c>
      <c r="F773">
        <v>15</v>
      </c>
      <c r="G773" t="s">
        <v>246</v>
      </c>
      <c r="H773" t="s">
        <v>44</v>
      </c>
      <c r="I773">
        <v>0</v>
      </c>
      <c r="J773" t="s">
        <v>222</v>
      </c>
    </row>
    <row r="774" spans="1:10" x14ac:dyDescent="0.2">
      <c r="A774">
        <v>3</v>
      </c>
      <c r="B774">
        <v>1</v>
      </c>
      <c r="C774" s="2">
        <v>44747</v>
      </c>
      <c r="D774">
        <v>8</v>
      </c>
      <c r="E774" t="s">
        <v>245</v>
      </c>
      <c r="F774">
        <v>15</v>
      </c>
      <c r="G774" t="s">
        <v>246</v>
      </c>
      <c r="H774" t="s">
        <v>53</v>
      </c>
      <c r="I774">
        <v>1</v>
      </c>
      <c r="J774" t="s">
        <v>222</v>
      </c>
    </row>
    <row r="775" spans="1:10" x14ac:dyDescent="0.2">
      <c r="A775">
        <v>3</v>
      </c>
      <c r="B775">
        <v>1</v>
      </c>
      <c r="C775" s="2">
        <v>44747</v>
      </c>
      <c r="D775">
        <v>8</v>
      </c>
      <c r="E775" t="s">
        <v>245</v>
      </c>
      <c r="F775">
        <v>15</v>
      </c>
      <c r="G775" t="s">
        <v>246</v>
      </c>
      <c r="H775" t="s">
        <v>53</v>
      </c>
      <c r="I775">
        <v>1</v>
      </c>
      <c r="J775" t="s">
        <v>222</v>
      </c>
    </row>
    <row r="776" spans="1:10" x14ac:dyDescent="0.2">
      <c r="A776">
        <v>3</v>
      </c>
      <c r="B776">
        <v>1</v>
      </c>
      <c r="C776" s="2">
        <v>44747</v>
      </c>
      <c r="D776">
        <v>8</v>
      </c>
      <c r="E776" t="s">
        <v>245</v>
      </c>
      <c r="F776">
        <v>15</v>
      </c>
      <c r="G776" t="s">
        <v>246</v>
      </c>
      <c r="H776" t="s">
        <v>53</v>
      </c>
      <c r="I776">
        <v>1</v>
      </c>
      <c r="J776" t="s">
        <v>222</v>
      </c>
    </row>
    <row r="777" spans="1:10" x14ac:dyDescent="0.2">
      <c r="A777">
        <v>3</v>
      </c>
      <c r="B777">
        <v>1</v>
      </c>
      <c r="C777" s="2">
        <v>44747</v>
      </c>
      <c r="D777">
        <v>8</v>
      </c>
      <c r="E777" t="s">
        <v>245</v>
      </c>
      <c r="F777">
        <v>15</v>
      </c>
      <c r="G777" t="s">
        <v>246</v>
      </c>
      <c r="H777" t="s">
        <v>44</v>
      </c>
      <c r="I777">
        <v>0</v>
      </c>
      <c r="J777" t="s">
        <v>222</v>
      </c>
    </row>
    <row r="778" spans="1:10" x14ac:dyDescent="0.2">
      <c r="A778">
        <v>3</v>
      </c>
      <c r="B778">
        <v>1</v>
      </c>
      <c r="C778" s="2">
        <v>44747</v>
      </c>
      <c r="D778">
        <v>8</v>
      </c>
      <c r="E778" t="s">
        <v>245</v>
      </c>
      <c r="F778">
        <v>15</v>
      </c>
      <c r="G778" t="s">
        <v>246</v>
      </c>
      <c r="H778" t="s">
        <v>44</v>
      </c>
      <c r="I778">
        <v>0</v>
      </c>
      <c r="J778" t="s">
        <v>222</v>
      </c>
    </row>
    <row r="779" spans="1:10" x14ac:dyDescent="0.2">
      <c r="A779">
        <v>3</v>
      </c>
      <c r="B779">
        <v>1</v>
      </c>
      <c r="C779" s="2">
        <v>44747</v>
      </c>
      <c r="D779">
        <v>8</v>
      </c>
      <c r="E779" t="s">
        <v>245</v>
      </c>
      <c r="F779">
        <v>15</v>
      </c>
      <c r="G779" t="s">
        <v>246</v>
      </c>
      <c r="H779" t="s">
        <v>44</v>
      </c>
      <c r="I779">
        <v>0</v>
      </c>
      <c r="J779" t="s">
        <v>222</v>
      </c>
    </row>
    <row r="780" spans="1:10" x14ac:dyDescent="0.2">
      <c r="A780">
        <v>3</v>
      </c>
      <c r="B780">
        <v>1</v>
      </c>
      <c r="C780" s="2">
        <v>44747</v>
      </c>
      <c r="D780">
        <v>8</v>
      </c>
      <c r="E780" t="s">
        <v>245</v>
      </c>
      <c r="F780">
        <v>15</v>
      </c>
      <c r="G780" t="s">
        <v>246</v>
      </c>
      <c r="H780" t="s">
        <v>44</v>
      </c>
      <c r="I780">
        <v>0</v>
      </c>
      <c r="J780" t="s">
        <v>222</v>
      </c>
    </row>
    <row r="781" spans="1:10" x14ac:dyDescent="0.2">
      <c r="A781">
        <v>3</v>
      </c>
      <c r="B781">
        <v>1</v>
      </c>
      <c r="C781" s="2">
        <v>44747</v>
      </c>
      <c r="D781">
        <v>8</v>
      </c>
      <c r="E781" t="s">
        <v>245</v>
      </c>
      <c r="F781">
        <v>15</v>
      </c>
      <c r="G781" t="s">
        <v>246</v>
      </c>
      <c r="H781" t="s">
        <v>53</v>
      </c>
      <c r="I781">
        <v>1</v>
      </c>
      <c r="J781" t="s">
        <v>222</v>
      </c>
    </row>
    <row r="782" spans="1:10" x14ac:dyDescent="0.2">
      <c r="A782">
        <v>3</v>
      </c>
      <c r="B782">
        <v>1</v>
      </c>
      <c r="C782" s="2">
        <v>44748</v>
      </c>
      <c r="D782">
        <v>8</v>
      </c>
      <c r="E782" t="s">
        <v>245</v>
      </c>
      <c r="F782">
        <v>45</v>
      </c>
      <c r="G782" t="s">
        <v>250</v>
      </c>
      <c r="H782" t="s">
        <v>53</v>
      </c>
      <c r="I782">
        <v>1</v>
      </c>
      <c r="J782" t="s">
        <v>222</v>
      </c>
    </row>
    <row r="783" spans="1:10" x14ac:dyDescent="0.2">
      <c r="A783">
        <v>3</v>
      </c>
      <c r="B783">
        <v>1</v>
      </c>
      <c r="C783" s="2">
        <v>44748</v>
      </c>
      <c r="D783">
        <v>8</v>
      </c>
      <c r="E783" t="s">
        <v>245</v>
      </c>
      <c r="F783">
        <v>45</v>
      </c>
      <c r="G783" t="s">
        <v>250</v>
      </c>
      <c r="H783" t="s">
        <v>53</v>
      </c>
      <c r="I783">
        <v>1</v>
      </c>
      <c r="J783" t="s">
        <v>222</v>
      </c>
    </row>
    <row r="784" spans="1:10" x14ac:dyDescent="0.2">
      <c r="A784">
        <v>3</v>
      </c>
      <c r="B784">
        <v>1</v>
      </c>
      <c r="C784" s="2">
        <v>44748</v>
      </c>
      <c r="D784">
        <v>8</v>
      </c>
      <c r="E784" t="s">
        <v>245</v>
      </c>
      <c r="F784">
        <v>45</v>
      </c>
      <c r="G784" t="s">
        <v>250</v>
      </c>
      <c r="H784" t="s">
        <v>53</v>
      </c>
      <c r="I784">
        <v>1</v>
      </c>
      <c r="J784" t="s">
        <v>222</v>
      </c>
    </row>
    <row r="785" spans="1:10" x14ac:dyDescent="0.2">
      <c r="A785">
        <v>3</v>
      </c>
      <c r="B785">
        <v>1</v>
      </c>
      <c r="C785" s="2">
        <v>44748</v>
      </c>
      <c r="D785">
        <v>8</v>
      </c>
      <c r="E785" t="s">
        <v>245</v>
      </c>
      <c r="F785">
        <v>45</v>
      </c>
      <c r="G785" t="s">
        <v>250</v>
      </c>
      <c r="H785" t="s">
        <v>44</v>
      </c>
      <c r="I785">
        <v>0</v>
      </c>
      <c r="J785" t="s">
        <v>222</v>
      </c>
    </row>
    <row r="786" spans="1:10" x14ac:dyDescent="0.2">
      <c r="A786">
        <v>3</v>
      </c>
      <c r="B786">
        <v>1</v>
      </c>
      <c r="C786" s="2">
        <v>44748</v>
      </c>
      <c r="D786">
        <v>8</v>
      </c>
      <c r="E786" t="s">
        <v>245</v>
      </c>
      <c r="F786">
        <v>45</v>
      </c>
      <c r="G786" t="s">
        <v>250</v>
      </c>
      <c r="H786" t="s">
        <v>44</v>
      </c>
      <c r="I786">
        <v>0</v>
      </c>
      <c r="J786" t="s">
        <v>222</v>
      </c>
    </row>
    <row r="787" spans="1:10" x14ac:dyDescent="0.2">
      <c r="A787">
        <v>3</v>
      </c>
      <c r="B787">
        <v>1</v>
      </c>
      <c r="C787" s="2">
        <v>44748</v>
      </c>
      <c r="D787">
        <v>8</v>
      </c>
      <c r="E787" t="s">
        <v>245</v>
      </c>
      <c r="F787">
        <v>45</v>
      </c>
      <c r="G787" t="s">
        <v>250</v>
      </c>
      <c r="H787" t="s">
        <v>44</v>
      </c>
      <c r="I787">
        <v>0</v>
      </c>
      <c r="J787" t="s">
        <v>222</v>
      </c>
    </row>
    <row r="788" spans="1:10" x14ac:dyDescent="0.2">
      <c r="A788">
        <v>3</v>
      </c>
      <c r="B788">
        <v>1</v>
      </c>
      <c r="C788" s="2">
        <v>44748</v>
      </c>
      <c r="D788">
        <v>8</v>
      </c>
      <c r="E788" t="s">
        <v>245</v>
      </c>
      <c r="F788">
        <v>45</v>
      </c>
      <c r="G788" t="s">
        <v>250</v>
      </c>
      <c r="H788" t="s">
        <v>44</v>
      </c>
      <c r="I788">
        <v>0</v>
      </c>
      <c r="J788" t="s">
        <v>222</v>
      </c>
    </row>
    <row r="789" spans="1:10" x14ac:dyDescent="0.2">
      <c r="A789">
        <v>3</v>
      </c>
      <c r="B789">
        <v>1</v>
      </c>
      <c r="C789" s="2">
        <v>44748</v>
      </c>
      <c r="D789">
        <v>8</v>
      </c>
      <c r="E789" t="s">
        <v>245</v>
      </c>
      <c r="F789">
        <v>45</v>
      </c>
      <c r="G789" t="s">
        <v>250</v>
      </c>
      <c r="H789" t="s">
        <v>53</v>
      </c>
      <c r="I789">
        <v>1</v>
      </c>
      <c r="J789" t="s">
        <v>222</v>
      </c>
    </row>
    <row r="790" spans="1:10" x14ac:dyDescent="0.2">
      <c r="A790">
        <v>3</v>
      </c>
      <c r="B790">
        <v>1</v>
      </c>
      <c r="C790" s="2">
        <v>44748</v>
      </c>
      <c r="D790">
        <v>8</v>
      </c>
      <c r="E790" t="s">
        <v>245</v>
      </c>
      <c r="F790">
        <v>45</v>
      </c>
      <c r="G790" t="s">
        <v>250</v>
      </c>
      <c r="H790" t="s">
        <v>44</v>
      </c>
      <c r="I790">
        <v>0</v>
      </c>
      <c r="J790" t="s">
        <v>222</v>
      </c>
    </row>
    <row r="791" spans="1:10" x14ac:dyDescent="0.2">
      <c r="A791">
        <v>3</v>
      </c>
      <c r="B791">
        <v>1</v>
      </c>
      <c r="C791" s="2">
        <v>44748</v>
      </c>
      <c r="D791">
        <v>8</v>
      </c>
      <c r="E791" t="s">
        <v>245</v>
      </c>
      <c r="F791">
        <v>45</v>
      </c>
      <c r="G791" t="s">
        <v>250</v>
      </c>
      <c r="H791" t="s">
        <v>53</v>
      </c>
      <c r="I791">
        <v>1</v>
      </c>
      <c r="J791" t="s">
        <v>222</v>
      </c>
    </row>
    <row r="792" spans="1:10" x14ac:dyDescent="0.2">
      <c r="A792">
        <v>3</v>
      </c>
      <c r="B792">
        <v>1</v>
      </c>
      <c r="C792" s="2">
        <v>44748</v>
      </c>
      <c r="D792">
        <v>8</v>
      </c>
      <c r="E792" t="s">
        <v>245</v>
      </c>
      <c r="F792">
        <v>45</v>
      </c>
      <c r="G792" t="s">
        <v>250</v>
      </c>
      <c r="H792" t="s">
        <v>44</v>
      </c>
      <c r="I792">
        <v>0</v>
      </c>
      <c r="J792" t="s">
        <v>222</v>
      </c>
    </row>
    <row r="793" spans="1:10" x14ac:dyDescent="0.2">
      <c r="A793">
        <v>3</v>
      </c>
      <c r="B793">
        <v>1</v>
      </c>
      <c r="C793" s="2">
        <v>44748</v>
      </c>
      <c r="D793">
        <v>8</v>
      </c>
      <c r="E793" t="s">
        <v>245</v>
      </c>
      <c r="F793">
        <v>45</v>
      </c>
      <c r="G793" t="s">
        <v>250</v>
      </c>
      <c r="H793" t="s">
        <v>53</v>
      </c>
      <c r="I793">
        <v>1</v>
      </c>
      <c r="J793" t="s">
        <v>222</v>
      </c>
    </row>
    <row r="794" spans="1:10" x14ac:dyDescent="0.2">
      <c r="A794">
        <v>3</v>
      </c>
      <c r="B794">
        <v>1</v>
      </c>
      <c r="C794" s="2">
        <v>44748</v>
      </c>
      <c r="D794">
        <v>8</v>
      </c>
      <c r="E794" t="s">
        <v>245</v>
      </c>
      <c r="F794">
        <v>45</v>
      </c>
      <c r="G794" t="s">
        <v>250</v>
      </c>
      <c r="H794" t="s">
        <v>53</v>
      </c>
      <c r="I794">
        <v>1</v>
      </c>
      <c r="J794" t="s">
        <v>222</v>
      </c>
    </row>
    <row r="795" spans="1:10" x14ac:dyDescent="0.2">
      <c r="A795">
        <v>3</v>
      </c>
      <c r="B795">
        <v>1</v>
      </c>
      <c r="C795" s="2">
        <v>44748</v>
      </c>
      <c r="D795">
        <v>8</v>
      </c>
      <c r="E795" t="s">
        <v>245</v>
      </c>
      <c r="F795">
        <v>45</v>
      </c>
      <c r="G795" t="s">
        <v>250</v>
      </c>
      <c r="H795" t="s">
        <v>44</v>
      </c>
      <c r="I795">
        <v>0</v>
      </c>
      <c r="J795" t="s">
        <v>222</v>
      </c>
    </row>
    <row r="796" spans="1:10" x14ac:dyDescent="0.2">
      <c r="A796">
        <v>3</v>
      </c>
      <c r="B796">
        <v>1</v>
      </c>
      <c r="C796" s="2">
        <v>44748</v>
      </c>
      <c r="D796">
        <v>8</v>
      </c>
      <c r="E796" t="s">
        <v>245</v>
      </c>
      <c r="F796">
        <v>45</v>
      </c>
      <c r="G796" t="s">
        <v>250</v>
      </c>
      <c r="H796" t="s">
        <v>44</v>
      </c>
      <c r="I796">
        <v>0</v>
      </c>
      <c r="J796" t="s">
        <v>222</v>
      </c>
    </row>
    <row r="797" spans="1:10" x14ac:dyDescent="0.2">
      <c r="A797">
        <v>3</v>
      </c>
      <c r="B797">
        <v>2</v>
      </c>
      <c r="C797" s="2">
        <v>44754</v>
      </c>
      <c r="D797">
        <v>7</v>
      </c>
      <c r="E797" t="s">
        <v>242</v>
      </c>
      <c r="F797">
        <v>15</v>
      </c>
      <c r="G797" t="s">
        <v>243</v>
      </c>
      <c r="H797" t="s">
        <v>53</v>
      </c>
      <c r="I797">
        <v>1</v>
      </c>
      <c r="J797" t="s">
        <v>222</v>
      </c>
    </row>
    <row r="798" spans="1:10" x14ac:dyDescent="0.2">
      <c r="A798">
        <v>3</v>
      </c>
      <c r="B798">
        <v>2</v>
      </c>
      <c r="C798" s="2">
        <v>44754</v>
      </c>
      <c r="D798">
        <v>7</v>
      </c>
      <c r="E798" t="s">
        <v>242</v>
      </c>
      <c r="F798">
        <v>15</v>
      </c>
      <c r="G798" t="s">
        <v>243</v>
      </c>
      <c r="H798" t="s">
        <v>44</v>
      </c>
      <c r="I798">
        <v>0</v>
      </c>
      <c r="J798" t="s">
        <v>222</v>
      </c>
    </row>
    <row r="799" spans="1:10" x14ac:dyDescent="0.2">
      <c r="A799">
        <v>3</v>
      </c>
      <c r="B799">
        <v>2</v>
      </c>
      <c r="C799" s="2">
        <v>44754</v>
      </c>
      <c r="D799">
        <v>7</v>
      </c>
      <c r="E799" t="s">
        <v>242</v>
      </c>
      <c r="F799">
        <v>15</v>
      </c>
      <c r="G799" t="s">
        <v>243</v>
      </c>
      <c r="H799" t="s">
        <v>53</v>
      </c>
      <c r="I799">
        <v>1</v>
      </c>
      <c r="J799" t="s">
        <v>222</v>
      </c>
    </row>
    <row r="800" spans="1:10" x14ac:dyDescent="0.2">
      <c r="A800">
        <v>3</v>
      </c>
      <c r="B800">
        <v>2</v>
      </c>
      <c r="C800" s="2">
        <v>44754</v>
      </c>
      <c r="D800">
        <v>7</v>
      </c>
      <c r="E800" t="s">
        <v>242</v>
      </c>
      <c r="F800">
        <v>15</v>
      </c>
      <c r="G800" t="s">
        <v>243</v>
      </c>
      <c r="H800" t="s">
        <v>53</v>
      </c>
      <c r="I800">
        <v>1</v>
      </c>
      <c r="J800" t="s">
        <v>222</v>
      </c>
    </row>
    <row r="801" spans="1:10" x14ac:dyDescent="0.2">
      <c r="A801">
        <v>3</v>
      </c>
      <c r="B801">
        <v>2</v>
      </c>
      <c r="C801" s="2">
        <v>44754</v>
      </c>
      <c r="D801">
        <v>7</v>
      </c>
      <c r="E801" t="s">
        <v>242</v>
      </c>
      <c r="F801">
        <v>15</v>
      </c>
      <c r="G801" t="s">
        <v>243</v>
      </c>
      <c r="H801" t="s">
        <v>53</v>
      </c>
      <c r="I801">
        <v>1</v>
      </c>
      <c r="J801" t="s">
        <v>222</v>
      </c>
    </row>
    <row r="802" spans="1:10" x14ac:dyDescent="0.2">
      <c r="A802">
        <v>3</v>
      </c>
      <c r="B802">
        <v>2</v>
      </c>
      <c r="C802" s="2">
        <v>44754</v>
      </c>
      <c r="D802">
        <v>7</v>
      </c>
      <c r="E802" t="s">
        <v>242</v>
      </c>
      <c r="F802">
        <v>15</v>
      </c>
      <c r="G802" t="s">
        <v>243</v>
      </c>
      <c r="H802" t="s">
        <v>53</v>
      </c>
      <c r="I802">
        <v>1</v>
      </c>
      <c r="J802" t="s">
        <v>222</v>
      </c>
    </row>
    <row r="803" spans="1:10" x14ac:dyDescent="0.2">
      <c r="A803">
        <v>3</v>
      </c>
      <c r="B803">
        <v>2</v>
      </c>
      <c r="C803" s="2">
        <v>44754</v>
      </c>
      <c r="D803">
        <v>7</v>
      </c>
      <c r="E803" t="s">
        <v>242</v>
      </c>
      <c r="F803">
        <v>15</v>
      </c>
      <c r="G803" t="s">
        <v>243</v>
      </c>
      <c r="H803" t="s">
        <v>53</v>
      </c>
      <c r="I803">
        <v>1</v>
      </c>
      <c r="J803" t="s">
        <v>222</v>
      </c>
    </row>
    <row r="804" spans="1:10" x14ac:dyDescent="0.2">
      <c r="A804">
        <v>3</v>
      </c>
      <c r="B804">
        <v>2</v>
      </c>
      <c r="C804" s="2">
        <v>44754</v>
      </c>
      <c r="D804">
        <v>7</v>
      </c>
      <c r="E804" t="s">
        <v>242</v>
      </c>
      <c r="F804">
        <v>15</v>
      </c>
      <c r="G804" t="s">
        <v>243</v>
      </c>
      <c r="H804" t="s">
        <v>44</v>
      </c>
      <c r="I804">
        <v>0</v>
      </c>
      <c r="J804" t="s">
        <v>222</v>
      </c>
    </row>
    <row r="805" spans="1:10" x14ac:dyDescent="0.2">
      <c r="A805">
        <v>3</v>
      </c>
      <c r="B805">
        <v>2</v>
      </c>
      <c r="C805" s="2">
        <v>44754</v>
      </c>
      <c r="D805">
        <v>7</v>
      </c>
      <c r="E805" t="s">
        <v>242</v>
      </c>
      <c r="F805">
        <v>15</v>
      </c>
      <c r="G805" t="s">
        <v>243</v>
      </c>
      <c r="H805" t="s">
        <v>44</v>
      </c>
      <c r="I805">
        <v>0</v>
      </c>
      <c r="J805" t="s">
        <v>222</v>
      </c>
    </row>
    <row r="806" spans="1:10" x14ac:dyDescent="0.2">
      <c r="A806">
        <v>3</v>
      </c>
      <c r="B806">
        <v>2</v>
      </c>
      <c r="C806" s="2">
        <v>44754</v>
      </c>
      <c r="D806">
        <v>7</v>
      </c>
      <c r="E806" t="s">
        <v>242</v>
      </c>
      <c r="F806">
        <v>45</v>
      </c>
      <c r="G806" t="s">
        <v>244</v>
      </c>
      <c r="H806" t="s">
        <v>44</v>
      </c>
      <c r="I806">
        <v>0</v>
      </c>
      <c r="J806" t="s">
        <v>222</v>
      </c>
    </row>
    <row r="807" spans="1:10" x14ac:dyDescent="0.2">
      <c r="A807">
        <v>3</v>
      </c>
      <c r="B807">
        <v>2</v>
      </c>
      <c r="C807" s="2">
        <v>44754</v>
      </c>
      <c r="D807">
        <v>7</v>
      </c>
      <c r="E807" t="s">
        <v>242</v>
      </c>
      <c r="F807">
        <v>45</v>
      </c>
      <c r="G807" t="s">
        <v>244</v>
      </c>
      <c r="H807" t="s">
        <v>44</v>
      </c>
      <c r="I807">
        <v>0</v>
      </c>
      <c r="J807" t="s">
        <v>222</v>
      </c>
    </row>
    <row r="808" spans="1:10" x14ac:dyDescent="0.2">
      <c r="A808">
        <v>3</v>
      </c>
      <c r="B808">
        <v>2</v>
      </c>
      <c r="C808" s="2">
        <v>44754</v>
      </c>
      <c r="D808">
        <v>7</v>
      </c>
      <c r="E808" t="s">
        <v>242</v>
      </c>
      <c r="F808">
        <v>45</v>
      </c>
      <c r="G808" t="s">
        <v>244</v>
      </c>
      <c r="H808" t="s">
        <v>44</v>
      </c>
      <c r="I808">
        <v>0</v>
      </c>
      <c r="J808" t="s">
        <v>222</v>
      </c>
    </row>
    <row r="809" spans="1:10" x14ac:dyDescent="0.2">
      <c r="A809">
        <v>3</v>
      </c>
      <c r="B809">
        <v>2</v>
      </c>
      <c r="C809" s="2">
        <v>44754</v>
      </c>
      <c r="D809">
        <v>7</v>
      </c>
      <c r="E809" t="s">
        <v>242</v>
      </c>
      <c r="F809">
        <v>45</v>
      </c>
      <c r="G809" t="s">
        <v>244</v>
      </c>
      <c r="H809" t="s">
        <v>44</v>
      </c>
      <c r="I809">
        <v>0</v>
      </c>
      <c r="J809" t="s">
        <v>222</v>
      </c>
    </row>
    <row r="810" spans="1:10" x14ac:dyDescent="0.2">
      <c r="A810">
        <v>3</v>
      </c>
      <c r="B810">
        <v>2</v>
      </c>
      <c r="C810" s="2">
        <v>44754</v>
      </c>
      <c r="D810">
        <v>7</v>
      </c>
      <c r="E810" t="s">
        <v>242</v>
      </c>
      <c r="F810">
        <v>45</v>
      </c>
      <c r="G810" t="s">
        <v>244</v>
      </c>
      <c r="H810" t="s">
        <v>53</v>
      </c>
      <c r="I810">
        <v>1</v>
      </c>
      <c r="J810" t="s">
        <v>222</v>
      </c>
    </row>
    <row r="811" spans="1:10" x14ac:dyDescent="0.2">
      <c r="A811">
        <v>3</v>
      </c>
      <c r="B811">
        <v>2</v>
      </c>
      <c r="C811" s="2">
        <v>44754</v>
      </c>
      <c r="D811">
        <v>7</v>
      </c>
      <c r="E811" t="s">
        <v>242</v>
      </c>
      <c r="F811">
        <v>45</v>
      </c>
      <c r="G811" t="s">
        <v>244</v>
      </c>
      <c r="H811" t="s">
        <v>53</v>
      </c>
      <c r="I811">
        <v>1</v>
      </c>
      <c r="J811" t="s">
        <v>222</v>
      </c>
    </row>
    <row r="812" spans="1:10" x14ac:dyDescent="0.2">
      <c r="A812">
        <v>3</v>
      </c>
      <c r="B812">
        <v>2</v>
      </c>
      <c r="C812" s="2">
        <v>44754</v>
      </c>
      <c r="D812">
        <v>7</v>
      </c>
      <c r="E812" t="s">
        <v>242</v>
      </c>
      <c r="F812">
        <v>45</v>
      </c>
      <c r="G812" t="s">
        <v>244</v>
      </c>
      <c r="H812" t="s">
        <v>53</v>
      </c>
      <c r="I812">
        <v>1</v>
      </c>
      <c r="J812" t="s">
        <v>222</v>
      </c>
    </row>
    <row r="813" spans="1:10" x14ac:dyDescent="0.2">
      <c r="A813">
        <v>3</v>
      </c>
      <c r="B813">
        <v>2</v>
      </c>
      <c r="C813" s="2">
        <v>44754</v>
      </c>
      <c r="D813">
        <v>7</v>
      </c>
      <c r="E813" t="s">
        <v>242</v>
      </c>
      <c r="F813">
        <v>45</v>
      </c>
      <c r="G813" t="s">
        <v>244</v>
      </c>
      <c r="H813" t="s">
        <v>44</v>
      </c>
      <c r="I813">
        <v>0</v>
      </c>
      <c r="J813" t="s">
        <v>222</v>
      </c>
    </row>
    <row r="814" spans="1:10" x14ac:dyDescent="0.2">
      <c r="A814">
        <v>3</v>
      </c>
      <c r="B814">
        <v>2</v>
      </c>
      <c r="C814" s="2">
        <v>44754</v>
      </c>
      <c r="D814">
        <v>7</v>
      </c>
      <c r="E814" t="s">
        <v>242</v>
      </c>
      <c r="F814">
        <v>45</v>
      </c>
      <c r="G814" t="s">
        <v>244</v>
      </c>
      <c r="H814" t="s">
        <v>44</v>
      </c>
      <c r="I814">
        <v>0</v>
      </c>
      <c r="J814" t="s">
        <v>222</v>
      </c>
    </row>
    <row r="815" spans="1:10" x14ac:dyDescent="0.2">
      <c r="A815">
        <v>3</v>
      </c>
      <c r="B815">
        <v>2</v>
      </c>
      <c r="C815" s="2">
        <v>44754</v>
      </c>
      <c r="D815">
        <v>7</v>
      </c>
      <c r="E815" t="s">
        <v>242</v>
      </c>
      <c r="F815">
        <v>45</v>
      </c>
      <c r="G815" t="s">
        <v>244</v>
      </c>
      <c r="H815" t="s">
        <v>53</v>
      </c>
      <c r="I815">
        <v>1</v>
      </c>
      <c r="J815" t="s">
        <v>222</v>
      </c>
    </row>
    <row r="816" spans="1:10" x14ac:dyDescent="0.2">
      <c r="A816">
        <v>3</v>
      </c>
      <c r="B816">
        <v>2</v>
      </c>
      <c r="C816" s="2">
        <v>44754</v>
      </c>
      <c r="D816">
        <v>7</v>
      </c>
      <c r="E816" t="s">
        <v>242</v>
      </c>
      <c r="F816">
        <v>45</v>
      </c>
      <c r="G816" t="s">
        <v>244</v>
      </c>
      <c r="H816" t="s">
        <v>53</v>
      </c>
      <c r="I816">
        <v>1</v>
      </c>
      <c r="J816" t="s">
        <v>222</v>
      </c>
    </row>
    <row r="817" spans="1:10" x14ac:dyDescent="0.2">
      <c r="A817">
        <v>3</v>
      </c>
      <c r="B817">
        <v>2</v>
      </c>
      <c r="C817" s="2">
        <v>44754</v>
      </c>
      <c r="D817">
        <v>7</v>
      </c>
      <c r="E817" t="s">
        <v>242</v>
      </c>
      <c r="F817">
        <v>45</v>
      </c>
      <c r="G817" t="s">
        <v>244</v>
      </c>
      <c r="H817" t="s">
        <v>44</v>
      </c>
      <c r="I817">
        <v>0</v>
      </c>
      <c r="J817" t="s">
        <v>222</v>
      </c>
    </row>
    <row r="818" spans="1:10" x14ac:dyDescent="0.2">
      <c r="A818">
        <v>3</v>
      </c>
      <c r="B818">
        <v>2</v>
      </c>
      <c r="C818" s="2">
        <v>44754</v>
      </c>
      <c r="D818">
        <v>7</v>
      </c>
      <c r="E818" t="s">
        <v>242</v>
      </c>
      <c r="F818">
        <v>45</v>
      </c>
      <c r="G818" t="s">
        <v>244</v>
      </c>
      <c r="H818" t="s">
        <v>53</v>
      </c>
      <c r="I818">
        <v>1</v>
      </c>
      <c r="J818" t="s">
        <v>222</v>
      </c>
    </row>
    <row r="819" spans="1:10" x14ac:dyDescent="0.2">
      <c r="A819">
        <v>3</v>
      </c>
      <c r="B819">
        <v>2</v>
      </c>
      <c r="C819" s="2">
        <v>44754</v>
      </c>
      <c r="D819">
        <v>7</v>
      </c>
      <c r="E819" t="s">
        <v>242</v>
      </c>
      <c r="F819">
        <v>45</v>
      </c>
      <c r="G819" t="s">
        <v>244</v>
      </c>
      <c r="H819" t="s">
        <v>44</v>
      </c>
      <c r="I819">
        <v>0</v>
      </c>
      <c r="J819" t="s">
        <v>222</v>
      </c>
    </row>
    <row r="820" spans="1:10" x14ac:dyDescent="0.2">
      <c r="A820">
        <v>3</v>
      </c>
      <c r="B820">
        <v>2</v>
      </c>
      <c r="C820" s="2">
        <v>44754</v>
      </c>
      <c r="D820">
        <v>7</v>
      </c>
      <c r="E820" t="s">
        <v>242</v>
      </c>
      <c r="F820">
        <v>45</v>
      </c>
      <c r="G820" t="s">
        <v>244</v>
      </c>
      <c r="H820" t="s">
        <v>44</v>
      </c>
      <c r="I820">
        <v>0</v>
      </c>
      <c r="J820" t="s">
        <v>222</v>
      </c>
    </row>
    <row r="821" spans="1:10" x14ac:dyDescent="0.2">
      <c r="A821">
        <v>3</v>
      </c>
      <c r="B821">
        <v>2</v>
      </c>
      <c r="C821" s="2">
        <v>44754</v>
      </c>
      <c r="D821">
        <v>7</v>
      </c>
      <c r="E821" t="s">
        <v>242</v>
      </c>
      <c r="F821">
        <v>45</v>
      </c>
      <c r="G821" t="s">
        <v>244</v>
      </c>
      <c r="H821" t="s">
        <v>44</v>
      </c>
      <c r="I821">
        <v>0</v>
      </c>
      <c r="J821" t="s">
        <v>222</v>
      </c>
    </row>
    <row r="822" spans="1:10" x14ac:dyDescent="0.2">
      <c r="A822">
        <v>3</v>
      </c>
      <c r="B822">
        <v>2</v>
      </c>
      <c r="C822" s="2">
        <v>44754</v>
      </c>
      <c r="D822">
        <v>7</v>
      </c>
      <c r="E822" t="s">
        <v>242</v>
      </c>
      <c r="F822">
        <v>45</v>
      </c>
      <c r="G822" t="s">
        <v>244</v>
      </c>
      <c r="H822" t="s">
        <v>44</v>
      </c>
      <c r="I822">
        <v>0</v>
      </c>
      <c r="J822" t="s">
        <v>222</v>
      </c>
    </row>
    <row r="823" spans="1:10" x14ac:dyDescent="0.2">
      <c r="A823">
        <v>3</v>
      </c>
      <c r="B823">
        <v>2</v>
      </c>
      <c r="C823" s="2">
        <v>44754</v>
      </c>
      <c r="D823">
        <v>7</v>
      </c>
      <c r="E823" t="s">
        <v>242</v>
      </c>
      <c r="F823">
        <v>45</v>
      </c>
      <c r="G823" t="s">
        <v>244</v>
      </c>
      <c r="H823" t="s">
        <v>53</v>
      </c>
      <c r="I823">
        <v>1</v>
      </c>
      <c r="J823" t="s">
        <v>222</v>
      </c>
    </row>
    <row r="824" spans="1:10" x14ac:dyDescent="0.2">
      <c r="A824">
        <v>3</v>
      </c>
      <c r="B824">
        <v>2</v>
      </c>
      <c r="C824" s="2">
        <v>44754</v>
      </c>
      <c r="D824">
        <v>7</v>
      </c>
      <c r="E824" t="s">
        <v>242</v>
      </c>
      <c r="F824">
        <v>45</v>
      </c>
      <c r="G824" t="s">
        <v>244</v>
      </c>
      <c r="H824" t="s">
        <v>53</v>
      </c>
      <c r="I824">
        <v>1</v>
      </c>
      <c r="J824" t="s">
        <v>222</v>
      </c>
    </row>
    <row r="825" spans="1:10" x14ac:dyDescent="0.2">
      <c r="A825">
        <v>3</v>
      </c>
      <c r="B825">
        <v>2</v>
      </c>
      <c r="C825" s="2">
        <v>44754</v>
      </c>
      <c r="D825">
        <v>8</v>
      </c>
      <c r="E825" t="s">
        <v>245</v>
      </c>
      <c r="F825">
        <v>15</v>
      </c>
      <c r="G825" t="s">
        <v>246</v>
      </c>
      <c r="H825" t="s">
        <v>53</v>
      </c>
      <c r="I825">
        <v>1</v>
      </c>
      <c r="J825" t="s">
        <v>222</v>
      </c>
    </row>
    <row r="826" spans="1:10" x14ac:dyDescent="0.2">
      <c r="A826">
        <v>3</v>
      </c>
      <c r="B826">
        <v>2</v>
      </c>
      <c r="C826" s="2">
        <v>44754</v>
      </c>
      <c r="D826">
        <v>8</v>
      </c>
      <c r="E826" t="s">
        <v>245</v>
      </c>
      <c r="F826">
        <v>15</v>
      </c>
      <c r="G826" t="s">
        <v>246</v>
      </c>
      <c r="H826" t="s">
        <v>53</v>
      </c>
      <c r="I826">
        <v>1</v>
      </c>
      <c r="J826" t="s">
        <v>222</v>
      </c>
    </row>
    <row r="827" spans="1:10" x14ac:dyDescent="0.2">
      <c r="A827">
        <v>3</v>
      </c>
      <c r="B827">
        <v>2</v>
      </c>
      <c r="C827" s="2">
        <v>44754</v>
      </c>
      <c r="D827">
        <v>8</v>
      </c>
      <c r="E827" t="s">
        <v>245</v>
      </c>
      <c r="F827">
        <v>15</v>
      </c>
      <c r="G827" t="s">
        <v>246</v>
      </c>
      <c r="H827" t="s">
        <v>53</v>
      </c>
      <c r="I827">
        <v>1</v>
      </c>
      <c r="J827" t="s">
        <v>222</v>
      </c>
    </row>
    <row r="828" spans="1:10" x14ac:dyDescent="0.2">
      <c r="A828">
        <v>3</v>
      </c>
      <c r="B828">
        <v>2</v>
      </c>
      <c r="C828" s="2">
        <v>44754</v>
      </c>
      <c r="D828">
        <v>8</v>
      </c>
      <c r="E828" t="s">
        <v>245</v>
      </c>
      <c r="F828">
        <v>15</v>
      </c>
      <c r="G828" t="s">
        <v>246</v>
      </c>
      <c r="H828" t="s">
        <v>53</v>
      </c>
      <c r="I828">
        <v>1</v>
      </c>
      <c r="J828" t="s">
        <v>222</v>
      </c>
    </row>
    <row r="829" spans="1:10" x14ac:dyDescent="0.2">
      <c r="A829">
        <v>3</v>
      </c>
      <c r="B829">
        <v>2</v>
      </c>
      <c r="C829" s="2">
        <v>44754</v>
      </c>
      <c r="D829">
        <v>8</v>
      </c>
      <c r="E829" t="s">
        <v>245</v>
      </c>
      <c r="F829">
        <v>15</v>
      </c>
      <c r="G829" t="s">
        <v>246</v>
      </c>
      <c r="H829" t="s">
        <v>53</v>
      </c>
      <c r="I829">
        <v>1</v>
      </c>
      <c r="J829" t="s">
        <v>222</v>
      </c>
    </row>
    <row r="830" spans="1:10" x14ac:dyDescent="0.2">
      <c r="A830">
        <v>3</v>
      </c>
      <c r="B830">
        <v>2</v>
      </c>
      <c r="C830" s="2">
        <v>44754</v>
      </c>
      <c r="D830">
        <v>8</v>
      </c>
      <c r="E830" t="s">
        <v>245</v>
      </c>
      <c r="F830">
        <v>15</v>
      </c>
      <c r="G830" t="s">
        <v>246</v>
      </c>
      <c r="H830" t="s">
        <v>53</v>
      </c>
      <c r="I830">
        <v>1</v>
      </c>
      <c r="J830" t="s">
        <v>222</v>
      </c>
    </row>
    <row r="831" spans="1:10" x14ac:dyDescent="0.2">
      <c r="A831">
        <v>3</v>
      </c>
      <c r="B831">
        <v>2</v>
      </c>
      <c r="C831" s="2">
        <v>44754</v>
      </c>
      <c r="D831">
        <v>8</v>
      </c>
      <c r="E831" t="s">
        <v>245</v>
      </c>
      <c r="F831">
        <v>15</v>
      </c>
      <c r="G831" t="s">
        <v>246</v>
      </c>
      <c r="H831" t="s">
        <v>44</v>
      </c>
      <c r="I831">
        <v>0</v>
      </c>
      <c r="J831" t="s">
        <v>222</v>
      </c>
    </row>
    <row r="832" spans="1:10" x14ac:dyDescent="0.2">
      <c r="A832">
        <v>3</v>
      </c>
      <c r="B832">
        <v>2</v>
      </c>
      <c r="C832" s="2">
        <v>44754</v>
      </c>
      <c r="D832">
        <v>8</v>
      </c>
      <c r="E832" t="s">
        <v>245</v>
      </c>
      <c r="F832">
        <v>15</v>
      </c>
      <c r="G832" t="s">
        <v>246</v>
      </c>
      <c r="H832" t="s">
        <v>53</v>
      </c>
      <c r="I832">
        <v>1</v>
      </c>
      <c r="J832" t="s">
        <v>222</v>
      </c>
    </row>
    <row r="833" spans="1:10" x14ac:dyDescent="0.2">
      <c r="A833">
        <v>3</v>
      </c>
      <c r="B833">
        <v>2</v>
      </c>
      <c r="C833" s="2">
        <v>44754</v>
      </c>
      <c r="D833">
        <v>8</v>
      </c>
      <c r="E833" t="s">
        <v>245</v>
      </c>
      <c r="F833">
        <v>15</v>
      </c>
      <c r="G833" t="s">
        <v>246</v>
      </c>
      <c r="H833" t="s">
        <v>53</v>
      </c>
      <c r="I833">
        <v>1</v>
      </c>
      <c r="J833" t="s">
        <v>222</v>
      </c>
    </row>
    <row r="834" spans="1:10" x14ac:dyDescent="0.2">
      <c r="A834">
        <v>3</v>
      </c>
      <c r="B834">
        <v>2</v>
      </c>
      <c r="C834" s="2">
        <v>44754</v>
      </c>
      <c r="D834">
        <v>8</v>
      </c>
      <c r="E834" t="s">
        <v>245</v>
      </c>
      <c r="F834">
        <v>45</v>
      </c>
      <c r="G834" t="s">
        <v>250</v>
      </c>
      <c r="H834" t="s">
        <v>53</v>
      </c>
      <c r="I834">
        <v>1</v>
      </c>
      <c r="J834" t="s">
        <v>222</v>
      </c>
    </row>
    <row r="835" spans="1:10" x14ac:dyDescent="0.2">
      <c r="A835">
        <v>3</v>
      </c>
      <c r="B835">
        <v>2</v>
      </c>
      <c r="C835" s="2">
        <v>44754</v>
      </c>
      <c r="D835">
        <v>8</v>
      </c>
      <c r="E835" t="s">
        <v>245</v>
      </c>
      <c r="F835">
        <v>45</v>
      </c>
      <c r="G835" t="s">
        <v>250</v>
      </c>
      <c r="H835" t="s">
        <v>44</v>
      </c>
      <c r="I835">
        <v>0</v>
      </c>
      <c r="J835" t="s">
        <v>222</v>
      </c>
    </row>
    <row r="836" spans="1:10" x14ac:dyDescent="0.2">
      <c r="A836">
        <v>3</v>
      </c>
      <c r="B836">
        <v>2</v>
      </c>
      <c r="C836" s="2">
        <v>44754</v>
      </c>
      <c r="D836">
        <v>8</v>
      </c>
      <c r="E836" t="s">
        <v>245</v>
      </c>
      <c r="F836">
        <v>45</v>
      </c>
      <c r="G836" t="s">
        <v>250</v>
      </c>
      <c r="H836" t="s">
        <v>53</v>
      </c>
      <c r="I836">
        <v>1</v>
      </c>
      <c r="J836" t="s">
        <v>222</v>
      </c>
    </row>
    <row r="837" spans="1:10" x14ac:dyDescent="0.2">
      <c r="A837">
        <v>3</v>
      </c>
      <c r="B837">
        <v>2</v>
      </c>
      <c r="C837" s="2">
        <v>44754</v>
      </c>
      <c r="D837">
        <v>8</v>
      </c>
      <c r="E837" t="s">
        <v>245</v>
      </c>
      <c r="F837">
        <v>45</v>
      </c>
      <c r="G837" t="s">
        <v>250</v>
      </c>
      <c r="H837" t="s">
        <v>44</v>
      </c>
      <c r="I837">
        <v>0</v>
      </c>
      <c r="J837" t="s">
        <v>222</v>
      </c>
    </row>
    <row r="838" spans="1:10" x14ac:dyDescent="0.2">
      <c r="A838">
        <v>3</v>
      </c>
      <c r="B838">
        <v>2</v>
      </c>
      <c r="C838" s="2">
        <v>44754</v>
      </c>
      <c r="D838">
        <v>8</v>
      </c>
      <c r="E838" t="s">
        <v>245</v>
      </c>
      <c r="F838">
        <v>45</v>
      </c>
      <c r="G838" t="s">
        <v>250</v>
      </c>
      <c r="H838" t="s">
        <v>53</v>
      </c>
      <c r="I838">
        <v>1</v>
      </c>
      <c r="J838" t="s">
        <v>222</v>
      </c>
    </row>
    <row r="839" spans="1:10" x14ac:dyDescent="0.2">
      <c r="A839">
        <v>3</v>
      </c>
      <c r="B839">
        <v>2</v>
      </c>
      <c r="C839" s="2">
        <v>44754</v>
      </c>
      <c r="D839">
        <v>8</v>
      </c>
      <c r="E839" t="s">
        <v>245</v>
      </c>
      <c r="F839">
        <v>45</v>
      </c>
      <c r="G839" t="s">
        <v>250</v>
      </c>
      <c r="H839" t="s">
        <v>53</v>
      </c>
      <c r="I839">
        <v>1</v>
      </c>
      <c r="J839" t="s">
        <v>222</v>
      </c>
    </row>
    <row r="840" spans="1:10" x14ac:dyDescent="0.2">
      <c r="A840">
        <v>3</v>
      </c>
      <c r="B840">
        <v>2</v>
      </c>
      <c r="C840" s="2">
        <v>44754</v>
      </c>
      <c r="D840">
        <v>8</v>
      </c>
      <c r="E840" t="s">
        <v>245</v>
      </c>
      <c r="F840">
        <v>45</v>
      </c>
      <c r="G840" t="s">
        <v>250</v>
      </c>
      <c r="H840" t="s">
        <v>53</v>
      </c>
      <c r="I840">
        <v>1</v>
      </c>
      <c r="J840" t="s">
        <v>222</v>
      </c>
    </row>
    <row r="841" spans="1:10" x14ac:dyDescent="0.2">
      <c r="A841">
        <v>3</v>
      </c>
      <c r="B841">
        <v>2</v>
      </c>
      <c r="C841" s="2">
        <v>44754</v>
      </c>
      <c r="D841">
        <v>8</v>
      </c>
      <c r="E841" t="s">
        <v>245</v>
      </c>
      <c r="F841">
        <v>45</v>
      </c>
      <c r="G841" t="s">
        <v>250</v>
      </c>
      <c r="H841" t="s">
        <v>53</v>
      </c>
      <c r="I841">
        <v>1</v>
      </c>
      <c r="J841" t="s">
        <v>222</v>
      </c>
    </row>
    <row r="842" spans="1:10" x14ac:dyDescent="0.2">
      <c r="A842">
        <v>3</v>
      </c>
      <c r="B842">
        <v>2</v>
      </c>
      <c r="C842" s="2">
        <v>44754</v>
      </c>
      <c r="D842">
        <v>8</v>
      </c>
      <c r="E842" t="s">
        <v>245</v>
      </c>
      <c r="F842">
        <v>45</v>
      </c>
      <c r="G842" t="s">
        <v>250</v>
      </c>
      <c r="H842" t="s">
        <v>53</v>
      </c>
      <c r="I842">
        <v>1</v>
      </c>
      <c r="J842" t="s">
        <v>222</v>
      </c>
    </row>
    <row r="843" spans="1:10" x14ac:dyDescent="0.2">
      <c r="A843">
        <v>3</v>
      </c>
      <c r="B843">
        <v>2</v>
      </c>
      <c r="C843" s="2">
        <v>44754</v>
      </c>
      <c r="D843">
        <v>8</v>
      </c>
      <c r="E843" t="s">
        <v>245</v>
      </c>
      <c r="F843">
        <v>45</v>
      </c>
      <c r="G843" t="s">
        <v>250</v>
      </c>
      <c r="H843" t="s">
        <v>53</v>
      </c>
      <c r="I843">
        <v>1</v>
      </c>
      <c r="J843" t="s">
        <v>222</v>
      </c>
    </row>
    <row r="844" spans="1:10" x14ac:dyDescent="0.2">
      <c r="A844">
        <v>3</v>
      </c>
      <c r="B844">
        <v>2</v>
      </c>
      <c r="C844" s="2">
        <v>44754</v>
      </c>
      <c r="D844">
        <v>8</v>
      </c>
      <c r="E844" t="s">
        <v>245</v>
      </c>
      <c r="F844">
        <v>45</v>
      </c>
      <c r="G844" t="s">
        <v>250</v>
      </c>
      <c r="H844" t="s">
        <v>53</v>
      </c>
      <c r="I844">
        <v>1</v>
      </c>
      <c r="J844" t="s">
        <v>222</v>
      </c>
    </row>
    <row r="845" spans="1:10" x14ac:dyDescent="0.2">
      <c r="A845">
        <v>3</v>
      </c>
      <c r="B845">
        <v>2</v>
      </c>
      <c r="C845" s="2">
        <v>44754</v>
      </c>
      <c r="D845">
        <v>8</v>
      </c>
      <c r="E845" t="s">
        <v>245</v>
      </c>
      <c r="F845">
        <v>45</v>
      </c>
      <c r="G845" t="s">
        <v>250</v>
      </c>
      <c r="H845" t="s">
        <v>53</v>
      </c>
      <c r="I845">
        <v>1</v>
      </c>
      <c r="J845" t="s">
        <v>222</v>
      </c>
    </row>
    <row r="846" spans="1:10" x14ac:dyDescent="0.2">
      <c r="A846">
        <v>3</v>
      </c>
      <c r="B846">
        <v>2</v>
      </c>
      <c r="C846" s="2">
        <v>44754</v>
      </c>
      <c r="D846">
        <v>8</v>
      </c>
      <c r="E846" t="s">
        <v>245</v>
      </c>
      <c r="F846">
        <v>45</v>
      </c>
      <c r="G846" t="s">
        <v>250</v>
      </c>
      <c r="H846" t="s">
        <v>53</v>
      </c>
      <c r="I846">
        <v>1</v>
      </c>
      <c r="J846" t="s">
        <v>222</v>
      </c>
    </row>
    <row r="847" spans="1:10" x14ac:dyDescent="0.2">
      <c r="A847">
        <v>3</v>
      </c>
      <c r="B847">
        <v>2</v>
      </c>
      <c r="C847" s="2">
        <v>44754</v>
      </c>
      <c r="D847">
        <v>8</v>
      </c>
      <c r="E847" t="s">
        <v>245</v>
      </c>
      <c r="F847">
        <v>45</v>
      </c>
      <c r="G847" t="s">
        <v>250</v>
      </c>
      <c r="H847" t="s">
        <v>53</v>
      </c>
      <c r="I847">
        <v>1</v>
      </c>
      <c r="J847" t="s">
        <v>222</v>
      </c>
    </row>
    <row r="848" spans="1:10" x14ac:dyDescent="0.2">
      <c r="A848">
        <v>3</v>
      </c>
      <c r="B848">
        <v>2</v>
      </c>
      <c r="C848" s="2">
        <v>44754</v>
      </c>
      <c r="D848">
        <v>8</v>
      </c>
      <c r="E848" t="s">
        <v>245</v>
      </c>
      <c r="F848">
        <v>45</v>
      </c>
      <c r="G848" t="s">
        <v>250</v>
      </c>
      <c r="H848" t="s">
        <v>53</v>
      </c>
      <c r="I848">
        <v>1</v>
      </c>
      <c r="J848" t="s">
        <v>222</v>
      </c>
    </row>
    <row r="849" spans="1:12" x14ac:dyDescent="0.2">
      <c r="A849">
        <v>3</v>
      </c>
      <c r="B849">
        <v>3</v>
      </c>
      <c r="C849" s="2">
        <v>44760</v>
      </c>
      <c r="D849">
        <v>7</v>
      </c>
      <c r="E849" t="s">
        <v>242</v>
      </c>
      <c r="F849">
        <v>15</v>
      </c>
      <c r="G849" t="s">
        <v>243</v>
      </c>
      <c r="H849" t="s">
        <v>53</v>
      </c>
      <c r="I849">
        <v>1</v>
      </c>
      <c r="J849" t="s">
        <v>222</v>
      </c>
      <c r="L849" t="s">
        <v>252</v>
      </c>
    </row>
    <row r="850" spans="1:12" x14ac:dyDescent="0.2">
      <c r="A850">
        <v>3</v>
      </c>
      <c r="B850">
        <v>3</v>
      </c>
      <c r="C850" s="2">
        <v>44760</v>
      </c>
      <c r="D850">
        <v>7</v>
      </c>
      <c r="E850" t="s">
        <v>242</v>
      </c>
      <c r="F850">
        <v>15</v>
      </c>
      <c r="G850" t="s">
        <v>243</v>
      </c>
      <c r="H850" t="s">
        <v>53</v>
      </c>
      <c r="I850">
        <v>1</v>
      </c>
      <c r="J850" t="s">
        <v>222</v>
      </c>
    </row>
    <row r="851" spans="1:12" x14ac:dyDescent="0.2">
      <c r="A851">
        <v>3</v>
      </c>
      <c r="B851">
        <v>3</v>
      </c>
      <c r="C851" s="2">
        <v>44760</v>
      </c>
      <c r="D851">
        <v>7</v>
      </c>
      <c r="E851" t="s">
        <v>242</v>
      </c>
      <c r="F851">
        <v>15</v>
      </c>
      <c r="G851" t="s">
        <v>243</v>
      </c>
      <c r="H851" t="s">
        <v>53</v>
      </c>
      <c r="I851">
        <v>1</v>
      </c>
      <c r="J851" t="s">
        <v>222</v>
      </c>
    </row>
    <row r="852" spans="1:12" x14ac:dyDescent="0.2">
      <c r="A852">
        <v>3</v>
      </c>
      <c r="B852">
        <v>3</v>
      </c>
      <c r="C852" s="2">
        <v>44760</v>
      </c>
      <c r="D852">
        <v>7</v>
      </c>
      <c r="E852" t="s">
        <v>242</v>
      </c>
      <c r="F852">
        <v>15</v>
      </c>
      <c r="G852" t="s">
        <v>243</v>
      </c>
      <c r="H852" t="s">
        <v>53</v>
      </c>
      <c r="I852">
        <v>1</v>
      </c>
      <c r="J852" t="s">
        <v>222</v>
      </c>
    </row>
    <row r="853" spans="1:12" x14ac:dyDescent="0.2">
      <c r="A853">
        <v>3</v>
      </c>
      <c r="B853">
        <v>3</v>
      </c>
      <c r="C853" s="2">
        <v>44760</v>
      </c>
      <c r="D853">
        <v>7</v>
      </c>
      <c r="E853" t="s">
        <v>242</v>
      </c>
      <c r="F853">
        <v>15</v>
      </c>
      <c r="G853" t="s">
        <v>243</v>
      </c>
      <c r="H853" t="s">
        <v>53</v>
      </c>
      <c r="I853">
        <v>1</v>
      </c>
      <c r="J853" t="s">
        <v>222</v>
      </c>
    </row>
    <row r="854" spans="1:12" x14ac:dyDescent="0.2">
      <c r="A854">
        <v>3</v>
      </c>
      <c r="B854">
        <v>3</v>
      </c>
      <c r="C854" s="2">
        <v>44760</v>
      </c>
      <c r="D854">
        <v>7</v>
      </c>
      <c r="E854" t="s">
        <v>242</v>
      </c>
      <c r="F854">
        <v>15</v>
      </c>
      <c r="G854" t="s">
        <v>243</v>
      </c>
      <c r="H854" t="s">
        <v>53</v>
      </c>
      <c r="I854">
        <v>1</v>
      </c>
      <c r="J854" t="s">
        <v>222</v>
      </c>
    </row>
    <row r="855" spans="1:12" x14ac:dyDescent="0.2">
      <c r="A855">
        <v>3</v>
      </c>
      <c r="B855">
        <v>3</v>
      </c>
      <c r="C855" s="2">
        <v>44760</v>
      </c>
      <c r="D855">
        <v>7</v>
      </c>
      <c r="E855" t="s">
        <v>242</v>
      </c>
      <c r="F855">
        <v>15</v>
      </c>
      <c r="G855" t="s">
        <v>243</v>
      </c>
      <c r="H855" t="s">
        <v>53</v>
      </c>
      <c r="I855">
        <v>1</v>
      </c>
      <c r="J855" t="s">
        <v>222</v>
      </c>
    </row>
    <row r="856" spans="1:12" x14ac:dyDescent="0.2">
      <c r="A856">
        <v>3</v>
      </c>
      <c r="B856">
        <v>3</v>
      </c>
      <c r="C856" s="2">
        <v>44760</v>
      </c>
      <c r="D856">
        <v>7</v>
      </c>
      <c r="E856" t="s">
        <v>242</v>
      </c>
      <c r="F856">
        <v>15</v>
      </c>
      <c r="G856" t="s">
        <v>243</v>
      </c>
      <c r="H856" t="s">
        <v>53</v>
      </c>
      <c r="I856">
        <v>1</v>
      </c>
      <c r="J856" t="s">
        <v>222</v>
      </c>
    </row>
    <row r="857" spans="1:12" x14ac:dyDescent="0.2">
      <c r="A857">
        <v>3</v>
      </c>
      <c r="B857">
        <v>3</v>
      </c>
      <c r="C857" s="2">
        <v>44760</v>
      </c>
      <c r="D857">
        <v>7</v>
      </c>
      <c r="E857" t="s">
        <v>242</v>
      </c>
      <c r="F857">
        <v>15</v>
      </c>
      <c r="G857" t="s">
        <v>243</v>
      </c>
      <c r="H857" t="s">
        <v>44</v>
      </c>
      <c r="I857">
        <v>0</v>
      </c>
      <c r="J857" t="s">
        <v>222</v>
      </c>
    </row>
    <row r="858" spans="1:12" x14ac:dyDescent="0.2">
      <c r="A858">
        <v>3</v>
      </c>
      <c r="B858">
        <v>3</v>
      </c>
      <c r="C858" s="2">
        <v>44760</v>
      </c>
      <c r="D858">
        <v>7</v>
      </c>
      <c r="E858" t="s">
        <v>242</v>
      </c>
      <c r="F858">
        <v>15</v>
      </c>
      <c r="G858" t="s">
        <v>243</v>
      </c>
      <c r="H858" t="s">
        <v>53</v>
      </c>
      <c r="I858">
        <v>1</v>
      </c>
      <c r="J858" t="s">
        <v>222</v>
      </c>
    </row>
    <row r="859" spans="1:12" x14ac:dyDescent="0.2">
      <c r="A859">
        <v>3</v>
      </c>
      <c r="B859">
        <v>3</v>
      </c>
      <c r="C859" s="2">
        <v>44760</v>
      </c>
      <c r="D859">
        <v>7</v>
      </c>
      <c r="E859" t="s">
        <v>242</v>
      </c>
      <c r="F859">
        <v>15</v>
      </c>
      <c r="G859" t="s">
        <v>243</v>
      </c>
      <c r="H859" t="s">
        <v>53</v>
      </c>
      <c r="I859">
        <v>1</v>
      </c>
      <c r="J859" t="s">
        <v>222</v>
      </c>
    </row>
    <row r="860" spans="1:12" x14ac:dyDescent="0.2">
      <c r="A860">
        <v>3</v>
      </c>
      <c r="B860">
        <v>3</v>
      </c>
      <c r="C860" s="2">
        <v>44760</v>
      </c>
      <c r="D860">
        <v>7</v>
      </c>
      <c r="E860" t="s">
        <v>242</v>
      </c>
      <c r="F860">
        <v>15</v>
      </c>
      <c r="G860" t="s">
        <v>243</v>
      </c>
      <c r="H860" t="s">
        <v>53</v>
      </c>
      <c r="I860">
        <v>1</v>
      </c>
      <c r="J860" t="s">
        <v>222</v>
      </c>
    </row>
    <row r="861" spans="1:12" x14ac:dyDescent="0.2">
      <c r="A861">
        <v>3</v>
      </c>
      <c r="B861">
        <v>3</v>
      </c>
      <c r="C861" s="2">
        <v>44760</v>
      </c>
      <c r="D861">
        <v>7</v>
      </c>
      <c r="E861" t="s">
        <v>242</v>
      </c>
      <c r="F861">
        <v>15</v>
      </c>
      <c r="G861" t="s">
        <v>243</v>
      </c>
      <c r="H861" t="s">
        <v>44</v>
      </c>
      <c r="I861">
        <v>0</v>
      </c>
      <c r="J861" t="s">
        <v>222</v>
      </c>
    </row>
    <row r="862" spans="1:12" x14ac:dyDescent="0.2">
      <c r="A862">
        <v>3</v>
      </c>
      <c r="B862">
        <v>3</v>
      </c>
      <c r="C862" s="2">
        <v>44760</v>
      </c>
      <c r="D862">
        <v>7</v>
      </c>
      <c r="E862" t="s">
        <v>242</v>
      </c>
      <c r="F862">
        <v>45</v>
      </c>
      <c r="G862" t="s">
        <v>244</v>
      </c>
      <c r="H862" t="s">
        <v>44</v>
      </c>
      <c r="I862">
        <v>0</v>
      </c>
      <c r="J862" t="s">
        <v>222</v>
      </c>
    </row>
    <row r="863" spans="1:12" x14ac:dyDescent="0.2">
      <c r="A863">
        <v>3</v>
      </c>
      <c r="B863">
        <v>3</v>
      </c>
      <c r="C863" s="2">
        <v>44760</v>
      </c>
      <c r="D863">
        <v>7</v>
      </c>
      <c r="E863" t="s">
        <v>242</v>
      </c>
      <c r="F863">
        <v>45</v>
      </c>
      <c r="G863" t="s">
        <v>244</v>
      </c>
      <c r="H863" t="s">
        <v>44</v>
      </c>
      <c r="I863">
        <v>0</v>
      </c>
      <c r="J863" t="s">
        <v>222</v>
      </c>
    </row>
    <row r="864" spans="1:12" x14ac:dyDescent="0.2">
      <c r="A864">
        <v>3</v>
      </c>
      <c r="B864">
        <v>3</v>
      </c>
      <c r="C864" s="2">
        <v>44760</v>
      </c>
      <c r="D864">
        <v>7</v>
      </c>
      <c r="E864" t="s">
        <v>242</v>
      </c>
      <c r="F864">
        <v>45</v>
      </c>
      <c r="G864" t="s">
        <v>244</v>
      </c>
      <c r="H864" t="s">
        <v>53</v>
      </c>
      <c r="I864">
        <v>1</v>
      </c>
      <c r="J864" t="s">
        <v>222</v>
      </c>
    </row>
    <row r="865" spans="1:10" x14ac:dyDescent="0.2">
      <c r="A865">
        <v>3</v>
      </c>
      <c r="B865">
        <v>3</v>
      </c>
      <c r="C865" s="2">
        <v>44760</v>
      </c>
      <c r="D865">
        <v>7</v>
      </c>
      <c r="E865" t="s">
        <v>242</v>
      </c>
      <c r="F865">
        <v>45</v>
      </c>
      <c r="G865" t="s">
        <v>244</v>
      </c>
      <c r="H865" t="s">
        <v>53</v>
      </c>
      <c r="I865">
        <v>1</v>
      </c>
      <c r="J865" t="s">
        <v>222</v>
      </c>
    </row>
    <row r="866" spans="1:10" x14ac:dyDescent="0.2">
      <c r="A866">
        <v>3</v>
      </c>
      <c r="B866">
        <v>3</v>
      </c>
      <c r="C866" s="2">
        <v>44760</v>
      </c>
      <c r="D866">
        <v>7</v>
      </c>
      <c r="E866" t="s">
        <v>242</v>
      </c>
      <c r="F866">
        <v>45</v>
      </c>
      <c r="G866" t="s">
        <v>244</v>
      </c>
      <c r="H866" t="s">
        <v>53</v>
      </c>
      <c r="I866">
        <v>1</v>
      </c>
      <c r="J866" t="s">
        <v>222</v>
      </c>
    </row>
    <row r="867" spans="1:10" x14ac:dyDescent="0.2">
      <c r="A867">
        <v>3</v>
      </c>
      <c r="B867">
        <v>3</v>
      </c>
      <c r="C867" s="2">
        <v>44760</v>
      </c>
      <c r="D867">
        <v>7</v>
      </c>
      <c r="E867" t="s">
        <v>242</v>
      </c>
      <c r="F867">
        <v>45</v>
      </c>
      <c r="G867" t="s">
        <v>244</v>
      </c>
      <c r="H867" t="s">
        <v>53</v>
      </c>
      <c r="I867">
        <v>1</v>
      </c>
      <c r="J867" t="s">
        <v>222</v>
      </c>
    </row>
    <row r="868" spans="1:10" x14ac:dyDescent="0.2">
      <c r="A868">
        <v>3</v>
      </c>
      <c r="B868">
        <v>3</v>
      </c>
      <c r="C868" s="2">
        <v>44760</v>
      </c>
      <c r="D868">
        <v>7</v>
      </c>
      <c r="E868" t="s">
        <v>242</v>
      </c>
      <c r="F868">
        <v>45</v>
      </c>
      <c r="G868" t="s">
        <v>244</v>
      </c>
      <c r="H868" t="s">
        <v>44</v>
      </c>
      <c r="I868">
        <v>0</v>
      </c>
      <c r="J868" t="s">
        <v>222</v>
      </c>
    </row>
    <row r="869" spans="1:10" x14ac:dyDescent="0.2">
      <c r="A869">
        <v>3</v>
      </c>
      <c r="B869">
        <v>3</v>
      </c>
      <c r="C869" s="2">
        <v>44760</v>
      </c>
      <c r="D869">
        <v>7</v>
      </c>
      <c r="E869" t="s">
        <v>242</v>
      </c>
      <c r="F869">
        <v>45</v>
      </c>
      <c r="G869" t="s">
        <v>244</v>
      </c>
      <c r="H869" t="s">
        <v>44</v>
      </c>
      <c r="I869">
        <v>0</v>
      </c>
      <c r="J869" t="s">
        <v>222</v>
      </c>
    </row>
    <row r="870" spans="1:10" x14ac:dyDescent="0.2">
      <c r="A870">
        <v>3</v>
      </c>
      <c r="B870">
        <v>3</v>
      </c>
      <c r="C870" s="2">
        <v>44760</v>
      </c>
      <c r="D870">
        <v>7</v>
      </c>
      <c r="E870" t="s">
        <v>242</v>
      </c>
      <c r="F870">
        <v>45</v>
      </c>
      <c r="G870" t="s">
        <v>244</v>
      </c>
      <c r="H870" t="s">
        <v>53</v>
      </c>
      <c r="I870">
        <v>1</v>
      </c>
      <c r="J870" t="s">
        <v>222</v>
      </c>
    </row>
    <row r="871" spans="1:10" x14ac:dyDescent="0.2">
      <c r="A871">
        <v>3</v>
      </c>
      <c r="B871">
        <v>3</v>
      </c>
      <c r="C871" s="2">
        <v>44760</v>
      </c>
      <c r="D871">
        <v>7</v>
      </c>
      <c r="E871" t="s">
        <v>242</v>
      </c>
      <c r="F871">
        <v>45</v>
      </c>
      <c r="G871" t="s">
        <v>244</v>
      </c>
      <c r="H871" t="s">
        <v>53</v>
      </c>
      <c r="I871">
        <v>1</v>
      </c>
      <c r="J871" t="s">
        <v>222</v>
      </c>
    </row>
    <row r="872" spans="1:10" x14ac:dyDescent="0.2">
      <c r="A872">
        <v>3</v>
      </c>
      <c r="B872">
        <v>3</v>
      </c>
      <c r="C872" s="2">
        <v>44760</v>
      </c>
      <c r="D872">
        <v>7</v>
      </c>
      <c r="E872" t="s">
        <v>242</v>
      </c>
      <c r="F872">
        <v>45</v>
      </c>
      <c r="G872" t="s">
        <v>244</v>
      </c>
      <c r="H872" t="s">
        <v>44</v>
      </c>
      <c r="I872">
        <v>0</v>
      </c>
      <c r="J872" t="s">
        <v>222</v>
      </c>
    </row>
    <row r="873" spans="1:10" x14ac:dyDescent="0.2">
      <c r="A873">
        <v>3</v>
      </c>
      <c r="B873">
        <v>3</v>
      </c>
      <c r="C873" s="2">
        <v>44760</v>
      </c>
      <c r="D873">
        <v>7</v>
      </c>
      <c r="E873" t="s">
        <v>242</v>
      </c>
      <c r="F873">
        <v>45</v>
      </c>
      <c r="G873" t="s">
        <v>244</v>
      </c>
      <c r="H873" t="s">
        <v>53</v>
      </c>
      <c r="I873">
        <v>1</v>
      </c>
      <c r="J873" t="s">
        <v>222</v>
      </c>
    </row>
    <row r="874" spans="1:10" x14ac:dyDescent="0.2">
      <c r="A874">
        <v>3</v>
      </c>
      <c r="B874">
        <v>3</v>
      </c>
      <c r="C874" s="2">
        <v>44760</v>
      </c>
      <c r="D874">
        <v>7</v>
      </c>
      <c r="E874" t="s">
        <v>242</v>
      </c>
      <c r="F874">
        <v>45</v>
      </c>
      <c r="G874" t="s">
        <v>244</v>
      </c>
      <c r="H874" t="s">
        <v>53</v>
      </c>
      <c r="I874">
        <v>1</v>
      </c>
      <c r="J874" t="s">
        <v>222</v>
      </c>
    </row>
    <row r="875" spans="1:10" x14ac:dyDescent="0.2">
      <c r="A875">
        <v>3</v>
      </c>
      <c r="B875">
        <v>3</v>
      </c>
      <c r="C875" s="2">
        <v>44760</v>
      </c>
      <c r="D875">
        <v>7</v>
      </c>
      <c r="E875" t="s">
        <v>242</v>
      </c>
      <c r="F875">
        <v>45</v>
      </c>
      <c r="G875" t="s">
        <v>244</v>
      </c>
      <c r="H875" t="s">
        <v>53</v>
      </c>
      <c r="I875">
        <v>1</v>
      </c>
      <c r="J875" t="s">
        <v>222</v>
      </c>
    </row>
    <row r="876" spans="1:10" x14ac:dyDescent="0.2">
      <c r="A876">
        <v>3</v>
      </c>
      <c r="B876">
        <v>3</v>
      </c>
      <c r="C876" s="2">
        <v>44760</v>
      </c>
      <c r="D876">
        <v>7</v>
      </c>
      <c r="E876" t="s">
        <v>242</v>
      </c>
      <c r="F876">
        <v>45</v>
      </c>
      <c r="G876" t="s">
        <v>244</v>
      </c>
      <c r="H876" t="s">
        <v>53</v>
      </c>
      <c r="I876">
        <v>1</v>
      </c>
      <c r="J876" t="s">
        <v>222</v>
      </c>
    </row>
    <row r="877" spans="1:10" x14ac:dyDescent="0.2">
      <c r="A877">
        <v>3</v>
      </c>
      <c r="B877">
        <v>3</v>
      </c>
      <c r="C877" s="2">
        <v>44760</v>
      </c>
      <c r="D877">
        <v>7</v>
      </c>
      <c r="E877" t="s">
        <v>242</v>
      </c>
      <c r="F877">
        <v>45</v>
      </c>
      <c r="G877" t="s">
        <v>244</v>
      </c>
      <c r="H877" t="s">
        <v>44</v>
      </c>
      <c r="I877">
        <v>0</v>
      </c>
      <c r="J877" t="s">
        <v>222</v>
      </c>
    </row>
    <row r="878" spans="1:10" x14ac:dyDescent="0.2">
      <c r="A878">
        <v>3</v>
      </c>
      <c r="B878">
        <v>3</v>
      </c>
      <c r="C878" s="2">
        <v>44760</v>
      </c>
      <c r="D878">
        <v>7</v>
      </c>
      <c r="E878" t="s">
        <v>242</v>
      </c>
      <c r="F878">
        <v>45</v>
      </c>
      <c r="G878" t="s">
        <v>244</v>
      </c>
      <c r="H878" t="s">
        <v>53</v>
      </c>
      <c r="I878">
        <v>1</v>
      </c>
      <c r="J878" t="s">
        <v>222</v>
      </c>
    </row>
    <row r="879" spans="1:10" x14ac:dyDescent="0.2">
      <c r="A879">
        <v>3</v>
      </c>
      <c r="B879">
        <v>3</v>
      </c>
      <c r="C879" s="2">
        <v>44760</v>
      </c>
      <c r="D879">
        <v>7</v>
      </c>
      <c r="E879" t="s">
        <v>242</v>
      </c>
      <c r="F879">
        <v>45</v>
      </c>
      <c r="G879" t="s">
        <v>244</v>
      </c>
      <c r="H879" t="s">
        <v>53</v>
      </c>
      <c r="I879">
        <v>1</v>
      </c>
      <c r="J879" t="s">
        <v>222</v>
      </c>
    </row>
    <row r="880" spans="1:10" x14ac:dyDescent="0.2">
      <c r="A880">
        <v>3</v>
      </c>
      <c r="B880">
        <v>3</v>
      </c>
      <c r="C880" s="2">
        <v>44760</v>
      </c>
      <c r="D880">
        <v>7</v>
      </c>
      <c r="E880" t="s">
        <v>242</v>
      </c>
      <c r="F880">
        <v>45</v>
      </c>
      <c r="G880" t="s">
        <v>244</v>
      </c>
      <c r="H880" t="s">
        <v>53</v>
      </c>
      <c r="I880">
        <v>1</v>
      </c>
      <c r="J880" t="s">
        <v>222</v>
      </c>
    </row>
    <row r="881" spans="1:10" x14ac:dyDescent="0.2">
      <c r="A881">
        <v>3</v>
      </c>
      <c r="B881">
        <v>3</v>
      </c>
      <c r="C881" s="2">
        <v>44760</v>
      </c>
      <c r="D881">
        <v>7</v>
      </c>
      <c r="E881" t="s">
        <v>242</v>
      </c>
      <c r="F881">
        <v>45</v>
      </c>
      <c r="G881" t="s">
        <v>244</v>
      </c>
      <c r="H881" t="s">
        <v>53</v>
      </c>
      <c r="I881">
        <v>1</v>
      </c>
      <c r="J881" t="s">
        <v>222</v>
      </c>
    </row>
    <row r="882" spans="1:10" x14ac:dyDescent="0.2">
      <c r="A882">
        <v>3</v>
      </c>
      <c r="B882">
        <v>3</v>
      </c>
      <c r="C882" s="2">
        <v>44760</v>
      </c>
      <c r="D882">
        <v>7</v>
      </c>
      <c r="E882" t="s">
        <v>242</v>
      </c>
      <c r="F882">
        <v>45</v>
      </c>
      <c r="G882" t="s">
        <v>244</v>
      </c>
      <c r="H882" t="s">
        <v>53</v>
      </c>
      <c r="I882">
        <v>1</v>
      </c>
      <c r="J882" t="s">
        <v>222</v>
      </c>
    </row>
    <row r="883" spans="1:10" x14ac:dyDescent="0.2">
      <c r="A883">
        <v>3</v>
      </c>
      <c r="B883">
        <v>3</v>
      </c>
      <c r="C883" s="2">
        <v>44760</v>
      </c>
      <c r="D883">
        <v>7</v>
      </c>
      <c r="E883" t="s">
        <v>242</v>
      </c>
      <c r="F883">
        <v>45</v>
      </c>
      <c r="G883" t="s">
        <v>244</v>
      </c>
      <c r="H883" t="s">
        <v>53</v>
      </c>
      <c r="I883">
        <v>1</v>
      </c>
      <c r="J883" t="s">
        <v>222</v>
      </c>
    </row>
    <row r="884" spans="1:10" x14ac:dyDescent="0.2">
      <c r="A884">
        <v>3</v>
      </c>
      <c r="B884">
        <v>3</v>
      </c>
      <c r="C884" s="2">
        <v>44760</v>
      </c>
      <c r="D884">
        <v>7</v>
      </c>
      <c r="E884" t="s">
        <v>242</v>
      </c>
      <c r="F884">
        <v>45</v>
      </c>
      <c r="G884" t="s">
        <v>244</v>
      </c>
      <c r="H884" t="s">
        <v>53</v>
      </c>
      <c r="I884">
        <v>1</v>
      </c>
      <c r="J884" t="s">
        <v>222</v>
      </c>
    </row>
    <row r="885" spans="1:10" x14ac:dyDescent="0.2">
      <c r="A885">
        <v>3</v>
      </c>
      <c r="B885">
        <v>3</v>
      </c>
      <c r="C885" s="2">
        <v>44760</v>
      </c>
      <c r="D885">
        <v>7</v>
      </c>
      <c r="E885" t="s">
        <v>242</v>
      </c>
      <c r="F885">
        <v>45</v>
      </c>
      <c r="G885" t="s">
        <v>244</v>
      </c>
      <c r="H885" t="s">
        <v>44</v>
      </c>
      <c r="I885">
        <v>0</v>
      </c>
      <c r="J885" t="s">
        <v>222</v>
      </c>
    </row>
    <row r="886" spans="1:10" x14ac:dyDescent="0.2">
      <c r="A886">
        <v>3</v>
      </c>
      <c r="B886">
        <v>3</v>
      </c>
      <c r="C886" s="2">
        <v>44761</v>
      </c>
      <c r="D886">
        <v>8</v>
      </c>
      <c r="E886" t="s">
        <v>245</v>
      </c>
      <c r="F886">
        <v>15</v>
      </c>
      <c r="G886" t="s">
        <v>246</v>
      </c>
      <c r="H886" t="s">
        <v>53</v>
      </c>
      <c r="I886">
        <v>1</v>
      </c>
      <c r="J886" t="s">
        <v>222</v>
      </c>
    </row>
    <row r="887" spans="1:10" x14ac:dyDescent="0.2">
      <c r="A887">
        <v>3</v>
      </c>
      <c r="B887">
        <v>3</v>
      </c>
      <c r="C887" s="2">
        <v>44761</v>
      </c>
      <c r="D887">
        <v>8</v>
      </c>
      <c r="E887" t="s">
        <v>245</v>
      </c>
      <c r="F887">
        <v>15</v>
      </c>
      <c r="G887" t="s">
        <v>246</v>
      </c>
      <c r="H887" t="s">
        <v>53</v>
      </c>
      <c r="I887">
        <v>1</v>
      </c>
      <c r="J887" t="s">
        <v>222</v>
      </c>
    </row>
    <row r="888" spans="1:10" x14ac:dyDescent="0.2">
      <c r="A888">
        <v>3</v>
      </c>
      <c r="B888">
        <v>3</v>
      </c>
      <c r="C888" s="2">
        <v>44761</v>
      </c>
      <c r="D888">
        <v>8</v>
      </c>
      <c r="E888" t="s">
        <v>245</v>
      </c>
      <c r="F888">
        <v>15</v>
      </c>
      <c r="G888" t="s">
        <v>246</v>
      </c>
      <c r="H888" t="s">
        <v>53</v>
      </c>
      <c r="I888">
        <v>1</v>
      </c>
      <c r="J888" t="s">
        <v>222</v>
      </c>
    </row>
    <row r="889" spans="1:10" x14ac:dyDescent="0.2">
      <c r="A889">
        <v>3</v>
      </c>
      <c r="B889">
        <v>3</v>
      </c>
      <c r="C889" s="2">
        <v>44761</v>
      </c>
      <c r="D889">
        <v>8</v>
      </c>
      <c r="E889" t="s">
        <v>245</v>
      </c>
      <c r="F889">
        <v>15</v>
      </c>
      <c r="G889" t="s">
        <v>246</v>
      </c>
      <c r="H889" t="s">
        <v>53</v>
      </c>
      <c r="I889">
        <v>1</v>
      </c>
      <c r="J889" t="s">
        <v>222</v>
      </c>
    </row>
    <row r="890" spans="1:10" x14ac:dyDescent="0.2">
      <c r="A890">
        <v>3</v>
      </c>
      <c r="B890">
        <v>3</v>
      </c>
      <c r="C890" s="2">
        <v>44761</v>
      </c>
      <c r="D890">
        <v>8</v>
      </c>
      <c r="E890" t="s">
        <v>245</v>
      </c>
      <c r="F890">
        <v>15</v>
      </c>
      <c r="G890" t="s">
        <v>246</v>
      </c>
      <c r="H890" t="s">
        <v>53</v>
      </c>
      <c r="I890">
        <v>1</v>
      </c>
      <c r="J890" t="s">
        <v>222</v>
      </c>
    </row>
    <row r="891" spans="1:10" x14ac:dyDescent="0.2">
      <c r="A891">
        <v>3</v>
      </c>
      <c r="B891">
        <v>3</v>
      </c>
      <c r="C891" s="2">
        <v>44761</v>
      </c>
      <c r="D891">
        <v>8</v>
      </c>
      <c r="E891" t="s">
        <v>245</v>
      </c>
      <c r="F891">
        <v>15</v>
      </c>
      <c r="G891" t="s">
        <v>246</v>
      </c>
      <c r="H891" t="s">
        <v>53</v>
      </c>
      <c r="I891">
        <v>1</v>
      </c>
      <c r="J891" t="s">
        <v>222</v>
      </c>
    </row>
    <row r="892" spans="1:10" x14ac:dyDescent="0.2">
      <c r="A892">
        <v>3</v>
      </c>
      <c r="B892">
        <v>3</v>
      </c>
      <c r="C892" s="2">
        <v>44761</v>
      </c>
      <c r="D892">
        <v>8</v>
      </c>
      <c r="E892" t="s">
        <v>245</v>
      </c>
      <c r="F892">
        <v>15</v>
      </c>
      <c r="G892" t="s">
        <v>246</v>
      </c>
      <c r="H892" t="s">
        <v>53</v>
      </c>
      <c r="I892">
        <v>1</v>
      </c>
      <c r="J892" t="s">
        <v>222</v>
      </c>
    </row>
    <row r="893" spans="1:10" x14ac:dyDescent="0.2">
      <c r="A893">
        <v>3</v>
      </c>
      <c r="B893">
        <v>3</v>
      </c>
      <c r="C893" s="2">
        <v>44761</v>
      </c>
      <c r="D893">
        <v>8</v>
      </c>
      <c r="E893" t="s">
        <v>245</v>
      </c>
      <c r="F893">
        <v>15</v>
      </c>
      <c r="G893" t="s">
        <v>246</v>
      </c>
      <c r="H893" t="s">
        <v>53</v>
      </c>
      <c r="I893">
        <v>1</v>
      </c>
      <c r="J893" t="s">
        <v>222</v>
      </c>
    </row>
    <row r="894" spans="1:10" x14ac:dyDescent="0.2">
      <c r="A894">
        <v>3</v>
      </c>
      <c r="B894">
        <v>3</v>
      </c>
      <c r="C894" s="2">
        <v>44761</v>
      </c>
      <c r="D894">
        <v>8</v>
      </c>
      <c r="E894" t="s">
        <v>245</v>
      </c>
      <c r="F894">
        <v>15</v>
      </c>
      <c r="G894" t="s">
        <v>246</v>
      </c>
      <c r="H894" t="s">
        <v>53</v>
      </c>
      <c r="I894">
        <v>1</v>
      </c>
      <c r="J894" t="s">
        <v>222</v>
      </c>
    </row>
    <row r="895" spans="1:10" x14ac:dyDescent="0.2">
      <c r="A895">
        <v>3</v>
      </c>
      <c r="B895">
        <v>3</v>
      </c>
      <c r="C895" s="2">
        <v>44761</v>
      </c>
      <c r="D895">
        <v>8</v>
      </c>
      <c r="E895" t="s">
        <v>245</v>
      </c>
      <c r="F895">
        <v>15</v>
      </c>
      <c r="G895" t="s">
        <v>246</v>
      </c>
      <c r="H895" t="s">
        <v>53</v>
      </c>
      <c r="I895">
        <v>1</v>
      </c>
      <c r="J895" t="s">
        <v>222</v>
      </c>
    </row>
    <row r="896" spans="1:10" x14ac:dyDescent="0.2">
      <c r="A896">
        <v>3</v>
      </c>
      <c r="B896">
        <v>3</v>
      </c>
      <c r="C896" s="2">
        <v>44761</v>
      </c>
      <c r="D896">
        <v>8</v>
      </c>
      <c r="E896" t="s">
        <v>245</v>
      </c>
      <c r="F896">
        <v>15</v>
      </c>
      <c r="G896" t="s">
        <v>246</v>
      </c>
      <c r="H896" t="s">
        <v>53</v>
      </c>
      <c r="I896">
        <v>1</v>
      </c>
      <c r="J896" t="s">
        <v>222</v>
      </c>
    </row>
    <row r="897" spans="1:10" x14ac:dyDescent="0.2">
      <c r="A897">
        <v>3</v>
      </c>
      <c r="B897">
        <v>3</v>
      </c>
      <c r="C897" s="2">
        <v>44761</v>
      </c>
      <c r="D897">
        <v>8</v>
      </c>
      <c r="E897" t="s">
        <v>245</v>
      </c>
      <c r="F897">
        <v>45</v>
      </c>
      <c r="G897" t="s">
        <v>250</v>
      </c>
      <c r="H897" t="s">
        <v>53</v>
      </c>
      <c r="I897">
        <v>1</v>
      </c>
      <c r="J897" t="s">
        <v>222</v>
      </c>
    </row>
    <row r="898" spans="1:10" x14ac:dyDescent="0.2">
      <c r="A898">
        <v>3</v>
      </c>
      <c r="B898">
        <v>3</v>
      </c>
      <c r="C898" s="2">
        <v>44761</v>
      </c>
      <c r="D898">
        <v>8</v>
      </c>
      <c r="E898" t="s">
        <v>245</v>
      </c>
      <c r="F898">
        <v>45</v>
      </c>
      <c r="G898" t="s">
        <v>250</v>
      </c>
      <c r="H898" t="s">
        <v>53</v>
      </c>
      <c r="I898">
        <v>1</v>
      </c>
      <c r="J898" t="s">
        <v>222</v>
      </c>
    </row>
    <row r="899" spans="1:10" x14ac:dyDescent="0.2">
      <c r="A899">
        <v>3</v>
      </c>
      <c r="B899">
        <v>3</v>
      </c>
      <c r="C899" s="2">
        <v>44761</v>
      </c>
      <c r="D899">
        <v>8</v>
      </c>
      <c r="E899" t="s">
        <v>245</v>
      </c>
      <c r="F899">
        <v>45</v>
      </c>
      <c r="G899" t="s">
        <v>250</v>
      </c>
      <c r="H899" t="s">
        <v>53</v>
      </c>
      <c r="I899">
        <v>1</v>
      </c>
      <c r="J899" t="s">
        <v>222</v>
      </c>
    </row>
    <row r="900" spans="1:10" x14ac:dyDescent="0.2">
      <c r="A900">
        <v>3</v>
      </c>
      <c r="B900">
        <v>3</v>
      </c>
      <c r="C900" s="2">
        <v>44761</v>
      </c>
      <c r="D900">
        <v>8</v>
      </c>
      <c r="E900" t="s">
        <v>245</v>
      </c>
      <c r="F900">
        <v>45</v>
      </c>
      <c r="G900" t="s">
        <v>250</v>
      </c>
      <c r="H900" t="s">
        <v>53</v>
      </c>
      <c r="I900">
        <v>1</v>
      </c>
      <c r="J900" t="s">
        <v>222</v>
      </c>
    </row>
    <row r="901" spans="1:10" x14ac:dyDescent="0.2">
      <c r="A901">
        <v>3</v>
      </c>
      <c r="B901">
        <v>3</v>
      </c>
      <c r="C901" s="2">
        <v>44761</v>
      </c>
      <c r="D901">
        <v>8</v>
      </c>
      <c r="E901" t="s">
        <v>245</v>
      </c>
      <c r="F901">
        <v>45</v>
      </c>
      <c r="G901" t="s">
        <v>250</v>
      </c>
      <c r="H901" t="s">
        <v>53</v>
      </c>
      <c r="I901">
        <v>1</v>
      </c>
      <c r="J901" t="s">
        <v>222</v>
      </c>
    </row>
    <row r="902" spans="1:10" x14ac:dyDescent="0.2">
      <c r="A902">
        <v>3</v>
      </c>
      <c r="B902">
        <v>3</v>
      </c>
      <c r="C902" s="2">
        <v>44761</v>
      </c>
      <c r="D902">
        <v>8</v>
      </c>
      <c r="E902" t="s">
        <v>245</v>
      </c>
      <c r="F902">
        <v>45</v>
      </c>
      <c r="G902" t="s">
        <v>250</v>
      </c>
      <c r="H902" t="s">
        <v>53</v>
      </c>
      <c r="I902">
        <v>1</v>
      </c>
      <c r="J902" t="s">
        <v>222</v>
      </c>
    </row>
    <row r="903" spans="1:10" x14ac:dyDescent="0.2">
      <c r="A903">
        <v>3</v>
      </c>
      <c r="B903">
        <v>3</v>
      </c>
      <c r="C903" s="2">
        <v>44761</v>
      </c>
      <c r="D903">
        <v>8</v>
      </c>
      <c r="E903" t="s">
        <v>245</v>
      </c>
      <c r="F903">
        <v>45</v>
      </c>
      <c r="G903" t="s">
        <v>250</v>
      </c>
      <c r="H903" t="s">
        <v>53</v>
      </c>
      <c r="I903">
        <v>1</v>
      </c>
      <c r="J903" t="s">
        <v>222</v>
      </c>
    </row>
    <row r="904" spans="1:10" x14ac:dyDescent="0.2">
      <c r="A904">
        <v>3</v>
      </c>
      <c r="B904">
        <v>3</v>
      </c>
      <c r="C904" s="2">
        <v>44761</v>
      </c>
      <c r="D904">
        <v>8</v>
      </c>
      <c r="E904" t="s">
        <v>245</v>
      </c>
      <c r="F904">
        <v>45</v>
      </c>
      <c r="G904" t="s">
        <v>250</v>
      </c>
      <c r="H904" t="s">
        <v>53</v>
      </c>
      <c r="I904">
        <v>1</v>
      </c>
      <c r="J904" t="s">
        <v>222</v>
      </c>
    </row>
    <row r="905" spans="1:10" x14ac:dyDescent="0.2">
      <c r="A905">
        <v>3</v>
      </c>
      <c r="B905">
        <v>3</v>
      </c>
      <c r="C905" s="2">
        <v>44761</v>
      </c>
      <c r="D905">
        <v>8</v>
      </c>
      <c r="E905" t="s">
        <v>245</v>
      </c>
      <c r="F905">
        <v>45</v>
      </c>
      <c r="G905" t="s">
        <v>250</v>
      </c>
      <c r="H905" t="s">
        <v>53</v>
      </c>
      <c r="I905">
        <v>1</v>
      </c>
      <c r="J905" t="s">
        <v>222</v>
      </c>
    </row>
    <row r="906" spans="1:10" x14ac:dyDescent="0.2">
      <c r="A906">
        <v>3</v>
      </c>
      <c r="B906">
        <v>3</v>
      </c>
      <c r="C906" s="2">
        <v>44761</v>
      </c>
      <c r="D906">
        <v>8</v>
      </c>
      <c r="E906" t="s">
        <v>245</v>
      </c>
      <c r="F906">
        <v>45</v>
      </c>
      <c r="G906" t="s">
        <v>250</v>
      </c>
      <c r="H906" t="s">
        <v>53</v>
      </c>
      <c r="I906">
        <v>1</v>
      </c>
      <c r="J906" t="s">
        <v>222</v>
      </c>
    </row>
    <row r="907" spans="1:10" x14ac:dyDescent="0.2">
      <c r="A907">
        <v>3</v>
      </c>
      <c r="B907">
        <v>3</v>
      </c>
      <c r="C907" s="2">
        <v>44761</v>
      </c>
      <c r="D907">
        <v>8</v>
      </c>
      <c r="E907" t="s">
        <v>245</v>
      </c>
      <c r="F907">
        <v>45</v>
      </c>
      <c r="G907" t="s">
        <v>250</v>
      </c>
      <c r="H907" t="s">
        <v>53</v>
      </c>
      <c r="I907">
        <v>1</v>
      </c>
      <c r="J907" t="s">
        <v>222</v>
      </c>
    </row>
    <row r="908" spans="1:10" x14ac:dyDescent="0.2">
      <c r="A908">
        <v>3</v>
      </c>
      <c r="B908">
        <v>3</v>
      </c>
      <c r="C908" s="2">
        <v>44761</v>
      </c>
      <c r="D908">
        <v>8</v>
      </c>
      <c r="E908" t="s">
        <v>245</v>
      </c>
      <c r="F908">
        <v>45</v>
      </c>
      <c r="G908" t="s">
        <v>250</v>
      </c>
      <c r="H908" t="s">
        <v>53</v>
      </c>
      <c r="I908">
        <v>1</v>
      </c>
      <c r="J908" t="s">
        <v>222</v>
      </c>
    </row>
    <row r="909" spans="1:10" x14ac:dyDescent="0.2">
      <c r="A909">
        <v>3</v>
      </c>
      <c r="B909">
        <v>3</v>
      </c>
      <c r="C909" s="2">
        <v>44761</v>
      </c>
      <c r="D909">
        <v>8</v>
      </c>
      <c r="E909" t="s">
        <v>245</v>
      </c>
      <c r="F909">
        <v>45</v>
      </c>
      <c r="G909" t="s">
        <v>250</v>
      </c>
      <c r="H909" t="s">
        <v>53</v>
      </c>
      <c r="I909">
        <v>1</v>
      </c>
      <c r="J909" t="s">
        <v>222</v>
      </c>
    </row>
    <row r="910" spans="1:10" x14ac:dyDescent="0.2">
      <c r="A910">
        <v>3</v>
      </c>
      <c r="B910">
        <v>3</v>
      </c>
      <c r="C910" s="2">
        <v>44761</v>
      </c>
      <c r="D910">
        <v>8</v>
      </c>
      <c r="E910" t="s">
        <v>245</v>
      </c>
      <c r="F910">
        <v>45</v>
      </c>
      <c r="G910" t="s">
        <v>250</v>
      </c>
      <c r="H910" t="s">
        <v>53</v>
      </c>
      <c r="I910">
        <v>1</v>
      </c>
      <c r="J910" t="s">
        <v>222</v>
      </c>
    </row>
    <row r="911" spans="1:10" x14ac:dyDescent="0.2">
      <c r="A911">
        <v>3</v>
      </c>
      <c r="B911">
        <v>3</v>
      </c>
      <c r="C911" s="2">
        <v>44761</v>
      </c>
      <c r="D911">
        <v>8</v>
      </c>
      <c r="E911" t="s">
        <v>245</v>
      </c>
      <c r="F911">
        <v>45</v>
      </c>
      <c r="G911" t="s">
        <v>250</v>
      </c>
      <c r="H911" t="s">
        <v>53</v>
      </c>
      <c r="I911">
        <v>1</v>
      </c>
      <c r="J911" t="s">
        <v>222</v>
      </c>
    </row>
    <row r="912" spans="1:10" x14ac:dyDescent="0.2">
      <c r="A912">
        <v>3</v>
      </c>
      <c r="B912">
        <v>3</v>
      </c>
      <c r="C912" s="2">
        <v>44761</v>
      </c>
      <c r="D912">
        <v>8</v>
      </c>
      <c r="E912" t="s">
        <v>245</v>
      </c>
      <c r="F912">
        <v>45</v>
      </c>
      <c r="G912" t="s">
        <v>250</v>
      </c>
      <c r="H912" t="s">
        <v>53</v>
      </c>
      <c r="I912">
        <v>1</v>
      </c>
      <c r="J912" t="s">
        <v>222</v>
      </c>
    </row>
    <row r="913" spans="1:10" x14ac:dyDescent="0.2">
      <c r="A913">
        <v>3</v>
      </c>
      <c r="B913">
        <v>3</v>
      </c>
      <c r="C913" s="2">
        <v>44761</v>
      </c>
      <c r="D913">
        <v>8</v>
      </c>
      <c r="E913" t="s">
        <v>245</v>
      </c>
      <c r="F913">
        <v>45</v>
      </c>
      <c r="G913" t="s">
        <v>250</v>
      </c>
      <c r="H913" t="s">
        <v>53</v>
      </c>
      <c r="I913">
        <v>1</v>
      </c>
      <c r="J913" t="s">
        <v>222</v>
      </c>
    </row>
    <row r="914" spans="1:10" x14ac:dyDescent="0.2">
      <c r="A914">
        <v>3</v>
      </c>
      <c r="B914">
        <v>3</v>
      </c>
      <c r="C914" s="2">
        <v>44761</v>
      </c>
      <c r="D914">
        <v>8</v>
      </c>
      <c r="E914" t="s">
        <v>245</v>
      </c>
      <c r="F914">
        <v>45</v>
      </c>
      <c r="G914" t="s">
        <v>250</v>
      </c>
      <c r="H914" t="s">
        <v>53</v>
      </c>
      <c r="I914">
        <v>1</v>
      </c>
      <c r="J914" t="s">
        <v>222</v>
      </c>
    </row>
    <row r="915" spans="1:10" x14ac:dyDescent="0.2">
      <c r="A915">
        <v>3</v>
      </c>
      <c r="B915">
        <v>3</v>
      </c>
      <c r="C915" s="2">
        <v>44761</v>
      </c>
      <c r="D915">
        <v>8</v>
      </c>
      <c r="E915" t="s">
        <v>245</v>
      </c>
      <c r="F915">
        <v>45</v>
      </c>
      <c r="G915" t="s">
        <v>250</v>
      </c>
      <c r="H915" t="s">
        <v>53</v>
      </c>
      <c r="I915">
        <v>1</v>
      </c>
      <c r="J915" t="s">
        <v>222</v>
      </c>
    </row>
    <row r="916" spans="1:10" x14ac:dyDescent="0.2">
      <c r="A916">
        <v>3</v>
      </c>
      <c r="B916">
        <v>3</v>
      </c>
      <c r="C916" s="2">
        <v>44761</v>
      </c>
      <c r="D916">
        <v>8</v>
      </c>
      <c r="E916" t="s">
        <v>245</v>
      </c>
      <c r="F916">
        <v>45</v>
      </c>
      <c r="G916" t="s">
        <v>250</v>
      </c>
      <c r="H916" t="s">
        <v>53</v>
      </c>
      <c r="I916">
        <v>1</v>
      </c>
      <c r="J916" t="s">
        <v>222</v>
      </c>
    </row>
    <row r="917" spans="1:10" x14ac:dyDescent="0.2">
      <c r="A917">
        <v>3</v>
      </c>
      <c r="B917">
        <v>3</v>
      </c>
      <c r="C917" s="2">
        <v>44761</v>
      </c>
      <c r="D917">
        <v>8</v>
      </c>
      <c r="E917" t="s">
        <v>245</v>
      </c>
      <c r="F917">
        <v>45</v>
      </c>
      <c r="G917" t="s">
        <v>250</v>
      </c>
      <c r="H917" t="s">
        <v>53</v>
      </c>
      <c r="I917">
        <v>1</v>
      </c>
      <c r="J917" t="s">
        <v>222</v>
      </c>
    </row>
    <row r="918" spans="1:10" x14ac:dyDescent="0.2">
      <c r="A918">
        <v>3</v>
      </c>
      <c r="B918">
        <v>3</v>
      </c>
      <c r="C918" s="2">
        <v>44761</v>
      </c>
      <c r="D918">
        <v>8</v>
      </c>
      <c r="E918" t="s">
        <v>245</v>
      </c>
      <c r="F918">
        <v>45</v>
      </c>
      <c r="G918" t="s">
        <v>250</v>
      </c>
      <c r="H918" t="s">
        <v>53</v>
      </c>
      <c r="I918">
        <v>1</v>
      </c>
      <c r="J918" t="s">
        <v>222</v>
      </c>
    </row>
    <row r="919" spans="1:10" x14ac:dyDescent="0.2">
      <c r="A919">
        <v>3</v>
      </c>
      <c r="B919">
        <v>3</v>
      </c>
      <c r="C919" s="2">
        <v>44761</v>
      </c>
      <c r="D919">
        <v>8</v>
      </c>
      <c r="E919" t="s">
        <v>245</v>
      </c>
      <c r="F919">
        <v>45</v>
      </c>
      <c r="G919" t="s">
        <v>250</v>
      </c>
      <c r="H919" t="s">
        <v>53</v>
      </c>
      <c r="I919">
        <v>1</v>
      </c>
      <c r="J919" t="s">
        <v>222</v>
      </c>
    </row>
    <row r="920" spans="1:10" x14ac:dyDescent="0.2">
      <c r="A920">
        <v>3</v>
      </c>
      <c r="B920">
        <v>3</v>
      </c>
      <c r="C920" s="2">
        <v>44761</v>
      </c>
      <c r="D920">
        <v>8</v>
      </c>
      <c r="E920" t="s">
        <v>245</v>
      </c>
      <c r="F920">
        <v>45</v>
      </c>
      <c r="G920" t="s">
        <v>250</v>
      </c>
      <c r="H920" t="s">
        <v>44</v>
      </c>
      <c r="I920">
        <v>0</v>
      </c>
      <c r="J920" t="s">
        <v>222</v>
      </c>
    </row>
    <row r="921" spans="1:10" x14ac:dyDescent="0.2">
      <c r="A921">
        <v>4</v>
      </c>
      <c r="B921">
        <v>1</v>
      </c>
      <c r="C921" s="2">
        <v>44760</v>
      </c>
      <c r="D921">
        <v>7</v>
      </c>
      <c r="E921" t="s">
        <v>253</v>
      </c>
      <c r="F921">
        <v>15</v>
      </c>
      <c r="G921" t="s">
        <v>254</v>
      </c>
      <c r="H921" t="s">
        <v>44</v>
      </c>
      <c r="I921">
        <v>0</v>
      </c>
      <c r="J921" t="s">
        <v>222</v>
      </c>
    </row>
    <row r="922" spans="1:10" x14ac:dyDescent="0.2">
      <c r="A922">
        <v>4</v>
      </c>
      <c r="B922">
        <v>1</v>
      </c>
      <c r="C922" s="2">
        <v>44760</v>
      </c>
      <c r="D922">
        <v>7</v>
      </c>
      <c r="E922" t="s">
        <v>253</v>
      </c>
      <c r="F922">
        <v>15</v>
      </c>
      <c r="G922" t="s">
        <v>254</v>
      </c>
      <c r="H922" t="s">
        <v>53</v>
      </c>
      <c r="I922">
        <v>1</v>
      </c>
      <c r="J922" t="s">
        <v>222</v>
      </c>
    </row>
    <row r="923" spans="1:10" x14ac:dyDescent="0.2">
      <c r="A923">
        <v>4</v>
      </c>
      <c r="B923">
        <v>1</v>
      </c>
      <c r="C923" s="2">
        <v>44760</v>
      </c>
      <c r="D923">
        <v>7</v>
      </c>
      <c r="E923" t="s">
        <v>253</v>
      </c>
      <c r="F923">
        <v>15</v>
      </c>
      <c r="G923" t="s">
        <v>254</v>
      </c>
      <c r="H923" t="s">
        <v>53</v>
      </c>
      <c r="I923">
        <v>1</v>
      </c>
      <c r="J923" t="s">
        <v>222</v>
      </c>
    </row>
    <row r="924" spans="1:10" x14ac:dyDescent="0.2">
      <c r="A924">
        <v>4</v>
      </c>
      <c r="B924">
        <v>1</v>
      </c>
      <c r="C924" s="2">
        <v>44760</v>
      </c>
      <c r="D924">
        <v>7</v>
      </c>
      <c r="E924" t="s">
        <v>253</v>
      </c>
      <c r="F924">
        <v>15</v>
      </c>
      <c r="G924" t="s">
        <v>254</v>
      </c>
      <c r="H924" t="s">
        <v>44</v>
      </c>
      <c r="I924">
        <v>0</v>
      </c>
      <c r="J924" t="s">
        <v>222</v>
      </c>
    </row>
    <row r="925" spans="1:10" x14ac:dyDescent="0.2">
      <c r="A925">
        <v>4</v>
      </c>
      <c r="B925">
        <v>1</v>
      </c>
      <c r="C925" s="2">
        <v>44760</v>
      </c>
      <c r="D925">
        <v>7</v>
      </c>
      <c r="E925" t="s">
        <v>253</v>
      </c>
      <c r="F925">
        <v>15</v>
      </c>
      <c r="G925" t="s">
        <v>254</v>
      </c>
      <c r="H925" t="s">
        <v>44</v>
      </c>
      <c r="I925">
        <v>0</v>
      </c>
      <c r="J925" t="s">
        <v>222</v>
      </c>
    </row>
    <row r="926" spans="1:10" x14ac:dyDescent="0.2">
      <c r="A926">
        <v>4</v>
      </c>
      <c r="B926">
        <v>1</v>
      </c>
      <c r="C926" s="2">
        <v>44760</v>
      </c>
      <c r="D926">
        <v>7</v>
      </c>
      <c r="E926" t="s">
        <v>253</v>
      </c>
      <c r="F926">
        <v>15</v>
      </c>
      <c r="G926" t="s">
        <v>254</v>
      </c>
      <c r="H926" t="s">
        <v>44</v>
      </c>
      <c r="I926">
        <v>0</v>
      </c>
      <c r="J926" t="s">
        <v>222</v>
      </c>
    </row>
    <row r="927" spans="1:10" x14ac:dyDescent="0.2">
      <c r="A927">
        <v>4</v>
      </c>
      <c r="B927">
        <v>1</v>
      </c>
      <c r="C927" s="2">
        <v>44760</v>
      </c>
      <c r="D927">
        <v>7</v>
      </c>
      <c r="E927" t="s">
        <v>253</v>
      </c>
      <c r="F927">
        <v>15</v>
      </c>
      <c r="G927" t="s">
        <v>254</v>
      </c>
      <c r="H927" t="s">
        <v>44</v>
      </c>
      <c r="I927">
        <v>0</v>
      </c>
      <c r="J927" t="s">
        <v>222</v>
      </c>
    </row>
    <row r="928" spans="1:10" x14ac:dyDescent="0.2">
      <c r="A928">
        <v>4</v>
      </c>
      <c r="B928">
        <v>1</v>
      </c>
      <c r="C928" s="2">
        <v>44760</v>
      </c>
      <c r="D928">
        <v>7</v>
      </c>
      <c r="E928" t="s">
        <v>253</v>
      </c>
      <c r="F928">
        <v>15</v>
      </c>
      <c r="G928" t="s">
        <v>254</v>
      </c>
      <c r="H928" t="s">
        <v>53</v>
      </c>
      <c r="I928">
        <v>1</v>
      </c>
      <c r="J928" t="s">
        <v>222</v>
      </c>
    </row>
    <row r="929" spans="1:10" x14ac:dyDescent="0.2">
      <c r="A929">
        <v>4</v>
      </c>
      <c r="B929">
        <v>1</v>
      </c>
      <c r="C929" s="2">
        <v>44760</v>
      </c>
      <c r="D929">
        <v>7</v>
      </c>
      <c r="E929" t="s">
        <v>253</v>
      </c>
      <c r="F929">
        <v>15</v>
      </c>
      <c r="G929" t="s">
        <v>254</v>
      </c>
      <c r="H929" t="s">
        <v>44</v>
      </c>
      <c r="I929">
        <v>0</v>
      </c>
      <c r="J929" t="s">
        <v>222</v>
      </c>
    </row>
    <row r="930" spans="1:10" x14ac:dyDescent="0.2">
      <c r="A930">
        <v>4</v>
      </c>
      <c r="B930">
        <v>1</v>
      </c>
      <c r="C930" s="2">
        <v>44760</v>
      </c>
      <c r="D930">
        <v>7</v>
      </c>
      <c r="E930" t="s">
        <v>253</v>
      </c>
      <c r="F930">
        <v>15</v>
      </c>
      <c r="G930" t="s">
        <v>254</v>
      </c>
      <c r="H930" t="s">
        <v>44</v>
      </c>
      <c r="I930">
        <v>0</v>
      </c>
      <c r="J930" t="s">
        <v>222</v>
      </c>
    </row>
    <row r="931" spans="1:10" x14ac:dyDescent="0.2">
      <c r="A931">
        <v>4</v>
      </c>
      <c r="B931">
        <v>1</v>
      </c>
      <c r="C931" s="2">
        <v>44760</v>
      </c>
      <c r="D931">
        <v>7</v>
      </c>
      <c r="E931" t="s">
        <v>253</v>
      </c>
      <c r="F931">
        <v>45</v>
      </c>
      <c r="G931" t="s">
        <v>255</v>
      </c>
      <c r="H931" t="s">
        <v>44</v>
      </c>
      <c r="I931">
        <v>0</v>
      </c>
      <c r="J931" t="s">
        <v>222</v>
      </c>
    </row>
    <row r="932" spans="1:10" x14ac:dyDescent="0.2">
      <c r="A932">
        <v>4</v>
      </c>
      <c r="B932">
        <v>1</v>
      </c>
      <c r="C932" s="2">
        <v>44760</v>
      </c>
      <c r="D932">
        <v>7</v>
      </c>
      <c r="E932" t="s">
        <v>253</v>
      </c>
      <c r="F932">
        <v>45</v>
      </c>
      <c r="G932" t="s">
        <v>255</v>
      </c>
      <c r="H932" t="s">
        <v>44</v>
      </c>
      <c r="I932">
        <v>0</v>
      </c>
      <c r="J932" t="s">
        <v>222</v>
      </c>
    </row>
    <row r="933" spans="1:10" x14ac:dyDescent="0.2">
      <c r="A933">
        <v>4</v>
      </c>
      <c r="B933">
        <v>1</v>
      </c>
      <c r="C933" s="2">
        <v>44760</v>
      </c>
      <c r="D933">
        <v>7</v>
      </c>
      <c r="E933" t="s">
        <v>253</v>
      </c>
      <c r="F933">
        <v>45</v>
      </c>
      <c r="G933" t="s">
        <v>255</v>
      </c>
      <c r="H933" t="s">
        <v>53</v>
      </c>
      <c r="I933">
        <v>1</v>
      </c>
      <c r="J933" t="s">
        <v>222</v>
      </c>
    </row>
    <row r="934" spans="1:10" x14ac:dyDescent="0.2">
      <c r="A934">
        <v>4</v>
      </c>
      <c r="B934">
        <v>1</v>
      </c>
      <c r="C934" s="2">
        <v>44760</v>
      </c>
      <c r="D934">
        <v>7</v>
      </c>
      <c r="E934" t="s">
        <v>253</v>
      </c>
      <c r="F934">
        <v>45</v>
      </c>
      <c r="G934" t="s">
        <v>255</v>
      </c>
      <c r="H934" t="s">
        <v>44</v>
      </c>
      <c r="I934">
        <v>0</v>
      </c>
      <c r="J934" t="s">
        <v>222</v>
      </c>
    </row>
    <row r="935" spans="1:10" x14ac:dyDescent="0.2">
      <c r="A935">
        <v>4</v>
      </c>
      <c r="B935">
        <v>1</v>
      </c>
      <c r="C935" s="2">
        <v>44760</v>
      </c>
      <c r="D935">
        <v>7</v>
      </c>
      <c r="E935" t="s">
        <v>253</v>
      </c>
      <c r="F935">
        <v>45</v>
      </c>
      <c r="G935" t="s">
        <v>255</v>
      </c>
      <c r="H935" t="s">
        <v>44</v>
      </c>
      <c r="I935">
        <v>0</v>
      </c>
      <c r="J935" t="s">
        <v>222</v>
      </c>
    </row>
    <row r="936" spans="1:10" x14ac:dyDescent="0.2">
      <c r="A936">
        <v>4</v>
      </c>
      <c r="B936">
        <v>1</v>
      </c>
      <c r="C936" s="2">
        <v>44760</v>
      </c>
      <c r="D936">
        <v>7</v>
      </c>
      <c r="E936" t="s">
        <v>253</v>
      </c>
      <c r="F936">
        <v>45</v>
      </c>
      <c r="G936" t="s">
        <v>255</v>
      </c>
      <c r="H936" t="s">
        <v>44</v>
      </c>
      <c r="I936">
        <v>0</v>
      </c>
      <c r="J936" t="s">
        <v>222</v>
      </c>
    </row>
    <row r="937" spans="1:10" x14ac:dyDescent="0.2">
      <c r="A937">
        <v>4</v>
      </c>
      <c r="B937">
        <v>1</v>
      </c>
      <c r="C937" s="2">
        <v>44760</v>
      </c>
      <c r="D937">
        <v>7</v>
      </c>
      <c r="E937" t="s">
        <v>253</v>
      </c>
      <c r="F937">
        <v>45</v>
      </c>
      <c r="G937" t="s">
        <v>255</v>
      </c>
      <c r="H937" t="s">
        <v>44</v>
      </c>
      <c r="I937">
        <v>0</v>
      </c>
      <c r="J937" t="s">
        <v>222</v>
      </c>
    </row>
    <row r="938" spans="1:10" x14ac:dyDescent="0.2">
      <c r="A938">
        <v>4</v>
      </c>
      <c r="B938">
        <v>1</v>
      </c>
      <c r="C938" s="2">
        <v>44760</v>
      </c>
      <c r="D938">
        <v>7</v>
      </c>
      <c r="E938" t="s">
        <v>253</v>
      </c>
      <c r="F938">
        <v>45</v>
      </c>
      <c r="G938" t="s">
        <v>255</v>
      </c>
      <c r="H938" t="s">
        <v>44</v>
      </c>
      <c r="I938">
        <v>0</v>
      </c>
      <c r="J938" t="s">
        <v>222</v>
      </c>
    </row>
    <row r="939" spans="1:10" x14ac:dyDescent="0.2">
      <c r="A939">
        <v>4</v>
      </c>
      <c r="B939">
        <v>1</v>
      </c>
      <c r="C939" s="2">
        <v>44760</v>
      </c>
      <c r="D939">
        <v>7</v>
      </c>
      <c r="E939" t="s">
        <v>253</v>
      </c>
      <c r="F939">
        <v>45</v>
      </c>
      <c r="G939" t="s">
        <v>255</v>
      </c>
      <c r="H939" t="s">
        <v>44</v>
      </c>
      <c r="I939">
        <v>0</v>
      </c>
      <c r="J939" t="s">
        <v>222</v>
      </c>
    </row>
    <row r="940" spans="1:10" x14ac:dyDescent="0.2">
      <c r="A940">
        <v>4</v>
      </c>
      <c r="B940">
        <v>1</v>
      </c>
      <c r="C940" s="2">
        <v>44760</v>
      </c>
      <c r="D940">
        <v>7</v>
      </c>
      <c r="E940" t="s">
        <v>253</v>
      </c>
      <c r="F940">
        <v>45</v>
      </c>
      <c r="G940" t="s">
        <v>255</v>
      </c>
      <c r="H940" t="s">
        <v>44</v>
      </c>
      <c r="I940">
        <v>0</v>
      </c>
      <c r="J940" t="s">
        <v>222</v>
      </c>
    </row>
    <row r="941" spans="1:10" x14ac:dyDescent="0.2">
      <c r="A941">
        <v>4</v>
      </c>
      <c r="B941">
        <v>1</v>
      </c>
      <c r="C941" s="2">
        <v>44760</v>
      </c>
      <c r="D941">
        <v>7</v>
      </c>
      <c r="E941" t="s">
        <v>253</v>
      </c>
      <c r="F941">
        <v>45</v>
      </c>
      <c r="G941" t="s">
        <v>255</v>
      </c>
      <c r="H941" t="s">
        <v>44</v>
      </c>
      <c r="I941">
        <v>0</v>
      </c>
      <c r="J941" t="s">
        <v>222</v>
      </c>
    </row>
    <row r="942" spans="1:10" x14ac:dyDescent="0.2">
      <c r="A942">
        <v>4</v>
      </c>
      <c r="B942">
        <v>1</v>
      </c>
      <c r="C942" s="2">
        <v>44760</v>
      </c>
      <c r="D942">
        <v>7</v>
      </c>
      <c r="E942" t="s">
        <v>253</v>
      </c>
      <c r="F942">
        <v>45</v>
      </c>
      <c r="G942" t="s">
        <v>255</v>
      </c>
      <c r="H942" t="s">
        <v>44</v>
      </c>
      <c r="I942">
        <v>0</v>
      </c>
      <c r="J942" t="s">
        <v>222</v>
      </c>
    </row>
    <row r="943" spans="1:10" x14ac:dyDescent="0.2">
      <c r="A943">
        <v>4</v>
      </c>
      <c r="B943">
        <v>1</v>
      </c>
      <c r="C943" s="2">
        <v>44760</v>
      </c>
      <c r="D943">
        <v>7</v>
      </c>
      <c r="E943" t="s">
        <v>253</v>
      </c>
      <c r="F943">
        <v>45</v>
      </c>
      <c r="G943" t="s">
        <v>255</v>
      </c>
      <c r="H943" t="s">
        <v>53</v>
      </c>
      <c r="I943">
        <v>1</v>
      </c>
      <c r="J943" t="s">
        <v>222</v>
      </c>
    </row>
    <row r="944" spans="1:10" x14ac:dyDescent="0.2">
      <c r="A944">
        <v>4</v>
      </c>
      <c r="B944">
        <v>1</v>
      </c>
      <c r="C944" s="2">
        <v>44760</v>
      </c>
      <c r="D944">
        <v>7</v>
      </c>
      <c r="E944" t="s">
        <v>253</v>
      </c>
      <c r="F944">
        <v>45</v>
      </c>
      <c r="G944" t="s">
        <v>255</v>
      </c>
      <c r="H944" t="s">
        <v>44</v>
      </c>
      <c r="I944">
        <v>0</v>
      </c>
      <c r="J944" t="s">
        <v>222</v>
      </c>
    </row>
    <row r="945" spans="1:10" x14ac:dyDescent="0.2">
      <c r="A945">
        <v>4</v>
      </c>
      <c r="B945">
        <v>1</v>
      </c>
      <c r="C945" s="2">
        <v>44761</v>
      </c>
      <c r="D945">
        <v>8</v>
      </c>
      <c r="E945" t="s">
        <v>256</v>
      </c>
      <c r="F945">
        <v>15</v>
      </c>
      <c r="G945" t="s">
        <v>257</v>
      </c>
      <c r="H945" t="s">
        <v>53</v>
      </c>
      <c r="I945">
        <v>1</v>
      </c>
      <c r="J945" t="s">
        <v>222</v>
      </c>
    </row>
    <row r="946" spans="1:10" x14ac:dyDescent="0.2">
      <c r="A946">
        <v>4</v>
      </c>
      <c r="B946">
        <v>1</v>
      </c>
      <c r="C946" s="2">
        <v>44761</v>
      </c>
      <c r="D946">
        <v>8</v>
      </c>
      <c r="E946" t="s">
        <v>256</v>
      </c>
      <c r="F946">
        <v>15</v>
      </c>
      <c r="G946" t="s">
        <v>257</v>
      </c>
      <c r="H946" t="s">
        <v>53</v>
      </c>
      <c r="I946">
        <v>1</v>
      </c>
      <c r="J946" t="s">
        <v>222</v>
      </c>
    </row>
    <row r="947" spans="1:10" x14ac:dyDescent="0.2">
      <c r="A947">
        <v>4</v>
      </c>
      <c r="B947">
        <v>1</v>
      </c>
      <c r="C947" s="2">
        <v>44761</v>
      </c>
      <c r="D947">
        <v>8</v>
      </c>
      <c r="E947" t="s">
        <v>256</v>
      </c>
      <c r="F947">
        <v>15</v>
      </c>
      <c r="G947" t="s">
        <v>257</v>
      </c>
      <c r="H947" t="s">
        <v>53</v>
      </c>
      <c r="I947">
        <v>1</v>
      </c>
      <c r="J947" t="s">
        <v>222</v>
      </c>
    </row>
    <row r="948" spans="1:10" x14ac:dyDescent="0.2">
      <c r="A948">
        <v>4</v>
      </c>
      <c r="B948">
        <v>1</v>
      </c>
      <c r="C948" s="2">
        <v>44761</v>
      </c>
      <c r="D948">
        <v>8</v>
      </c>
      <c r="E948" t="s">
        <v>256</v>
      </c>
      <c r="F948">
        <v>15</v>
      </c>
      <c r="G948" t="s">
        <v>257</v>
      </c>
      <c r="H948" t="s">
        <v>53</v>
      </c>
      <c r="I948">
        <v>1</v>
      </c>
      <c r="J948" t="s">
        <v>222</v>
      </c>
    </row>
    <row r="949" spans="1:10" x14ac:dyDescent="0.2">
      <c r="A949">
        <v>4</v>
      </c>
      <c r="B949">
        <v>1</v>
      </c>
      <c r="C949" s="2">
        <v>44761</v>
      </c>
      <c r="D949">
        <v>8</v>
      </c>
      <c r="E949" t="s">
        <v>256</v>
      </c>
      <c r="F949">
        <v>15</v>
      </c>
      <c r="G949" t="s">
        <v>257</v>
      </c>
      <c r="H949" t="s">
        <v>53</v>
      </c>
      <c r="I949">
        <v>1</v>
      </c>
      <c r="J949" t="s">
        <v>222</v>
      </c>
    </row>
    <row r="950" spans="1:10" x14ac:dyDescent="0.2">
      <c r="A950">
        <v>4</v>
      </c>
      <c r="B950">
        <v>1</v>
      </c>
      <c r="C950" s="2">
        <v>44761</v>
      </c>
      <c r="D950">
        <v>8</v>
      </c>
      <c r="E950" t="s">
        <v>256</v>
      </c>
      <c r="F950">
        <v>15</v>
      </c>
      <c r="G950" t="s">
        <v>257</v>
      </c>
      <c r="H950" t="s">
        <v>53</v>
      </c>
      <c r="I950">
        <v>1</v>
      </c>
      <c r="J950" t="s">
        <v>222</v>
      </c>
    </row>
    <row r="951" spans="1:10" x14ac:dyDescent="0.2">
      <c r="A951">
        <v>4</v>
      </c>
      <c r="B951">
        <v>1</v>
      </c>
      <c r="C951" s="2">
        <v>44761</v>
      </c>
      <c r="D951">
        <v>8</v>
      </c>
      <c r="E951" t="s">
        <v>256</v>
      </c>
      <c r="F951">
        <v>15</v>
      </c>
      <c r="G951" t="s">
        <v>257</v>
      </c>
      <c r="H951" t="s">
        <v>53</v>
      </c>
      <c r="I951">
        <v>1</v>
      </c>
      <c r="J951" t="s">
        <v>222</v>
      </c>
    </row>
    <row r="952" spans="1:10" x14ac:dyDescent="0.2">
      <c r="A952">
        <v>4</v>
      </c>
      <c r="B952">
        <v>1</v>
      </c>
      <c r="C952" s="2">
        <v>44761</v>
      </c>
      <c r="D952">
        <v>8</v>
      </c>
      <c r="E952" t="s">
        <v>256</v>
      </c>
      <c r="F952">
        <v>45</v>
      </c>
      <c r="G952" t="s">
        <v>258</v>
      </c>
      <c r="H952" t="s">
        <v>53</v>
      </c>
      <c r="I952">
        <v>1</v>
      </c>
      <c r="J952" t="s">
        <v>222</v>
      </c>
    </row>
    <row r="953" spans="1:10" x14ac:dyDescent="0.2">
      <c r="A953">
        <v>4</v>
      </c>
      <c r="B953">
        <v>1</v>
      </c>
      <c r="C953" s="2">
        <v>44761</v>
      </c>
      <c r="D953">
        <v>8</v>
      </c>
      <c r="E953" t="s">
        <v>256</v>
      </c>
      <c r="F953">
        <v>45</v>
      </c>
      <c r="G953" t="s">
        <v>258</v>
      </c>
      <c r="H953" t="s">
        <v>53</v>
      </c>
      <c r="I953">
        <v>1</v>
      </c>
      <c r="J953" t="s">
        <v>222</v>
      </c>
    </row>
    <row r="954" spans="1:10" x14ac:dyDescent="0.2">
      <c r="A954">
        <v>4</v>
      </c>
      <c r="B954">
        <v>1</v>
      </c>
      <c r="C954" s="2">
        <v>44761</v>
      </c>
      <c r="D954">
        <v>8</v>
      </c>
      <c r="E954" t="s">
        <v>256</v>
      </c>
      <c r="F954">
        <v>45</v>
      </c>
      <c r="G954" t="s">
        <v>258</v>
      </c>
      <c r="H954" t="s">
        <v>53</v>
      </c>
      <c r="I954">
        <v>1</v>
      </c>
      <c r="J954" t="s">
        <v>222</v>
      </c>
    </row>
    <row r="955" spans="1:10" x14ac:dyDescent="0.2">
      <c r="A955">
        <v>4</v>
      </c>
      <c r="B955">
        <v>1</v>
      </c>
      <c r="C955" s="2">
        <v>44761</v>
      </c>
      <c r="D955">
        <v>8</v>
      </c>
      <c r="E955" t="s">
        <v>256</v>
      </c>
      <c r="F955">
        <v>45</v>
      </c>
      <c r="G955" t="s">
        <v>258</v>
      </c>
      <c r="H955" t="s">
        <v>44</v>
      </c>
      <c r="I955">
        <v>0</v>
      </c>
      <c r="J955" t="s">
        <v>222</v>
      </c>
    </row>
    <row r="956" spans="1:10" x14ac:dyDescent="0.2">
      <c r="A956">
        <v>4</v>
      </c>
      <c r="B956">
        <v>1</v>
      </c>
      <c r="C956" s="2">
        <v>44761</v>
      </c>
      <c r="D956">
        <v>8</v>
      </c>
      <c r="E956" t="s">
        <v>256</v>
      </c>
      <c r="F956">
        <v>45</v>
      </c>
      <c r="G956" t="s">
        <v>258</v>
      </c>
      <c r="H956" t="s">
        <v>53</v>
      </c>
      <c r="I956">
        <v>1</v>
      </c>
      <c r="J956" t="s">
        <v>222</v>
      </c>
    </row>
    <row r="957" spans="1:10" x14ac:dyDescent="0.2">
      <c r="A957">
        <v>4</v>
      </c>
      <c r="B957">
        <v>1</v>
      </c>
      <c r="C957" s="2">
        <v>44761</v>
      </c>
      <c r="D957">
        <v>8</v>
      </c>
      <c r="E957" t="s">
        <v>256</v>
      </c>
      <c r="F957">
        <v>45</v>
      </c>
      <c r="G957" t="s">
        <v>258</v>
      </c>
      <c r="H957" t="s">
        <v>53</v>
      </c>
      <c r="I957">
        <v>1</v>
      </c>
      <c r="J957" t="s">
        <v>222</v>
      </c>
    </row>
    <row r="958" spans="1:10" x14ac:dyDescent="0.2">
      <c r="A958">
        <v>4</v>
      </c>
      <c r="B958">
        <v>1</v>
      </c>
      <c r="C958" s="2">
        <v>44761</v>
      </c>
      <c r="D958">
        <v>8</v>
      </c>
      <c r="E958" t="s">
        <v>256</v>
      </c>
      <c r="F958">
        <v>45</v>
      </c>
      <c r="G958" t="s">
        <v>258</v>
      </c>
      <c r="H958" t="s">
        <v>53</v>
      </c>
      <c r="I958">
        <v>1</v>
      </c>
      <c r="J958" t="s">
        <v>222</v>
      </c>
    </row>
    <row r="959" spans="1:10" x14ac:dyDescent="0.2">
      <c r="A959">
        <v>4</v>
      </c>
      <c r="B959">
        <v>1</v>
      </c>
      <c r="C959" s="2">
        <v>44761</v>
      </c>
      <c r="D959">
        <v>8</v>
      </c>
      <c r="E959" t="s">
        <v>256</v>
      </c>
      <c r="F959">
        <v>45</v>
      </c>
      <c r="G959" t="s">
        <v>258</v>
      </c>
      <c r="H959" t="s">
        <v>44</v>
      </c>
      <c r="I959">
        <v>0</v>
      </c>
      <c r="J959" t="s">
        <v>222</v>
      </c>
    </row>
    <row r="960" spans="1:10" x14ac:dyDescent="0.2">
      <c r="A960">
        <v>4</v>
      </c>
      <c r="B960">
        <v>1</v>
      </c>
      <c r="C960" s="2">
        <v>44761</v>
      </c>
      <c r="D960">
        <v>8</v>
      </c>
      <c r="E960" t="s">
        <v>256</v>
      </c>
      <c r="F960">
        <v>45</v>
      </c>
      <c r="G960" t="s">
        <v>258</v>
      </c>
      <c r="H960" t="s">
        <v>44</v>
      </c>
      <c r="I960">
        <v>0</v>
      </c>
      <c r="J960" t="s">
        <v>222</v>
      </c>
    </row>
    <row r="961" spans="1:10" x14ac:dyDescent="0.2">
      <c r="A961">
        <v>4</v>
      </c>
      <c r="B961">
        <v>1</v>
      </c>
      <c r="C961" s="2">
        <v>44761</v>
      </c>
      <c r="D961">
        <v>8</v>
      </c>
      <c r="E961" t="s">
        <v>256</v>
      </c>
      <c r="F961">
        <v>45</v>
      </c>
      <c r="G961" t="s">
        <v>258</v>
      </c>
      <c r="H961" t="s">
        <v>53</v>
      </c>
      <c r="I961">
        <v>1</v>
      </c>
      <c r="J961" t="s">
        <v>222</v>
      </c>
    </row>
    <row r="962" spans="1:10" x14ac:dyDescent="0.2">
      <c r="A962">
        <v>4</v>
      </c>
      <c r="B962">
        <v>1</v>
      </c>
      <c r="C962" s="2">
        <v>44761</v>
      </c>
      <c r="D962">
        <v>8</v>
      </c>
      <c r="E962" t="s">
        <v>256</v>
      </c>
      <c r="F962">
        <v>45</v>
      </c>
      <c r="G962" t="s">
        <v>258</v>
      </c>
      <c r="H962" t="s">
        <v>53</v>
      </c>
      <c r="I962">
        <v>1</v>
      </c>
      <c r="J962" t="s">
        <v>222</v>
      </c>
    </row>
    <row r="963" spans="1:10" x14ac:dyDescent="0.2">
      <c r="A963">
        <v>4</v>
      </c>
      <c r="B963">
        <v>1</v>
      </c>
      <c r="C963" s="2">
        <v>44761</v>
      </c>
      <c r="D963">
        <v>8</v>
      </c>
      <c r="E963" t="s">
        <v>256</v>
      </c>
      <c r="F963">
        <v>45</v>
      </c>
      <c r="G963" t="s">
        <v>258</v>
      </c>
      <c r="H963" t="s">
        <v>53</v>
      </c>
      <c r="I963">
        <v>1</v>
      </c>
      <c r="J963" t="s">
        <v>222</v>
      </c>
    </row>
    <row r="964" spans="1:10" x14ac:dyDescent="0.2">
      <c r="A964">
        <v>4</v>
      </c>
      <c r="B964">
        <v>1</v>
      </c>
      <c r="C964" s="2">
        <v>44761</v>
      </c>
      <c r="D964">
        <v>8</v>
      </c>
      <c r="E964" t="s">
        <v>256</v>
      </c>
      <c r="F964">
        <v>45</v>
      </c>
      <c r="G964" t="s">
        <v>258</v>
      </c>
      <c r="H964" t="s">
        <v>44</v>
      </c>
      <c r="I964">
        <v>0</v>
      </c>
      <c r="J964" t="s">
        <v>222</v>
      </c>
    </row>
    <row r="965" spans="1:10" x14ac:dyDescent="0.2">
      <c r="A965">
        <v>4</v>
      </c>
      <c r="B965">
        <v>1</v>
      </c>
      <c r="C965" s="2">
        <v>44761</v>
      </c>
      <c r="D965">
        <v>8</v>
      </c>
      <c r="E965" t="s">
        <v>256</v>
      </c>
      <c r="F965">
        <v>45</v>
      </c>
      <c r="G965" t="s">
        <v>258</v>
      </c>
      <c r="H965" t="s">
        <v>53</v>
      </c>
      <c r="I965">
        <v>1</v>
      </c>
      <c r="J965" t="s">
        <v>222</v>
      </c>
    </row>
    <row r="966" spans="1:10" x14ac:dyDescent="0.2">
      <c r="A966">
        <v>4</v>
      </c>
      <c r="B966">
        <v>1</v>
      </c>
      <c r="C966" s="2">
        <v>44761</v>
      </c>
      <c r="D966">
        <v>8</v>
      </c>
      <c r="E966" t="s">
        <v>256</v>
      </c>
      <c r="F966">
        <v>45</v>
      </c>
      <c r="G966" t="s">
        <v>258</v>
      </c>
      <c r="H966" t="s">
        <v>53</v>
      </c>
      <c r="I966">
        <v>1</v>
      </c>
      <c r="J966" t="s">
        <v>222</v>
      </c>
    </row>
    <row r="967" spans="1:10" x14ac:dyDescent="0.2">
      <c r="A967">
        <v>4</v>
      </c>
      <c r="B967">
        <v>1</v>
      </c>
      <c r="C967" s="2">
        <v>44761</v>
      </c>
      <c r="D967">
        <v>8</v>
      </c>
      <c r="E967" t="s">
        <v>256</v>
      </c>
      <c r="F967">
        <v>45</v>
      </c>
      <c r="G967" t="s">
        <v>258</v>
      </c>
      <c r="H967" t="s">
        <v>53</v>
      </c>
      <c r="I967">
        <v>1</v>
      </c>
      <c r="J967" t="s">
        <v>222</v>
      </c>
    </row>
    <row r="968" spans="1:10" x14ac:dyDescent="0.2">
      <c r="A968">
        <v>4</v>
      </c>
      <c r="B968">
        <v>1</v>
      </c>
      <c r="C968" s="2">
        <v>44761</v>
      </c>
      <c r="D968">
        <v>8</v>
      </c>
      <c r="E968" t="s">
        <v>256</v>
      </c>
      <c r="F968">
        <v>45</v>
      </c>
      <c r="G968" t="s">
        <v>258</v>
      </c>
      <c r="H968" t="s">
        <v>53</v>
      </c>
      <c r="I968">
        <v>1</v>
      </c>
      <c r="J968" t="s">
        <v>222</v>
      </c>
    </row>
    <row r="969" spans="1:10" x14ac:dyDescent="0.2">
      <c r="A969">
        <v>4</v>
      </c>
      <c r="B969">
        <v>1</v>
      </c>
      <c r="C969" s="2">
        <v>44761</v>
      </c>
      <c r="D969">
        <v>8</v>
      </c>
      <c r="E969" t="s">
        <v>256</v>
      </c>
      <c r="F969">
        <v>45</v>
      </c>
      <c r="G969" t="s">
        <v>258</v>
      </c>
      <c r="H969" t="s">
        <v>53</v>
      </c>
      <c r="I969">
        <v>1</v>
      </c>
      <c r="J969" t="s">
        <v>222</v>
      </c>
    </row>
    <row r="970" spans="1:10" x14ac:dyDescent="0.2">
      <c r="A970">
        <v>4</v>
      </c>
      <c r="B970">
        <v>2</v>
      </c>
      <c r="C970" s="2">
        <v>44768</v>
      </c>
      <c r="D970">
        <v>7</v>
      </c>
      <c r="E970" t="s">
        <v>253</v>
      </c>
      <c r="F970">
        <v>15</v>
      </c>
      <c r="G970" t="s">
        <v>254</v>
      </c>
      <c r="H970" t="s">
        <v>53</v>
      </c>
      <c r="I970">
        <v>1</v>
      </c>
      <c r="J970" t="s">
        <v>222</v>
      </c>
    </row>
    <row r="971" spans="1:10" x14ac:dyDescent="0.2">
      <c r="A971">
        <v>4</v>
      </c>
      <c r="B971">
        <v>2</v>
      </c>
      <c r="C971" s="2">
        <v>44768</v>
      </c>
      <c r="D971">
        <v>7</v>
      </c>
      <c r="E971" t="s">
        <v>253</v>
      </c>
      <c r="F971">
        <v>15</v>
      </c>
      <c r="G971" t="s">
        <v>254</v>
      </c>
      <c r="H971" t="s">
        <v>44</v>
      </c>
      <c r="I971">
        <v>0</v>
      </c>
      <c r="J971" t="s">
        <v>222</v>
      </c>
    </row>
    <row r="972" spans="1:10" x14ac:dyDescent="0.2">
      <c r="A972">
        <v>4</v>
      </c>
      <c r="B972">
        <v>2</v>
      </c>
      <c r="C972" s="2">
        <v>44768</v>
      </c>
      <c r="D972">
        <v>7</v>
      </c>
      <c r="E972" t="s">
        <v>253</v>
      </c>
      <c r="F972">
        <v>15</v>
      </c>
      <c r="G972" t="s">
        <v>254</v>
      </c>
      <c r="H972" t="s">
        <v>44</v>
      </c>
      <c r="I972">
        <v>0</v>
      </c>
      <c r="J972" t="s">
        <v>222</v>
      </c>
    </row>
    <row r="973" spans="1:10" x14ac:dyDescent="0.2">
      <c r="A973">
        <v>4</v>
      </c>
      <c r="B973">
        <v>2</v>
      </c>
      <c r="C973" s="2">
        <v>44768</v>
      </c>
      <c r="D973">
        <v>7</v>
      </c>
      <c r="E973" t="s">
        <v>253</v>
      </c>
      <c r="F973">
        <v>15</v>
      </c>
      <c r="G973" t="s">
        <v>254</v>
      </c>
      <c r="H973" t="s">
        <v>53</v>
      </c>
      <c r="I973">
        <v>1</v>
      </c>
      <c r="J973" t="s">
        <v>222</v>
      </c>
    </row>
    <row r="974" spans="1:10" x14ac:dyDescent="0.2">
      <c r="A974">
        <v>4</v>
      </c>
      <c r="B974">
        <v>2</v>
      </c>
      <c r="C974" s="2">
        <v>44768</v>
      </c>
      <c r="D974">
        <v>7</v>
      </c>
      <c r="E974" t="s">
        <v>253</v>
      </c>
      <c r="F974">
        <v>15</v>
      </c>
      <c r="G974" t="s">
        <v>254</v>
      </c>
      <c r="H974" t="s">
        <v>44</v>
      </c>
      <c r="I974">
        <v>0</v>
      </c>
      <c r="J974" t="s">
        <v>222</v>
      </c>
    </row>
    <row r="975" spans="1:10" x14ac:dyDescent="0.2">
      <c r="A975">
        <v>4</v>
      </c>
      <c r="B975">
        <v>2</v>
      </c>
      <c r="C975" s="2">
        <v>44768</v>
      </c>
      <c r="D975">
        <v>7</v>
      </c>
      <c r="E975" t="s">
        <v>253</v>
      </c>
      <c r="F975">
        <v>15</v>
      </c>
      <c r="G975" t="s">
        <v>254</v>
      </c>
      <c r="H975" t="s">
        <v>53</v>
      </c>
      <c r="I975">
        <v>1</v>
      </c>
      <c r="J975" t="s">
        <v>222</v>
      </c>
    </row>
    <row r="976" spans="1:10" x14ac:dyDescent="0.2">
      <c r="A976">
        <v>4</v>
      </c>
      <c r="B976">
        <v>2</v>
      </c>
      <c r="C976" s="2">
        <v>44768</v>
      </c>
      <c r="D976">
        <v>7</v>
      </c>
      <c r="E976" t="s">
        <v>253</v>
      </c>
      <c r="F976">
        <v>15</v>
      </c>
      <c r="G976" t="s">
        <v>254</v>
      </c>
      <c r="H976" t="s">
        <v>53</v>
      </c>
      <c r="I976">
        <v>1</v>
      </c>
      <c r="J976" t="s">
        <v>222</v>
      </c>
    </row>
    <row r="977" spans="1:10" x14ac:dyDescent="0.2">
      <c r="A977">
        <v>4</v>
      </c>
      <c r="B977">
        <v>2</v>
      </c>
      <c r="C977" s="2">
        <v>44768</v>
      </c>
      <c r="D977">
        <v>7</v>
      </c>
      <c r="E977" t="s">
        <v>253</v>
      </c>
      <c r="F977">
        <v>45</v>
      </c>
      <c r="G977" t="s">
        <v>255</v>
      </c>
      <c r="H977" t="s">
        <v>53</v>
      </c>
      <c r="I977">
        <v>1</v>
      </c>
      <c r="J977" t="s">
        <v>222</v>
      </c>
    </row>
    <row r="978" spans="1:10" x14ac:dyDescent="0.2">
      <c r="A978">
        <v>4</v>
      </c>
      <c r="B978">
        <v>2</v>
      </c>
      <c r="C978" s="2">
        <v>44768</v>
      </c>
      <c r="D978">
        <v>7</v>
      </c>
      <c r="E978" t="s">
        <v>253</v>
      </c>
      <c r="F978">
        <v>45</v>
      </c>
      <c r="G978" t="s">
        <v>255</v>
      </c>
      <c r="H978" t="s">
        <v>53</v>
      </c>
      <c r="I978">
        <v>1</v>
      </c>
      <c r="J978" t="s">
        <v>222</v>
      </c>
    </row>
    <row r="979" spans="1:10" x14ac:dyDescent="0.2">
      <c r="A979">
        <v>4</v>
      </c>
      <c r="B979">
        <v>2</v>
      </c>
      <c r="C979" s="2">
        <v>44768</v>
      </c>
      <c r="D979">
        <v>7</v>
      </c>
      <c r="E979" t="s">
        <v>253</v>
      </c>
      <c r="F979">
        <v>45</v>
      </c>
      <c r="G979" t="s">
        <v>255</v>
      </c>
      <c r="H979" t="s">
        <v>53</v>
      </c>
      <c r="I979">
        <v>1</v>
      </c>
      <c r="J979" t="s">
        <v>222</v>
      </c>
    </row>
    <row r="980" spans="1:10" x14ac:dyDescent="0.2">
      <c r="A980">
        <v>4</v>
      </c>
      <c r="B980">
        <v>2</v>
      </c>
      <c r="C980" s="2">
        <v>44768</v>
      </c>
      <c r="D980">
        <v>7</v>
      </c>
      <c r="E980" t="s">
        <v>253</v>
      </c>
      <c r="F980">
        <v>45</v>
      </c>
      <c r="G980" t="s">
        <v>255</v>
      </c>
      <c r="H980" t="s">
        <v>44</v>
      </c>
      <c r="I980">
        <v>0</v>
      </c>
      <c r="J980" t="s">
        <v>222</v>
      </c>
    </row>
    <row r="981" spans="1:10" x14ac:dyDescent="0.2">
      <c r="A981">
        <v>4</v>
      </c>
      <c r="B981">
        <v>2</v>
      </c>
      <c r="C981" s="2">
        <v>44768</v>
      </c>
      <c r="D981">
        <v>7</v>
      </c>
      <c r="E981" t="s">
        <v>253</v>
      </c>
      <c r="F981">
        <v>45</v>
      </c>
      <c r="G981" t="s">
        <v>255</v>
      </c>
      <c r="H981" t="s">
        <v>53</v>
      </c>
      <c r="I981">
        <v>1</v>
      </c>
      <c r="J981" t="s">
        <v>222</v>
      </c>
    </row>
    <row r="982" spans="1:10" x14ac:dyDescent="0.2">
      <c r="A982">
        <v>4</v>
      </c>
      <c r="B982">
        <v>2</v>
      </c>
      <c r="C982" s="2">
        <v>44768</v>
      </c>
      <c r="D982">
        <v>7</v>
      </c>
      <c r="E982" t="s">
        <v>253</v>
      </c>
      <c r="F982">
        <v>45</v>
      </c>
      <c r="G982" t="s">
        <v>255</v>
      </c>
      <c r="H982" t="s">
        <v>44</v>
      </c>
      <c r="I982">
        <v>0</v>
      </c>
      <c r="J982" t="s">
        <v>222</v>
      </c>
    </row>
    <row r="983" spans="1:10" x14ac:dyDescent="0.2">
      <c r="A983">
        <v>4</v>
      </c>
      <c r="B983">
        <v>2</v>
      </c>
      <c r="C983" s="2">
        <v>44768</v>
      </c>
      <c r="D983">
        <v>7</v>
      </c>
      <c r="E983" t="s">
        <v>253</v>
      </c>
      <c r="F983">
        <v>45</v>
      </c>
      <c r="G983" t="s">
        <v>255</v>
      </c>
      <c r="H983" t="s">
        <v>44</v>
      </c>
      <c r="I983">
        <v>0</v>
      </c>
      <c r="J983" t="s">
        <v>222</v>
      </c>
    </row>
    <row r="984" spans="1:10" x14ac:dyDescent="0.2">
      <c r="A984">
        <v>4</v>
      </c>
      <c r="B984">
        <v>2</v>
      </c>
      <c r="C984" s="2">
        <v>44768</v>
      </c>
      <c r="D984">
        <v>7</v>
      </c>
      <c r="E984" t="s">
        <v>253</v>
      </c>
      <c r="F984">
        <v>45</v>
      </c>
      <c r="G984" t="s">
        <v>255</v>
      </c>
      <c r="H984" t="s">
        <v>44</v>
      </c>
      <c r="I984">
        <v>0</v>
      </c>
      <c r="J984" t="s">
        <v>222</v>
      </c>
    </row>
    <row r="985" spans="1:10" x14ac:dyDescent="0.2">
      <c r="A985">
        <v>4</v>
      </c>
      <c r="B985">
        <v>2</v>
      </c>
      <c r="C985" s="2">
        <v>44768</v>
      </c>
      <c r="D985">
        <v>7</v>
      </c>
      <c r="E985" t="s">
        <v>253</v>
      </c>
      <c r="F985">
        <v>45</v>
      </c>
      <c r="G985" t="s">
        <v>255</v>
      </c>
      <c r="H985" t="s">
        <v>44</v>
      </c>
      <c r="I985">
        <v>0</v>
      </c>
      <c r="J985" t="s">
        <v>222</v>
      </c>
    </row>
    <row r="986" spans="1:10" x14ac:dyDescent="0.2">
      <c r="A986">
        <v>4</v>
      </c>
      <c r="B986">
        <v>2</v>
      </c>
      <c r="C986" s="2">
        <v>44768</v>
      </c>
      <c r="D986">
        <v>7</v>
      </c>
      <c r="E986" t="s">
        <v>253</v>
      </c>
      <c r="F986">
        <v>45</v>
      </c>
      <c r="G986" t="s">
        <v>255</v>
      </c>
      <c r="H986" t="s">
        <v>44</v>
      </c>
      <c r="I986">
        <v>0</v>
      </c>
      <c r="J986" t="s">
        <v>222</v>
      </c>
    </row>
    <row r="987" spans="1:10" x14ac:dyDescent="0.2">
      <c r="A987">
        <v>4</v>
      </c>
      <c r="B987">
        <v>2</v>
      </c>
      <c r="C987" s="2">
        <v>44768</v>
      </c>
      <c r="D987">
        <v>7</v>
      </c>
      <c r="E987" t="s">
        <v>253</v>
      </c>
      <c r="F987">
        <v>45</v>
      </c>
      <c r="G987" t="s">
        <v>255</v>
      </c>
      <c r="H987" t="s">
        <v>53</v>
      </c>
      <c r="I987">
        <v>1</v>
      </c>
      <c r="J987" t="s">
        <v>222</v>
      </c>
    </row>
    <row r="988" spans="1:10" x14ac:dyDescent="0.2">
      <c r="A988">
        <v>4</v>
      </c>
      <c r="B988">
        <v>2</v>
      </c>
      <c r="C988" s="2">
        <v>44768</v>
      </c>
      <c r="D988">
        <v>7</v>
      </c>
      <c r="E988" t="s">
        <v>253</v>
      </c>
      <c r="F988">
        <v>45</v>
      </c>
      <c r="G988" t="s">
        <v>255</v>
      </c>
      <c r="H988" t="s">
        <v>44</v>
      </c>
      <c r="I988">
        <v>0</v>
      </c>
      <c r="J988" t="s">
        <v>222</v>
      </c>
    </row>
    <row r="989" spans="1:10" x14ac:dyDescent="0.2">
      <c r="A989">
        <v>4</v>
      </c>
      <c r="B989">
        <v>2</v>
      </c>
      <c r="C989" s="2">
        <v>44768</v>
      </c>
      <c r="D989">
        <v>7</v>
      </c>
      <c r="E989" t="s">
        <v>253</v>
      </c>
      <c r="F989">
        <v>45</v>
      </c>
      <c r="G989" t="s">
        <v>255</v>
      </c>
      <c r="H989" t="s">
        <v>44</v>
      </c>
      <c r="I989">
        <v>0</v>
      </c>
      <c r="J989" t="s">
        <v>222</v>
      </c>
    </row>
    <row r="990" spans="1:10" x14ac:dyDescent="0.2">
      <c r="A990">
        <v>4</v>
      </c>
      <c r="B990">
        <v>2</v>
      </c>
      <c r="C990" s="2">
        <v>44768</v>
      </c>
      <c r="D990">
        <v>7</v>
      </c>
      <c r="E990" t="s">
        <v>253</v>
      </c>
      <c r="F990">
        <v>45</v>
      </c>
      <c r="G990" t="s">
        <v>255</v>
      </c>
      <c r="H990" t="s">
        <v>53</v>
      </c>
      <c r="I990">
        <v>1</v>
      </c>
      <c r="J990" t="s">
        <v>222</v>
      </c>
    </row>
    <row r="991" spans="1:10" x14ac:dyDescent="0.2">
      <c r="A991">
        <v>4</v>
      </c>
      <c r="B991">
        <v>2</v>
      </c>
      <c r="C991" s="2">
        <v>44768</v>
      </c>
      <c r="D991">
        <v>7</v>
      </c>
      <c r="E991" t="s">
        <v>253</v>
      </c>
      <c r="F991">
        <v>45</v>
      </c>
      <c r="G991" t="s">
        <v>255</v>
      </c>
      <c r="H991" t="s">
        <v>53</v>
      </c>
      <c r="I991">
        <v>1</v>
      </c>
      <c r="J991" t="s">
        <v>222</v>
      </c>
    </row>
    <row r="992" spans="1:10" x14ac:dyDescent="0.2">
      <c r="A992">
        <v>4</v>
      </c>
      <c r="B992">
        <v>2</v>
      </c>
      <c r="C992" s="2">
        <v>44768</v>
      </c>
      <c r="D992">
        <v>7</v>
      </c>
      <c r="E992" t="s">
        <v>253</v>
      </c>
      <c r="F992">
        <v>45</v>
      </c>
      <c r="G992" t="s">
        <v>255</v>
      </c>
      <c r="H992" t="s">
        <v>53</v>
      </c>
      <c r="I992">
        <v>1</v>
      </c>
      <c r="J992" t="s">
        <v>222</v>
      </c>
    </row>
    <row r="993" spans="1:10" x14ac:dyDescent="0.2">
      <c r="A993">
        <v>4</v>
      </c>
      <c r="B993">
        <v>2</v>
      </c>
      <c r="C993" s="2">
        <v>44768</v>
      </c>
      <c r="D993">
        <v>8</v>
      </c>
      <c r="E993" t="s">
        <v>256</v>
      </c>
      <c r="F993">
        <v>15</v>
      </c>
      <c r="G993" t="s">
        <v>257</v>
      </c>
      <c r="H993" t="s">
        <v>53</v>
      </c>
      <c r="I993">
        <v>1</v>
      </c>
      <c r="J993" t="s">
        <v>222</v>
      </c>
    </row>
    <row r="994" spans="1:10" x14ac:dyDescent="0.2">
      <c r="A994">
        <v>4</v>
      </c>
      <c r="B994">
        <v>2</v>
      </c>
      <c r="C994" s="2">
        <v>44768</v>
      </c>
      <c r="D994">
        <v>8</v>
      </c>
      <c r="E994" t="s">
        <v>256</v>
      </c>
      <c r="F994">
        <v>15</v>
      </c>
      <c r="G994" t="s">
        <v>257</v>
      </c>
      <c r="H994" t="s">
        <v>53</v>
      </c>
      <c r="I994">
        <v>1</v>
      </c>
      <c r="J994" t="s">
        <v>222</v>
      </c>
    </row>
    <row r="995" spans="1:10" x14ac:dyDescent="0.2">
      <c r="A995">
        <v>4</v>
      </c>
      <c r="B995">
        <v>2</v>
      </c>
      <c r="C995" s="2">
        <v>44768</v>
      </c>
      <c r="D995">
        <v>8</v>
      </c>
      <c r="E995" t="s">
        <v>256</v>
      </c>
      <c r="F995">
        <v>15</v>
      </c>
      <c r="G995" t="s">
        <v>257</v>
      </c>
      <c r="H995" t="s">
        <v>53</v>
      </c>
      <c r="I995">
        <v>1</v>
      </c>
      <c r="J995" t="s">
        <v>222</v>
      </c>
    </row>
    <row r="996" spans="1:10" x14ac:dyDescent="0.2">
      <c r="A996">
        <v>4</v>
      </c>
      <c r="B996">
        <v>2</v>
      </c>
      <c r="C996" s="2">
        <v>44768</v>
      </c>
      <c r="D996">
        <v>8</v>
      </c>
      <c r="E996" t="s">
        <v>256</v>
      </c>
      <c r="F996">
        <v>15</v>
      </c>
      <c r="G996" t="s">
        <v>257</v>
      </c>
      <c r="H996" t="s">
        <v>53</v>
      </c>
      <c r="I996">
        <v>1</v>
      </c>
      <c r="J996" t="s">
        <v>222</v>
      </c>
    </row>
    <row r="997" spans="1:10" x14ac:dyDescent="0.2">
      <c r="A997">
        <v>4</v>
      </c>
      <c r="B997">
        <v>2</v>
      </c>
      <c r="C997" s="2">
        <v>44768</v>
      </c>
      <c r="D997">
        <v>8</v>
      </c>
      <c r="E997" t="s">
        <v>256</v>
      </c>
      <c r="F997">
        <v>15</v>
      </c>
      <c r="G997" t="s">
        <v>257</v>
      </c>
      <c r="H997" t="s">
        <v>53</v>
      </c>
      <c r="I997">
        <v>1</v>
      </c>
      <c r="J997" t="s">
        <v>222</v>
      </c>
    </row>
    <row r="998" spans="1:10" x14ac:dyDescent="0.2">
      <c r="A998">
        <v>4</v>
      </c>
      <c r="B998">
        <v>2</v>
      </c>
      <c r="C998" s="2">
        <v>44768</v>
      </c>
      <c r="D998">
        <v>8</v>
      </c>
      <c r="E998" t="s">
        <v>256</v>
      </c>
      <c r="F998">
        <v>15</v>
      </c>
      <c r="G998" t="s">
        <v>257</v>
      </c>
      <c r="H998" t="s">
        <v>53</v>
      </c>
      <c r="I998">
        <v>1</v>
      </c>
      <c r="J998" t="s">
        <v>222</v>
      </c>
    </row>
    <row r="999" spans="1:10" x14ac:dyDescent="0.2">
      <c r="A999">
        <v>4</v>
      </c>
      <c r="B999">
        <v>2</v>
      </c>
      <c r="C999" s="2">
        <v>44768</v>
      </c>
      <c r="D999">
        <v>8</v>
      </c>
      <c r="E999" t="s">
        <v>256</v>
      </c>
      <c r="F999">
        <v>15</v>
      </c>
      <c r="G999" t="s">
        <v>257</v>
      </c>
      <c r="H999" t="s">
        <v>53</v>
      </c>
      <c r="I999">
        <v>1</v>
      </c>
      <c r="J999" t="s">
        <v>222</v>
      </c>
    </row>
    <row r="1000" spans="1:10" x14ac:dyDescent="0.2">
      <c r="A1000">
        <v>4</v>
      </c>
      <c r="B1000">
        <v>2</v>
      </c>
      <c r="C1000" s="2">
        <v>44768</v>
      </c>
      <c r="D1000">
        <v>8</v>
      </c>
      <c r="E1000" t="s">
        <v>256</v>
      </c>
      <c r="F1000">
        <v>15</v>
      </c>
      <c r="G1000" t="s">
        <v>257</v>
      </c>
      <c r="H1000" t="s">
        <v>53</v>
      </c>
      <c r="I1000">
        <v>1</v>
      </c>
      <c r="J1000" t="s">
        <v>222</v>
      </c>
    </row>
    <row r="1001" spans="1:10" x14ac:dyDescent="0.2">
      <c r="A1001">
        <v>4</v>
      </c>
      <c r="B1001">
        <v>2</v>
      </c>
      <c r="C1001" s="2">
        <v>44768</v>
      </c>
      <c r="D1001">
        <v>8</v>
      </c>
      <c r="E1001" t="s">
        <v>256</v>
      </c>
      <c r="F1001">
        <v>45</v>
      </c>
      <c r="G1001" t="s">
        <v>258</v>
      </c>
      <c r="H1001" t="s">
        <v>53</v>
      </c>
      <c r="I1001">
        <v>1</v>
      </c>
      <c r="J1001" t="s">
        <v>222</v>
      </c>
    </row>
    <row r="1002" spans="1:10" x14ac:dyDescent="0.2">
      <c r="A1002">
        <v>4</v>
      </c>
      <c r="B1002">
        <v>2</v>
      </c>
      <c r="C1002" s="2">
        <v>44768</v>
      </c>
      <c r="D1002">
        <v>8</v>
      </c>
      <c r="E1002" t="s">
        <v>256</v>
      </c>
      <c r="F1002">
        <v>45</v>
      </c>
      <c r="G1002" t="s">
        <v>258</v>
      </c>
      <c r="H1002" t="s">
        <v>53</v>
      </c>
      <c r="I1002">
        <v>1</v>
      </c>
      <c r="J1002" t="s">
        <v>222</v>
      </c>
    </row>
    <row r="1003" spans="1:10" x14ac:dyDescent="0.2">
      <c r="A1003">
        <v>4</v>
      </c>
      <c r="B1003">
        <v>2</v>
      </c>
      <c r="C1003" s="2">
        <v>44768</v>
      </c>
      <c r="D1003">
        <v>8</v>
      </c>
      <c r="E1003" t="s">
        <v>256</v>
      </c>
      <c r="F1003">
        <v>45</v>
      </c>
      <c r="G1003" t="s">
        <v>258</v>
      </c>
      <c r="H1003" t="s">
        <v>53</v>
      </c>
      <c r="I1003">
        <v>1</v>
      </c>
      <c r="J1003" t="s">
        <v>222</v>
      </c>
    </row>
    <row r="1004" spans="1:10" x14ac:dyDescent="0.2">
      <c r="A1004">
        <v>4</v>
      </c>
      <c r="B1004">
        <v>2</v>
      </c>
      <c r="C1004" s="2">
        <v>44768</v>
      </c>
      <c r="D1004">
        <v>8</v>
      </c>
      <c r="E1004" t="s">
        <v>256</v>
      </c>
      <c r="F1004">
        <v>45</v>
      </c>
      <c r="G1004" t="s">
        <v>258</v>
      </c>
      <c r="H1004" t="s">
        <v>53</v>
      </c>
      <c r="I1004">
        <v>1</v>
      </c>
      <c r="J1004" t="s">
        <v>222</v>
      </c>
    </row>
    <row r="1005" spans="1:10" x14ac:dyDescent="0.2">
      <c r="A1005">
        <v>4</v>
      </c>
      <c r="B1005">
        <v>2</v>
      </c>
      <c r="C1005" s="2">
        <v>44768</v>
      </c>
      <c r="D1005">
        <v>8</v>
      </c>
      <c r="E1005" t="s">
        <v>256</v>
      </c>
      <c r="F1005">
        <v>45</v>
      </c>
      <c r="G1005" t="s">
        <v>258</v>
      </c>
      <c r="H1005" t="s">
        <v>53</v>
      </c>
      <c r="I1005">
        <v>1</v>
      </c>
      <c r="J1005" t="s">
        <v>222</v>
      </c>
    </row>
    <row r="1006" spans="1:10" x14ac:dyDescent="0.2">
      <c r="A1006">
        <v>4</v>
      </c>
      <c r="B1006">
        <v>2</v>
      </c>
      <c r="C1006" s="2">
        <v>44768</v>
      </c>
      <c r="D1006">
        <v>8</v>
      </c>
      <c r="E1006" t="s">
        <v>256</v>
      </c>
      <c r="F1006">
        <v>45</v>
      </c>
      <c r="G1006" t="s">
        <v>258</v>
      </c>
      <c r="H1006" t="s">
        <v>53</v>
      </c>
      <c r="I1006">
        <v>1</v>
      </c>
      <c r="J1006" t="s">
        <v>222</v>
      </c>
    </row>
    <row r="1007" spans="1:10" x14ac:dyDescent="0.2">
      <c r="A1007">
        <v>4</v>
      </c>
      <c r="B1007">
        <v>2</v>
      </c>
      <c r="C1007" s="2">
        <v>44768</v>
      </c>
      <c r="D1007">
        <v>8</v>
      </c>
      <c r="E1007" t="s">
        <v>256</v>
      </c>
      <c r="F1007">
        <v>45</v>
      </c>
      <c r="G1007" t="s">
        <v>258</v>
      </c>
      <c r="H1007" t="s">
        <v>53</v>
      </c>
      <c r="I1007">
        <v>1</v>
      </c>
      <c r="J1007" t="s">
        <v>222</v>
      </c>
    </row>
    <row r="1008" spans="1:10" x14ac:dyDescent="0.2">
      <c r="A1008">
        <v>4</v>
      </c>
      <c r="B1008">
        <v>2</v>
      </c>
      <c r="C1008" s="2">
        <v>44768</v>
      </c>
      <c r="D1008">
        <v>8</v>
      </c>
      <c r="E1008" t="s">
        <v>256</v>
      </c>
      <c r="F1008">
        <v>45</v>
      </c>
      <c r="G1008" t="s">
        <v>258</v>
      </c>
      <c r="H1008" t="s">
        <v>53</v>
      </c>
      <c r="I1008">
        <v>1</v>
      </c>
      <c r="J1008" t="s">
        <v>222</v>
      </c>
    </row>
    <row r="1009" spans="1:10" x14ac:dyDescent="0.2">
      <c r="A1009">
        <v>4</v>
      </c>
      <c r="B1009">
        <v>2</v>
      </c>
      <c r="C1009" s="2">
        <v>44768</v>
      </c>
      <c r="D1009">
        <v>8</v>
      </c>
      <c r="E1009" t="s">
        <v>256</v>
      </c>
      <c r="F1009">
        <v>45</v>
      </c>
      <c r="G1009" t="s">
        <v>258</v>
      </c>
      <c r="H1009" t="s">
        <v>53</v>
      </c>
      <c r="I1009">
        <v>1</v>
      </c>
      <c r="J1009" t="s">
        <v>222</v>
      </c>
    </row>
    <row r="1010" spans="1:10" x14ac:dyDescent="0.2">
      <c r="A1010">
        <v>4</v>
      </c>
      <c r="B1010">
        <v>2</v>
      </c>
      <c r="C1010" s="2">
        <v>44768</v>
      </c>
      <c r="D1010">
        <v>8</v>
      </c>
      <c r="E1010" t="s">
        <v>256</v>
      </c>
      <c r="F1010">
        <v>45</v>
      </c>
      <c r="G1010" t="s">
        <v>258</v>
      </c>
      <c r="H1010" t="s">
        <v>53</v>
      </c>
      <c r="I1010">
        <v>1</v>
      </c>
      <c r="J1010" t="s">
        <v>222</v>
      </c>
    </row>
    <row r="1011" spans="1:10" x14ac:dyDescent="0.2">
      <c r="A1011">
        <v>4</v>
      </c>
      <c r="B1011">
        <v>2</v>
      </c>
      <c r="C1011" s="2">
        <v>44768</v>
      </c>
      <c r="D1011">
        <v>8</v>
      </c>
      <c r="E1011" t="s">
        <v>256</v>
      </c>
      <c r="F1011">
        <v>45</v>
      </c>
      <c r="G1011" t="s">
        <v>258</v>
      </c>
      <c r="H1011" t="s">
        <v>53</v>
      </c>
      <c r="I1011">
        <v>1</v>
      </c>
      <c r="J1011" t="s">
        <v>222</v>
      </c>
    </row>
    <row r="1012" spans="1:10" x14ac:dyDescent="0.2">
      <c r="A1012">
        <v>4</v>
      </c>
      <c r="B1012">
        <v>2</v>
      </c>
      <c r="C1012" s="2">
        <v>44768</v>
      </c>
      <c r="D1012">
        <v>8</v>
      </c>
      <c r="E1012" t="s">
        <v>256</v>
      </c>
      <c r="F1012">
        <v>45</v>
      </c>
      <c r="G1012" t="s">
        <v>258</v>
      </c>
      <c r="H1012" t="s">
        <v>53</v>
      </c>
      <c r="I1012">
        <v>1</v>
      </c>
      <c r="J1012" t="s">
        <v>222</v>
      </c>
    </row>
    <row r="1013" spans="1:10" x14ac:dyDescent="0.2">
      <c r="A1013">
        <v>4</v>
      </c>
      <c r="B1013">
        <v>2</v>
      </c>
      <c r="C1013" s="2">
        <v>44768</v>
      </c>
      <c r="D1013">
        <v>8</v>
      </c>
      <c r="E1013" t="s">
        <v>256</v>
      </c>
      <c r="F1013">
        <v>45</v>
      </c>
      <c r="G1013" t="s">
        <v>258</v>
      </c>
      <c r="H1013" t="s">
        <v>53</v>
      </c>
      <c r="I1013">
        <v>1</v>
      </c>
      <c r="J1013" t="s">
        <v>222</v>
      </c>
    </row>
    <row r="1014" spans="1:10" x14ac:dyDescent="0.2">
      <c r="A1014">
        <v>4</v>
      </c>
      <c r="B1014">
        <v>2</v>
      </c>
      <c r="C1014" s="2">
        <v>44768</v>
      </c>
      <c r="D1014">
        <v>8</v>
      </c>
      <c r="E1014" t="s">
        <v>256</v>
      </c>
      <c r="F1014">
        <v>45</v>
      </c>
      <c r="G1014" t="s">
        <v>258</v>
      </c>
      <c r="H1014" t="s">
        <v>53</v>
      </c>
      <c r="I1014">
        <v>1</v>
      </c>
      <c r="J1014" t="s">
        <v>222</v>
      </c>
    </row>
    <row r="1015" spans="1:10" x14ac:dyDescent="0.2">
      <c r="A1015">
        <v>4</v>
      </c>
      <c r="B1015">
        <v>3</v>
      </c>
      <c r="C1015" s="2">
        <v>44774</v>
      </c>
      <c r="D1015">
        <v>7</v>
      </c>
      <c r="E1015" t="s">
        <v>253</v>
      </c>
      <c r="F1015">
        <v>15</v>
      </c>
      <c r="G1015" t="s">
        <v>254</v>
      </c>
      <c r="H1015" t="s">
        <v>53</v>
      </c>
      <c r="I1015">
        <v>1</v>
      </c>
      <c r="J1015" t="s">
        <v>222</v>
      </c>
    </row>
    <row r="1016" spans="1:10" x14ac:dyDescent="0.2">
      <c r="A1016">
        <v>4</v>
      </c>
      <c r="B1016">
        <v>3</v>
      </c>
      <c r="C1016" s="2">
        <v>44774</v>
      </c>
      <c r="D1016">
        <v>7</v>
      </c>
      <c r="E1016" t="s">
        <v>253</v>
      </c>
      <c r="F1016">
        <v>15</v>
      </c>
      <c r="G1016" t="s">
        <v>254</v>
      </c>
      <c r="H1016" t="s">
        <v>53</v>
      </c>
      <c r="I1016">
        <v>1</v>
      </c>
      <c r="J1016" t="s">
        <v>222</v>
      </c>
    </row>
    <row r="1017" spans="1:10" x14ac:dyDescent="0.2">
      <c r="A1017">
        <v>4</v>
      </c>
      <c r="B1017">
        <v>3</v>
      </c>
      <c r="C1017" s="2">
        <v>44774</v>
      </c>
      <c r="D1017">
        <v>7</v>
      </c>
      <c r="E1017" t="s">
        <v>253</v>
      </c>
      <c r="F1017">
        <v>15</v>
      </c>
      <c r="G1017" t="s">
        <v>254</v>
      </c>
      <c r="H1017" t="s">
        <v>53</v>
      </c>
      <c r="I1017">
        <v>1</v>
      </c>
      <c r="J1017" t="s">
        <v>222</v>
      </c>
    </row>
    <row r="1018" spans="1:10" x14ac:dyDescent="0.2">
      <c r="A1018">
        <v>4</v>
      </c>
      <c r="B1018">
        <v>3</v>
      </c>
      <c r="C1018" s="2">
        <v>44774</v>
      </c>
      <c r="D1018">
        <v>7</v>
      </c>
      <c r="E1018" t="s">
        <v>253</v>
      </c>
      <c r="F1018">
        <v>15</v>
      </c>
      <c r="G1018" t="s">
        <v>254</v>
      </c>
      <c r="H1018" t="s">
        <v>53</v>
      </c>
      <c r="I1018">
        <v>1</v>
      </c>
      <c r="J1018" t="s">
        <v>222</v>
      </c>
    </row>
    <row r="1019" spans="1:10" x14ac:dyDescent="0.2">
      <c r="A1019">
        <v>4</v>
      </c>
      <c r="B1019">
        <v>3</v>
      </c>
      <c r="C1019" s="2">
        <v>44774</v>
      </c>
      <c r="D1019">
        <v>7</v>
      </c>
      <c r="E1019" t="s">
        <v>253</v>
      </c>
      <c r="F1019">
        <v>15</v>
      </c>
      <c r="G1019" t="s">
        <v>254</v>
      </c>
      <c r="H1019" t="s">
        <v>53</v>
      </c>
      <c r="I1019">
        <v>1</v>
      </c>
      <c r="J1019" t="s">
        <v>222</v>
      </c>
    </row>
    <row r="1020" spans="1:10" x14ac:dyDescent="0.2">
      <c r="A1020">
        <v>4</v>
      </c>
      <c r="B1020">
        <v>3</v>
      </c>
      <c r="C1020" s="2">
        <v>44774</v>
      </c>
      <c r="D1020">
        <v>7</v>
      </c>
      <c r="E1020" t="s">
        <v>253</v>
      </c>
      <c r="F1020">
        <v>15</v>
      </c>
      <c r="G1020" t="s">
        <v>254</v>
      </c>
      <c r="H1020" t="s">
        <v>53</v>
      </c>
      <c r="I1020">
        <v>1</v>
      </c>
      <c r="J1020" t="s">
        <v>222</v>
      </c>
    </row>
    <row r="1021" spans="1:10" x14ac:dyDescent="0.2">
      <c r="A1021">
        <v>4</v>
      </c>
      <c r="B1021">
        <v>3</v>
      </c>
      <c r="C1021" s="2">
        <v>44774</v>
      </c>
      <c r="D1021">
        <v>7</v>
      </c>
      <c r="E1021" t="s">
        <v>253</v>
      </c>
      <c r="F1021">
        <v>15</v>
      </c>
      <c r="G1021" t="s">
        <v>254</v>
      </c>
      <c r="H1021" t="s">
        <v>53</v>
      </c>
      <c r="I1021">
        <v>1</v>
      </c>
      <c r="J1021" t="s">
        <v>222</v>
      </c>
    </row>
    <row r="1022" spans="1:10" x14ac:dyDescent="0.2">
      <c r="A1022">
        <v>4</v>
      </c>
      <c r="B1022">
        <v>3</v>
      </c>
      <c r="C1022" s="2">
        <v>44774</v>
      </c>
      <c r="D1022">
        <v>7</v>
      </c>
      <c r="E1022" t="s">
        <v>253</v>
      </c>
      <c r="F1022">
        <v>15</v>
      </c>
      <c r="G1022" t="s">
        <v>254</v>
      </c>
      <c r="H1022" t="s">
        <v>53</v>
      </c>
      <c r="I1022">
        <v>1</v>
      </c>
      <c r="J1022" t="s">
        <v>222</v>
      </c>
    </row>
    <row r="1023" spans="1:10" x14ac:dyDescent="0.2">
      <c r="A1023">
        <v>4</v>
      </c>
      <c r="B1023">
        <v>3</v>
      </c>
      <c r="C1023" s="2">
        <v>44774</v>
      </c>
      <c r="D1023">
        <v>7</v>
      </c>
      <c r="E1023" t="s">
        <v>253</v>
      </c>
      <c r="F1023">
        <v>45</v>
      </c>
      <c r="G1023" t="s">
        <v>255</v>
      </c>
      <c r="H1023" t="s">
        <v>53</v>
      </c>
      <c r="I1023">
        <v>1</v>
      </c>
      <c r="J1023" t="s">
        <v>222</v>
      </c>
    </row>
    <row r="1024" spans="1:10" x14ac:dyDescent="0.2">
      <c r="A1024">
        <v>4</v>
      </c>
      <c r="B1024">
        <v>3</v>
      </c>
      <c r="C1024" s="2">
        <v>44774</v>
      </c>
      <c r="D1024">
        <v>7</v>
      </c>
      <c r="E1024" t="s">
        <v>253</v>
      </c>
      <c r="F1024">
        <v>45</v>
      </c>
      <c r="G1024" t="s">
        <v>255</v>
      </c>
      <c r="H1024" t="s">
        <v>53</v>
      </c>
      <c r="I1024">
        <v>1</v>
      </c>
      <c r="J1024" t="s">
        <v>222</v>
      </c>
    </row>
    <row r="1025" spans="1:10" x14ac:dyDescent="0.2">
      <c r="A1025">
        <v>4</v>
      </c>
      <c r="B1025">
        <v>3</v>
      </c>
      <c r="C1025" s="2">
        <v>44774</v>
      </c>
      <c r="D1025">
        <v>7</v>
      </c>
      <c r="E1025" t="s">
        <v>253</v>
      </c>
      <c r="F1025">
        <v>45</v>
      </c>
      <c r="G1025" t="s">
        <v>255</v>
      </c>
      <c r="H1025" t="s">
        <v>44</v>
      </c>
      <c r="I1025">
        <v>0</v>
      </c>
      <c r="J1025" t="s">
        <v>222</v>
      </c>
    </row>
    <row r="1026" spans="1:10" x14ac:dyDescent="0.2">
      <c r="A1026">
        <v>4</v>
      </c>
      <c r="B1026">
        <v>3</v>
      </c>
      <c r="C1026" s="2">
        <v>44774</v>
      </c>
      <c r="D1026">
        <v>7</v>
      </c>
      <c r="E1026" t="s">
        <v>253</v>
      </c>
      <c r="F1026">
        <v>45</v>
      </c>
      <c r="G1026" t="s">
        <v>255</v>
      </c>
      <c r="H1026" t="s">
        <v>53</v>
      </c>
      <c r="I1026">
        <v>1</v>
      </c>
      <c r="J1026" t="s">
        <v>222</v>
      </c>
    </row>
    <row r="1027" spans="1:10" x14ac:dyDescent="0.2">
      <c r="A1027">
        <v>4</v>
      </c>
      <c r="B1027">
        <v>3</v>
      </c>
      <c r="C1027" s="2">
        <v>44774</v>
      </c>
      <c r="D1027">
        <v>7</v>
      </c>
      <c r="E1027" t="s">
        <v>253</v>
      </c>
      <c r="F1027">
        <v>45</v>
      </c>
      <c r="G1027" t="s">
        <v>255</v>
      </c>
      <c r="H1027" t="s">
        <v>44</v>
      </c>
      <c r="I1027">
        <v>0</v>
      </c>
      <c r="J1027" t="s">
        <v>222</v>
      </c>
    </row>
    <row r="1028" spans="1:10" x14ac:dyDescent="0.2">
      <c r="A1028">
        <v>4</v>
      </c>
      <c r="B1028">
        <v>3</v>
      </c>
      <c r="C1028" s="2">
        <v>44774</v>
      </c>
      <c r="D1028">
        <v>7</v>
      </c>
      <c r="E1028" t="s">
        <v>253</v>
      </c>
      <c r="F1028">
        <v>45</v>
      </c>
      <c r="G1028" t="s">
        <v>255</v>
      </c>
      <c r="H1028" t="s">
        <v>53</v>
      </c>
      <c r="I1028">
        <v>1</v>
      </c>
      <c r="J1028" t="s">
        <v>222</v>
      </c>
    </row>
    <row r="1029" spans="1:10" x14ac:dyDescent="0.2">
      <c r="A1029">
        <v>4</v>
      </c>
      <c r="B1029">
        <v>3</v>
      </c>
      <c r="C1029" s="2">
        <v>44774</v>
      </c>
      <c r="D1029">
        <v>7</v>
      </c>
      <c r="E1029" t="s">
        <v>253</v>
      </c>
      <c r="F1029">
        <v>45</v>
      </c>
      <c r="G1029" t="s">
        <v>255</v>
      </c>
      <c r="H1029" t="s">
        <v>44</v>
      </c>
      <c r="I1029">
        <v>0</v>
      </c>
      <c r="J1029" t="s">
        <v>222</v>
      </c>
    </row>
    <row r="1030" spans="1:10" x14ac:dyDescent="0.2">
      <c r="A1030">
        <v>4</v>
      </c>
      <c r="B1030">
        <v>3</v>
      </c>
      <c r="C1030" s="2">
        <v>44774</v>
      </c>
      <c r="D1030">
        <v>7</v>
      </c>
      <c r="E1030" t="s">
        <v>253</v>
      </c>
      <c r="F1030">
        <v>45</v>
      </c>
      <c r="G1030" t="s">
        <v>255</v>
      </c>
      <c r="H1030" t="s">
        <v>53</v>
      </c>
      <c r="I1030">
        <v>1</v>
      </c>
      <c r="J1030" t="s">
        <v>222</v>
      </c>
    </row>
    <row r="1031" spans="1:10" x14ac:dyDescent="0.2">
      <c r="A1031">
        <v>4</v>
      </c>
      <c r="B1031">
        <v>3</v>
      </c>
      <c r="C1031" s="2">
        <v>44774</v>
      </c>
      <c r="D1031">
        <v>7</v>
      </c>
      <c r="E1031" t="s">
        <v>253</v>
      </c>
      <c r="F1031">
        <v>45</v>
      </c>
      <c r="G1031" t="s">
        <v>255</v>
      </c>
      <c r="H1031" t="s">
        <v>44</v>
      </c>
      <c r="I1031">
        <v>0</v>
      </c>
      <c r="J1031" t="s">
        <v>222</v>
      </c>
    </row>
    <row r="1032" spans="1:10" x14ac:dyDescent="0.2">
      <c r="A1032">
        <v>4</v>
      </c>
      <c r="B1032">
        <v>3</v>
      </c>
      <c r="C1032" s="2">
        <v>44774</v>
      </c>
      <c r="D1032">
        <v>7</v>
      </c>
      <c r="E1032" t="s">
        <v>253</v>
      </c>
      <c r="F1032">
        <v>45</v>
      </c>
      <c r="G1032" t="s">
        <v>255</v>
      </c>
      <c r="H1032" t="s">
        <v>53</v>
      </c>
      <c r="I1032">
        <v>1</v>
      </c>
      <c r="J1032" t="s">
        <v>222</v>
      </c>
    </row>
    <row r="1033" spans="1:10" x14ac:dyDescent="0.2">
      <c r="A1033">
        <v>4</v>
      </c>
      <c r="B1033">
        <v>3</v>
      </c>
      <c r="C1033" s="2">
        <v>44774</v>
      </c>
      <c r="D1033">
        <v>7</v>
      </c>
      <c r="E1033" t="s">
        <v>253</v>
      </c>
      <c r="F1033">
        <v>45</v>
      </c>
      <c r="G1033" t="s">
        <v>255</v>
      </c>
      <c r="H1033" t="s">
        <v>53</v>
      </c>
      <c r="I1033">
        <v>1</v>
      </c>
      <c r="J1033" t="s">
        <v>222</v>
      </c>
    </row>
    <row r="1034" spans="1:10" x14ac:dyDescent="0.2">
      <c r="A1034">
        <v>4</v>
      </c>
      <c r="B1034">
        <v>3</v>
      </c>
      <c r="C1034" s="2">
        <v>44774</v>
      </c>
      <c r="D1034">
        <v>7</v>
      </c>
      <c r="E1034" t="s">
        <v>253</v>
      </c>
      <c r="F1034">
        <v>45</v>
      </c>
      <c r="G1034" t="s">
        <v>255</v>
      </c>
      <c r="H1034" t="s">
        <v>53</v>
      </c>
      <c r="I1034">
        <v>1</v>
      </c>
      <c r="J1034" t="s">
        <v>222</v>
      </c>
    </row>
    <row r="1035" spans="1:10" x14ac:dyDescent="0.2">
      <c r="A1035">
        <v>4</v>
      </c>
      <c r="B1035">
        <v>3</v>
      </c>
      <c r="C1035" s="2">
        <v>44774</v>
      </c>
      <c r="D1035">
        <v>7</v>
      </c>
      <c r="E1035" t="s">
        <v>253</v>
      </c>
      <c r="F1035">
        <v>45</v>
      </c>
      <c r="G1035" t="s">
        <v>255</v>
      </c>
      <c r="H1035" t="s">
        <v>44</v>
      </c>
      <c r="I1035">
        <v>0</v>
      </c>
      <c r="J1035" t="s">
        <v>222</v>
      </c>
    </row>
    <row r="1036" spans="1:10" x14ac:dyDescent="0.2">
      <c r="A1036">
        <v>4</v>
      </c>
      <c r="B1036">
        <v>3</v>
      </c>
      <c r="C1036" s="2">
        <v>44774</v>
      </c>
      <c r="D1036">
        <v>7</v>
      </c>
      <c r="E1036" t="s">
        <v>253</v>
      </c>
      <c r="F1036">
        <v>45</v>
      </c>
      <c r="G1036" t="s">
        <v>255</v>
      </c>
      <c r="H1036" t="s">
        <v>53</v>
      </c>
      <c r="I1036">
        <v>1</v>
      </c>
      <c r="J1036" t="s">
        <v>222</v>
      </c>
    </row>
    <row r="1037" spans="1:10" x14ac:dyDescent="0.2">
      <c r="A1037">
        <v>4</v>
      </c>
      <c r="B1037">
        <v>3</v>
      </c>
      <c r="C1037" s="2">
        <v>44774</v>
      </c>
      <c r="D1037">
        <v>7</v>
      </c>
      <c r="E1037" t="s">
        <v>253</v>
      </c>
      <c r="F1037">
        <v>45</v>
      </c>
      <c r="G1037" t="s">
        <v>255</v>
      </c>
      <c r="H1037" t="s">
        <v>53</v>
      </c>
      <c r="I1037">
        <v>1</v>
      </c>
      <c r="J1037" t="s">
        <v>222</v>
      </c>
    </row>
    <row r="1038" spans="1:10" x14ac:dyDescent="0.2">
      <c r="A1038">
        <v>4</v>
      </c>
      <c r="B1038">
        <v>3</v>
      </c>
      <c r="C1038" s="2">
        <v>44774</v>
      </c>
      <c r="D1038">
        <v>7</v>
      </c>
      <c r="E1038" t="s">
        <v>253</v>
      </c>
      <c r="F1038">
        <v>45</v>
      </c>
      <c r="G1038" t="s">
        <v>255</v>
      </c>
      <c r="H1038" t="s">
        <v>53</v>
      </c>
      <c r="I1038">
        <v>1</v>
      </c>
      <c r="J1038" t="s">
        <v>222</v>
      </c>
    </row>
    <row r="1039" spans="1:10" x14ac:dyDescent="0.2">
      <c r="A1039">
        <v>4</v>
      </c>
      <c r="B1039">
        <v>3</v>
      </c>
      <c r="C1039" s="2">
        <v>44774</v>
      </c>
      <c r="D1039">
        <v>7</v>
      </c>
      <c r="E1039" t="s">
        <v>253</v>
      </c>
      <c r="F1039">
        <v>45</v>
      </c>
      <c r="G1039" t="s">
        <v>255</v>
      </c>
      <c r="H1039" t="s">
        <v>53</v>
      </c>
      <c r="I1039">
        <v>1</v>
      </c>
      <c r="J1039" t="s">
        <v>222</v>
      </c>
    </row>
    <row r="1040" spans="1:10" x14ac:dyDescent="0.2">
      <c r="A1040">
        <v>4</v>
      </c>
      <c r="B1040">
        <v>3</v>
      </c>
      <c r="C1040" s="2">
        <v>44774</v>
      </c>
      <c r="D1040">
        <v>7</v>
      </c>
      <c r="E1040" t="s">
        <v>253</v>
      </c>
      <c r="F1040">
        <v>45</v>
      </c>
      <c r="G1040" t="s">
        <v>255</v>
      </c>
      <c r="H1040" t="s">
        <v>53</v>
      </c>
      <c r="I1040">
        <v>1</v>
      </c>
      <c r="J1040" t="s">
        <v>222</v>
      </c>
    </row>
    <row r="1041" spans="1:10" x14ac:dyDescent="0.2">
      <c r="A1041">
        <v>4</v>
      </c>
      <c r="B1041">
        <v>3</v>
      </c>
      <c r="C1041" s="2">
        <v>44774</v>
      </c>
      <c r="D1041">
        <v>7</v>
      </c>
      <c r="E1041" t="s">
        <v>253</v>
      </c>
      <c r="F1041">
        <v>45</v>
      </c>
      <c r="G1041" t="s">
        <v>255</v>
      </c>
      <c r="H1041" t="s">
        <v>44</v>
      </c>
      <c r="I1041">
        <v>0</v>
      </c>
      <c r="J1041" t="s">
        <v>222</v>
      </c>
    </row>
    <row r="1042" spans="1:10" x14ac:dyDescent="0.2">
      <c r="A1042">
        <v>4</v>
      </c>
      <c r="B1042">
        <v>3</v>
      </c>
      <c r="C1042" s="2">
        <v>44774</v>
      </c>
      <c r="D1042">
        <v>7</v>
      </c>
      <c r="E1042" t="s">
        <v>253</v>
      </c>
      <c r="F1042">
        <v>45</v>
      </c>
      <c r="G1042" t="s">
        <v>255</v>
      </c>
      <c r="H1042" t="s">
        <v>53</v>
      </c>
      <c r="I1042">
        <v>1</v>
      </c>
      <c r="J1042" t="s">
        <v>222</v>
      </c>
    </row>
    <row r="1043" spans="1:10" x14ac:dyDescent="0.2">
      <c r="A1043">
        <v>4</v>
      </c>
      <c r="B1043">
        <v>3</v>
      </c>
      <c r="C1043" s="2">
        <v>44774</v>
      </c>
      <c r="D1043">
        <v>7</v>
      </c>
      <c r="E1043" t="s">
        <v>253</v>
      </c>
      <c r="F1043">
        <v>45</v>
      </c>
      <c r="G1043" t="s">
        <v>255</v>
      </c>
      <c r="H1043" t="s">
        <v>53</v>
      </c>
      <c r="I1043">
        <v>1</v>
      </c>
      <c r="J1043" t="s">
        <v>222</v>
      </c>
    </row>
    <row r="1044" spans="1:10" x14ac:dyDescent="0.2">
      <c r="A1044">
        <v>4</v>
      </c>
      <c r="B1044">
        <v>3</v>
      </c>
      <c r="C1044" s="2">
        <v>44774</v>
      </c>
      <c r="D1044">
        <v>7</v>
      </c>
      <c r="E1044" t="s">
        <v>253</v>
      </c>
      <c r="F1044">
        <v>45</v>
      </c>
      <c r="G1044" t="s">
        <v>255</v>
      </c>
      <c r="H1044" t="s">
        <v>44</v>
      </c>
      <c r="I1044">
        <v>0</v>
      </c>
      <c r="J1044" t="s">
        <v>222</v>
      </c>
    </row>
    <row r="1045" spans="1:10" x14ac:dyDescent="0.2">
      <c r="A1045">
        <v>4</v>
      </c>
      <c r="B1045">
        <v>3</v>
      </c>
      <c r="C1045" s="2">
        <v>44774</v>
      </c>
      <c r="D1045">
        <v>7</v>
      </c>
      <c r="E1045" t="s">
        <v>253</v>
      </c>
      <c r="F1045">
        <v>45</v>
      </c>
      <c r="G1045" t="s">
        <v>255</v>
      </c>
      <c r="H1045" t="s">
        <v>53</v>
      </c>
      <c r="I1045">
        <v>1</v>
      </c>
      <c r="J1045" t="s">
        <v>222</v>
      </c>
    </row>
    <row r="1046" spans="1:10" x14ac:dyDescent="0.2">
      <c r="A1046">
        <v>4</v>
      </c>
      <c r="B1046">
        <v>3</v>
      </c>
      <c r="C1046" s="2">
        <v>44775</v>
      </c>
      <c r="D1046">
        <v>8</v>
      </c>
      <c r="E1046" t="s">
        <v>256</v>
      </c>
      <c r="F1046">
        <v>15</v>
      </c>
      <c r="G1046" t="s">
        <v>257</v>
      </c>
      <c r="H1046" t="s">
        <v>53</v>
      </c>
      <c r="I1046">
        <v>1</v>
      </c>
      <c r="J1046" t="s">
        <v>222</v>
      </c>
    </row>
    <row r="1047" spans="1:10" x14ac:dyDescent="0.2">
      <c r="A1047">
        <v>4</v>
      </c>
      <c r="B1047">
        <v>3</v>
      </c>
      <c r="C1047" s="2">
        <v>44775</v>
      </c>
      <c r="D1047">
        <v>8</v>
      </c>
      <c r="E1047" t="s">
        <v>256</v>
      </c>
      <c r="F1047">
        <v>15</v>
      </c>
      <c r="G1047" t="s">
        <v>257</v>
      </c>
      <c r="H1047" t="s">
        <v>53</v>
      </c>
      <c r="I1047">
        <v>1</v>
      </c>
      <c r="J1047" t="s">
        <v>222</v>
      </c>
    </row>
    <row r="1048" spans="1:10" x14ac:dyDescent="0.2">
      <c r="A1048">
        <v>4</v>
      </c>
      <c r="B1048">
        <v>3</v>
      </c>
      <c r="C1048" s="2">
        <v>44775</v>
      </c>
      <c r="D1048">
        <v>8</v>
      </c>
      <c r="E1048" t="s">
        <v>256</v>
      </c>
      <c r="F1048">
        <v>15</v>
      </c>
      <c r="G1048" t="s">
        <v>257</v>
      </c>
      <c r="H1048" t="s">
        <v>53</v>
      </c>
      <c r="I1048">
        <v>1</v>
      </c>
      <c r="J1048" t="s">
        <v>222</v>
      </c>
    </row>
    <row r="1049" spans="1:10" x14ac:dyDescent="0.2">
      <c r="A1049">
        <v>4</v>
      </c>
      <c r="B1049">
        <v>3</v>
      </c>
      <c r="C1049" s="2">
        <v>44775</v>
      </c>
      <c r="D1049">
        <v>8</v>
      </c>
      <c r="E1049" t="s">
        <v>256</v>
      </c>
      <c r="F1049">
        <v>15</v>
      </c>
      <c r="G1049" t="s">
        <v>257</v>
      </c>
      <c r="H1049" t="s">
        <v>53</v>
      </c>
      <c r="I1049">
        <v>1</v>
      </c>
      <c r="J1049" t="s">
        <v>222</v>
      </c>
    </row>
    <row r="1050" spans="1:10" x14ac:dyDescent="0.2">
      <c r="A1050">
        <v>4</v>
      </c>
      <c r="B1050">
        <v>3</v>
      </c>
      <c r="C1050" s="2">
        <v>44775</v>
      </c>
      <c r="D1050">
        <v>8</v>
      </c>
      <c r="E1050" t="s">
        <v>256</v>
      </c>
      <c r="F1050">
        <v>15</v>
      </c>
      <c r="G1050" t="s">
        <v>257</v>
      </c>
      <c r="H1050" t="s">
        <v>53</v>
      </c>
      <c r="I1050">
        <v>1</v>
      </c>
      <c r="J1050" t="s">
        <v>222</v>
      </c>
    </row>
    <row r="1051" spans="1:10" x14ac:dyDescent="0.2">
      <c r="A1051">
        <v>4</v>
      </c>
      <c r="B1051">
        <v>3</v>
      </c>
      <c r="C1051" s="2">
        <v>44775</v>
      </c>
      <c r="D1051">
        <v>8</v>
      </c>
      <c r="E1051" t="s">
        <v>256</v>
      </c>
      <c r="F1051">
        <v>15</v>
      </c>
      <c r="G1051" t="s">
        <v>257</v>
      </c>
      <c r="H1051" t="s">
        <v>53</v>
      </c>
      <c r="I1051">
        <v>1</v>
      </c>
      <c r="J1051" t="s">
        <v>222</v>
      </c>
    </row>
    <row r="1052" spans="1:10" x14ac:dyDescent="0.2">
      <c r="A1052">
        <v>4</v>
      </c>
      <c r="B1052">
        <v>3</v>
      </c>
      <c r="C1052" s="2">
        <v>44775</v>
      </c>
      <c r="D1052">
        <v>8</v>
      </c>
      <c r="E1052" t="s">
        <v>256</v>
      </c>
      <c r="F1052">
        <v>15</v>
      </c>
      <c r="G1052" t="s">
        <v>257</v>
      </c>
      <c r="H1052" t="s">
        <v>53</v>
      </c>
      <c r="I1052">
        <v>1</v>
      </c>
      <c r="J1052" t="s">
        <v>222</v>
      </c>
    </row>
    <row r="1053" spans="1:10" x14ac:dyDescent="0.2">
      <c r="A1053">
        <v>4</v>
      </c>
      <c r="B1053">
        <v>3</v>
      </c>
      <c r="C1053" s="2">
        <v>44775</v>
      </c>
      <c r="D1053">
        <v>8</v>
      </c>
      <c r="E1053" t="s">
        <v>256</v>
      </c>
      <c r="F1053">
        <v>15</v>
      </c>
      <c r="G1053" t="s">
        <v>257</v>
      </c>
      <c r="H1053" t="s">
        <v>53</v>
      </c>
      <c r="I1053">
        <v>1</v>
      </c>
      <c r="J1053" t="s">
        <v>222</v>
      </c>
    </row>
    <row r="1054" spans="1:10" x14ac:dyDescent="0.2">
      <c r="A1054">
        <v>4</v>
      </c>
      <c r="B1054">
        <v>3</v>
      </c>
      <c r="C1054" s="2">
        <v>44775</v>
      </c>
      <c r="D1054">
        <v>8</v>
      </c>
      <c r="E1054" t="s">
        <v>256</v>
      </c>
      <c r="F1054">
        <v>45</v>
      </c>
      <c r="G1054" t="s">
        <v>258</v>
      </c>
      <c r="H1054" t="s">
        <v>53</v>
      </c>
      <c r="I1054">
        <v>1</v>
      </c>
      <c r="J1054" t="s">
        <v>222</v>
      </c>
    </row>
    <row r="1055" spans="1:10" x14ac:dyDescent="0.2">
      <c r="A1055">
        <v>4</v>
      </c>
      <c r="B1055">
        <v>3</v>
      </c>
      <c r="C1055" s="2">
        <v>44775</v>
      </c>
      <c r="D1055">
        <v>8</v>
      </c>
      <c r="E1055" t="s">
        <v>256</v>
      </c>
      <c r="F1055">
        <v>45</v>
      </c>
      <c r="G1055" t="s">
        <v>258</v>
      </c>
      <c r="H1055" t="s">
        <v>53</v>
      </c>
      <c r="I1055">
        <v>1</v>
      </c>
      <c r="J1055" t="s">
        <v>222</v>
      </c>
    </row>
    <row r="1056" spans="1:10" x14ac:dyDescent="0.2">
      <c r="A1056">
        <v>4</v>
      </c>
      <c r="B1056">
        <v>3</v>
      </c>
      <c r="C1056" s="2">
        <v>44775</v>
      </c>
      <c r="D1056">
        <v>8</v>
      </c>
      <c r="E1056" t="s">
        <v>256</v>
      </c>
      <c r="F1056">
        <v>45</v>
      </c>
      <c r="G1056" t="s">
        <v>258</v>
      </c>
      <c r="H1056" t="s">
        <v>53</v>
      </c>
      <c r="I1056">
        <v>1</v>
      </c>
      <c r="J1056" t="s">
        <v>222</v>
      </c>
    </row>
    <row r="1057" spans="1:10" x14ac:dyDescent="0.2">
      <c r="A1057">
        <v>4</v>
      </c>
      <c r="B1057">
        <v>3</v>
      </c>
      <c r="C1057" s="2">
        <v>44775</v>
      </c>
      <c r="D1057">
        <v>8</v>
      </c>
      <c r="E1057" t="s">
        <v>256</v>
      </c>
      <c r="F1057">
        <v>45</v>
      </c>
      <c r="G1057" t="s">
        <v>258</v>
      </c>
      <c r="H1057" t="s">
        <v>53</v>
      </c>
      <c r="I1057">
        <v>1</v>
      </c>
      <c r="J1057" t="s">
        <v>222</v>
      </c>
    </row>
    <row r="1058" spans="1:10" x14ac:dyDescent="0.2">
      <c r="A1058">
        <v>4</v>
      </c>
      <c r="B1058">
        <v>3</v>
      </c>
      <c r="C1058" s="2">
        <v>44775</v>
      </c>
      <c r="D1058">
        <v>8</v>
      </c>
      <c r="E1058" t="s">
        <v>256</v>
      </c>
      <c r="F1058">
        <v>45</v>
      </c>
      <c r="G1058" t="s">
        <v>258</v>
      </c>
      <c r="H1058" t="s">
        <v>53</v>
      </c>
      <c r="I1058">
        <v>1</v>
      </c>
      <c r="J1058" t="s">
        <v>222</v>
      </c>
    </row>
    <row r="1059" spans="1:10" x14ac:dyDescent="0.2">
      <c r="A1059">
        <v>4</v>
      </c>
      <c r="B1059">
        <v>3</v>
      </c>
      <c r="C1059" s="2">
        <v>44775</v>
      </c>
      <c r="D1059">
        <v>8</v>
      </c>
      <c r="E1059" t="s">
        <v>256</v>
      </c>
      <c r="F1059">
        <v>45</v>
      </c>
      <c r="G1059" t="s">
        <v>258</v>
      </c>
      <c r="H1059" t="s">
        <v>53</v>
      </c>
      <c r="I1059">
        <v>1</v>
      </c>
      <c r="J1059" t="s">
        <v>222</v>
      </c>
    </row>
    <row r="1060" spans="1:10" x14ac:dyDescent="0.2">
      <c r="A1060">
        <v>4</v>
      </c>
      <c r="B1060">
        <v>3</v>
      </c>
      <c r="C1060" s="2">
        <v>44775</v>
      </c>
      <c r="D1060">
        <v>8</v>
      </c>
      <c r="E1060" t="s">
        <v>256</v>
      </c>
      <c r="F1060">
        <v>45</v>
      </c>
      <c r="G1060" t="s">
        <v>258</v>
      </c>
      <c r="H1060" t="s">
        <v>53</v>
      </c>
      <c r="I1060">
        <v>1</v>
      </c>
      <c r="J1060" t="s">
        <v>222</v>
      </c>
    </row>
    <row r="1061" spans="1:10" x14ac:dyDescent="0.2">
      <c r="A1061">
        <v>4</v>
      </c>
      <c r="B1061">
        <v>3</v>
      </c>
      <c r="C1061" s="2">
        <v>44775</v>
      </c>
      <c r="D1061">
        <v>8</v>
      </c>
      <c r="E1061" t="s">
        <v>256</v>
      </c>
      <c r="F1061">
        <v>45</v>
      </c>
      <c r="G1061" t="s">
        <v>258</v>
      </c>
      <c r="H1061" t="s">
        <v>53</v>
      </c>
      <c r="I1061">
        <v>1</v>
      </c>
      <c r="J1061" t="s">
        <v>222</v>
      </c>
    </row>
    <row r="1062" spans="1:10" x14ac:dyDescent="0.2">
      <c r="A1062">
        <v>4</v>
      </c>
      <c r="B1062">
        <v>3</v>
      </c>
      <c r="C1062" s="2">
        <v>44775</v>
      </c>
      <c r="D1062">
        <v>8</v>
      </c>
      <c r="E1062" t="s">
        <v>256</v>
      </c>
      <c r="F1062">
        <v>45</v>
      </c>
      <c r="G1062" t="s">
        <v>258</v>
      </c>
      <c r="H1062" t="s">
        <v>53</v>
      </c>
      <c r="I1062">
        <v>1</v>
      </c>
      <c r="J1062" t="s">
        <v>222</v>
      </c>
    </row>
    <row r="1063" spans="1:10" x14ac:dyDescent="0.2">
      <c r="A1063">
        <v>4</v>
      </c>
      <c r="B1063">
        <v>3</v>
      </c>
      <c r="C1063" s="2">
        <v>44775</v>
      </c>
      <c r="D1063">
        <v>8</v>
      </c>
      <c r="E1063" t="s">
        <v>256</v>
      </c>
      <c r="F1063">
        <v>45</v>
      </c>
      <c r="G1063" t="s">
        <v>258</v>
      </c>
      <c r="H1063" t="s">
        <v>53</v>
      </c>
      <c r="I1063">
        <v>1</v>
      </c>
      <c r="J1063" t="s">
        <v>222</v>
      </c>
    </row>
    <row r="1064" spans="1:10" x14ac:dyDescent="0.2">
      <c r="A1064">
        <v>4</v>
      </c>
      <c r="B1064">
        <v>3</v>
      </c>
      <c r="C1064" s="2">
        <v>44775</v>
      </c>
      <c r="D1064">
        <v>8</v>
      </c>
      <c r="E1064" t="s">
        <v>256</v>
      </c>
      <c r="F1064">
        <v>45</v>
      </c>
      <c r="G1064" t="s">
        <v>258</v>
      </c>
      <c r="H1064" t="s">
        <v>53</v>
      </c>
      <c r="I1064">
        <v>1</v>
      </c>
      <c r="J1064" t="s">
        <v>222</v>
      </c>
    </row>
    <row r="1065" spans="1:10" x14ac:dyDescent="0.2">
      <c r="A1065">
        <v>4</v>
      </c>
      <c r="B1065">
        <v>3</v>
      </c>
      <c r="C1065" s="2">
        <v>44775</v>
      </c>
      <c r="D1065">
        <v>8</v>
      </c>
      <c r="E1065" t="s">
        <v>256</v>
      </c>
      <c r="F1065">
        <v>45</v>
      </c>
      <c r="G1065" t="s">
        <v>258</v>
      </c>
      <c r="H1065" t="s">
        <v>53</v>
      </c>
      <c r="I1065">
        <v>1</v>
      </c>
      <c r="J1065" t="s">
        <v>222</v>
      </c>
    </row>
    <row r="1066" spans="1:10" x14ac:dyDescent="0.2">
      <c r="A1066">
        <v>4</v>
      </c>
      <c r="B1066">
        <v>3</v>
      </c>
      <c r="C1066" s="2">
        <v>44775</v>
      </c>
      <c r="D1066">
        <v>8</v>
      </c>
      <c r="E1066" t="s">
        <v>256</v>
      </c>
      <c r="F1066">
        <v>45</v>
      </c>
      <c r="G1066" t="s">
        <v>258</v>
      </c>
      <c r="H1066" t="s">
        <v>53</v>
      </c>
      <c r="I1066">
        <v>1</v>
      </c>
      <c r="J1066" t="s">
        <v>222</v>
      </c>
    </row>
    <row r="1067" spans="1:10" x14ac:dyDescent="0.2">
      <c r="A1067">
        <v>4</v>
      </c>
      <c r="B1067">
        <v>3</v>
      </c>
      <c r="C1067" s="2">
        <v>44775</v>
      </c>
      <c r="D1067">
        <v>8</v>
      </c>
      <c r="E1067" t="s">
        <v>256</v>
      </c>
      <c r="F1067">
        <v>45</v>
      </c>
      <c r="G1067" t="s">
        <v>258</v>
      </c>
      <c r="H1067" t="s">
        <v>53</v>
      </c>
      <c r="I1067">
        <v>1</v>
      </c>
      <c r="J1067" t="s">
        <v>222</v>
      </c>
    </row>
    <row r="1068" spans="1:10" x14ac:dyDescent="0.2">
      <c r="A1068">
        <v>5</v>
      </c>
      <c r="B1068">
        <v>1</v>
      </c>
      <c r="C1068" s="2">
        <v>44788</v>
      </c>
      <c r="D1068">
        <v>7</v>
      </c>
      <c r="E1068" t="s">
        <v>271</v>
      </c>
      <c r="F1068">
        <v>15</v>
      </c>
      <c r="G1068" t="s">
        <v>272</v>
      </c>
      <c r="H1068" t="s">
        <v>53</v>
      </c>
      <c r="I1068">
        <v>1</v>
      </c>
      <c r="J1068" t="s">
        <v>222</v>
      </c>
    </row>
    <row r="1069" spans="1:10" x14ac:dyDescent="0.2">
      <c r="A1069">
        <v>5</v>
      </c>
      <c r="B1069">
        <v>1</v>
      </c>
      <c r="C1069" s="2">
        <v>44788</v>
      </c>
      <c r="D1069">
        <v>7</v>
      </c>
      <c r="E1069" t="s">
        <v>271</v>
      </c>
      <c r="F1069">
        <v>15</v>
      </c>
      <c r="G1069" t="s">
        <v>272</v>
      </c>
      <c r="H1069" t="s">
        <v>53</v>
      </c>
      <c r="I1069">
        <v>1</v>
      </c>
      <c r="J1069" t="s">
        <v>222</v>
      </c>
    </row>
    <row r="1070" spans="1:10" x14ac:dyDescent="0.2">
      <c r="A1070">
        <v>5</v>
      </c>
      <c r="B1070">
        <v>1</v>
      </c>
      <c r="C1070" s="2">
        <v>44788</v>
      </c>
      <c r="D1070">
        <v>7</v>
      </c>
      <c r="E1070" t="s">
        <v>271</v>
      </c>
      <c r="F1070">
        <v>15</v>
      </c>
      <c r="G1070" t="s">
        <v>272</v>
      </c>
      <c r="H1070" t="s">
        <v>44</v>
      </c>
      <c r="I1070">
        <v>0</v>
      </c>
      <c r="J1070" t="s">
        <v>222</v>
      </c>
    </row>
    <row r="1071" spans="1:10" x14ac:dyDescent="0.2">
      <c r="A1071">
        <v>5</v>
      </c>
      <c r="B1071">
        <v>1</v>
      </c>
      <c r="C1071" s="2">
        <v>44788</v>
      </c>
      <c r="D1071">
        <v>7</v>
      </c>
      <c r="E1071" t="s">
        <v>271</v>
      </c>
      <c r="F1071">
        <v>15</v>
      </c>
      <c r="G1071" t="s">
        <v>272</v>
      </c>
      <c r="H1071" t="s">
        <v>44</v>
      </c>
      <c r="I1071">
        <v>0</v>
      </c>
      <c r="J1071" t="s">
        <v>222</v>
      </c>
    </row>
    <row r="1072" spans="1:10" x14ac:dyDescent="0.2">
      <c r="A1072">
        <v>5</v>
      </c>
      <c r="B1072">
        <v>1</v>
      </c>
      <c r="C1072" s="2">
        <v>44788</v>
      </c>
      <c r="D1072">
        <v>7</v>
      </c>
      <c r="E1072" t="s">
        <v>271</v>
      </c>
      <c r="F1072">
        <v>15</v>
      </c>
      <c r="G1072" t="s">
        <v>272</v>
      </c>
      <c r="H1072" t="s">
        <v>44</v>
      </c>
      <c r="I1072">
        <v>0</v>
      </c>
      <c r="J1072" t="s">
        <v>222</v>
      </c>
    </row>
    <row r="1073" spans="1:10" x14ac:dyDescent="0.2">
      <c r="A1073">
        <v>5</v>
      </c>
      <c r="B1073">
        <v>1</v>
      </c>
      <c r="C1073" s="2">
        <v>44788</v>
      </c>
      <c r="D1073">
        <v>7</v>
      </c>
      <c r="E1073" t="s">
        <v>271</v>
      </c>
      <c r="F1073">
        <v>15</v>
      </c>
      <c r="G1073" t="s">
        <v>272</v>
      </c>
      <c r="H1073" t="s">
        <v>44</v>
      </c>
      <c r="I1073">
        <v>0</v>
      </c>
      <c r="J1073" t="s">
        <v>222</v>
      </c>
    </row>
    <row r="1074" spans="1:10" x14ac:dyDescent="0.2">
      <c r="A1074">
        <v>5</v>
      </c>
      <c r="B1074">
        <v>1</v>
      </c>
      <c r="C1074" s="2">
        <v>44788</v>
      </c>
      <c r="D1074">
        <v>7</v>
      </c>
      <c r="E1074" t="s">
        <v>271</v>
      </c>
      <c r="F1074">
        <v>15</v>
      </c>
      <c r="G1074" t="s">
        <v>272</v>
      </c>
      <c r="H1074" t="s">
        <v>44</v>
      </c>
      <c r="I1074">
        <v>0</v>
      </c>
      <c r="J1074" t="s">
        <v>222</v>
      </c>
    </row>
    <row r="1075" spans="1:10" x14ac:dyDescent="0.2">
      <c r="A1075">
        <v>5</v>
      </c>
      <c r="B1075">
        <v>1</v>
      </c>
      <c r="C1075" s="2">
        <v>44788</v>
      </c>
      <c r="D1075">
        <v>7</v>
      </c>
      <c r="E1075" t="s">
        <v>271</v>
      </c>
      <c r="F1075">
        <v>15</v>
      </c>
      <c r="G1075" t="s">
        <v>272</v>
      </c>
      <c r="H1075" t="s">
        <v>44</v>
      </c>
      <c r="I1075">
        <v>0</v>
      </c>
      <c r="J1075" t="s">
        <v>222</v>
      </c>
    </row>
    <row r="1076" spans="1:10" x14ac:dyDescent="0.2">
      <c r="A1076">
        <v>5</v>
      </c>
      <c r="B1076">
        <v>1</v>
      </c>
      <c r="C1076" s="2">
        <v>44788</v>
      </c>
      <c r="D1076">
        <v>7</v>
      </c>
      <c r="E1076" t="s">
        <v>271</v>
      </c>
      <c r="F1076">
        <v>15</v>
      </c>
      <c r="G1076" t="s">
        <v>272</v>
      </c>
      <c r="H1076" t="s">
        <v>44</v>
      </c>
      <c r="I1076">
        <v>0</v>
      </c>
      <c r="J1076" t="s">
        <v>222</v>
      </c>
    </row>
    <row r="1077" spans="1:10" x14ac:dyDescent="0.2">
      <c r="A1077">
        <v>5</v>
      </c>
      <c r="B1077">
        <v>1</v>
      </c>
      <c r="C1077" s="2">
        <v>44788</v>
      </c>
      <c r="D1077">
        <v>7</v>
      </c>
      <c r="E1077" t="s">
        <v>271</v>
      </c>
      <c r="F1077">
        <v>15</v>
      </c>
      <c r="G1077" t="s">
        <v>272</v>
      </c>
      <c r="H1077" t="s">
        <v>44</v>
      </c>
      <c r="I1077">
        <v>0</v>
      </c>
      <c r="J1077" t="s">
        <v>222</v>
      </c>
    </row>
    <row r="1078" spans="1:10" x14ac:dyDescent="0.2">
      <c r="A1078">
        <v>5</v>
      </c>
      <c r="B1078">
        <v>1</v>
      </c>
      <c r="C1078" s="2">
        <v>44788</v>
      </c>
      <c r="D1078">
        <v>7</v>
      </c>
      <c r="E1078" t="s">
        <v>271</v>
      </c>
      <c r="F1078">
        <v>15</v>
      </c>
      <c r="G1078" t="s">
        <v>272</v>
      </c>
      <c r="H1078" t="s">
        <v>44</v>
      </c>
      <c r="I1078">
        <v>0</v>
      </c>
      <c r="J1078" t="s">
        <v>222</v>
      </c>
    </row>
    <row r="1079" spans="1:10" x14ac:dyDescent="0.2">
      <c r="A1079">
        <v>5</v>
      </c>
      <c r="B1079">
        <v>1</v>
      </c>
      <c r="C1079" s="2">
        <v>44788</v>
      </c>
      <c r="D1079">
        <v>7</v>
      </c>
      <c r="E1079" t="s">
        <v>271</v>
      </c>
      <c r="F1079">
        <v>45</v>
      </c>
      <c r="G1079" t="s">
        <v>273</v>
      </c>
      <c r="H1079" t="s">
        <v>53</v>
      </c>
      <c r="I1079">
        <v>1</v>
      </c>
      <c r="J1079" t="s">
        <v>222</v>
      </c>
    </row>
    <row r="1080" spans="1:10" x14ac:dyDescent="0.2">
      <c r="A1080">
        <v>5</v>
      </c>
      <c r="B1080">
        <v>1</v>
      </c>
      <c r="C1080" s="2">
        <v>44788</v>
      </c>
      <c r="D1080">
        <v>7</v>
      </c>
      <c r="E1080" t="s">
        <v>271</v>
      </c>
      <c r="F1080">
        <v>45</v>
      </c>
      <c r="G1080" t="s">
        <v>273</v>
      </c>
      <c r="H1080" t="s">
        <v>53</v>
      </c>
      <c r="I1080">
        <v>1</v>
      </c>
      <c r="J1080" t="s">
        <v>222</v>
      </c>
    </row>
    <row r="1081" spans="1:10" x14ac:dyDescent="0.2">
      <c r="A1081">
        <v>5</v>
      </c>
      <c r="B1081">
        <v>1</v>
      </c>
      <c r="C1081" s="2">
        <v>44788</v>
      </c>
      <c r="D1081">
        <v>7</v>
      </c>
      <c r="E1081" t="s">
        <v>271</v>
      </c>
      <c r="F1081">
        <v>45</v>
      </c>
      <c r="G1081" t="s">
        <v>273</v>
      </c>
      <c r="H1081" t="s">
        <v>53</v>
      </c>
      <c r="I1081">
        <v>1</v>
      </c>
      <c r="J1081" t="s">
        <v>222</v>
      </c>
    </row>
    <row r="1082" spans="1:10" x14ac:dyDescent="0.2">
      <c r="A1082">
        <v>5</v>
      </c>
      <c r="B1082">
        <v>1</v>
      </c>
      <c r="C1082" s="2">
        <v>44788</v>
      </c>
      <c r="D1082">
        <v>7</v>
      </c>
      <c r="E1082" t="s">
        <v>271</v>
      </c>
      <c r="F1082">
        <v>45</v>
      </c>
      <c r="G1082" t="s">
        <v>273</v>
      </c>
      <c r="H1082" t="s">
        <v>53</v>
      </c>
      <c r="I1082">
        <v>1</v>
      </c>
      <c r="J1082" t="s">
        <v>222</v>
      </c>
    </row>
    <row r="1083" spans="1:10" x14ac:dyDescent="0.2">
      <c r="A1083">
        <v>5</v>
      </c>
      <c r="B1083">
        <v>1</v>
      </c>
      <c r="C1083" s="2">
        <v>44788</v>
      </c>
      <c r="D1083">
        <v>7</v>
      </c>
      <c r="E1083" t="s">
        <v>271</v>
      </c>
      <c r="F1083">
        <v>45</v>
      </c>
      <c r="G1083" t="s">
        <v>273</v>
      </c>
      <c r="H1083" t="s">
        <v>53</v>
      </c>
      <c r="I1083">
        <v>1</v>
      </c>
      <c r="J1083" t="s">
        <v>222</v>
      </c>
    </row>
    <row r="1084" spans="1:10" x14ac:dyDescent="0.2">
      <c r="A1084">
        <v>5</v>
      </c>
      <c r="B1084">
        <v>1</v>
      </c>
      <c r="C1084" s="2">
        <v>44788</v>
      </c>
      <c r="D1084">
        <v>7</v>
      </c>
      <c r="E1084" t="s">
        <v>271</v>
      </c>
      <c r="F1084">
        <v>45</v>
      </c>
      <c r="G1084" t="s">
        <v>273</v>
      </c>
      <c r="H1084" t="s">
        <v>44</v>
      </c>
      <c r="I1084">
        <v>0</v>
      </c>
      <c r="J1084" t="s">
        <v>222</v>
      </c>
    </row>
    <row r="1085" spans="1:10" x14ac:dyDescent="0.2">
      <c r="A1085">
        <v>5</v>
      </c>
      <c r="B1085">
        <v>1</v>
      </c>
      <c r="C1085" s="2">
        <v>44788</v>
      </c>
      <c r="D1085">
        <v>7</v>
      </c>
      <c r="E1085" t="s">
        <v>271</v>
      </c>
      <c r="F1085">
        <v>45</v>
      </c>
      <c r="G1085" t="s">
        <v>273</v>
      </c>
      <c r="H1085" t="s">
        <v>44</v>
      </c>
      <c r="I1085">
        <v>0</v>
      </c>
      <c r="J1085" t="s">
        <v>222</v>
      </c>
    </row>
    <row r="1086" spans="1:10" x14ac:dyDescent="0.2">
      <c r="A1086">
        <v>5</v>
      </c>
      <c r="B1086">
        <v>1</v>
      </c>
      <c r="C1086" s="2">
        <v>44788</v>
      </c>
      <c r="D1086">
        <v>7</v>
      </c>
      <c r="E1086" t="s">
        <v>271</v>
      </c>
      <c r="F1086">
        <v>45</v>
      </c>
      <c r="G1086" t="s">
        <v>273</v>
      </c>
      <c r="H1086" t="s">
        <v>44</v>
      </c>
      <c r="I1086">
        <v>0</v>
      </c>
      <c r="J1086" t="s">
        <v>222</v>
      </c>
    </row>
    <row r="1087" spans="1:10" x14ac:dyDescent="0.2">
      <c r="A1087">
        <v>5</v>
      </c>
      <c r="B1087">
        <v>1</v>
      </c>
      <c r="C1087" s="2">
        <v>44788</v>
      </c>
      <c r="D1087">
        <v>7</v>
      </c>
      <c r="E1087" t="s">
        <v>271</v>
      </c>
      <c r="F1087">
        <v>45</v>
      </c>
      <c r="G1087" t="s">
        <v>273</v>
      </c>
      <c r="H1087" t="s">
        <v>44</v>
      </c>
      <c r="I1087">
        <v>0</v>
      </c>
      <c r="J1087" t="s">
        <v>222</v>
      </c>
    </row>
    <row r="1088" spans="1:10" x14ac:dyDescent="0.2">
      <c r="A1088">
        <v>5</v>
      </c>
      <c r="B1088">
        <v>1</v>
      </c>
      <c r="C1088" s="2">
        <v>44788</v>
      </c>
      <c r="D1088">
        <v>7</v>
      </c>
      <c r="E1088" t="s">
        <v>271</v>
      </c>
      <c r="F1088">
        <v>45</v>
      </c>
      <c r="G1088" t="s">
        <v>273</v>
      </c>
      <c r="H1088" t="s">
        <v>44</v>
      </c>
      <c r="I1088">
        <v>0</v>
      </c>
      <c r="J1088" t="s">
        <v>222</v>
      </c>
    </row>
    <row r="1089" spans="1:10" x14ac:dyDescent="0.2">
      <c r="A1089">
        <v>5</v>
      </c>
      <c r="B1089">
        <v>1</v>
      </c>
      <c r="C1089" s="2">
        <v>44788</v>
      </c>
      <c r="D1089">
        <v>7</v>
      </c>
      <c r="E1089" t="s">
        <v>271</v>
      </c>
      <c r="F1089">
        <v>45</v>
      </c>
      <c r="G1089" t="s">
        <v>273</v>
      </c>
      <c r="H1089" t="s">
        <v>44</v>
      </c>
      <c r="I1089">
        <v>0</v>
      </c>
      <c r="J1089" t="s">
        <v>222</v>
      </c>
    </row>
    <row r="1090" spans="1:10" x14ac:dyDescent="0.2">
      <c r="A1090">
        <v>5</v>
      </c>
      <c r="B1090">
        <v>1</v>
      </c>
      <c r="C1090" s="2">
        <v>44788</v>
      </c>
      <c r="D1090">
        <v>7</v>
      </c>
      <c r="E1090" t="s">
        <v>271</v>
      </c>
      <c r="F1090">
        <v>45</v>
      </c>
      <c r="G1090" t="s">
        <v>273</v>
      </c>
      <c r="H1090" t="s">
        <v>44</v>
      </c>
      <c r="I1090">
        <v>0</v>
      </c>
      <c r="J1090" t="s">
        <v>222</v>
      </c>
    </row>
    <row r="1091" spans="1:10" x14ac:dyDescent="0.2">
      <c r="A1091">
        <v>5</v>
      </c>
      <c r="B1091">
        <v>1</v>
      </c>
      <c r="C1091" s="2">
        <v>44788</v>
      </c>
      <c r="D1091">
        <v>7</v>
      </c>
      <c r="E1091" t="s">
        <v>271</v>
      </c>
      <c r="F1091">
        <v>45</v>
      </c>
      <c r="G1091" t="s">
        <v>273</v>
      </c>
      <c r="H1091" t="s">
        <v>44</v>
      </c>
      <c r="I1091">
        <v>0</v>
      </c>
      <c r="J1091" t="s">
        <v>222</v>
      </c>
    </row>
    <row r="1092" spans="1:10" x14ac:dyDescent="0.2">
      <c r="A1092">
        <v>5</v>
      </c>
      <c r="B1092">
        <v>1</v>
      </c>
      <c r="C1092" s="2">
        <v>44788</v>
      </c>
      <c r="D1092">
        <v>7</v>
      </c>
      <c r="E1092" t="s">
        <v>271</v>
      </c>
      <c r="F1092">
        <v>45</v>
      </c>
      <c r="G1092" t="s">
        <v>273</v>
      </c>
      <c r="H1092" t="s">
        <v>44</v>
      </c>
      <c r="I1092">
        <v>0</v>
      </c>
      <c r="J1092" t="s">
        <v>222</v>
      </c>
    </row>
    <row r="1093" spans="1:10" x14ac:dyDescent="0.2">
      <c r="A1093">
        <v>5</v>
      </c>
      <c r="B1093">
        <v>1</v>
      </c>
      <c r="C1093" s="2">
        <v>44788</v>
      </c>
      <c r="D1093">
        <v>7</v>
      </c>
      <c r="E1093" t="s">
        <v>271</v>
      </c>
      <c r="F1093">
        <v>45</v>
      </c>
      <c r="G1093" t="s">
        <v>273</v>
      </c>
      <c r="H1093" t="s">
        <v>44</v>
      </c>
      <c r="I1093">
        <v>0</v>
      </c>
      <c r="J1093" t="s">
        <v>222</v>
      </c>
    </row>
    <row r="1094" spans="1:10" x14ac:dyDescent="0.2">
      <c r="A1094">
        <v>5</v>
      </c>
      <c r="B1094">
        <v>1</v>
      </c>
      <c r="C1094" s="2">
        <v>44788</v>
      </c>
      <c r="D1094">
        <v>7</v>
      </c>
      <c r="E1094" t="s">
        <v>271</v>
      </c>
      <c r="F1094">
        <v>45</v>
      </c>
      <c r="G1094" t="s">
        <v>273</v>
      </c>
      <c r="H1094" t="s">
        <v>44</v>
      </c>
      <c r="I1094">
        <v>0</v>
      </c>
      <c r="J1094" t="s">
        <v>222</v>
      </c>
    </row>
    <row r="1095" spans="1:10" x14ac:dyDescent="0.2">
      <c r="A1095">
        <v>5</v>
      </c>
      <c r="B1095">
        <v>1</v>
      </c>
      <c r="C1095" s="2">
        <v>44788</v>
      </c>
      <c r="D1095">
        <v>7</v>
      </c>
      <c r="E1095" t="s">
        <v>271</v>
      </c>
      <c r="F1095">
        <v>45</v>
      </c>
      <c r="G1095" t="s">
        <v>273</v>
      </c>
      <c r="H1095" t="s">
        <v>44</v>
      </c>
      <c r="I1095">
        <v>0</v>
      </c>
      <c r="J1095" t="s">
        <v>222</v>
      </c>
    </row>
    <row r="1096" spans="1:10" x14ac:dyDescent="0.2">
      <c r="A1096">
        <v>5</v>
      </c>
      <c r="B1096">
        <v>1</v>
      </c>
      <c r="C1096" s="2">
        <v>44788</v>
      </c>
      <c r="D1096">
        <v>7</v>
      </c>
      <c r="E1096" t="s">
        <v>271</v>
      </c>
      <c r="F1096">
        <v>45</v>
      </c>
      <c r="G1096" t="s">
        <v>273</v>
      </c>
      <c r="H1096" t="s">
        <v>44</v>
      </c>
      <c r="I1096">
        <v>0</v>
      </c>
      <c r="J1096" t="s">
        <v>222</v>
      </c>
    </row>
    <row r="1097" spans="1:10" x14ac:dyDescent="0.2">
      <c r="A1097">
        <v>5</v>
      </c>
      <c r="B1097">
        <v>1</v>
      </c>
      <c r="C1097" s="2">
        <v>44788</v>
      </c>
      <c r="D1097">
        <v>7</v>
      </c>
      <c r="E1097" t="s">
        <v>271</v>
      </c>
      <c r="F1097">
        <v>45</v>
      </c>
      <c r="G1097" t="s">
        <v>273</v>
      </c>
      <c r="H1097" t="s">
        <v>44</v>
      </c>
      <c r="I1097">
        <v>0</v>
      </c>
      <c r="J1097" t="s">
        <v>222</v>
      </c>
    </row>
    <row r="1098" spans="1:10" x14ac:dyDescent="0.2">
      <c r="A1098">
        <v>5</v>
      </c>
      <c r="B1098">
        <v>1</v>
      </c>
      <c r="C1098" s="2">
        <v>44788</v>
      </c>
      <c r="D1098">
        <v>8</v>
      </c>
      <c r="E1098" t="s">
        <v>274</v>
      </c>
      <c r="F1098">
        <v>15</v>
      </c>
      <c r="G1098" t="s">
        <v>275</v>
      </c>
      <c r="H1098" t="s">
        <v>44</v>
      </c>
      <c r="I1098">
        <v>0</v>
      </c>
      <c r="J1098" t="s">
        <v>222</v>
      </c>
    </row>
    <row r="1099" spans="1:10" x14ac:dyDescent="0.2">
      <c r="A1099">
        <v>5</v>
      </c>
      <c r="B1099">
        <v>1</v>
      </c>
      <c r="C1099" s="2">
        <v>44788</v>
      </c>
      <c r="D1099">
        <v>8</v>
      </c>
      <c r="E1099" t="s">
        <v>274</v>
      </c>
      <c r="F1099">
        <v>15</v>
      </c>
      <c r="G1099" t="s">
        <v>275</v>
      </c>
      <c r="H1099" t="s">
        <v>44</v>
      </c>
      <c r="I1099">
        <v>0</v>
      </c>
      <c r="J1099" t="s">
        <v>222</v>
      </c>
    </row>
    <row r="1100" spans="1:10" x14ac:dyDescent="0.2">
      <c r="A1100">
        <v>5</v>
      </c>
      <c r="B1100">
        <v>1</v>
      </c>
      <c r="C1100" s="2">
        <v>44788</v>
      </c>
      <c r="D1100">
        <v>8</v>
      </c>
      <c r="E1100" t="s">
        <v>274</v>
      </c>
      <c r="F1100">
        <v>15</v>
      </c>
      <c r="G1100" t="s">
        <v>275</v>
      </c>
      <c r="H1100" t="s">
        <v>44</v>
      </c>
      <c r="I1100">
        <v>0</v>
      </c>
      <c r="J1100" t="s">
        <v>222</v>
      </c>
    </row>
    <row r="1101" spans="1:10" x14ac:dyDescent="0.2">
      <c r="A1101">
        <v>5</v>
      </c>
      <c r="B1101">
        <v>1</v>
      </c>
      <c r="C1101" s="2">
        <v>44788</v>
      </c>
      <c r="D1101">
        <v>8</v>
      </c>
      <c r="E1101" t="s">
        <v>274</v>
      </c>
      <c r="F1101">
        <v>15</v>
      </c>
      <c r="G1101" t="s">
        <v>275</v>
      </c>
      <c r="H1101" t="s">
        <v>53</v>
      </c>
      <c r="I1101">
        <v>1</v>
      </c>
      <c r="J1101" t="s">
        <v>222</v>
      </c>
    </row>
    <row r="1102" spans="1:10" x14ac:dyDescent="0.2">
      <c r="A1102">
        <v>5</v>
      </c>
      <c r="B1102">
        <v>1</v>
      </c>
      <c r="C1102" s="2">
        <v>44788</v>
      </c>
      <c r="D1102">
        <v>8</v>
      </c>
      <c r="E1102" t="s">
        <v>274</v>
      </c>
      <c r="F1102">
        <v>15</v>
      </c>
      <c r="G1102" t="s">
        <v>275</v>
      </c>
      <c r="H1102" t="s">
        <v>53</v>
      </c>
      <c r="I1102">
        <v>1</v>
      </c>
      <c r="J1102" t="s">
        <v>222</v>
      </c>
    </row>
    <row r="1103" spans="1:10" x14ac:dyDescent="0.2">
      <c r="A1103">
        <v>5</v>
      </c>
      <c r="B1103">
        <v>1</v>
      </c>
      <c r="C1103" s="2">
        <v>44788</v>
      </c>
      <c r="D1103">
        <v>8</v>
      </c>
      <c r="E1103" t="s">
        <v>274</v>
      </c>
      <c r="F1103">
        <v>15</v>
      </c>
      <c r="G1103" t="s">
        <v>275</v>
      </c>
      <c r="H1103" t="s">
        <v>44</v>
      </c>
      <c r="I1103">
        <v>0</v>
      </c>
      <c r="J1103" t="s">
        <v>222</v>
      </c>
    </row>
    <row r="1104" spans="1:10" x14ac:dyDescent="0.2">
      <c r="A1104">
        <v>5</v>
      </c>
      <c r="B1104">
        <v>1</v>
      </c>
      <c r="C1104" s="2">
        <v>44788</v>
      </c>
      <c r="D1104">
        <v>8</v>
      </c>
      <c r="E1104" t="s">
        <v>274</v>
      </c>
      <c r="F1104">
        <v>15</v>
      </c>
      <c r="G1104" t="s">
        <v>275</v>
      </c>
      <c r="H1104" t="s">
        <v>53</v>
      </c>
      <c r="I1104">
        <v>1</v>
      </c>
      <c r="J1104" t="s">
        <v>222</v>
      </c>
    </row>
    <row r="1105" spans="1:10" x14ac:dyDescent="0.2">
      <c r="A1105">
        <v>5</v>
      </c>
      <c r="B1105">
        <v>1</v>
      </c>
      <c r="C1105" s="2">
        <v>44788</v>
      </c>
      <c r="D1105">
        <v>8</v>
      </c>
      <c r="E1105" t="s">
        <v>274</v>
      </c>
      <c r="F1105">
        <v>15</v>
      </c>
      <c r="G1105" t="s">
        <v>275</v>
      </c>
      <c r="H1105" t="s">
        <v>53</v>
      </c>
      <c r="I1105">
        <v>1</v>
      </c>
      <c r="J1105" t="s">
        <v>222</v>
      </c>
    </row>
    <row r="1106" spans="1:10" x14ac:dyDescent="0.2">
      <c r="A1106">
        <v>5</v>
      </c>
      <c r="B1106">
        <v>1</v>
      </c>
      <c r="C1106" s="2">
        <v>44788</v>
      </c>
      <c r="D1106">
        <v>8</v>
      </c>
      <c r="E1106" t="s">
        <v>274</v>
      </c>
      <c r="F1106">
        <v>15</v>
      </c>
      <c r="G1106" t="s">
        <v>275</v>
      </c>
      <c r="H1106" t="s">
        <v>53</v>
      </c>
      <c r="I1106">
        <v>1</v>
      </c>
      <c r="J1106" t="s">
        <v>222</v>
      </c>
    </row>
    <row r="1107" spans="1:10" x14ac:dyDescent="0.2">
      <c r="A1107">
        <v>5</v>
      </c>
      <c r="B1107">
        <v>1</v>
      </c>
      <c r="C1107" s="2">
        <v>44788</v>
      </c>
      <c r="D1107">
        <v>8</v>
      </c>
      <c r="E1107" t="s">
        <v>274</v>
      </c>
      <c r="F1107">
        <v>15</v>
      </c>
      <c r="G1107" t="s">
        <v>275</v>
      </c>
      <c r="H1107" t="s">
        <v>44</v>
      </c>
      <c r="I1107">
        <v>0</v>
      </c>
      <c r="J1107" t="s">
        <v>222</v>
      </c>
    </row>
    <row r="1108" spans="1:10" x14ac:dyDescent="0.2">
      <c r="A1108">
        <v>5</v>
      </c>
      <c r="B1108">
        <v>1</v>
      </c>
      <c r="C1108" s="2">
        <v>44788</v>
      </c>
      <c r="D1108">
        <v>8</v>
      </c>
      <c r="E1108" t="s">
        <v>274</v>
      </c>
      <c r="F1108">
        <v>15</v>
      </c>
      <c r="G1108" t="s">
        <v>275</v>
      </c>
      <c r="H1108" t="s">
        <v>53</v>
      </c>
      <c r="I1108">
        <v>1</v>
      </c>
      <c r="J1108" t="s">
        <v>222</v>
      </c>
    </row>
    <row r="1109" spans="1:10" x14ac:dyDescent="0.2">
      <c r="A1109">
        <v>5</v>
      </c>
      <c r="B1109">
        <v>1</v>
      </c>
      <c r="C1109" s="2">
        <v>44788</v>
      </c>
      <c r="D1109">
        <v>8</v>
      </c>
      <c r="E1109" t="s">
        <v>274</v>
      </c>
      <c r="F1109">
        <v>45</v>
      </c>
      <c r="G1109" t="s">
        <v>276</v>
      </c>
      <c r="H1109" t="s">
        <v>53</v>
      </c>
      <c r="I1109">
        <v>1</v>
      </c>
      <c r="J1109" t="s">
        <v>222</v>
      </c>
    </row>
    <row r="1110" spans="1:10" x14ac:dyDescent="0.2">
      <c r="A1110">
        <v>5</v>
      </c>
      <c r="B1110">
        <v>1</v>
      </c>
      <c r="C1110" s="2">
        <v>44788</v>
      </c>
      <c r="D1110">
        <v>8</v>
      </c>
      <c r="E1110" t="s">
        <v>274</v>
      </c>
      <c r="F1110">
        <v>45</v>
      </c>
      <c r="G1110" t="s">
        <v>276</v>
      </c>
      <c r="H1110" t="s">
        <v>53</v>
      </c>
      <c r="I1110">
        <v>1</v>
      </c>
      <c r="J1110" t="s">
        <v>222</v>
      </c>
    </row>
    <row r="1111" spans="1:10" x14ac:dyDescent="0.2">
      <c r="A1111">
        <v>5</v>
      </c>
      <c r="B1111">
        <v>1</v>
      </c>
      <c r="C1111" s="2">
        <v>44788</v>
      </c>
      <c r="D1111">
        <v>8</v>
      </c>
      <c r="E1111" t="s">
        <v>274</v>
      </c>
      <c r="F1111">
        <v>45</v>
      </c>
      <c r="G1111" t="s">
        <v>276</v>
      </c>
      <c r="H1111" t="s">
        <v>53</v>
      </c>
      <c r="I1111">
        <v>1</v>
      </c>
      <c r="J1111" t="s">
        <v>222</v>
      </c>
    </row>
    <row r="1112" spans="1:10" x14ac:dyDescent="0.2">
      <c r="A1112">
        <v>5</v>
      </c>
      <c r="B1112">
        <v>1</v>
      </c>
      <c r="C1112" s="2">
        <v>44788</v>
      </c>
      <c r="D1112">
        <v>8</v>
      </c>
      <c r="E1112" t="s">
        <v>274</v>
      </c>
      <c r="F1112">
        <v>45</v>
      </c>
      <c r="G1112" t="s">
        <v>276</v>
      </c>
      <c r="H1112" t="s">
        <v>53</v>
      </c>
      <c r="I1112">
        <v>1</v>
      </c>
      <c r="J1112" t="s">
        <v>222</v>
      </c>
    </row>
    <row r="1113" spans="1:10" x14ac:dyDescent="0.2">
      <c r="A1113">
        <v>5</v>
      </c>
      <c r="B1113">
        <v>1</v>
      </c>
      <c r="C1113" s="2">
        <v>44788</v>
      </c>
      <c r="D1113">
        <v>8</v>
      </c>
      <c r="E1113" t="s">
        <v>274</v>
      </c>
      <c r="F1113">
        <v>45</v>
      </c>
      <c r="G1113" t="s">
        <v>276</v>
      </c>
      <c r="H1113" t="s">
        <v>53</v>
      </c>
      <c r="I1113">
        <v>1</v>
      </c>
      <c r="J1113" t="s">
        <v>222</v>
      </c>
    </row>
    <row r="1114" spans="1:10" x14ac:dyDescent="0.2">
      <c r="A1114">
        <v>5</v>
      </c>
      <c r="B1114">
        <v>1</v>
      </c>
      <c r="C1114" s="2">
        <v>44788</v>
      </c>
      <c r="D1114">
        <v>8</v>
      </c>
      <c r="E1114" t="s">
        <v>274</v>
      </c>
      <c r="F1114">
        <v>45</v>
      </c>
      <c r="G1114" t="s">
        <v>276</v>
      </c>
      <c r="H1114" t="s">
        <v>53</v>
      </c>
      <c r="I1114">
        <v>1</v>
      </c>
      <c r="J1114" t="s">
        <v>222</v>
      </c>
    </row>
    <row r="1115" spans="1:10" x14ac:dyDescent="0.2">
      <c r="A1115">
        <v>5</v>
      </c>
      <c r="B1115">
        <v>1</v>
      </c>
      <c r="C1115" s="2">
        <v>44788</v>
      </c>
      <c r="D1115">
        <v>8</v>
      </c>
      <c r="E1115" t="s">
        <v>274</v>
      </c>
      <c r="F1115">
        <v>45</v>
      </c>
      <c r="G1115" t="s">
        <v>276</v>
      </c>
      <c r="H1115" t="s">
        <v>53</v>
      </c>
      <c r="I1115">
        <v>1</v>
      </c>
      <c r="J1115" t="s">
        <v>222</v>
      </c>
    </row>
    <row r="1116" spans="1:10" x14ac:dyDescent="0.2">
      <c r="A1116">
        <v>5</v>
      </c>
      <c r="B1116">
        <v>1</v>
      </c>
      <c r="C1116" s="2">
        <v>44788</v>
      </c>
      <c r="D1116">
        <v>8</v>
      </c>
      <c r="E1116" t="s">
        <v>274</v>
      </c>
      <c r="F1116">
        <v>45</v>
      </c>
      <c r="G1116" t="s">
        <v>276</v>
      </c>
      <c r="H1116" t="s">
        <v>53</v>
      </c>
      <c r="I1116">
        <v>1</v>
      </c>
      <c r="J1116" t="s">
        <v>222</v>
      </c>
    </row>
    <row r="1117" spans="1:10" x14ac:dyDescent="0.2">
      <c r="A1117">
        <v>5</v>
      </c>
      <c r="B1117">
        <v>1</v>
      </c>
      <c r="C1117" s="2">
        <v>44788</v>
      </c>
      <c r="D1117">
        <v>8</v>
      </c>
      <c r="E1117" t="s">
        <v>274</v>
      </c>
      <c r="F1117">
        <v>45</v>
      </c>
      <c r="G1117" t="s">
        <v>276</v>
      </c>
      <c r="H1117" t="s">
        <v>53</v>
      </c>
      <c r="I1117">
        <v>1</v>
      </c>
      <c r="J1117" t="s">
        <v>222</v>
      </c>
    </row>
    <row r="1118" spans="1:10" x14ac:dyDescent="0.2">
      <c r="A1118">
        <v>5</v>
      </c>
      <c r="B1118">
        <v>1</v>
      </c>
      <c r="C1118" s="2">
        <v>44788</v>
      </c>
      <c r="D1118">
        <v>8</v>
      </c>
      <c r="E1118" t="s">
        <v>274</v>
      </c>
      <c r="F1118">
        <v>45</v>
      </c>
      <c r="G1118" t="s">
        <v>276</v>
      </c>
      <c r="H1118" t="s">
        <v>53</v>
      </c>
      <c r="I1118">
        <v>1</v>
      </c>
      <c r="J1118" t="s">
        <v>222</v>
      </c>
    </row>
    <row r="1119" spans="1:10" x14ac:dyDescent="0.2">
      <c r="A1119">
        <v>5</v>
      </c>
      <c r="B1119">
        <v>1</v>
      </c>
      <c r="C1119" s="2">
        <v>44788</v>
      </c>
      <c r="D1119">
        <v>8</v>
      </c>
      <c r="E1119" t="s">
        <v>274</v>
      </c>
      <c r="F1119">
        <v>45</v>
      </c>
      <c r="G1119" t="s">
        <v>276</v>
      </c>
      <c r="H1119" t="s">
        <v>53</v>
      </c>
      <c r="I1119">
        <v>1</v>
      </c>
      <c r="J1119" t="s">
        <v>222</v>
      </c>
    </row>
    <row r="1120" spans="1:10" x14ac:dyDescent="0.2">
      <c r="A1120">
        <v>5</v>
      </c>
      <c r="B1120">
        <v>2</v>
      </c>
      <c r="C1120" s="2">
        <v>44796</v>
      </c>
      <c r="D1120">
        <v>7</v>
      </c>
      <c r="E1120" t="s">
        <v>271</v>
      </c>
      <c r="F1120">
        <v>15</v>
      </c>
      <c r="G1120" t="s">
        <v>272</v>
      </c>
      <c r="H1120" t="s">
        <v>53</v>
      </c>
      <c r="I1120">
        <v>1</v>
      </c>
      <c r="J1120" t="s">
        <v>222</v>
      </c>
    </row>
    <row r="1121" spans="1:10" x14ac:dyDescent="0.2">
      <c r="A1121">
        <v>5</v>
      </c>
      <c r="B1121">
        <v>2</v>
      </c>
      <c r="C1121" s="2">
        <v>44796</v>
      </c>
      <c r="D1121">
        <v>7</v>
      </c>
      <c r="E1121" t="s">
        <v>271</v>
      </c>
      <c r="F1121">
        <v>15</v>
      </c>
      <c r="G1121" t="s">
        <v>272</v>
      </c>
      <c r="H1121" t="s">
        <v>53</v>
      </c>
      <c r="I1121">
        <v>1</v>
      </c>
      <c r="J1121" t="s">
        <v>222</v>
      </c>
    </row>
    <row r="1122" spans="1:10" x14ac:dyDescent="0.2">
      <c r="A1122">
        <v>5</v>
      </c>
      <c r="B1122">
        <v>2</v>
      </c>
      <c r="C1122" s="2">
        <v>44796</v>
      </c>
      <c r="D1122">
        <v>7</v>
      </c>
      <c r="E1122" t="s">
        <v>271</v>
      </c>
      <c r="F1122">
        <v>15</v>
      </c>
      <c r="G1122" t="s">
        <v>272</v>
      </c>
      <c r="H1122" t="s">
        <v>53</v>
      </c>
      <c r="I1122">
        <v>1</v>
      </c>
      <c r="J1122" t="s">
        <v>222</v>
      </c>
    </row>
    <row r="1123" spans="1:10" x14ac:dyDescent="0.2">
      <c r="A1123">
        <v>5</v>
      </c>
      <c r="B1123">
        <v>2</v>
      </c>
      <c r="C1123" s="2">
        <v>44796</v>
      </c>
      <c r="D1123">
        <v>7</v>
      </c>
      <c r="E1123" t="s">
        <v>271</v>
      </c>
      <c r="F1123">
        <v>15</v>
      </c>
      <c r="G1123" t="s">
        <v>272</v>
      </c>
      <c r="H1123" t="s">
        <v>53</v>
      </c>
      <c r="I1123">
        <v>1</v>
      </c>
      <c r="J1123" t="s">
        <v>222</v>
      </c>
    </row>
    <row r="1124" spans="1:10" x14ac:dyDescent="0.2">
      <c r="A1124">
        <v>5</v>
      </c>
      <c r="B1124">
        <v>2</v>
      </c>
      <c r="C1124" s="2">
        <v>44796</v>
      </c>
      <c r="D1124">
        <v>7</v>
      </c>
      <c r="E1124" t="s">
        <v>271</v>
      </c>
      <c r="F1124">
        <v>15</v>
      </c>
      <c r="G1124" t="s">
        <v>272</v>
      </c>
      <c r="H1124" t="s">
        <v>53</v>
      </c>
      <c r="I1124">
        <v>1</v>
      </c>
      <c r="J1124" t="s">
        <v>222</v>
      </c>
    </row>
    <row r="1125" spans="1:10" x14ac:dyDescent="0.2">
      <c r="A1125">
        <v>5</v>
      </c>
      <c r="B1125">
        <v>2</v>
      </c>
      <c r="C1125" s="2">
        <v>44796</v>
      </c>
      <c r="D1125">
        <v>7</v>
      </c>
      <c r="E1125" t="s">
        <v>271</v>
      </c>
      <c r="F1125">
        <v>15</v>
      </c>
      <c r="G1125" t="s">
        <v>272</v>
      </c>
      <c r="H1125" t="s">
        <v>53</v>
      </c>
      <c r="I1125">
        <v>1</v>
      </c>
      <c r="J1125" t="s">
        <v>222</v>
      </c>
    </row>
    <row r="1126" spans="1:10" x14ac:dyDescent="0.2">
      <c r="A1126">
        <v>5</v>
      </c>
      <c r="B1126">
        <v>2</v>
      </c>
      <c r="C1126" s="2">
        <v>44796</v>
      </c>
      <c r="D1126">
        <v>7</v>
      </c>
      <c r="E1126" t="s">
        <v>271</v>
      </c>
      <c r="F1126">
        <v>15</v>
      </c>
      <c r="G1126" t="s">
        <v>272</v>
      </c>
      <c r="H1126" t="s">
        <v>53</v>
      </c>
      <c r="I1126">
        <v>1</v>
      </c>
      <c r="J1126" t="s">
        <v>222</v>
      </c>
    </row>
    <row r="1127" spans="1:10" x14ac:dyDescent="0.2">
      <c r="A1127">
        <v>5</v>
      </c>
      <c r="B1127">
        <v>2</v>
      </c>
      <c r="C1127" s="2">
        <v>44796</v>
      </c>
      <c r="D1127">
        <v>7</v>
      </c>
      <c r="E1127" t="s">
        <v>271</v>
      </c>
      <c r="F1127">
        <v>15</v>
      </c>
      <c r="G1127" t="s">
        <v>272</v>
      </c>
      <c r="H1127" t="s">
        <v>53</v>
      </c>
      <c r="I1127">
        <v>1</v>
      </c>
      <c r="J1127" t="s">
        <v>222</v>
      </c>
    </row>
    <row r="1128" spans="1:10" x14ac:dyDescent="0.2">
      <c r="A1128">
        <v>5</v>
      </c>
      <c r="B1128">
        <v>2</v>
      </c>
      <c r="C1128" s="2">
        <v>44796</v>
      </c>
      <c r="D1128">
        <v>7</v>
      </c>
      <c r="E1128" t="s">
        <v>271</v>
      </c>
      <c r="F1128">
        <v>15</v>
      </c>
      <c r="G1128" t="s">
        <v>272</v>
      </c>
      <c r="H1128" t="s">
        <v>53</v>
      </c>
      <c r="I1128">
        <v>1</v>
      </c>
      <c r="J1128" t="s">
        <v>222</v>
      </c>
    </row>
    <row r="1129" spans="1:10" x14ac:dyDescent="0.2">
      <c r="A1129">
        <v>5</v>
      </c>
      <c r="B1129">
        <v>2</v>
      </c>
      <c r="C1129" s="2">
        <v>44796</v>
      </c>
      <c r="D1129">
        <v>7</v>
      </c>
      <c r="E1129" t="s">
        <v>271</v>
      </c>
      <c r="F1129">
        <v>15</v>
      </c>
      <c r="G1129" t="s">
        <v>272</v>
      </c>
      <c r="H1129" t="s">
        <v>53</v>
      </c>
      <c r="I1129">
        <v>1</v>
      </c>
      <c r="J1129" t="s">
        <v>222</v>
      </c>
    </row>
    <row r="1130" spans="1:10" x14ac:dyDescent="0.2">
      <c r="A1130">
        <v>5</v>
      </c>
      <c r="B1130">
        <v>2</v>
      </c>
      <c r="C1130" s="2">
        <v>44796</v>
      </c>
      <c r="D1130">
        <v>7</v>
      </c>
      <c r="E1130" t="s">
        <v>271</v>
      </c>
      <c r="F1130">
        <v>15</v>
      </c>
      <c r="G1130" t="s">
        <v>272</v>
      </c>
      <c r="H1130" t="s">
        <v>53</v>
      </c>
      <c r="I1130">
        <v>1</v>
      </c>
      <c r="J1130" t="s">
        <v>222</v>
      </c>
    </row>
    <row r="1131" spans="1:10" x14ac:dyDescent="0.2">
      <c r="A1131">
        <v>5</v>
      </c>
      <c r="B1131">
        <v>2</v>
      </c>
      <c r="C1131" s="2">
        <v>44796</v>
      </c>
      <c r="D1131">
        <v>7</v>
      </c>
      <c r="E1131" t="s">
        <v>271</v>
      </c>
      <c r="F1131">
        <v>45</v>
      </c>
      <c r="G1131" t="s">
        <v>273</v>
      </c>
      <c r="H1131" t="s">
        <v>44</v>
      </c>
      <c r="I1131">
        <v>0</v>
      </c>
      <c r="J1131" t="s">
        <v>222</v>
      </c>
    </row>
    <row r="1132" spans="1:10" x14ac:dyDescent="0.2">
      <c r="A1132">
        <v>5</v>
      </c>
      <c r="B1132">
        <v>2</v>
      </c>
      <c r="C1132" s="2">
        <v>44796</v>
      </c>
      <c r="D1132">
        <v>7</v>
      </c>
      <c r="E1132" t="s">
        <v>271</v>
      </c>
      <c r="F1132">
        <v>45</v>
      </c>
      <c r="G1132" t="s">
        <v>273</v>
      </c>
      <c r="H1132" t="s">
        <v>44</v>
      </c>
      <c r="I1132">
        <v>0</v>
      </c>
      <c r="J1132" t="s">
        <v>222</v>
      </c>
    </row>
    <row r="1133" spans="1:10" x14ac:dyDescent="0.2">
      <c r="A1133">
        <v>5</v>
      </c>
      <c r="B1133">
        <v>2</v>
      </c>
      <c r="C1133" s="2">
        <v>44796</v>
      </c>
      <c r="D1133">
        <v>7</v>
      </c>
      <c r="E1133" t="s">
        <v>271</v>
      </c>
      <c r="F1133">
        <v>45</v>
      </c>
      <c r="G1133" t="s">
        <v>273</v>
      </c>
      <c r="H1133" t="s">
        <v>44</v>
      </c>
      <c r="I1133">
        <v>0</v>
      </c>
      <c r="J1133" t="s">
        <v>222</v>
      </c>
    </row>
    <row r="1134" spans="1:10" x14ac:dyDescent="0.2">
      <c r="A1134">
        <v>5</v>
      </c>
      <c r="B1134">
        <v>2</v>
      </c>
      <c r="C1134" s="2">
        <v>44796</v>
      </c>
      <c r="D1134">
        <v>7</v>
      </c>
      <c r="E1134" t="s">
        <v>271</v>
      </c>
      <c r="F1134">
        <v>45</v>
      </c>
      <c r="G1134" t="s">
        <v>273</v>
      </c>
      <c r="H1134" t="s">
        <v>53</v>
      </c>
      <c r="I1134">
        <v>1</v>
      </c>
      <c r="J1134" t="s">
        <v>222</v>
      </c>
    </row>
    <row r="1135" spans="1:10" x14ac:dyDescent="0.2">
      <c r="A1135">
        <v>5</v>
      </c>
      <c r="B1135">
        <v>2</v>
      </c>
      <c r="C1135" s="2">
        <v>44796</v>
      </c>
      <c r="D1135">
        <v>7</v>
      </c>
      <c r="E1135" t="s">
        <v>271</v>
      </c>
      <c r="F1135">
        <v>45</v>
      </c>
      <c r="G1135" t="s">
        <v>273</v>
      </c>
      <c r="H1135" t="s">
        <v>53</v>
      </c>
      <c r="I1135">
        <v>1</v>
      </c>
      <c r="J1135" t="s">
        <v>222</v>
      </c>
    </row>
    <row r="1136" spans="1:10" x14ac:dyDescent="0.2">
      <c r="A1136">
        <v>5</v>
      </c>
      <c r="B1136">
        <v>2</v>
      </c>
      <c r="C1136" s="2">
        <v>44796</v>
      </c>
      <c r="D1136">
        <v>7</v>
      </c>
      <c r="E1136" t="s">
        <v>271</v>
      </c>
      <c r="F1136">
        <v>45</v>
      </c>
      <c r="G1136" t="s">
        <v>273</v>
      </c>
      <c r="H1136" t="s">
        <v>44</v>
      </c>
      <c r="I1136">
        <v>0</v>
      </c>
      <c r="J1136" t="s">
        <v>222</v>
      </c>
    </row>
    <row r="1137" spans="1:10" x14ac:dyDescent="0.2">
      <c r="A1137">
        <v>5</v>
      </c>
      <c r="B1137">
        <v>2</v>
      </c>
      <c r="C1137" s="2">
        <v>44796</v>
      </c>
      <c r="D1137">
        <v>7</v>
      </c>
      <c r="E1137" t="s">
        <v>271</v>
      </c>
      <c r="F1137">
        <v>45</v>
      </c>
      <c r="G1137" t="s">
        <v>273</v>
      </c>
      <c r="H1137" t="s">
        <v>44</v>
      </c>
      <c r="I1137">
        <v>0</v>
      </c>
      <c r="J1137" t="s">
        <v>222</v>
      </c>
    </row>
    <row r="1138" spans="1:10" x14ac:dyDescent="0.2">
      <c r="A1138">
        <v>5</v>
      </c>
      <c r="B1138">
        <v>2</v>
      </c>
      <c r="C1138" s="2">
        <v>44796</v>
      </c>
      <c r="D1138">
        <v>7</v>
      </c>
      <c r="E1138" t="s">
        <v>271</v>
      </c>
      <c r="F1138">
        <v>45</v>
      </c>
      <c r="G1138" t="s">
        <v>273</v>
      </c>
      <c r="H1138" t="s">
        <v>44</v>
      </c>
      <c r="I1138">
        <v>0</v>
      </c>
      <c r="J1138" t="s">
        <v>222</v>
      </c>
    </row>
    <row r="1139" spans="1:10" x14ac:dyDescent="0.2">
      <c r="A1139">
        <v>5</v>
      </c>
      <c r="B1139">
        <v>2</v>
      </c>
      <c r="C1139" s="2">
        <v>44796</v>
      </c>
      <c r="D1139">
        <v>7</v>
      </c>
      <c r="E1139" t="s">
        <v>271</v>
      </c>
      <c r="F1139">
        <v>45</v>
      </c>
      <c r="G1139" t="s">
        <v>273</v>
      </c>
      <c r="H1139" t="s">
        <v>53</v>
      </c>
      <c r="I1139">
        <v>1</v>
      </c>
      <c r="J1139" t="s">
        <v>222</v>
      </c>
    </row>
    <row r="1140" spans="1:10" x14ac:dyDescent="0.2">
      <c r="A1140">
        <v>5</v>
      </c>
      <c r="B1140">
        <v>2</v>
      </c>
      <c r="C1140" s="2">
        <v>44796</v>
      </c>
      <c r="D1140">
        <v>7</v>
      </c>
      <c r="E1140" t="s">
        <v>271</v>
      </c>
      <c r="F1140">
        <v>45</v>
      </c>
      <c r="G1140" t="s">
        <v>273</v>
      </c>
      <c r="H1140" t="s">
        <v>53</v>
      </c>
      <c r="I1140">
        <v>1</v>
      </c>
      <c r="J1140" t="s">
        <v>222</v>
      </c>
    </row>
    <row r="1141" spans="1:10" x14ac:dyDescent="0.2">
      <c r="A1141">
        <v>5</v>
      </c>
      <c r="B1141">
        <v>2</v>
      </c>
      <c r="C1141" s="2">
        <v>44796</v>
      </c>
      <c r="D1141">
        <v>7</v>
      </c>
      <c r="E1141" t="s">
        <v>271</v>
      </c>
      <c r="F1141">
        <v>45</v>
      </c>
      <c r="G1141" t="s">
        <v>273</v>
      </c>
      <c r="H1141" t="s">
        <v>53</v>
      </c>
      <c r="I1141">
        <v>1</v>
      </c>
      <c r="J1141" t="s">
        <v>222</v>
      </c>
    </row>
    <row r="1142" spans="1:10" x14ac:dyDescent="0.2">
      <c r="A1142">
        <v>5</v>
      </c>
      <c r="B1142">
        <v>2</v>
      </c>
      <c r="C1142" s="2">
        <v>44796</v>
      </c>
      <c r="D1142">
        <v>7</v>
      </c>
      <c r="E1142" t="s">
        <v>271</v>
      </c>
      <c r="F1142">
        <v>45</v>
      </c>
      <c r="G1142" t="s">
        <v>273</v>
      </c>
      <c r="H1142" t="s">
        <v>53</v>
      </c>
      <c r="I1142">
        <v>1</v>
      </c>
      <c r="J1142" t="s">
        <v>222</v>
      </c>
    </row>
    <row r="1143" spans="1:10" x14ac:dyDescent="0.2">
      <c r="A1143">
        <v>5</v>
      </c>
      <c r="B1143">
        <v>2</v>
      </c>
      <c r="C1143" s="2">
        <v>44796</v>
      </c>
      <c r="D1143">
        <v>7</v>
      </c>
      <c r="E1143" t="s">
        <v>271</v>
      </c>
      <c r="F1143">
        <v>45</v>
      </c>
      <c r="G1143" t="s">
        <v>273</v>
      </c>
      <c r="H1143" t="s">
        <v>53</v>
      </c>
      <c r="I1143">
        <v>1</v>
      </c>
      <c r="J1143" t="s">
        <v>222</v>
      </c>
    </row>
    <row r="1144" spans="1:10" x14ac:dyDescent="0.2">
      <c r="A1144">
        <v>5</v>
      </c>
      <c r="B1144">
        <v>2</v>
      </c>
      <c r="C1144" s="2">
        <v>44796</v>
      </c>
      <c r="D1144">
        <v>8</v>
      </c>
      <c r="E1144" t="s">
        <v>274</v>
      </c>
      <c r="F1144">
        <v>15</v>
      </c>
      <c r="G1144" t="s">
        <v>275</v>
      </c>
      <c r="H1144" t="s">
        <v>53</v>
      </c>
      <c r="I1144">
        <v>1</v>
      </c>
      <c r="J1144" t="s">
        <v>222</v>
      </c>
    </row>
    <row r="1145" spans="1:10" x14ac:dyDescent="0.2">
      <c r="A1145">
        <v>5</v>
      </c>
      <c r="B1145">
        <v>2</v>
      </c>
      <c r="C1145" s="2">
        <v>44796</v>
      </c>
      <c r="D1145">
        <v>8</v>
      </c>
      <c r="E1145" t="s">
        <v>274</v>
      </c>
      <c r="F1145">
        <v>15</v>
      </c>
      <c r="G1145" t="s">
        <v>275</v>
      </c>
      <c r="H1145" t="s">
        <v>53</v>
      </c>
      <c r="I1145">
        <v>1</v>
      </c>
      <c r="J1145" t="s">
        <v>222</v>
      </c>
    </row>
    <row r="1146" spans="1:10" x14ac:dyDescent="0.2">
      <c r="A1146">
        <v>5</v>
      </c>
      <c r="B1146">
        <v>2</v>
      </c>
      <c r="C1146" s="2">
        <v>44796</v>
      </c>
      <c r="D1146">
        <v>8</v>
      </c>
      <c r="E1146" t="s">
        <v>274</v>
      </c>
      <c r="F1146">
        <v>15</v>
      </c>
      <c r="G1146" t="s">
        <v>275</v>
      </c>
      <c r="H1146" t="s">
        <v>53</v>
      </c>
      <c r="I1146">
        <v>1</v>
      </c>
      <c r="J1146" t="s">
        <v>222</v>
      </c>
    </row>
    <row r="1147" spans="1:10" x14ac:dyDescent="0.2">
      <c r="A1147">
        <v>5</v>
      </c>
      <c r="B1147">
        <v>2</v>
      </c>
      <c r="C1147" s="2">
        <v>44796</v>
      </c>
      <c r="D1147">
        <v>8</v>
      </c>
      <c r="E1147" t="s">
        <v>274</v>
      </c>
      <c r="F1147">
        <v>15</v>
      </c>
      <c r="G1147" t="s">
        <v>275</v>
      </c>
      <c r="H1147" t="s">
        <v>53</v>
      </c>
      <c r="I1147">
        <v>1</v>
      </c>
      <c r="J1147" t="s">
        <v>222</v>
      </c>
    </row>
    <row r="1148" spans="1:10" x14ac:dyDescent="0.2">
      <c r="A1148">
        <v>5</v>
      </c>
      <c r="B1148">
        <v>2</v>
      </c>
      <c r="C1148" s="2">
        <v>44796</v>
      </c>
      <c r="D1148">
        <v>8</v>
      </c>
      <c r="E1148" t="s">
        <v>274</v>
      </c>
      <c r="F1148">
        <v>15</v>
      </c>
      <c r="G1148" t="s">
        <v>275</v>
      </c>
      <c r="H1148" t="s">
        <v>53</v>
      </c>
      <c r="I1148">
        <v>1</v>
      </c>
      <c r="J1148" t="s">
        <v>222</v>
      </c>
    </row>
    <row r="1149" spans="1:10" x14ac:dyDescent="0.2">
      <c r="A1149">
        <v>5</v>
      </c>
      <c r="B1149">
        <v>2</v>
      </c>
      <c r="C1149" s="2">
        <v>44796</v>
      </c>
      <c r="D1149">
        <v>8</v>
      </c>
      <c r="E1149" t="s">
        <v>274</v>
      </c>
      <c r="F1149">
        <v>15</v>
      </c>
      <c r="G1149" t="s">
        <v>275</v>
      </c>
      <c r="H1149" t="s">
        <v>53</v>
      </c>
      <c r="I1149">
        <v>1</v>
      </c>
      <c r="J1149" t="s">
        <v>222</v>
      </c>
    </row>
    <row r="1150" spans="1:10" x14ac:dyDescent="0.2">
      <c r="A1150">
        <v>5</v>
      </c>
      <c r="B1150">
        <v>2</v>
      </c>
      <c r="C1150" s="2">
        <v>44796</v>
      </c>
      <c r="D1150">
        <v>8</v>
      </c>
      <c r="E1150" t="s">
        <v>274</v>
      </c>
      <c r="F1150">
        <v>15</v>
      </c>
      <c r="G1150" t="s">
        <v>275</v>
      </c>
      <c r="H1150" t="s">
        <v>53</v>
      </c>
      <c r="I1150">
        <v>1</v>
      </c>
      <c r="J1150" t="s">
        <v>222</v>
      </c>
    </row>
    <row r="1151" spans="1:10" x14ac:dyDescent="0.2">
      <c r="A1151">
        <v>5</v>
      </c>
      <c r="B1151">
        <v>2</v>
      </c>
      <c r="C1151" s="2">
        <v>44796</v>
      </c>
      <c r="D1151">
        <v>8</v>
      </c>
      <c r="E1151" t="s">
        <v>274</v>
      </c>
      <c r="F1151">
        <v>45</v>
      </c>
      <c r="G1151" t="s">
        <v>276</v>
      </c>
      <c r="H1151" t="s">
        <v>53</v>
      </c>
      <c r="I1151">
        <v>1</v>
      </c>
      <c r="J1151" t="s">
        <v>222</v>
      </c>
    </row>
    <row r="1152" spans="1:10" x14ac:dyDescent="0.2">
      <c r="A1152">
        <v>5</v>
      </c>
      <c r="B1152">
        <v>2</v>
      </c>
      <c r="C1152" s="2">
        <v>44796</v>
      </c>
      <c r="D1152">
        <v>8</v>
      </c>
      <c r="E1152" t="s">
        <v>274</v>
      </c>
      <c r="F1152">
        <v>45</v>
      </c>
      <c r="G1152" t="s">
        <v>276</v>
      </c>
      <c r="H1152" t="s">
        <v>53</v>
      </c>
      <c r="I1152">
        <v>1</v>
      </c>
      <c r="J1152" t="s">
        <v>222</v>
      </c>
    </row>
    <row r="1153" spans="1:10" x14ac:dyDescent="0.2">
      <c r="A1153">
        <v>5</v>
      </c>
      <c r="B1153">
        <v>2</v>
      </c>
      <c r="C1153" s="2">
        <v>44796</v>
      </c>
      <c r="D1153">
        <v>8</v>
      </c>
      <c r="E1153" t="s">
        <v>274</v>
      </c>
      <c r="F1153">
        <v>45</v>
      </c>
      <c r="G1153" t="s">
        <v>276</v>
      </c>
      <c r="H1153" t="s">
        <v>53</v>
      </c>
      <c r="I1153">
        <v>1</v>
      </c>
      <c r="J1153" t="s">
        <v>222</v>
      </c>
    </row>
    <row r="1154" spans="1:10" x14ac:dyDescent="0.2">
      <c r="A1154">
        <v>5</v>
      </c>
      <c r="B1154">
        <v>2</v>
      </c>
      <c r="C1154" s="2">
        <v>44796</v>
      </c>
      <c r="D1154">
        <v>8</v>
      </c>
      <c r="E1154" t="s">
        <v>274</v>
      </c>
      <c r="F1154">
        <v>45</v>
      </c>
      <c r="G1154" t="s">
        <v>276</v>
      </c>
      <c r="H1154" t="s">
        <v>53</v>
      </c>
      <c r="I1154">
        <v>1</v>
      </c>
      <c r="J1154" t="s">
        <v>222</v>
      </c>
    </row>
    <row r="1155" spans="1:10" x14ac:dyDescent="0.2">
      <c r="A1155">
        <v>5</v>
      </c>
      <c r="B1155">
        <v>2</v>
      </c>
      <c r="C1155" s="2">
        <v>44796</v>
      </c>
      <c r="D1155">
        <v>8</v>
      </c>
      <c r="E1155" t="s">
        <v>274</v>
      </c>
      <c r="F1155">
        <v>45</v>
      </c>
      <c r="G1155" t="s">
        <v>276</v>
      </c>
      <c r="H1155" t="s">
        <v>53</v>
      </c>
      <c r="I1155">
        <v>1</v>
      </c>
      <c r="J1155" t="s">
        <v>222</v>
      </c>
    </row>
    <row r="1156" spans="1:10" x14ac:dyDescent="0.2">
      <c r="A1156">
        <v>5</v>
      </c>
      <c r="B1156">
        <v>2</v>
      </c>
      <c r="C1156" s="2">
        <v>44796</v>
      </c>
      <c r="D1156">
        <v>8</v>
      </c>
      <c r="E1156" t="s">
        <v>274</v>
      </c>
      <c r="F1156">
        <v>45</v>
      </c>
      <c r="G1156" t="s">
        <v>276</v>
      </c>
      <c r="H1156" t="s">
        <v>53</v>
      </c>
      <c r="I1156">
        <v>1</v>
      </c>
      <c r="J1156" t="s">
        <v>222</v>
      </c>
    </row>
    <row r="1157" spans="1:10" x14ac:dyDescent="0.2">
      <c r="A1157">
        <v>5</v>
      </c>
      <c r="B1157">
        <v>2</v>
      </c>
      <c r="C1157" s="2">
        <v>44796</v>
      </c>
      <c r="D1157">
        <v>8</v>
      </c>
      <c r="E1157" t="s">
        <v>274</v>
      </c>
      <c r="F1157">
        <v>45</v>
      </c>
      <c r="G1157" t="s">
        <v>276</v>
      </c>
      <c r="H1157" t="s">
        <v>53</v>
      </c>
      <c r="I1157">
        <v>1</v>
      </c>
      <c r="J1157" t="s">
        <v>222</v>
      </c>
    </row>
    <row r="1158" spans="1:10" x14ac:dyDescent="0.2">
      <c r="A1158">
        <v>5</v>
      </c>
      <c r="B1158">
        <v>2</v>
      </c>
      <c r="C1158" s="2">
        <v>44796</v>
      </c>
      <c r="D1158">
        <v>8</v>
      </c>
      <c r="E1158" t="s">
        <v>274</v>
      </c>
      <c r="F1158">
        <v>45</v>
      </c>
      <c r="G1158" t="s">
        <v>276</v>
      </c>
      <c r="H1158" t="s">
        <v>53</v>
      </c>
      <c r="I1158">
        <v>1</v>
      </c>
      <c r="J1158" t="s">
        <v>222</v>
      </c>
    </row>
    <row r="1159" spans="1:10" x14ac:dyDescent="0.2">
      <c r="A1159">
        <v>5</v>
      </c>
      <c r="B1159">
        <v>2</v>
      </c>
      <c r="C1159" s="2">
        <v>44796</v>
      </c>
      <c r="D1159">
        <v>8</v>
      </c>
      <c r="E1159" t="s">
        <v>274</v>
      </c>
      <c r="F1159">
        <v>45</v>
      </c>
      <c r="G1159" t="s">
        <v>276</v>
      </c>
      <c r="H1159" t="s">
        <v>53</v>
      </c>
      <c r="I1159">
        <v>1</v>
      </c>
      <c r="J1159" t="s">
        <v>222</v>
      </c>
    </row>
    <row r="1160" spans="1:10" x14ac:dyDescent="0.2">
      <c r="A1160">
        <v>5</v>
      </c>
      <c r="B1160">
        <v>2</v>
      </c>
      <c r="C1160" s="2">
        <v>44796</v>
      </c>
      <c r="D1160">
        <v>8</v>
      </c>
      <c r="E1160" t="s">
        <v>274</v>
      </c>
      <c r="F1160">
        <v>45</v>
      </c>
      <c r="G1160" t="s">
        <v>276</v>
      </c>
      <c r="H1160" t="s">
        <v>53</v>
      </c>
      <c r="I1160">
        <v>1</v>
      </c>
      <c r="J1160" t="s">
        <v>222</v>
      </c>
    </row>
    <row r="1161" spans="1:10" x14ac:dyDescent="0.2">
      <c r="A1161">
        <v>5</v>
      </c>
      <c r="B1161">
        <v>3</v>
      </c>
      <c r="C1161" s="2">
        <v>44803</v>
      </c>
      <c r="D1161">
        <v>7</v>
      </c>
      <c r="E1161" t="s">
        <v>271</v>
      </c>
      <c r="F1161">
        <v>15</v>
      </c>
      <c r="G1161" t="s">
        <v>272</v>
      </c>
      <c r="H1161" t="s">
        <v>53</v>
      </c>
      <c r="I1161">
        <v>1</v>
      </c>
      <c r="J1161" t="s">
        <v>222</v>
      </c>
    </row>
    <row r="1162" spans="1:10" x14ac:dyDescent="0.2">
      <c r="A1162">
        <v>5</v>
      </c>
      <c r="B1162">
        <v>3</v>
      </c>
      <c r="C1162" s="2">
        <v>44803</v>
      </c>
      <c r="D1162">
        <v>7</v>
      </c>
      <c r="E1162" t="s">
        <v>271</v>
      </c>
      <c r="F1162">
        <v>15</v>
      </c>
      <c r="G1162" t="s">
        <v>272</v>
      </c>
      <c r="H1162" t="s">
        <v>53</v>
      </c>
      <c r="I1162">
        <v>1</v>
      </c>
      <c r="J1162" t="s">
        <v>222</v>
      </c>
    </row>
    <row r="1163" spans="1:10" x14ac:dyDescent="0.2">
      <c r="A1163">
        <v>5</v>
      </c>
      <c r="B1163">
        <v>3</v>
      </c>
      <c r="C1163" s="2">
        <v>44803</v>
      </c>
      <c r="D1163">
        <v>7</v>
      </c>
      <c r="E1163" t="s">
        <v>271</v>
      </c>
      <c r="F1163">
        <v>15</v>
      </c>
      <c r="G1163" t="s">
        <v>272</v>
      </c>
      <c r="H1163" t="s">
        <v>53</v>
      </c>
      <c r="I1163">
        <v>1</v>
      </c>
      <c r="J1163" t="s">
        <v>222</v>
      </c>
    </row>
    <row r="1164" spans="1:10" x14ac:dyDescent="0.2">
      <c r="A1164">
        <v>5</v>
      </c>
      <c r="B1164">
        <v>3</v>
      </c>
      <c r="C1164" s="2">
        <v>44803</v>
      </c>
      <c r="D1164">
        <v>7</v>
      </c>
      <c r="E1164" t="s">
        <v>271</v>
      </c>
      <c r="F1164">
        <v>15</v>
      </c>
      <c r="G1164" t="s">
        <v>272</v>
      </c>
      <c r="H1164" t="s">
        <v>53</v>
      </c>
      <c r="I1164">
        <v>1</v>
      </c>
      <c r="J1164" t="s">
        <v>222</v>
      </c>
    </row>
    <row r="1165" spans="1:10" x14ac:dyDescent="0.2">
      <c r="A1165">
        <v>5</v>
      </c>
      <c r="B1165">
        <v>3</v>
      </c>
      <c r="C1165" s="2">
        <v>44803</v>
      </c>
      <c r="D1165">
        <v>7</v>
      </c>
      <c r="E1165" t="s">
        <v>271</v>
      </c>
      <c r="F1165">
        <v>15</v>
      </c>
      <c r="G1165" t="s">
        <v>272</v>
      </c>
      <c r="H1165" t="s">
        <v>53</v>
      </c>
      <c r="I1165">
        <v>1</v>
      </c>
      <c r="J1165" t="s">
        <v>222</v>
      </c>
    </row>
    <row r="1166" spans="1:10" x14ac:dyDescent="0.2">
      <c r="A1166">
        <v>5</v>
      </c>
      <c r="B1166">
        <v>3</v>
      </c>
      <c r="C1166" s="2">
        <v>44803</v>
      </c>
      <c r="D1166">
        <v>7</v>
      </c>
      <c r="E1166" t="s">
        <v>271</v>
      </c>
      <c r="F1166">
        <v>15</v>
      </c>
      <c r="G1166" t="s">
        <v>272</v>
      </c>
      <c r="H1166" t="s">
        <v>53</v>
      </c>
      <c r="I1166">
        <v>1</v>
      </c>
      <c r="J1166" t="s">
        <v>222</v>
      </c>
    </row>
    <row r="1167" spans="1:10" x14ac:dyDescent="0.2">
      <c r="A1167">
        <v>5</v>
      </c>
      <c r="B1167">
        <v>3</v>
      </c>
      <c r="C1167" s="2">
        <v>44803</v>
      </c>
      <c r="D1167">
        <v>7</v>
      </c>
      <c r="E1167" t="s">
        <v>271</v>
      </c>
      <c r="F1167">
        <v>15</v>
      </c>
      <c r="G1167" t="s">
        <v>272</v>
      </c>
      <c r="H1167" t="s">
        <v>53</v>
      </c>
      <c r="I1167">
        <v>1</v>
      </c>
      <c r="J1167" t="s">
        <v>222</v>
      </c>
    </row>
    <row r="1168" spans="1:10" x14ac:dyDescent="0.2">
      <c r="A1168">
        <v>5</v>
      </c>
      <c r="B1168">
        <v>3</v>
      </c>
      <c r="C1168" s="2">
        <v>44803</v>
      </c>
      <c r="D1168">
        <v>7</v>
      </c>
      <c r="E1168" t="s">
        <v>271</v>
      </c>
      <c r="F1168">
        <v>15</v>
      </c>
      <c r="G1168" t="s">
        <v>272</v>
      </c>
      <c r="H1168" t="s">
        <v>53</v>
      </c>
      <c r="I1168">
        <v>1</v>
      </c>
      <c r="J1168" t="s">
        <v>222</v>
      </c>
    </row>
    <row r="1169" spans="1:10" x14ac:dyDescent="0.2">
      <c r="A1169">
        <v>5</v>
      </c>
      <c r="B1169">
        <v>3</v>
      </c>
      <c r="C1169" s="2">
        <v>44803</v>
      </c>
      <c r="D1169">
        <v>7</v>
      </c>
      <c r="E1169" t="s">
        <v>271</v>
      </c>
      <c r="F1169">
        <v>15</v>
      </c>
      <c r="G1169" t="s">
        <v>272</v>
      </c>
      <c r="H1169" t="s">
        <v>53</v>
      </c>
      <c r="I1169">
        <v>1</v>
      </c>
      <c r="J1169" t="s">
        <v>222</v>
      </c>
    </row>
    <row r="1170" spans="1:10" x14ac:dyDescent="0.2">
      <c r="A1170">
        <v>5</v>
      </c>
      <c r="B1170">
        <v>3</v>
      </c>
      <c r="C1170" s="2">
        <v>44803</v>
      </c>
      <c r="D1170">
        <v>7</v>
      </c>
      <c r="E1170" t="s">
        <v>271</v>
      </c>
      <c r="F1170">
        <v>15</v>
      </c>
      <c r="G1170" t="s">
        <v>272</v>
      </c>
      <c r="H1170" t="s">
        <v>53</v>
      </c>
      <c r="I1170">
        <v>1</v>
      </c>
      <c r="J1170" t="s">
        <v>222</v>
      </c>
    </row>
    <row r="1171" spans="1:10" x14ac:dyDescent="0.2">
      <c r="A1171">
        <v>5</v>
      </c>
      <c r="B1171">
        <v>3</v>
      </c>
      <c r="C1171" s="2">
        <v>44803</v>
      </c>
      <c r="D1171">
        <v>7</v>
      </c>
      <c r="E1171" t="s">
        <v>271</v>
      </c>
      <c r="F1171">
        <v>15</v>
      </c>
      <c r="G1171" t="s">
        <v>272</v>
      </c>
      <c r="H1171" t="s">
        <v>53</v>
      </c>
      <c r="I1171">
        <v>1</v>
      </c>
      <c r="J1171" t="s">
        <v>222</v>
      </c>
    </row>
    <row r="1172" spans="1:10" x14ac:dyDescent="0.2">
      <c r="A1172">
        <v>5</v>
      </c>
      <c r="B1172">
        <v>3</v>
      </c>
      <c r="C1172" s="2">
        <v>44803</v>
      </c>
      <c r="D1172">
        <v>7</v>
      </c>
      <c r="E1172" t="s">
        <v>271</v>
      </c>
      <c r="F1172">
        <v>15</v>
      </c>
      <c r="G1172" t="s">
        <v>272</v>
      </c>
      <c r="H1172" t="s">
        <v>53</v>
      </c>
      <c r="I1172">
        <v>1</v>
      </c>
      <c r="J1172" t="s">
        <v>222</v>
      </c>
    </row>
    <row r="1173" spans="1:10" x14ac:dyDescent="0.2">
      <c r="A1173">
        <v>5</v>
      </c>
      <c r="B1173">
        <v>3</v>
      </c>
      <c r="C1173" s="2">
        <v>44803</v>
      </c>
      <c r="D1173">
        <v>7</v>
      </c>
      <c r="E1173" t="s">
        <v>271</v>
      </c>
      <c r="F1173">
        <v>45</v>
      </c>
      <c r="G1173" t="s">
        <v>273</v>
      </c>
      <c r="H1173" t="s">
        <v>53</v>
      </c>
      <c r="I1173">
        <v>1</v>
      </c>
      <c r="J1173" t="s">
        <v>222</v>
      </c>
    </row>
    <row r="1174" spans="1:10" x14ac:dyDescent="0.2">
      <c r="A1174">
        <v>5</v>
      </c>
      <c r="B1174">
        <v>3</v>
      </c>
      <c r="C1174" s="2">
        <v>44803</v>
      </c>
      <c r="D1174">
        <v>7</v>
      </c>
      <c r="E1174" t="s">
        <v>271</v>
      </c>
      <c r="F1174">
        <v>45</v>
      </c>
      <c r="G1174" t="s">
        <v>273</v>
      </c>
      <c r="H1174" t="s">
        <v>53</v>
      </c>
      <c r="I1174">
        <v>1</v>
      </c>
      <c r="J1174" t="s">
        <v>222</v>
      </c>
    </row>
    <row r="1175" spans="1:10" x14ac:dyDescent="0.2">
      <c r="A1175">
        <v>5</v>
      </c>
      <c r="B1175">
        <v>3</v>
      </c>
      <c r="C1175" s="2">
        <v>44803</v>
      </c>
      <c r="D1175">
        <v>7</v>
      </c>
      <c r="E1175" t="s">
        <v>271</v>
      </c>
      <c r="F1175">
        <v>45</v>
      </c>
      <c r="G1175" t="s">
        <v>273</v>
      </c>
      <c r="H1175" t="s">
        <v>44</v>
      </c>
      <c r="I1175">
        <v>0</v>
      </c>
      <c r="J1175" t="s">
        <v>222</v>
      </c>
    </row>
    <row r="1176" spans="1:10" x14ac:dyDescent="0.2">
      <c r="A1176">
        <v>5</v>
      </c>
      <c r="B1176">
        <v>3</v>
      </c>
      <c r="C1176" s="2">
        <v>44803</v>
      </c>
      <c r="D1176">
        <v>7</v>
      </c>
      <c r="E1176" t="s">
        <v>271</v>
      </c>
      <c r="F1176">
        <v>45</v>
      </c>
      <c r="G1176" t="s">
        <v>273</v>
      </c>
      <c r="H1176" t="s">
        <v>44</v>
      </c>
      <c r="I1176">
        <v>0</v>
      </c>
      <c r="J1176" t="s">
        <v>222</v>
      </c>
    </row>
    <row r="1177" spans="1:10" x14ac:dyDescent="0.2">
      <c r="A1177">
        <v>5</v>
      </c>
      <c r="B1177">
        <v>3</v>
      </c>
      <c r="C1177" s="2">
        <v>44803</v>
      </c>
      <c r="D1177">
        <v>7</v>
      </c>
      <c r="E1177" t="s">
        <v>271</v>
      </c>
      <c r="F1177">
        <v>45</v>
      </c>
      <c r="G1177" t="s">
        <v>273</v>
      </c>
      <c r="H1177" t="s">
        <v>53</v>
      </c>
      <c r="I1177">
        <v>1</v>
      </c>
      <c r="J1177" t="s">
        <v>222</v>
      </c>
    </row>
    <row r="1178" spans="1:10" x14ac:dyDescent="0.2">
      <c r="A1178">
        <v>5</v>
      </c>
      <c r="B1178">
        <v>3</v>
      </c>
      <c r="C1178" s="2">
        <v>44803</v>
      </c>
      <c r="D1178">
        <v>7</v>
      </c>
      <c r="E1178" t="s">
        <v>271</v>
      </c>
      <c r="F1178">
        <v>45</v>
      </c>
      <c r="G1178" t="s">
        <v>273</v>
      </c>
      <c r="H1178" t="s">
        <v>53</v>
      </c>
      <c r="I1178">
        <v>1</v>
      </c>
      <c r="J1178" t="s">
        <v>222</v>
      </c>
    </row>
    <row r="1179" spans="1:10" x14ac:dyDescent="0.2">
      <c r="A1179">
        <v>5</v>
      </c>
      <c r="B1179">
        <v>3</v>
      </c>
      <c r="C1179" s="2">
        <v>44803</v>
      </c>
      <c r="D1179">
        <v>7</v>
      </c>
      <c r="E1179" t="s">
        <v>271</v>
      </c>
      <c r="F1179">
        <v>45</v>
      </c>
      <c r="G1179" t="s">
        <v>273</v>
      </c>
      <c r="H1179" t="s">
        <v>53</v>
      </c>
      <c r="I1179">
        <v>1</v>
      </c>
      <c r="J1179" t="s">
        <v>222</v>
      </c>
    </row>
    <row r="1180" spans="1:10" x14ac:dyDescent="0.2">
      <c r="A1180">
        <v>5</v>
      </c>
      <c r="B1180">
        <v>3</v>
      </c>
      <c r="C1180" s="2">
        <v>44803</v>
      </c>
      <c r="D1180">
        <v>7</v>
      </c>
      <c r="E1180" t="s">
        <v>271</v>
      </c>
      <c r="F1180">
        <v>45</v>
      </c>
      <c r="G1180" t="s">
        <v>273</v>
      </c>
      <c r="H1180" t="s">
        <v>53</v>
      </c>
      <c r="I1180">
        <v>1</v>
      </c>
      <c r="J1180" t="s">
        <v>222</v>
      </c>
    </row>
    <row r="1181" spans="1:10" x14ac:dyDescent="0.2">
      <c r="A1181">
        <v>5</v>
      </c>
      <c r="B1181">
        <v>3</v>
      </c>
      <c r="C1181" s="2">
        <v>44803</v>
      </c>
      <c r="D1181">
        <v>7</v>
      </c>
      <c r="E1181" t="s">
        <v>271</v>
      </c>
      <c r="F1181">
        <v>45</v>
      </c>
      <c r="G1181" t="s">
        <v>273</v>
      </c>
      <c r="H1181" t="s">
        <v>53</v>
      </c>
      <c r="I1181">
        <v>1</v>
      </c>
      <c r="J1181" t="s">
        <v>222</v>
      </c>
    </row>
    <row r="1182" spans="1:10" x14ac:dyDescent="0.2">
      <c r="A1182">
        <v>5</v>
      </c>
      <c r="B1182">
        <v>3</v>
      </c>
      <c r="C1182" s="2">
        <v>44803</v>
      </c>
      <c r="D1182">
        <v>7</v>
      </c>
      <c r="E1182" t="s">
        <v>271</v>
      </c>
      <c r="F1182">
        <v>45</v>
      </c>
      <c r="G1182" t="s">
        <v>273</v>
      </c>
      <c r="H1182" t="s">
        <v>53</v>
      </c>
      <c r="I1182">
        <v>1</v>
      </c>
      <c r="J1182" t="s">
        <v>222</v>
      </c>
    </row>
    <row r="1183" spans="1:10" x14ac:dyDescent="0.2">
      <c r="A1183">
        <v>5</v>
      </c>
      <c r="B1183">
        <v>3</v>
      </c>
      <c r="C1183" s="2">
        <v>44803</v>
      </c>
      <c r="D1183">
        <v>7</v>
      </c>
      <c r="E1183" t="s">
        <v>271</v>
      </c>
      <c r="F1183">
        <v>45</v>
      </c>
      <c r="G1183" t="s">
        <v>273</v>
      </c>
      <c r="H1183" t="s">
        <v>53</v>
      </c>
      <c r="I1183">
        <v>1</v>
      </c>
      <c r="J1183" t="s">
        <v>222</v>
      </c>
    </row>
    <row r="1184" spans="1:10" x14ac:dyDescent="0.2">
      <c r="A1184">
        <v>5</v>
      </c>
      <c r="B1184">
        <v>3</v>
      </c>
      <c r="C1184" s="2">
        <v>44803</v>
      </c>
      <c r="D1184">
        <v>7</v>
      </c>
      <c r="E1184" t="s">
        <v>271</v>
      </c>
      <c r="F1184">
        <v>45</v>
      </c>
      <c r="G1184" t="s">
        <v>273</v>
      </c>
      <c r="H1184" t="s">
        <v>53</v>
      </c>
      <c r="I1184">
        <v>1</v>
      </c>
      <c r="J1184" t="s">
        <v>222</v>
      </c>
    </row>
    <row r="1185" spans="1:10" x14ac:dyDescent="0.2">
      <c r="A1185">
        <v>5</v>
      </c>
      <c r="B1185">
        <v>3</v>
      </c>
      <c r="C1185" s="2">
        <v>44803</v>
      </c>
      <c r="D1185">
        <v>7</v>
      </c>
      <c r="E1185" t="s">
        <v>271</v>
      </c>
      <c r="F1185">
        <v>45</v>
      </c>
      <c r="G1185" t="s">
        <v>273</v>
      </c>
      <c r="H1185" t="s">
        <v>44</v>
      </c>
      <c r="I1185">
        <v>0</v>
      </c>
      <c r="J1185" t="s">
        <v>222</v>
      </c>
    </row>
    <row r="1186" spans="1:10" x14ac:dyDescent="0.2">
      <c r="A1186">
        <v>5</v>
      </c>
      <c r="B1186">
        <v>3</v>
      </c>
      <c r="C1186" s="2">
        <v>44803</v>
      </c>
      <c r="D1186">
        <v>7</v>
      </c>
      <c r="E1186" t="s">
        <v>271</v>
      </c>
      <c r="F1186">
        <v>45</v>
      </c>
      <c r="G1186" t="s">
        <v>273</v>
      </c>
      <c r="H1186" t="s">
        <v>53</v>
      </c>
      <c r="I1186">
        <v>1</v>
      </c>
      <c r="J1186" t="s">
        <v>222</v>
      </c>
    </row>
    <row r="1187" spans="1:10" x14ac:dyDescent="0.2">
      <c r="A1187">
        <v>5</v>
      </c>
      <c r="B1187">
        <v>3</v>
      </c>
      <c r="C1187" s="2">
        <v>44803</v>
      </c>
      <c r="D1187">
        <v>7</v>
      </c>
      <c r="E1187" t="s">
        <v>271</v>
      </c>
      <c r="F1187">
        <v>45</v>
      </c>
      <c r="G1187" t="s">
        <v>273</v>
      </c>
      <c r="H1187" t="s">
        <v>53</v>
      </c>
      <c r="I1187">
        <v>1</v>
      </c>
      <c r="J1187" t="s">
        <v>222</v>
      </c>
    </row>
    <row r="1188" spans="1:10" x14ac:dyDescent="0.2">
      <c r="A1188">
        <v>5</v>
      </c>
      <c r="B1188">
        <v>3</v>
      </c>
      <c r="C1188" s="2">
        <v>44803</v>
      </c>
      <c r="D1188">
        <v>8</v>
      </c>
      <c r="E1188" t="s">
        <v>274</v>
      </c>
      <c r="F1188">
        <v>15</v>
      </c>
      <c r="G1188" t="s">
        <v>275</v>
      </c>
      <c r="H1188" t="s">
        <v>53</v>
      </c>
      <c r="I1188">
        <v>1</v>
      </c>
      <c r="J1188" t="s">
        <v>222</v>
      </c>
    </row>
    <row r="1189" spans="1:10" x14ac:dyDescent="0.2">
      <c r="A1189">
        <v>5</v>
      </c>
      <c r="B1189">
        <v>3</v>
      </c>
      <c r="C1189" s="2">
        <v>44803</v>
      </c>
      <c r="D1189">
        <v>8</v>
      </c>
      <c r="E1189" t="s">
        <v>274</v>
      </c>
      <c r="F1189">
        <v>15</v>
      </c>
      <c r="G1189" t="s">
        <v>275</v>
      </c>
      <c r="H1189" t="s">
        <v>53</v>
      </c>
      <c r="I1189">
        <v>1</v>
      </c>
      <c r="J1189" t="s">
        <v>222</v>
      </c>
    </row>
    <row r="1190" spans="1:10" x14ac:dyDescent="0.2">
      <c r="A1190">
        <v>5</v>
      </c>
      <c r="B1190">
        <v>3</v>
      </c>
      <c r="C1190" s="2">
        <v>44803</v>
      </c>
      <c r="D1190">
        <v>8</v>
      </c>
      <c r="E1190" t="s">
        <v>274</v>
      </c>
      <c r="F1190">
        <v>15</v>
      </c>
      <c r="G1190" t="s">
        <v>275</v>
      </c>
      <c r="H1190" t="s">
        <v>53</v>
      </c>
      <c r="I1190">
        <v>1</v>
      </c>
      <c r="J1190" t="s">
        <v>222</v>
      </c>
    </row>
    <row r="1191" spans="1:10" x14ac:dyDescent="0.2">
      <c r="A1191">
        <v>5</v>
      </c>
      <c r="B1191">
        <v>3</v>
      </c>
      <c r="C1191" s="2">
        <v>44803</v>
      </c>
      <c r="D1191">
        <v>8</v>
      </c>
      <c r="E1191" t="s">
        <v>274</v>
      </c>
      <c r="F1191">
        <v>15</v>
      </c>
      <c r="G1191" t="s">
        <v>275</v>
      </c>
      <c r="H1191" t="s">
        <v>53</v>
      </c>
      <c r="I1191">
        <v>1</v>
      </c>
      <c r="J1191" t="s">
        <v>222</v>
      </c>
    </row>
    <row r="1192" spans="1:10" x14ac:dyDescent="0.2">
      <c r="A1192">
        <v>5</v>
      </c>
      <c r="B1192">
        <v>3</v>
      </c>
      <c r="C1192" s="2">
        <v>44803</v>
      </c>
      <c r="D1192">
        <v>8</v>
      </c>
      <c r="E1192" t="s">
        <v>274</v>
      </c>
      <c r="F1192">
        <v>15</v>
      </c>
      <c r="G1192" t="s">
        <v>275</v>
      </c>
      <c r="H1192" t="s">
        <v>53</v>
      </c>
      <c r="I1192">
        <v>1</v>
      </c>
      <c r="J1192" t="s">
        <v>222</v>
      </c>
    </row>
    <row r="1193" spans="1:10" x14ac:dyDescent="0.2">
      <c r="A1193">
        <v>5</v>
      </c>
      <c r="B1193">
        <v>3</v>
      </c>
      <c r="C1193" s="2">
        <v>44803</v>
      </c>
      <c r="D1193">
        <v>8</v>
      </c>
      <c r="E1193" t="s">
        <v>274</v>
      </c>
      <c r="F1193">
        <v>45</v>
      </c>
      <c r="G1193" t="s">
        <v>276</v>
      </c>
      <c r="H1193" t="s">
        <v>53</v>
      </c>
      <c r="I1193">
        <v>1</v>
      </c>
      <c r="J1193" t="s">
        <v>222</v>
      </c>
    </row>
    <row r="1194" spans="1:10" x14ac:dyDescent="0.2">
      <c r="A1194">
        <v>5</v>
      </c>
      <c r="B1194">
        <v>3</v>
      </c>
      <c r="C1194" s="2">
        <v>44803</v>
      </c>
      <c r="D1194">
        <v>8</v>
      </c>
      <c r="E1194" t="s">
        <v>274</v>
      </c>
      <c r="F1194">
        <v>45</v>
      </c>
      <c r="G1194" t="s">
        <v>276</v>
      </c>
      <c r="H1194" t="s">
        <v>53</v>
      </c>
      <c r="I1194">
        <v>1</v>
      </c>
      <c r="J1194" t="s">
        <v>222</v>
      </c>
    </row>
    <row r="1195" spans="1:10" x14ac:dyDescent="0.2">
      <c r="A1195">
        <v>5</v>
      </c>
      <c r="B1195">
        <v>3</v>
      </c>
      <c r="C1195" s="2">
        <v>44803</v>
      </c>
      <c r="D1195">
        <v>8</v>
      </c>
      <c r="E1195" t="s">
        <v>274</v>
      </c>
      <c r="F1195">
        <v>45</v>
      </c>
      <c r="G1195" t="s">
        <v>276</v>
      </c>
      <c r="H1195" t="s">
        <v>53</v>
      </c>
      <c r="I1195">
        <v>1</v>
      </c>
      <c r="J1195" t="s">
        <v>222</v>
      </c>
    </row>
    <row r="1196" spans="1:10" x14ac:dyDescent="0.2">
      <c r="A1196">
        <v>5</v>
      </c>
      <c r="B1196">
        <v>3</v>
      </c>
      <c r="C1196" s="2">
        <v>44803</v>
      </c>
      <c r="D1196">
        <v>8</v>
      </c>
      <c r="E1196" t="s">
        <v>274</v>
      </c>
      <c r="F1196">
        <v>45</v>
      </c>
      <c r="G1196" t="s">
        <v>276</v>
      </c>
      <c r="H1196" t="s">
        <v>53</v>
      </c>
      <c r="I1196">
        <v>1</v>
      </c>
      <c r="J1196" t="s">
        <v>222</v>
      </c>
    </row>
    <row r="1197" spans="1:10" x14ac:dyDescent="0.2">
      <c r="A1197">
        <v>5</v>
      </c>
      <c r="B1197">
        <v>3</v>
      </c>
      <c r="C1197" s="2">
        <v>44803</v>
      </c>
      <c r="D1197">
        <v>8</v>
      </c>
      <c r="E1197" t="s">
        <v>274</v>
      </c>
      <c r="F1197">
        <v>45</v>
      </c>
      <c r="G1197" t="s">
        <v>276</v>
      </c>
      <c r="H1197" t="s">
        <v>53</v>
      </c>
      <c r="I1197">
        <v>1</v>
      </c>
      <c r="J1197" t="s">
        <v>222</v>
      </c>
    </row>
    <row r="1198" spans="1:10" x14ac:dyDescent="0.2">
      <c r="A1198">
        <v>5</v>
      </c>
      <c r="B1198">
        <v>3</v>
      </c>
      <c r="C1198" s="2">
        <v>44803</v>
      </c>
      <c r="D1198">
        <v>8</v>
      </c>
      <c r="E1198" t="s">
        <v>274</v>
      </c>
      <c r="F1198">
        <v>45</v>
      </c>
      <c r="G1198" t="s">
        <v>276</v>
      </c>
      <c r="H1198" t="s">
        <v>53</v>
      </c>
      <c r="I1198">
        <v>1</v>
      </c>
      <c r="J1198" t="s">
        <v>222</v>
      </c>
    </row>
    <row r="1199" spans="1:10" x14ac:dyDescent="0.2">
      <c r="A1199">
        <v>5</v>
      </c>
      <c r="B1199">
        <v>3</v>
      </c>
      <c r="C1199" s="2">
        <v>44803</v>
      </c>
      <c r="D1199">
        <v>8</v>
      </c>
      <c r="E1199" t="s">
        <v>274</v>
      </c>
      <c r="F1199">
        <v>45</v>
      </c>
      <c r="G1199" t="s">
        <v>276</v>
      </c>
      <c r="H1199" t="s">
        <v>53</v>
      </c>
      <c r="I1199">
        <v>1</v>
      </c>
      <c r="J1199" t="s">
        <v>222</v>
      </c>
    </row>
    <row r="1200" spans="1:10" x14ac:dyDescent="0.2">
      <c r="A1200">
        <v>5</v>
      </c>
      <c r="B1200">
        <v>3</v>
      </c>
      <c r="C1200" s="2">
        <v>44803</v>
      </c>
      <c r="D1200">
        <v>8</v>
      </c>
      <c r="E1200" t="s">
        <v>274</v>
      </c>
      <c r="F1200">
        <v>45</v>
      </c>
      <c r="G1200" t="s">
        <v>276</v>
      </c>
      <c r="H1200" t="s">
        <v>53</v>
      </c>
      <c r="I1200">
        <v>1</v>
      </c>
      <c r="J1200" t="s">
        <v>222</v>
      </c>
    </row>
    <row r="1201" spans="1:10" x14ac:dyDescent="0.2">
      <c r="A1201">
        <v>5</v>
      </c>
      <c r="B1201">
        <v>3</v>
      </c>
      <c r="C1201" s="2">
        <v>44803</v>
      </c>
      <c r="D1201">
        <v>8</v>
      </c>
      <c r="E1201" t="s">
        <v>274</v>
      </c>
      <c r="F1201">
        <v>45</v>
      </c>
      <c r="G1201" t="s">
        <v>276</v>
      </c>
      <c r="H1201" t="s">
        <v>53</v>
      </c>
      <c r="I1201">
        <v>1</v>
      </c>
      <c r="J1201" t="s">
        <v>222</v>
      </c>
    </row>
    <row r="1202" spans="1:10" x14ac:dyDescent="0.2">
      <c r="A1202">
        <v>5</v>
      </c>
      <c r="B1202">
        <v>3</v>
      </c>
      <c r="C1202" s="2">
        <v>44803</v>
      </c>
      <c r="D1202">
        <v>8</v>
      </c>
      <c r="E1202" t="s">
        <v>274</v>
      </c>
      <c r="F1202">
        <v>45</v>
      </c>
      <c r="G1202" t="s">
        <v>276</v>
      </c>
      <c r="H1202" t="s">
        <v>53</v>
      </c>
      <c r="I1202">
        <v>1</v>
      </c>
      <c r="J1202" t="s">
        <v>222</v>
      </c>
    </row>
    <row r="1203" spans="1:10" x14ac:dyDescent="0.2">
      <c r="A1203">
        <v>5</v>
      </c>
      <c r="B1203">
        <v>3</v>
      </c>
      <c r="C1203" s="2">
        <v>44803</v>
      </c>
      <c r="D1203">
        <v>8</v>
      </c>
      <c r="E1203" t="s">
        <v>274</v>
      </c>
      <c r="F1203">
        <v>45</v>
      </c>
      <c r="G1203" t="s">
        <v>276</v>
      </c>
      <c r="H1203" t="s">
        <v>53</v>
      </c>
      <c r="I1203">
        <v>1</v>
      </c>
      <c r="J1203" t="s">
        <v>222</v>
      </c>
    </row>
    <row r="1204" spans="1:10" x14ac:dyDescent="0.2">
      <c r="A1204">
        <v>5</v>
      </c>
      <c r="B1204">
        <v>3</v>
      </c>
      <c r="C1204" s="2">
        <v>44803</v>
      </c>
      <c r="D1204">
        <v>8</v>
      </c>
      <c r="E1204" t="s">
        <v>274</v>
      </c>
      <c r="F1204">
        <v>45</v>
      </c>
      <c r="G1204" t="s">
        <v>276</v>
      </c>
      <c r="H1204" t="s">
        <v>53</v>
      </c>
      <c r="I1204">
        <v>1</v>
      </c>
      <c r="J1204" t="s">
        <v>222</v>
      </c>
    </row>
    <row r="1205" spans="1:10" x14ac:dyDescent="0.2">
      <c r="A1205">
        <v>6</v>
      </c>
      <c r="B1205">
        <v>1</v>
      </c>
      <c r="C1205" s="2">
        <v>44823</v>
      </c>
      <c r="D1205">
        <v>9</v>
      </c>
      <c r="E1205" t="s">
        <v>291</v>
      </c>
      <c r="F1205">
        <v>15</v>
      </c>
      <c r="G1205" t="s">
        <v>292</v>
      </c>
      <c r="H1205" t="s">
        <v>53</v>
      </c>
      <c r="I1205">
        <v>1</v>
      </c>
      <c r="J1205" t="s">
        <v>222</v>
      </c>
    </row>
    <row r="1206" spans="1:10" x14ac:dyDescent="0.2">
      <c r="A1206">
        <v>6</v>
      </c>
      <c r="B1206">
        <v>1</v>
      </c>
      <c r="C1206" s="2">
        <v>44823</v>
      </c>
      <c r="D1206">
        <v>9</v>
      </c>
      <c r="E1206" t="s">
        <v>291</v>
      </c>
      <c r="F1206">
        <v>15</v>
      </c>
      <c r="G1206" t="s">
        <v>292</v>
      </c>
      <c r="H1206" t="s">
        <v>44</v>
      </c>
      <c r="I1206">
        <v>0</v>
      </c>
      <c r="J1206" t="s">
        <v>222</v>
      </c>
    </row>
    <row r="1207" spans="1:10" x14ac:dyDescent="0.2">
      <c r="A1207">
        <v>6</v>
      </c>
      <c r="B1207">
        <v>1</v>
      </c>
      <c r="C1207" s="2">
        <v>44823</v>
      </c>
      <c r="D1207">
        <v>9</v>
      </c>
      <c r="E1207" t="s">
        <v>291</v>
      </c>
      <c r="F1207">
        <v>15</v>
      </c>
      <c r="G1207" t="s">
        <v>292</v>
      </c>
      <c r="H1207" t="s">
        <v>44</v>
      </c>
      <c r="I1207">
        <v>0</v>
      </c>
      <c r="J1207" t="s">
        <v>222</v>
      </c>
    </row>
    <row r="1208" spans="1:10" x14ac:dyDescent="0.2">
      <c r="A1208">
        <v>6</v>
      </c>
      <c r="B1208">
        <v>1</v>
      </c>
      <c r="C1208" s="2">
        <v>44823</v>
      </c>
      <c r="D1208">
        <v>9</v>
      </c>
      <c r="E1208" t="s">
        <v>291</v>
      </c>
      <c r="F1208">
        <v>15</v>
      </c>
      <c r="G1208" t="s">
        <v>292</v>
      </c>
      <c r="H1208" t="s">
        <v>44</v>
      </c>
      <c r="I1208">
        <v>0</v>
      </c>
      <c r="J1208" t="s">
        <v>222</v>
      </c>
    </row>
    <row r="1209" spans="1:10" x14ac:dyDescent="0.2">
      <c r="A1209">
        <v>6</v>
      </c>
      <c r="B1209">
        <v>1</v>
      </c>
      <c r="C1209" s="2">
        <v>44823</v>
      </c>
      <c r="D1209">
        <v>9</v>
      </c>
      <c r="E1209" t="s">
        <v>291</v>
      </c>
      <c r="F1209">
        <v>15</v>
      </c>
      <c r="G1209" t="s">
        <v>292</v>
      </c>
      <c r="H1209" t="s">
        <v>44</v>
      </c>
      <c r="I1209">
        <v>0</v>
      </c>
      <c r="J1209" t="s">
        <v>222</v>
      </c>
    </row>
    <row r="1210" spans="1:10" x14ac:dyDescent="0.2">
      <c r="A1210">
        <v>6</v>
      </c>
      <c r="B1210">
        <v>1</v>
      </c>
      <c r="C1210" s="2">
        <v>44823</v>
      </c>
      <c r="D1210">
        <v>9</v>
      </c>
      <c r="E1210" t="s">
        <v>291</v>
      </c>
      <c r="F1210">
        <v>15</v>
      </c>
      <c r="G1210" t="s">
        <v>292</v>
      </c>
      <c r="H1210" t="s">
        <v>53</v>
      </c>
      <c r="I1210">
        <v>1</v>
      </c>
      <c r="J1210" t="s">
        <v>222</v>
      </c>
    </row>
    <row r="1211" spans="1:10" x14ac:dyDescent="0.2">
      <c r="A1211">
        <v>6</v>
      </c>
      <c r="B1211">
        <v>1</v>
      </c>
      <c r="C1211" s="2">
        <v>44823</v>
      </c>
      <c r="D1211">
        <v>9</v>
      </c>
      <c r="E1211" t="s">
        <v>291</v>
      </c>
      <c r="F1211">
        <v>15</v>
      </c>
      <c r="G1211" t="s">
        <v>292</v>
      </c>
      <c r="H1211" t="s">
        <v>53</v>
      </c>
      <c r="I1211">
        <v>1</v>
      </c>
      <c r="J1211" t="s">
        <v>222</v>
      </c>
    </row>
    <row r="1212" spans="1:10" x14ac:dyDescent="0.2">
      <c r="A1212">
        <v>6</v>
      </c>
      <c r="B1212">
        <v>1</v>
      </c>
      <c r="C1212" s="2">
        <v>44823</v>
      </c>
      <c r="D1212">
        <v>9</v>
      </c>
      <c r="E1212" t="s">
        <v>291</v>
      </c>
      <c r="F1212">
        <v>15</v>
      </c>
      <c r="G1212" t="s">
        <v>292</v>
      </c>
      <c r="H1212" t="s">
        <v>53</v>
      </c>
      <c r="I1212">
        <v>1</v>
      </c>
      <c r="J1212" t="s">
        <v>222</v>
      </c>
    </row>
    <row r="1213" spans="1:10" x14ac:dyDescent="0.2">
      <c r="A1213">
        <v>6</v>
      </c>
      <c r="B1213">
        <v>1</v>
      </c>
      <c r="C1213" s="2">
        <v>44823</v>
      </c>
      <c r="D1213">
        <v>9</v>
      </c>
      <c r="E1213" t="s">
        <v>291</v>
      </c>
      <c r="F1213">
        <v>15</v>
      </c>
      <c r="G1213" t="s">
        <v>292</v>
      </c>
      <c r="H1213" t="s">
        <v>53</v>
      </c>
      <c r="I1213">
        <v>1</v>
      </c>
      <c r="J1213" t="s">
        <v>222</v>
      </c>
    </row>
    <row r="1214" spans="1:10" x14ac:dyDescent="0.2">
      <c r="A1214">
        <v>6</v>
      </c>
      <c r="B1214">
        <v>1</v>
      </c>
      <c r="C1214" s="2">
        <v>44823</v>
      </c>
      <c r="D1214">
        <v>9</v>
      </c>
      <c r="E1214" t="s">
        <v>291</v>
      </c>
      <c r="F1214">
        <v>45</v>
      </c>
      <c r="G1214" t="s">
        <v>293</v>
      </c>
      <c r="H1214" t="s">
        <v>53</v>
      </c>
      <c r="I1214">
        <v>1</v>
      </c>
      <c r="J1214" t="s">
        <v>222</v>
      </c>
    </row>
    <row r="1215" spans="1:10" x14ac:dyDescent="0.2">
      <c r="A1215">
        <v>6</v>
      </c>
      <c r="B1215">
        <v>1</v>
      </c>
      <c r="C1215" s="2">
        <v>44823</v>
      </c>
      <c r="D1215">
        <v>9</v>
      </c>
      <c r="E1215" t="s">
        <v>291</v>
      </c>
      <c r="F1215">
        <v>45</v>
      </c>
      <c r="G1215" t="s">
        <v>293</v>
      </c>
      <c r="H1215" t="s">
        <v>53</v>
      </c>
      <c r="I1215">
        <v>1</v>
      </c>
      <c r="J1215" t="s">
        <v>222</v>
      </c>
    </row>
    <row r="1216" spans="1:10" x14ac:dyDescent="0.2">
      <c r="A1216">
        <v>6</v>
      </c>
      <c r="B1216">
        <v>1</v>
      </c>
      <c r="C1216" s="2">
        <v>44823</v>
      </c>
      <c r="D1216">
        <v>9</v>
      </c>
      <c r="E1216" t="s">
        <v>291</v>
      </c>
      <c r="F1216">
        <v>45</v>
      </c>
      <c r="G1216" t="s">
        <v>293</v>
      </c>
      <c r="H1216" t="s">
        <v>53</v>
      </c>
      <c r="I1216">
        <v>1</v>
      </c>
      <c r="J1216" t="s">
        <v>222</v>
      </c>
    </row>
    <row r="1217" spans="1:10" x14ac:dyDescent="0.2">
      <c r="A1217">
        <v>6</v>
      </c>
      <c r="B1217">
        <v>1</v>
      </c>
      <c r="C1217" s="2">
        <v>44823</v>
      </c>
      <c r="D1217">
        <v>9</v>
      </c>
      <c r="E1217" t="s">
        <v>291</v>
      </c>
      <c r="F1217">
        <v>45</v>
      </c>
      <c r="G1217" t="s">
        <v>293</v>
      </c>
      <c r="H1217" t="s">
        <v>53</v>
      </c>
      <c r="I1217">
        <v>1</v>
      </c>
      <c r="J1217" t="s">
        <v>222</v>
      </c>
    </row>
    <row r="1218" spans="1:10" x14ac:dyDescent="0.2">
      <c r="A1218">
        <v>6</v>
      </c>
      <c r="B1218">
        <v>1</v>
      </c>
      <c r="C1218" s="2">
        <v>44823</v>
      </c>
      <c r="D1218">
        <v>9</v>
      </c>
      <c r="E1218" t="s">
        <v>291</v>
      </c>
      <c r="F1218">
        <v>45</v>
      </c>
      <c r="G1218" t="s">
        <v>293</v>
      </c>
      <c r="H1218" t="s">
        <v>53</v>
      </c>
      <c r="I1218">
        <v>1</v>
      </c>
      <c r="J1218" t="s">
        <v>222</v>
      </c>
    </row>
    <row r="1219" spans="1:10" x14ac:dyDescent="0.2">
      <c r="A1219">
        <v>6</v>
      </c>
      <c r="B1219">
        <v>1</v>
      </c>
      <c r="C1219" s="2">
        <v>44823</v>
      </c>
      <c r="D1219">
        <v>9</v>
      </c>
      <c r="E1219" t="s">
        <v>291</v>
      </c>
      <c r="F1219">
        <v>45</v>
      </c>
      <c r="G1219" t="s">
        <v>293</v>
      </c>
      <c r="H1219" t="s">
        <v>53</v>
      </c>
      <c r="I1219">
        <v>1</v>
      </c>
      <c r="J1219" t="s">
        <v>222</v>
      </c>
    </row>
    <row r="1220" spans="1:10" x14ac:dyDescent="0.2">
      <c r="A1220">
        <v>6</v>
      </c>
      <c r="B1220">
        <v>1</v>
      </c>
      <c r="C1220" s="2">
        <v>44823</v>
      </c>
      <c r="D1220">
        <v>9</v>
      </c>
      <c r="E1220" t="s">
        <v>291</v>
      </c>
      <c r="F1220">
        <v>45</v>
      </c>
      <c r="G1220" t="s">
        <v>293</v>
      </c>
      <c r="H1220" t="s">
        <v>53</v>
      </c>
      <c r="I1220">
        <v>1</v>
      </c>
      <c r="J1220" t="s">
        <v>222</v>
      </c>
    </row>
    <row r="1221" spans="1:10" x14ac:dyDescent="0.2">
      <c r="A1221">
        <v>6</v>
      </c>
      <c r="B1221">
        <v>1</v>
      </c>
      <c r="C1221" s="2">
        <v>44823</v>
      </c>
      <c r="D1221">
        <v>9</v>
      </c>
      <c r="E1221" t="s">
        <v>291</v>
      </c>
      <c r="F1221">
        <v>45</v>
      </c>
      <c r="G1221" t="s">
        <v>293</v>
      </c>
      <c r="H1221" t="s">
        <v>44</v>
      </c>
      <c r="I1221">
        <v>0</v>
      </c>
      <c r="J1221" t="s">
        <v>222</v>
      </c>
    </row>
    <row r="1222" spans="1:10" x14ac:dyDescent="0.2">
      <c r="A1222">
        <v>6</v>
      </c>
      <c r="B1222">
        <v>1</v>
      </c>
      <c r="C1222" s="2">
        <v>44823</v>
      </c>
      <c r="D1222">
        <v>10</v>
      </c>
      <c r="E1222" t="s">
        <v>294</v>
      </c>
      <c r="F1222">
        <v>15</v>
      </c>
      <c r="G1222" t="s">
        <v>295</v>
      </c>
      <c r="H1222" t="s">
        <v>44</v>
      </c>
      <c r="I1222">
        <v>0</v>
      </c>
      <c r="J1222" t="s">
        <v>222</v>
      </c>
    </row>
    <row r="1223" spans="1:10" x14ac:dyDescent="0.2">
      <c r="A1223">
        <v>6</v>
      </c>
      <c r="B1223">
        <v>1</v>
      </c>
      <c r="C1223" s="2">
        <v>44823</v>
      </c>
      <c r="D1223">
        <v>10</v>
      </c>
      <c r="E1223" t="s">
        <v>294</v>
      </c>
      <c r="F1223">
        <v>15</v>
      </c>
      <c r="G1223" t="s">
        <v>295</v>
      </c>
      <c r="H1223" t="s">
        <v>44</v>
      </c>
      <c r="I1223">
        <v>0</v>
      </c>
      <c r="J1223" t="s">
        <v>222</v>
      </c>
    </row>
    <row r="1224" spans="1:10" x14ac:dyDescent="0.2">
      <c r="A1224">
        <v>6</v>
      </c>
      <c r="B1224">
        <v>1</v>
      </c>
      <c r="C1224" s="2">
        <v>44823</v>
      </c>
      <c r="D1224">
        <v>10</v>
      </c>
      <c r="E1224" t="s">
        <v>294</v>
      </c>
      <c r="F1224">
        <v>15</v>
      </c>
      <c r="G1224" t="s">
        <v>295</v>
      </c>
      <c r="H1224" t="s">
        <v>44</v>
      </c>
      <c r="I1224">
        <v>0</v>
      </c>
      <c r="J1224" t="s">
        <v>222</v>
      </c>
    </row>
    <row r="1225" spans="1:10" x14ac:dyDescent="0.2">
      <c r="A1225">
        <v>6</v>
      </c>
      <c r="B1225">
        <v>1</v>
      </c>
      <c r="C1225" s="2">
        <v>44823</v>
      </c>
      <c r="D1225">
        <v>10</v>
      </c>
      <c r="E1225" t="s">
        <v>294</v>
      </c>
      <c r="F1225">
        <v>15</v>
      </c>
      <c r="G1225" t="s">
        <v>295</v>
      </c>
      <c r="H1225" t="s">
        <v>44</v>
      </c>
      <c r="I1225">
        <v>0</v>
      </c>
      <c r="J1225" t="s">
        <v>222</v>
      </c>
    </row>
    <row r="1226" spans="1:10" x14ac:dyDescent="0.2">
      <c r="A1226">
        <v>6</v>
      </c>
      <c r="B1226">
        <v>1</v>
      </c>
      <c r="C1226" s="2">
        <v>44823</v>
      </c>
      <c r="D1226">
        <v>10</v>
      </c>
      <c r="E1226" t="s">
        <v>294</v>
      </c>
      <c r="F1226">
        <v>15</v>
      </c>
      <c r="G1226" t="s">
        <v>295</v>
      </c>
      <c r="H1226" t="s">
        <v>44</v>
      </c>
      <c r="I1226">
        <v>0</v>
      </c>
      <c r="J1226" t="s">
        <v>222</v>
      </c>
    </row>
    <row r="1227" spans="1:10" x14ac:dyDescent="0.2">
      <c r="A1227">
        <v>6</v>
      </c>
      <c r="B1227">
        <v>1</v>
      </c>
      <c r="C1227" s="2">
        <v>44823</v>
      </c>
      <c r="D1227">
        <v>10</v>
      </c>
      <c r="E1227" t="s">
        <v>294</v>
      </c>
      <c r="F1227">
        <v>15</v>
      </c>
      <c r="G1227" t="s">
        <v>295</v>
      </c>
      <c r="H1227" t="s">
        <v>44</v>
      </c>
      <c r="I1227">
        <v>0</v>
      </c>
      <c r="J1227" t="s">
        <v>222</v>
      </c>
    </row>
    <row r="1228" spans="1:10" x14ac:dyDescent="0.2">
      <c r="A1228">
        <v>6</v>
      </c>
      <c r="B1228">
        <v>1</v>
      </c>
      <c r="C1228" s="2">
        <v>44823</v>
      </c>
      <c r="D1228">
        <v>10</v>
      </c>
      <c r="E1228" t="s">
        <v>294</v>
      </c>
      <c r="F1228">
        <v>15</v>
      </c>
      <c r="G1228" t="s">
        <v>295</v>
      </c>
      <c r="H1228" t="s">
        <v>53</v>
      </c>
      <c r="I1228">
        <v>1</v>
      </c>
      <c r="J1228" t="s">
        <v>222</v>
      </c>
    </row>
    <row r="1229" spans="1:10" x14ac:dyDescent="0.2">
      <c r="A1229">
        <v>6</v>
      </c>
      <c r="B1229">
        <v>1</v>
      </c>
      <c r="C1229" s="2">
        <v>44823</v>
      </c>
      <c r="D1229">
        <v>10</v>
      </c>
      <c r="E1229" t="s">
        <v>294</v>
      </c>
      <c r="F1229">
        <v>15</v>
      </c>
      <c r="G1229" t="s">
        <v>295</v>
      </c>
      <c r="H1229" t="s">
        <v>44</v>
      </c>
      <c r="I1229">
        <v>0</v>
      </c>
      <c r="J1229" t="s">
        <v>222</v>
      </c>
    </row>
    <row r="1230" spans="1:10" x14ac:dyDescent="0.2">
      <c r="A1230">
        <v>6</v>
      </c>
      <c r="B1230">
        <v>1</v>
      </c>
      <c r="C1230" s="2">
        <v>44823</v>
      </c>
      <c r="D1230">
        <v>10</v>
      </c>
      <c r="E1230" t="s">
        <v>294</v>
      </c>
      <c r="F1230">
        <v>15</v>
      </c>
      <c r="G1230" t="s">
        <v>295</v>
      </c>
      <c r="H1230" t="s">
        <v>53</v>
      </c>
      <c r="I1230">
        <v>1</v>
      </c>
      <c r="J1230" t="s">
        <v>222</v>
      </c>
    </row>
    <row r="1231" spans="1:10" x14ac:dyDescent="0.2">
      <c r="A1231">
        <v>6</v>
      </c>
      <c r="B1231">
        <v>1</v>
      </c>
      <c r="C1231" s="2">
        <v>44823</v>
      </c>
      <c r="D1231">
        <v>10</v>
      </c>
      <c r="E1231" t="s">
        <v>294</v>
      </c>
      <c r="F1231">
        <v>15</v>
      </c>
      <c r="G1231" t="s">
        <v>295</v>
      </c>
      <c r="H1231" t="s">
        <v>53</v>
      </c>
      <c r="I1231">
        <v>1</v>
      </c>
      <c r="J1231" t="s">
        <v>222</v>
      </c>
    </row>
    <row r="1232" spans="1:10" x14ac:dyDescent="0.2">
      <c r="A1232">
        <v>6</v>
      </c>
      <c r="B1232">
        <v>1</v>
      </c>
      <c r="C1232" s="2">
        <v>44823</v>
      </c>
      <c r="D1232">
        <v>10</v>
      </c>
      <c r="E1232" t="s">
        <v>294</v>
      </c>
      <c r="F1232">
        <v>45</v>
      </c>
      <c r="G1232" t="s">
        <v>296</v>
      </c>
      <c r="H1232" t="s">
        <v>53</v>
      </c>
      <c r="I1232">
        <v>1</v>
      </c>
      <c r="J1232" t="s">
        <v>222</v>
      </c>
    </row>
    <row r="1233" spans="1:10" x14ac:dyDescent="0.2">
      <c r="A1233">
        <v>6</v>
      </c>
      <c r="B1233">
        <v>1</v>
      </c>
      <c r="C1233" s="2">
        <v>44823</v>
      </c>
      <c r="D1233">
        <v>10</v>
      </c>
      <c r="E1233" t="s">
        <v>294</v>
      </c>
      <c r="F1233">
        <v>45</v>
      </c>
      <c r="G1233" t="s">
        <v>296</v>
      </c>
      <c r="H1233" t="s">
        <v>44</v>
      </c>
      <c r="I1233">
        <v>0</v>
      </c>
      <c r="J1233" t="s">
        <v>222</v>
      </c>
    </row>
    <row r="1234" spans="1:10" x14ac:dyDescent="0.2">
      <c r="A1234">
        <v>6</v>
      </c>
      <c r="B1234">
        <v>1</v>
      </c>
      <c r="C1234" s="2">
        <v>44823</v>
      </c>
      <c r="D1234">
        <v>10</v>
      </c>
      <c r="E1234" t="s">
        <v>294</v>
      </c>
      <c r="F1234">
        <v>45</v>
      </c>
      <c r="G1234" t="s">
        <v>296</v>
      </c>
      <c r="H1234" t="s">
        <v>44</v>
      </c>
      <c r="I1234">
        <v>0</v>
      </c>
      <c r="J1234" t="s">
        <v>222</v>
      </c>
    </row>
    <row r="1235" spans="1:10" x14ac:dyDescent="0.2">
      <c r="A1235">
        <v>6</v>
      </c>
      <c r="B1235">
        <v>1</v>
      </c>
      <c r="C1235" s="2">
        <v>44823</v>
      </c>
      <c r="D1235">
        <v>10</v>
      </c>
      <c r="E1235" t="s">
        <v>294</v>
      </c>
      <c r="F1235">
        <v>45</v>
      </c>
      <c r="G1235" t="s">
        <v>296</v>
      </c>
      <c r="H1235" t="s">
        <v>44</v>
      </c>
      <c r="I1235">
        <v>0</v>
      </c>
      <c r="J1235" t="s">
        <v>222</v>
      </c>
    </row>
    <row r="1236" spans="1:10" x14ac:dyDescent="0.2">
      <c r="A1236">
        <v>6</v>
      </c>
      <c r="B1236">
        <v>1</v>
      </c>
      <c r="C1236" s="2">
        <v>44823</v>
      </c>
      <c r="D1236">
        <v>10</v>
      </c>
      <c r="E1236" t="s">
        <v>294</v>
      </c>
      <c r="F1236">
        <v>45</v>
      </c>
      <c r="G1236" t="s">
        <v>296</v>
      </c>
      <c r="H1236" t="s">
        <v>44</v>
      </c>
      <c r="I1236">
        <v>0</v>
      </c>
      <c r="J1236" t="s">
        <v>222</v>
      </c>
    </row>
    <row r="1237" spans="1:10" x14ac:dyDescent="0.2">
      <c r="A1237">
        <v>6</v>
      </c>
      <c r="B1237">
        <v>1</v>
      </c>
      <c r="C1237" s="2">
        <v>44823</v>
      </c>
      <c r="D1237">
        <v>10</v>
      </c>
      <c r="E1237" t="s">
        <v>294</v>
      </c>
      <c r="F1237">
        <v>45</v>
      </c>
      <c r="G1237" t="s">
        <v>296</v>
      </c>
      <c r="H1237" t="s">
        <v>44</v>
      </c>
      <c r="I1237">
        <v>0</v>
      </c>
      <c r="J1237" t="s">
        <v>222</v>
      </c>
    </row>
    <row r="1238" spans="1:10" x14ac:dyDescent="0.2">
      <c r="A1238">
        <v>6</v>
      </c>
      <c r="B1238">
        <v>1</v>
      </c>
      <c r="C1238" s="2">
        <v>44823</v>
      </c>
      <c r="D1238">
        <v>10</v>
      </c>
      <c r="E1238" t="s">
        <v>294</v>
      </c>
      <c r="F1238">
        <v>45</v>
      </c>
      <c r="G1238" t="s">
        <v>296</v>
      </c>
      <c r="H1238" t="s">
        <v>44</v>
      </c>
      <c r="I1238">
        <v>0</v>
      </c>
      <c r="J1238" t="s">
        <v>222</v>
      </c>
    </row>
    <row r="1239" spans="1:10" x14ac:dyDescent="0.2">
      <c r="A1239">
        <v>6</v>
      </c>
      <c r="B1239">
        <v>1</v>
      </c>
      <c r="C1239" s="2">
        <v>44823</v>
      </c>
      <c r="D1239">
        <v>10</v>
      </c>
      <c r="E1239" t="s">
        <v>294</v>
      </c>
      <c r="F1239">
        <v>45</v>
      </c>
      <c r="G1239" t="s">
        <v>296</v>
      </c>
      <c r="H1239" t="s">
        <v>44</v>
      </c>
      <c r="I1239">
        <v>0</v>
      </c>
      <c r="J1239" t="s">
        <v>222</v>
      </c>
    </row>
    <row r="1240" spans="1:10" x14ac:dyDescent="0.2">
      <c r="A1240">
        <v>6</v>
      </c>
      <c r="B1240">
        <v>1</v>
      </c>
      <c r="C1240" s="2">
        <v>44823</v>
      </c>
      <c r="D1240">
        <v>10</v>
      </c>
      <c r="E1240" t="s">
        <v>294</v>
      </c>
      <c r="F1240">
        <v>45</v>
      </c>
      <c r="G1240" t="s">
        <v>296</v>
      </c>
      <c r="H1240" t="s">
        <v>44</v>
      </c>
      <c r="I1240">
        <v>0</v>
      </c>
      <c r="J1240" t="s">
        <v>222</v>
      </c>
    </row>
    <row r="1241" spans="1:10" x14ac:dyDescent="0.2">
      <c r="A1241">
        <v>6</v>
      </c>
      <c r="B1241">
        <v>1</v>
      </c>
      <c r="C1241" s="2">
        <v>44823</v>
      </c>
      <c r="D1241">
        <v>10</v>
      </c>
      <c r="E1241" t="s">
        <v>294</v>
      </c>
      <c r="F1241">
        <v>45</v>
      </c>
      <c r="G1241" t="s">
        <v>296</v>
      </c>
      <c r="H1241" t="s">
        <v>44</v>
      </c>
      <c r="I1241">
        <v>0</v>
      </c>
      <c r="J1241" t="s">
        <v>222</v>
      </c>
    </row>
    <row r="1242" spans="1:10" x14ac:dyDescent="0.2">
      <c r="A1242">
        <v>6</v>
      </c>
      <c r="B1242">
        <v>2</v>
      </c>
      <c r="C1242" s="2">
        <v>44829</v>
      </c>
      <c r="D1242">
        <v>9</v>
      </c>
      <c r="E1242" t="s">
        <v>291</v>
      </c>
      <c r="F1242">
        <v>15</v>
      </c>
      <c r="G1242" t="s">
        <v>292</v>
      </c>
      <c r="H1242" t="s">
        <v>53</v>
      </c>
      <c r="I1242">
        <v>1</v>
      </c>
      <c r="J1242" t="s">
        <v>222</v>
      </c>
    </row>
    <row r="1243" spans="1:10" x14ac:dyDescent="0.2">
      <c r="A1243">
        <v>6</v>
      </c>
      <c r="B1243">
        <v>2</v>
      </c>
      <c r="C1243" s="2">
        <v>44829</v>
      </c>
      <c r="D1243">
        <v>9</v>
      </c>
      <c r="E1243" t="s">
        <v>291</v>
      </c>
      <c r="F1243">
        <v>15</v>
      </c>
      <c r="G1243" t="s">
        <v>292</v>
      </c>
      <c r="H1243" t="s">
        <v>44</v>
      </c>
      <c r="I1243">
        <v>0</v>
      </c>
      <c r="J1243" t="s">
        <v>222</v>
      </c>
    </row>
    <row r="1244" spans="1:10" x14ac:dyDescent="0.2">
      <c r="A1244">
        <v>6</v>
      </c>
      <c r="B1244">
        <v>2</v>
      </c>
      <c r="C1244" s="2">
        <v>44829</v>
      </c>
      <c r="D1244">
        <v>9</v>
      </c>
      <c r="E1244" t="s">
        <v>291</v>
      </c>
      <c r="F1244">
        <v>15</v>
      </c>
      <c r="G1244" t="s">
        <v>292</v>
      </c>
      <c r="H1244" t="s">
        <v>53</v>
      </c>
      <c r="I1244">
        <v>1</v>
      </c>
      <c r="J1244" t="s">
        <v>222</v>
      </c>
    </row>
    <row r="1245" spans="1:10" x14ac:dyDescent="0.2">
      <c r="A1245">
        <v>6</v>
      </c>
      <c r="B1245">
        <v>2</v>
      </c>
      <c r="C1245" s="2">
        <v>44829</v>
      </c>
      <c r="D1245">
        <v>9</v>
      </c>
      <c r="E1245" t="s">
        <v>291</v>
      </c>
      <c r="F1245">
        <v>15</v>
      </c>
      <c r="G1245" t="s">
        <v>292</v>
      </c>
      <c r="H1245" t="s">
        <v>53</v>
      </c>
      <c r="I1245">
        <v>1</v>
      </c>
      <c r="J1245" t="s">
        <v>222</v>
      </c>
    </row>
    <row r="1246" spans="1:10" x14ac:dyDescent="0.2">
      <c r="A1246">
        <v>6</v>
      </c>
      <c r="B1246">
        <v>2</v>
      </c>
      <c r="C1246" s="2">
        <v>44829</v>
      </c>
      <c r="D1246">
        <v>9</v>
      </c>
      <c r="E1246" t="s">
        <v>291</v>
      </c>
      <c r="F1246">
        <v>15</v>
      </c>
      <c r="G1246" t="s">
        <v>292</v>
      </c>
      <c r="H1246" t="s">
        <v>53</v>
      </c>
      <c r="I1246">
        <v>1</v>
      </c>
      <c r="J1246" t="s">
        <v>222</v>
      </c>
    </row>
    <row r="1247" spans="1:10" x14ac:dyDescent="0.2">
      <c r="A1247">
        <v>6</v>
      </c>
      <c r="B1247">
        <v>2</v>
      </c>
      <c r="C1247" s="2">
        <v>44829</v>
      </c>
      <c r="D1247">
        <v>9</v>
      </c>
      <c r="E1247" t="s">
        <v>291</v>
      </c>
      <c r="F1247">
        <v>15</v>
      </c>
      <c r="G1247" t="s">
        <v>292</v>
      </c>
      <c r="H1247" t="s">
        <v>53</v>
      </c>
      <c r="I1247">
        <v>1</v>
      </c>
      <c r="J1247" t="s">
        <v>222</v>
      </c>
    </row>
    <row r="1248" spans="1:10" x14ac:dyDescent="0.2">
      <c r="A1248">
        <v>6</v>
      </c>
      <c r="B1248">
        <v>2</v>
      </c>
      <c r="C1248" s="2">
        <v>44829</v>
      </c>
      <c r="D1248">
        <v>9</v>
      </c>
      <c r="E1248" t="s">
        <v>291</v>
      </c>
      <c r="F1248">
        <v>15</v>
      </c>
      <c r="G1248" t="s">
        <v>292</v>
      </c>
      <c r="H1248" t="s">
        <v>53</v>
      </c>
      <c r="I1248">
        <v>1</v>
      </c>
      <c r="J1248" t="s">
        <v>222</v>
      </c>
    </row>
    <row r="1249" spans="1:10" x14ac:dyDescent="0.2">
      <c r="A1249">
        <v>6</v>
      </c>
      <c r="B1249">
        <v>2</v>
      </c>
      <c r="C1249" s="2">
        <v>44829</v>
      </c>
      <c r="D1249">
        <v>9</v>
      </c>
      <c r="E1249" t="s">
        <v>291</v>
      </c>
      <c r="F1249">
        <v>15</v>
      </c>
      <c r="G1249" t="s">
        <v>292</v>
      </c>
      <c r="H1249" t="s">
        <v>53</v>
      </c>
      <c r="I1249">
        <v>1</v>
      </c>
      <c r="J1249" t="s">
        <v>222</v>
      </c>
    </row>
    <row r="1250" spans="1:10" x14ac:dyDescent="0.2">
      <c r="A1250">
        <v>6</v>
      </c>
      <c r="B1250">
        <v>2</v>
      </c>
      <c r="C1250" s="2">
        <v>44829</v>
      </c>
      <c r="D1250">
        <v>9</v>
      </c>
      <c r="E1250" t="s">
        <v>291</v>
      </c>
      <c r="F1250">
        <v>15</v>
      </c>
      <c r="G1250" t="s">
        <v>292</v>
      </c>
      <c r="H1250" t="s">
        <v>53</v>
      </c>
      <c r="I1250">
        <v>1</v>
      </c>
      <c r="J1250" t="s">
        <v>222</v>
      </c>
    </row>
    <row r="1251" spans="1:10" x14ac:dyDescent="0.2">
      <c r="A1251">
        <v>6</v>
      </c>
      <c r="B1251">
        <v>2</v>
      </c>
      <c r="C1251" s="2">
        <v>44829</v>
      </c>
      <c r="D1251">
        <v>9</v>
      </c>
      <c r="E1251" t="s">
        <v>291</v>
      </c>
      <c r="F1251">
        <v>15</v>
      </c>
      <c r="G1251" t="s">
        <v>292</v>
      </c>
      <c r="H1251" t="s">
        <v>53</v>
      </c>
      <c r="I1251">
        <v>1</v>
      </c>
      <c r="J1251" t="s">
        <v>222</v>
      </c>
    </row>
    <row r="1252" spans="1:10" x14ac:dyDescent="0.2">
      <c r="A1252">
        <v>6</v>
      </c>
      <c r="B1252">
        <v>2</v>
      </c>
      <c r="C1252" s="2">
        <v>44829</v>
      </c>
      <c r="D1252">
        <v>9</v>
      </c>
      <c r="E1252" t="s">
        <v>291</v>
      </c>
      <c r="F1252">
        <v>45</v>
      </c>
      <c r="G1252" t="s">
        <v>293</v>
      </c>
      <c r="H1252" t="s">
        <v>44</v>
      </c>
      <c r="I1252">
        <v>0</v>
      </c>
      <c r="J1252" t="s">
        <v>222</v>
      </c>
    </row>
    <row r="1253" spans="1:10" x14ac:dyDescent="0.2">
      <c r="A1253">
        <v>6</v>
      </c>
      <c r="B1253">
        <v>2</v>
      </c>
      <c r="C1253" s="2">
        <v>44829</v>
      </c>
      <c r="D1253">
        <v>9</v>
      </c>
      <c r="E1253" t="s">
        <v>291</v>
      </c>
      <c r="F1253">
        <v>45</v>
      </c>
      <c r="G1253" t="s">
        <v>293</v>
      </c>
      <c r="H1253" t="s">
        <v>53</v>
      </c>
      <c r="I1253">
        <v>1</v>
      </c>
      <c r="J1253" t="s">
        <v>222</v>
      </c>
    </row>
    <row r="1254" spans="1:10" x14ac:dyDescent="0.2">
      <c r="A1254">
        <v>6</v>
      </c>
      <c r="B1254">
        <v>2</v>
      </c>
      <c r="C1254" s="2">
        <v>44829</v>
      </c>
      <c r="D1254">
        <v>9</v>
      </c>
      <c r="E1254" t="s">
        <v>291</v>
      </c>
      <c r="F1254">
        <v>45</v>
      </c>
      <c r="G1254" t="s">
        <v>293</v>
      </c>
      <c r="H1254" t="s">
        <v>53</v>
      </c>
      <c r="I1254">
        <v>1</v>
      </c>
      <c r="J1254" t="s">
        <v>222</v>
      </c>
    </row>
    <row r="1255" spans="1:10" x14ac:dyDescent="0.2">
      <c r="A1255">
        <v>6</v>
      </c>
      <c r="B1255">
        <v>2</v>
      </c>
      <c r="C1255" s="2">
        <v>44829</v>
      </c>
      <c r="D1255">
        <v>9</v>
      </c>
      <c r="E1255" t="s">
        <v>291</v>
      </c>
      <c r="F1255">
        <v>45</v>
      </c>
      <c r="G1255" t="s">
        <v>293</v>
      </c>
      <c r="H1255" t="s">
        <v>53</v>
      </c>
      <c r="I1255">
        <v>1</v>
      </c>
      <c r="J1255" t="s">
        <v>222</v>
      </c>
    </row>
    <row r="1256" spans="1:10" x14ac:dyDescent="0.2">
      <c r="A1256">
        <v>6</v>
      </c>
      <c r="B1256">
        <v>2</v>
      </c>
      <c r="C1256" s="2">
        <v>44829</v>
      </c>
      <c r="D1256">
        <v>9</v>
      </c>
      <c r="E1256" t="s">
        <v>291</v>
      </c>
      <c r="F1256">
        <v>45</v>
      </c>
      <c r="G1256" t="s">
        <v>293</v>
      </c>
      <c r="H1256" t="s">
        <v>53</v>
      </c>
      <c r="I1256">
        <v>1</v>
      </c>
      <c r="J1256" t="s">
        <v>222</v>
      </c>
    </row>
    <row r="1257" spans="1:10" x14ac:dyDescent="0.2">
      <c r="A1257">
        <v>6</v>
      </c>
      <c r="B1257">
        <v>2</v>
      </c>
      <c r="C1257" s="2">
        <v>44829</v>
      </c>
      <c r="D1257">
        <v>9</v>
      </c>
      <c r="E1257" t="s">
        <v>291</v>
      </c>
      <c r="F1257">
        <v>45</v>
      </c>
      <c r="G1257" t="s">
        <v>293</v>
      </c>
      <c r="H1257" t="s">
        <v>53</v>
      </c>
      <c r="I1257">
        <v>1</v>
      </c>
      <c r="J1257" t="s">
        <v>222</v>
      </c>
    </row>
    <row r="1258" spans="1:10" x14ac:dyDescent="0.2">
      <c r="A1258">
        <v>6</v>
      </c>
      <c r="B1258">
        <v>2</v>
      </c>
      <c r="C1258" s="2">
        <v>44829</v>
      </c>
      <c r="D1258">
        <v>9</v>
      </c>
      <c r="E1258" t="s">
        <v>291</v>
      </c>
      <c r="F1258">
        <v>45</v>
      </c>
      <c r="G1258" t="s">
        <v>293</v>
      </c>
      <c r="H1258" t="s">
        <v>53</v>
      </c>
      <c r="I1258">
        <v>1</v>
      </c>
      <c r="J1258" t="s">
        <v>222</v>
      </c>
    </row>
    <row r="1259" spans="1:10" x14ac:dyDescent="0.2">
      <c r="A1259">
        <v>6</v>
      </c>
      <c r="B1259">
        <v>2</v>
      </c>
      <c r="C1259" s="2">
        <v>44829</v>
      </c>
      <c r="D1259">
        <v>9</v>
      </c>
      <c r="E1259" t="s">
        <v>291</v>
      </c>
      <c r="F1259">
        <v>45</v>
      </c>
      <c r="G1259" t="s">
        <v>293</v>
      </c>
      <c r="H1259" t="s">
        <v>53</v>
      </c>
      <c r="I1259">
        <v>1</v>
      </c>
      <c r="J1259" t="s">
        <v>222</v>
      </c>
    </row>
    <row r="1260" spans="1:10" x14ac:dyDescent="0.2">
      <c r="A1260">
        <v>6</v>
      </c>
      <c r="B1260">
        <v>2</v>
      </c>
      <c r="C1260" s="2">
        <v>44829</v>
      </c>
      <c r="D1260">
        <v>9</v>
      </c>
      <c r="E1260" t="s">
        <v>291</v>
      </c>
      <c r="F1260">
        <v>45</v>
      </c>
      <c r="G1260" t="s">
        <v>293</v>
      </c>
      <c r="H1260" t="s">
        <v>53</v>
      </c>
      <c r="I1260">
        <v>1</v>
      </c>
      <c r="J1260" t="s">
        <v>222</v>
      </c>
    </row>
    <row r="1261" spans="1:10" x14ac:dyDescent="0.2">
      <c r="A1261">
        <v>6</v>
      </c>
      <c r="B1261">
        <v>2</v>
      </c>
      <c r="C1261" s="2">
        <v>44829</v>
      </c>
      <c r="D1261">
        <v>9</v>
      </c>
      <c r="E1261" t="s">
        <v>291</v>
      </c>
      <c r="F1261">
        <v>45</v>
      </c>
      <c r="G1261" t="s">
        <v>293</v>
      </c>
      <c r="H1261" t="s">
        <v>53</v>
      </c>
      <c r="I1261">
        <v>1</v>
      </c>
      <c r="J1261" t="s">
        <v>222</v>
      </c>
    </row>
    <row r="1262" spans="1:10" x14ac:dyDescent="0.2">
      <c r="A1262">
        <v>6</v>
      </c>
      <c r="B1262">
        <v>2</v>
      </c>
      <c r="C1262" s="2">
        <v>44829</v>
      </c>
      <c r="D1262">
        <v>9</v>
      </c>
      <c r="E1262" t="s">
        <v>291</v>
      </c>
      <c r="F1262">
        <v>45</v>
      </c>
      <c r="G1262" t="s">
        <v>293</v>
      </c>
      <c r="H1262" t="s">
        <v>53</v>
      </c>
      <c r="I1262">
        <v>1</v>
      </c>
      <c r="J1262" t="s">
        <v>222</v>
      </c>
    </row>
    <row r="1263" spans="1:10" x14ac:dyDescent="0.2">
      <c r="A1263">
        <v>6</v>
      </c>
      <c r="B1263">
        <v>2</v>
      </c>
      <c r="C1263" s="2">
        <v>44829</v>
      </c>
      <c r="D1263">
        <v>9</v>
      </c>
      <c r="E1263" t="s">
        <v>291</v>
      </c>
      <c r="F1263">
        <v>45</v>
      </c>
      <c r="G1263" t="s">
        <v>293</v>
      </c>
      <c r="H1263" t="s">
        <v>53</v>
      </c>
      <c r="I1263">
        <v>1</v>
      </c>
      <c r="J1263" t="s">
        <v>222</v>
      </c>
    </row>
    <row r="1264" spans="1:10" x14ac:dyDescent="0.2">
      <c r="A1264">
        <v>6</v>
      </c>
      <c r="B1264">
        <v>2</v>
      </c>
      <c r="C1264" s="2">
        <v>44829</v>
      </c>
      <c r="D1264">
        <v>9</v>
      </c>
      <c r="E1264" t="s">
        <v>291</v>
      </c>
      <c r="F1264">
        <v>45</v>
      </c>
      <c r="G1264" t="s">
        <v>293</v>
      </c>
      <c r="H1264" t="s">
        <v>53</v>
      </c>
      <c r="I1264">
        <v>1</v>
      </c>
      <c r="J1264" t="s">
        <v>222</v>
      </c>
    </row>
    <row r="1265" spans="1:10" x14ac:dyDescent="0.2">
      <c r="A1265">
        <v>6</v>
      </c>
      <c r="B1265">
        <v>2</v>
      </c>
      <c r="C1265" s="2">
        <v>44829</v>
      </c>
      <c r="D1265">
        <v>9</v>
      </c>
      <c r="E1265" t="s">
        <v>291</v>
      </c>
      <c r="F1265">
        <v>45</v>
      </c>
      <c r="G1265" t="s">
        <v>293</v>
      </c>
      <c r="H1265" t="s">
        <v>53</v>
      </c>
      <c r="I1265">
        <v>1</v>
      </c>
      <c r="J1265" t="s">
        <v>222</v>
      </c>
    </row>
    <row r="1266" spans="1:10" x14ac:dyDescent="0.2">
      <c r="A1266">
        <v>6</v>
      </c>
      <c r="B1266">
        <v>2</v>
      </c>
      <c r="C1266" s="2">
        <v>44829</v>
      </c>
      <c r="D1266">
        <v>10</v>
      </c>
      <c r="E1266" t="s">
        <v>294</v>
      </c>
      <c r="F1266">
        <v>15</v>
      </c>
      <c r="G1266" t="s">
        <v>295</v>
      </c>
      <c r="H1266" t="s">
        <v>53</v>
      </c>
      <c r="I1266">
        <v>1</v>
      </c>
      <c r="J1266" t="s">
        <v>222</v>
      </c>
    </row>
    <row r="1267" spans="1:10" x14ac:dyDescent="0.2">
      <c r="A1267">
        <v>6</v>
      </c>
      <c r="B1267">
        <v>2</v>
      </c>
      <c r="C1267" s="2">
        <v>44829</v>
      </c>
      <c r="D1267">
        <v>10</v>
      </c>
      <c r="E1267" t="s">
        <v>294</v>
      </c>
      <c r="F1267">
        <v>15</v>
      </c>
      <c r="G1267" t="s">
        <v>295</v>
      </c>
      <c r="H1267" t="s">
        <v>44</v>
      </c>
      <c r="I1267">
        <v>0</v>
      </c>
      <c r="J1267" t="s">
        <v>222</v>
      </c>
    </row>
    <row r="1268" spans="1:10" x14ac:dyDescent="0.2">
      <c r="A1268">
        <v>6</v>
      </c>
      <c r="B1268">
        <v>2</v>
      </c>
      <c r="C1268" s="2">
        <v>44829</v>
      </c>
      <c r="D1268">
        <v>10</v>
      </c>
      <c r="E1268" t="s">
        <v>294</v>
      </c>
      <c r="F1268">
        <v>15</v>
      </c>
      <c r="G1268" t="s">
        <v>295</v>
      </c>
      <c r="H1268" t="s">
        <v>53</v>
      </c>
      <c r="I1268">
        <v>1</v>
      </c>
      <c r="J1268" t="s">
        <v>222</v>
      </c>
    </row>
    <row r="1269" spans="1:10" x14ac:dyDescent="0.2">
      <c r="A1269">
        <v>6</v>
      </c>
      <c r="B1269">
        <v>2</v>
      </c>
      <c r="C1269" s="2">
        <v>44829</v>
      </c>
      <c r="D1269">
        <v>10</v>
      </c>
      <c r="E1269" t="s">
        <v>294</v>
      </c>
      <c r="F1269">
        <v>15</v>
      </c>
      <c r="G1269" t="s">
        <v>295</v>
      </c>
      <c r="H1269" t="s">
        <v>44</v>
      </c>
      <c r="I1269">
        <v>0</v>
      </c>
      <c r="J1269" t="s">
        <v>222</v>
      </c>
    </row>
    <row r="1270" spans="1:10" x14ac:dyDescent="0.2">
      <c r="A1270">
        <v>6</v>
      </c>
      <c r="B1270">
        <v>2</v>
      </c>
      <c r="C1270" s="2">
        <v>44829</v>
      </c>
      <c r="D1270">
        <v>10</v>
      </c>
      <c r="E1270" t="s">
        <v>294</v>
      </c>
      <c r="F1270">
        <v>15</v>
      </c>
      <c r="G1270" t="s">
        <v>295</v>
      </c>
      <c r="H1270" t="s">
        <v>53</v>
      </c>
      <c r="I1270">
        <v>1</v>
      </c>
      <c r="J1270" t="s">
        <v>222</v>
      </c>
    </row>
    <row r="1271" spans="1:10" x14ac:dyDescent="0.2">
      <c r="A1271">
        <v>6</v>
      </c>
      <c r="B1271">
        <v>2</v>
      </c>
      <c r="C1271" s="2">
        <v>44829</v>
      </c>
      <c r="D1271">
        <v>10</v>
      </c>
      <c r="E1271" t="s">
        <v>294</v>
      </c>
      <c r="F1271">
        <v>15</v>
      </c>
      <c r="G1271" t="s">
        <v>295</v>
      </c>
      <c r="H1271" t="s">
        <v>44</v>
      </c>
      <c r="I1271">
        <v>0</v>
      </c>
      <c r="J1271" t="s">
        <v>222</v>
      </c>
    </row>
    <row r="1272" spans="1:10" x14ac:dyDescent="0.2">
      <c r="A1272">
        <v>6</v>
      </c>
      <c r="B1272">
        <v>2</v>
      </c>
      <c r="C1272" s="2">
        <v>44829</v>
      </c>
      <c r="D1272">
        <v>10</v>
      </c>
      <c r="E1272" t="s">
        <v>294</v>
      </c>
      <c r="F1272">
        <v>15</v>
      </c>
      <c r="G1272" t="s">
        <v>295</v>
      </c>
      <c r="H1272" t="s">
        <v>53</v>
      </c>
      <c r="I1272">
        <v>1</v>
      </c>
      <c r="J1272" t="s">
        <v>222</v>
      </c>
    </row>
    <row r="1273" spans="1:10" x14ac:dyDescent="0.2">
      <c r="A1273">
        <v>6</v>
      </c>
      <c r="B1273">
        <v>2</v>
      </c>
      <c r="C1273" s="2">
        <v>44829</v>
      </c>
      <c r="D1273">
        <v>10</v>
      </c>
      <c r="E1273" t="s">
        <v>294</v>
      </c>
      <c r="F1273">
        <v>15</v>
      </c>
      <c r="G1273" t="s">
        <v>295</v>
      </c>
      <c r="H1273" t="s">
        <v>53</v>
      </c>
      <c r="I1273">
        <v>1</v>
      </c>
      <c r="J1273" t="s">
        <v>222</v>
      </c>
    </row>
    <row r="1274" spans="1:10" x14ac:dyDescent="0.2">
      <c r="A1274">
        <v>6</v>
      </c>
      <c r="B1274">
        <v>2</v>
      </c>
      <c r="C1274" s="2">
        <v>44829</v>
      </c>
      <c r="D1274">
        <v>10</v>
      </c>
      <c r="E1274" t="s">
        <v>294</v>
      </c>
      <c r="F1274">
        <v>15</v>
      </c>
      <c r="G1274" t="s">
        <v>295</v>
      </c>
      <c r="H1274" t="s">
        <v>44</v>
      </c>
      <c r="I1274">
        <v>0</v>
      </c>
      <c r="J1274" t="s">
        <v>222</v>
      </c>
    </row>
    <row r="1275" spans="1:10" x14ac:dyDescent="0.2">
      <c r="A1275">
        <v>6</v>
      </c>
      <c r="B1275">
        <v>2</v>
      </c>
      <c r="C1275" s="2">
        <v>44829</v>
      </c>
      <c r="D1275">
        <v>10</v>
      </c>
      <c r="E1275" t="s">
        <v>294</v>
      </c>
      <c r="F1275">
        <v>45</v>
      </c>
      <c r="G1275" t="s">
        <v>296</v>
      </c>
      <c r="H1275" t="s">
        <v>53</v>
      </c>
      <c r="I1275">
        <v>1</v>
      </c>
      <c r="J1275" t="s">
        <v>222</v>
      </c>
    </row>
    <row r="1276" spans="1:10" x14ac:dyDescent="0.2">
      <c r="A1276">
        <v>6</v>
      </c>
      <c r="B1276">
        <v>2</v>
      </c>
      <c r="C1276" s="2">
        <v>44829</v>
      </c>
      <c r="D1276">
        <v>10</v>
      </c>
      <c r="E1276" t="s">
        <v>294</v>
      </c>
      <c r="F1276">
        <v>45</v>
      </c>
      <c r="G1276" t="s">
        <v>296</v>
      </c>
      <c r="H1276" t="s">
        <v>44</v>
      </c>
      <c r="I1276">
        <v>0</v>
      </c>
      <c r="J1276" t="s">
        <v>222</v>
      </c>
    </row>
    <row r="1277" spans="1:10" x14ac:dyDescent="0.2">
      <c r="A1277">
        <v>6</v>
      </c>
      <c r="B1277">
        <v>2</v>
      </c>
      <c r="C1277" s="2">
        <v>44829</v>
      </c>
      <c r="D1277">
        <v>10</v>
      </c>
      <c r="E1277" t="s">
        <v>294</v>
      </c>
      <c r="F1277">
        <v>45</v>
      </c>
      <c r="G1277" t="s">
        <v>296</v>
      </c>
      <c r="H1277" t="s">
        <v>53</v>
      </c>
      <c r="I1277">
        <v>1</v>
      </c>
      <c r="J1277" t="s">
        <v>222</v>
      </c>
    </row>
    <row r="1278" spans="1:10" x14ac:dyDescent="0.2">
      <c r="A1278">
        <v>6</v>
      </c>
      <c r="B1278">
        <v>2</v>
      </c>
      <c r="C1278" s="2">
        <v>44829</v>
      </c>
      <c r="D1278">
        <v>10</v>
      </c>
      <c r="E1278" t="s">
        <v>294</v>
      </c>
      <c r="F1278">
        <v>45</v>
      </c>
      <c r="G1278" t="s">
        <v>296</v>
      </c>
      <c r="H1278" t="s">
        <v>53</v>
      </c>
      <c r="I1278">
        <v>1</v>
      </c>
      <c r="J1278" t="s">
        <v>222</v>
      </c>
    </row>
    <row r="1279" spans="1:10" x14ac:dyDescent="0.2">
      <c r="A1279">
        <v>6</v>
      </c>
      <c r="B1279">
        <v>2</v>
      </c>
      <c r="C1279" s="2">
        <v>44829</v>
      </c>
      <c r="D1279">
        <v>10</v>
      </c>
      <c r="E1279" t="s">
        <v>294</v>
      </c>
      <c r="F1279">
        <v>45</v>
      </c>
      <c r="G1279" t="s">
        <v>296</v>
      </c>
      <c r="H1279" t="s">
        <v>53</v>
      </c>
      <c r="I1279">
        <v>1</v>
      </c>
      <c r="J1279" t="s">
        <v>222</v>
      </c>
    </row>
    <row r="1280" spans="1:10" x14ac:dyDescent="0.2">
      <c r="A1280">
        <v>6</v>
      </c>
      <c r="B1280">
        <v>2</v>
      </c>
      <c r="C1280" s="2">
        <v>44829</v>
      </c>
      <c r="D1280">
        <v>10</v>
      </c>
      <c r="E1280" t="s">
        <v>294</v>
      </c>
      <c r="F1280">
        <v>45</v>
      </c>
      <c r="G1280" t="s">
        <v>296</v>
      </c>
      <c r="H1280" t="s">
        <v>44</v>
      </c>
      <c r="I1280">
        <v>0</v>
      </c>
      <c r="J1280" t="s">
        <v>222</v>
      </c>
    </row>
    <row r="1281" spans="1:10" x14ac:dyDescent="0.2">
      <c r="A1281">
        <v>6</v>
      </c>
      <c r="B1281">
        <v>2</v>
      </c>
      <c r="C1281" s="2">
        <v>44829</v>
      </c>
      <c r="D1281">
        <v>10</v>
      </c>
      <c r="E1281" t="s">
        <v>294</v>
      </c>
      <c r="F1281">
        <v>45</v>
      </c>
      <c r="G1281" t="s">
        <v>296</v>
      </c>
      <c r="H1281" t="s">
        <v>53</v>
      </c>
      <c r="I1281">
        <v>1</v>
      </c>
      <c r="J1281" t="s">
        <v>222</v>
      </c>
    </row>
    <row r="1282" spans="1:10" x14ac:dyDescent="0.2">
      <c r="A1282">
        <v>6</v>
      </c>
      <c r="B1282">
        <v>2</v>
      </c>
      <c r="C1282" s="2">
        <v>44829</v>
      </c>
      <c r="D1282">
        <v>10</v>
      </c>
      <c r="E1282" t="s">
        <v>294</v>
      </c>
      <c r="F1282">
        <v>45</v>
      </c>
      <c r="G1282" t="s">
        <v>296</v>
      </c>
      <c r="H1282" t="s">
        <v>44</v>
      </c>
      <c r="I1282">
        <v>0</v>
      </c>
      <c r="J1282" t="s">
        <v>222</v>
      </c>
    </row>
    <row r="1283" spans="1:10" x14ac:dyDescent="0.2">
      <c r="A1283">
        <v>6</v>
      </c>
      <c r="B1283">
        <v>2</v>
      </c>
      <c r="C1283" s="2">
        <v>44829</v>
      </c>
      <c r="D1283">
        <v>10</v>
      </c>
      <c r="E1283" t="s">
        <v>294</v>
      </c>
      <c r="F1283">
        <v>45</v>
      </c>
      <c r="G1283" t="s">
        <v>296</v>
      </c>
      <c r="H1283" t="s">
        <v>44</v>
      </c>
      <c r="I1283">
        <v>0</v>
      </c>
      <c r="J1283" t="s">
        <v>222</v>
      </c>
    </row>
    <row r="1284" spans="1:10" x14ac:dyDescent="0.2">
      <c r="A1284">
        <v>6</v>
      </c>
      <c r="B1284">
        <v>2</v>
      </c>
      <c r="C1284" s="2">
        <v>44829</v>
      </c>
      <c r="D1284">
        <v>10</v>
      </c>
      <c r="E1284" t="s">
        <v>294</v>
      </c>
      <c r="F1284">
        <v>45</v>
      </c>
      <c r="G1284" t="s">
        <v>296</v>
      </c>
      <c r="H1284" t="s">
        <v>44</v>
      </c>
      <c r="I1284">
        <v>0</v>
      </c>
      <c r="J1284" t="s">
        <v>222</v>
      </c>
    </row>
    <row r="1285" spans="1:10" x14ac:dyDescent="0.2">
      <c r="A1285">
        <v>6</v>
      </c>
      <c r="B1285">
        <v>2</v>
      </c>
      <c r="C1285" s="2">
        <v>44829</v>
      </c>
      <c r="D1285">
        <v>10</v>
      </c>
      <c r="E1285" t="s">
        <v>294</v>
      </c>
      <c r="F1285">
        <v>45</v>
      </c>
      <c r="G1285" t="s">
        <v>296</v>
      </c>
      <c r="H1285" t="s">
        <v>44</v>
      </c>
      <c r="I1285">
        <v>0</v>
      </c>
      <c r="J1285" t="s">
        <v>222</v>
      </c>
    </row>
    <row r="1286" spans="1:10" x14ac:dyDescent="0.2">
      <c r="A1286">
        <v>6</v>
      </c>
      <c r="B1286">
        <v>2</v>
      </c>
      <c r="C1286" s="2">
        <v>44829</v>
      </c>
      <c r="D1286">
        <v>10</v>
      </c>
      <c r="E1286" t="s">
        <v>294</v>
      </c>
      <c r="F1286">
        <v>45</v>
      </c>
      <c r="G1286" t="s">
        <v>296</v>
      </c>
      <c r="H1286" t="s">
        <v>53</v>
      </c>
      <c r="I1286">
        <v>1</v>
      </c>
      <c r="J1286" t="s">
        <v>222</v>
      </c>
    </row>
    <row r="1287" spans="1:10" x14ac:dyDescent="0.2">
      <c r="A1287">
        <v>6</v>
      </c>
      <c r="B1287">
        <v>2</v>
      </c>
      <c r="C1287" s="2">
        <v>44829</v>
      </c>
      <c r="D1287">
        <v>10</v>
      </c>
      <c r="E1287" t="s">
        <v>294</v>
      </c>
      <c r="F1287">
        <v>45</v>
      </c>
      <c r="G1287" t="s">
        <v>296</v>
      </c>
      <c r="H1287" t="s">
        <v>44</v>
      </c>
      <c r="I1287">
        <v>0</v>
      </c>
      <c r="J1287" t="s">
        <v>222</v>
      </c>
    </row>
    <row r="1288" spans="1:10" x14ac:dyDescent="0.2">
      <c r="A1288">
        <v>6</v>
      </c>
      <c r="B1288">
        <v>3</v>
      </c>
      <c r="C1288" s="2">
        <v>44835</v>
      </c>
      <c r="D1288">
        <v>9</v>
      </c>
      <c r="E1288" t="s">
        <v>291</v>
      </c>
      <c r="F1288">
        <v>15</v>
      </c>
      <c r="G1288" t="s">
        <v>292</v>
      </c>
      <c r="H1288" t="s">
        <v>53</v>
      </c>
      <c r="I1288">
        <v>1</v>
      </c>
      <c r="J1288" t="s">
        <v>222</v>
      </c>
    </row>
    <row r="1289" spans="1:10" x14ac:dyDescent="0.2">
      <c r="A1289">
        <v>6</v>
      </c>
      <c r="B1289">
        <v>3</v>
      </c>
      <c r="C1289" s="2">
        <v>44835</v>
      </c>
      <c r="D1289">
        <v>9</v>
      </c>
      <c r="E1289" t="s">
        <v>291</v>
      </c>
      <c r="F1289">
        <v>15</v>
      </c>
      <c r="G1289" t="s">
        <v>292</v>
      </c>
      <c r="H1289" t="s">
        <v>53</v>
      </c>
      <c r="I1289">
        <v>1</v>
      </c>
      <c r="J1289" t="s">
        <v>222</v>
      </c>
    </row>
    <row r="1290" spans="1:10" x14ac:dyDescent="0.2">
      <c r="A1290">
        <v>6</v>
      </c>
      <c r="B1290">
        <v>3</v>
      </c>
      <c r="C1290" s="2">
        <v>44835</v>
      </c>
      <c r="D1290">
        <v>9</v>
      </c>
      <c r="E1290" t="s">
        <v>291</v>
      </c>
      <c r="F1290">
        <v>15</v>
      </c>
      <c r="G1290" t="s">
        <v>292</v>
      </c>
      <c r="H1290" t="s">
        <v>53</v>
      </c>
      <c r="I1290">
        <v>1</v>
      </c>
      <c r="J1290" t="s">
        <v>222</v>
      </c>
    </row>
    <row r="1291" spans="1:10" x14ac:dyDescent="0.2">
      <c r="A1291">
        <v>6</v>
      </c>
      <c r="B1291">
        <v>3</v>
      </c>
      <c r="C1291" s="2">
        <v>44835</v>
      </c>
      <c r="D1291">
        <v>9</v>
      </c>
      <c r="E1291" t="s">
        <v>291</v>
      </c>
      <c r="F1291">
        <v>15</v>
      </c>
      <c r="G1291" t="s">
        <v>292</v>
      </c>
      <c r="H1291" t="s">
        <v>53</v>
      </c>
      <c r="I1291">
        <v>1</v>
      </c>
      <c r="J1291" t="s">
        <v>222</v>
      </c>
    </row>
    <row r="1292" spans="1:10" x14ac:dyDescent="0.2">
      <c r="A1292">
        <v>6</v>
      </c>
      <c r="B1292">
        <v>3</v>
      </c>
      <c r="C1292" s="2">
        <v>44835</v>
      </c>
      <c r="D1292">
        <v>9</v>
      </c>
      <c r="E1292" t="s">
        <v>291</v>
      </c>
      <c r="F1292">
        <v>15</v>
      </c>
      <c r="G1292" t="s">
        <v>292</v>
      </c>
      <c r="H1292" t="s">
        <v>53</v>
      </c>
      <c r="I1292">
        <v>1</v>
      </c>
      <c r="J1292" t="s">
        <v>222</v>
      </c>
    </row>
    <row r="1293" spans="1:10" x14ac:dyDescent="0.2">
      <c r="A1293">
        <v>6</v>
      </c>
      <c r="B1293">
        <v>3</v>
      </c>
      <c r="C1293" s="2">
        <v>44835</v>
      </c>
      <c r="D1293">
        <v>9</v>
      </c>
      <c r="E1293" t="s">
        <v>291</v>
      </c>
      <c r="F1293">
        <v>15</v>
      </c>
      <c r="G1293" t="s">
        <v>292</v>
      </c>
      <c r="H1293" t="s">
        <v>53</v>
      </c>
      <c r="I1293">
        <v>1</v>
      </c>
      <c r="J1293" t="s">
        <v>222</v>
      </c>
    </row>
    <row r="1294" spans="1:10" x14ac:dyDescent="0.2">
      <c r="A1294">
        <v>6</v>
      </c>
      <c r="B1294">
        <v>3</v>
      </c>
      <c r="C1294" s="2">
        <v>44835</v>
      </c>
      <c r="D1294">
        <v>9</v>
      </c>
      <c r="E1294" t="s">
        <v>291</v>
      </c>
      <c r="F1294">
        <v>15</v>
      </c>
      <c r="G1294" t="s">
        <v>292</v>
      </c>
      <c r="H1294" t="s">
        <v>53</v>
      </c>
      <c r="I1294">
        <v>1</v>
      </c>
      <c r="J1294" t="s">
        <v>222</v>
      </c>
    </row>
    <row r="1295" spans="1:10" x14ac:dyDescent="0.2">
      <c r="A1295">
        <v>6</v>
      </c>
      <c r="B1295">
        <v>3</v>
      </c>
      <c r="C1295" s="2">
        <v>44835</v>
      </c>
      <c r="D1295">
        <v>9</v>
      </c>
      <c r="E1295" t="s">
        <v>291</v>
      </c>
      <c r="F1295">
        <v>15</v>
      </c>
      <c r="G1295" t="s">
        <v>292</v>
      </c>
      <c r="H1295" t="s">
        <v>53</v>
      </c>
      <c r="I1295">
        <v>1</v>
      </c>
      <c r="J1295" t="s">
        <v>222</v>
      </c>
    </row>
    <row r="1296" spans="1:10" x14ac:dyDescent="0.2">
      <c r="A1296">
        <v>6</v>
      </c>
      <c r="B1296">
        <v>3</v>
      </c>
      <c r="C1296" s="2">
        <v>44835</v>
      </c>
      <c r="D1296">
        <v>9</v>
      </c>
      <c r="E1296" t="s">
        <v>291</v>
      </c>
      <c r="F1296">
        <v>15</v>
      </c>
      <c r="G1296" t="s">
        <v>292</v>
      </c>
      <c r="H1296" t="s">
        <v>53</v>
      </c>
      <c r="I1296">
        <v>1</v>
      </c>
      <c r="J1296" t="s">
        <v>222</v>
      </c>
    </row>
    <row r="1297" spans="1:10" x14ac:dyDescent="0.2">
      <c r="A1297">
        <v>6</v>
      </c>
      <c r="B1297">
        <v>3</v>
      </c>
      <c r="C1297" s="2">
        <v>44835</v>
      </c>
      <c r="D1297">
        <v>9</v>
      </c>
      <c r="E1297" t="s">
        <v>291</v>
      </c>
      <c r="F1297">
        <v>15</v>
      </c>
      <c r="G1297" t="s">
        <v>292</v>
      </c>
      <c r="H1297" t="s">
        <v>53</v>
      </c>
      <c r="I1297">
        <v>1</v>
      </c>
      <c r="J1297" t="s">
        <v>222</v>
      </c>
    </row>
    <row r="1298" spans="1:10" x14ac:dyDescent="0.2">
      <c r="A1298">
        <v>6</v>
      </c>
      <c r="B1298">
        <v>3</v>
      </c>
      <c r="C1298" s="2">
        <v>44835</v>
      </c>
      <c r="D1298">
        <v>9</v>
      </c>
      <c r="E1298" t="s">
        <v>291</v>
      </c>
      <c r="F1298">
        <v>15</v>
      </c>
      <c r="G1298" t="s">
        <v>292</v>
      </c>
      <c r="H1298" t="s">
        <v>53</v>
      </c>
      <c r="I1298">
        <v>1</v>
      </c>
      <c r="J1298" t="s">
        <v>222</v>
      </c>
    </row>
    <row r="1299" spans="1:10" x14ac:dyDescent="0.2">
      <c r="A1299">
        <v>6</v>
      </c>
      <c r="B1299">
        <v>3</v>
      </c>
      <c r="C1299" s="2">
        <v>44835</v>
      </c>
      <c r="D1299">
        <v>9</v>
      </c>
      <c r="E1299" t="s">
        <v>291</v>
      </c>
      <c r="F1299">
        <v>15</v>
      </c>
      <c r="G1299" t="s">
        <v>292</v>
      </c>
      <c r="H1299" t="s">
        <v>53</v>
      </c>
      <c r="I1299">
        <v>1</v>
      </c>
      <c r="J1299" t="s">
        <v>222</v>
      </c>
    </row>
    <row r="1300" spans="1:10" x14ac:dyDescent="0.2">
      <c r="A1300">
        <v>6</v>
      </c>
      <c r="B1300">
        <v>3</v>
      </c>
      <c r="C1300" s="2">
        <v>44835</v>
      </c>
      <c r="D1300">
        <v>9</v>
      </c>
      <c r="E1300" t="s">
        <v>291</v>
      </c>
      <c r="F1300">
        <v>15</v>
      </c>
      <c r="G1300" t="s">
        <v>292</v>
      </c>
      <c r="H1300" t="s">
        <v>53</v>
      </c>
      <c r="I1300">
        <v>1</v>
      </c>
      <c r="J1300" t="s">
        <v>222</v>
      </c>
    </row>
    <row r="1301" spans="1:10" x14ac:dyDescent="0.2">
      <c r="A1301">
        <v>6</v>
      </c>
      <c r="B1301">
        <v>3</v>
      </c>
      <c r="C1301" s="2">
        <v>44835</v>
      </c>
      <c r="D1301">
        <v>9</v>
      </c>
      <c r="E1301" t="s">
        <v>291</v>
      </c>
      <c r="F1301">
        <v>15</v>
      </c>
      <c r="G1301" t="s">
        <v>292</v>
      </c>
      <c r="H1301" t="s">
        <v>53</v>
      </c>
      <c r="I1301">
        <v>1</v>
      </c>
      <c r="J1301" t="s">
        <v>222</v>
      </c>
    </row>
    <row r="1302" spans="1:10" x14ac:dyDescent="0.2">
      <c r="A1302">
        <v>6</v>
      </c>
      <c r="B1302">
        <v>3</v>
      </c>
      <c r="C1302" s="2">
        <v>44835</v>
      </c>
      <c r="D1302">
        <v>9</v>
      </c>
      <c r="E1302" t="s">
        <v>291</v>
      </c>
      <c r="F1302">
        <v>15</v>
      </c>
      <c r="G1302" t="s">
        <v>292</v>
      </c>
      <c r="H1302" t="s">
        <v>53</v>
      </c>
      <c r="I1302">
        <v>1</v>
      </c>
      <c r="J1302" t="s">
        <v>222</v>
      </c>
    </row>
    <row r="1303" spans="1:10" x14ac:dyDescent="0.2">
      <c r="A1303">
        <v>6</v>
      </c>
      <c r="B1303">
        <v>3</v>
      </c>
      <c r="C1303" s="2">
        <v>44835</v>
      </c>
      <c r="D1303">
        <v>9</v>
      </c>
      <c r="E1303" t="s">
        <v>291</v>
      </c>
      <c r="F1303">
        <v>15</v>
      </c>
      <c r="G1303" t="s">
        <v>292</v>
      </c>
      <c r="H1303" t="s">
        <v>53</v>
      </c>
      <c r="I1303">
        <v>1</v>
      </c>
      <c r="J1303" t="s">
        <v>222</v>
      </c>
    </row>
    <row r="1304" spans="1:10" x14ac:dyDescent="0.2">
      <c r="A1304">
        <v>6</v>
      </c>
      <c r="B1304">
        <v>3</v>
      </c>
      <c r="C1304" s="2">
        <v>44835</v>
      </c>
      <c r="D1304">
        <v>9</v>
      </c>
      <c r="E1304" t="s">
        <v>291</v>
      </c>
      <c r="F1304">
        <v>45</v>
      </c>
      <c r="G1304" t="s">
        <v>293</v>
      </c>
      <c r="H1304" t="s">
        <v>53</v>
      </c>
      <c r="I1304">
        <v>1</v>
      </c>
      <c r="J1304" t="s">
        <v>222</v>
      </c>
    </row>
    <row r="1305" spans="1:10" x14ac:dyDescent="0.2">
      <c r="A1305">
        <v>6</v>
      </c>
      <c r="B1305">
        <v>3</v>
      </c>
      <c r="C1305" s="2">
        <v>44835</v>
      </c>
      <c r="D1305">
        <v>9</v>
      </c>
      <c r="E1305" t="s">
        <v>291</v>
      </c>
      <c r="F1305">
        <v>45</v>
      </c>
      <c r="G1305" t="s">
        <v>293</v>
      </c>
      <c r="H1305" t="s">
        <v>53</v>
      </c>
      <c r="I1305">
        <v>1</v>
      </c>
      <c r="J1305" t="s">
        <v>222</v>
      </c>
    </row>
    <row r="1306" spans="1:10" x14ac:dyDescent="0.2">
      <c r="A1306">
        <v>6</v>
      </c>
      <c r="B1306">
        <v>3</v>
      </c>
      <c r="C1306" s="2">
        <v>44835</v>
      </c>
      <c r="D1306">
        <v>9</v>
      </c>
      <c r="E1306" t="s">
        <v>291</v>
      </c>
      <c r="F1306">
        <v>45</v>
      </c>
      <c r="G1306" t="s">
        <v>293</v>
      </c>
      <c r="H1306" t="s">
        <v>53</v>
      </c>
      <c r="I1306">
        <v>1</v>
      </c>
      <c r="J1306" t="s">
        <v>222</v>
      </c>
    </row>
    <row r="1307" spans="1:10" x14ac:dyDescent="0.2">
      <c r="A1307">
        <v>6</v>
      </c>
      <c r="B1307">
        <v>3</v>
      </c>
      <c r="C1307" s="2">
        <v>44835</v>
      </c>
      <c r="D1307">
        <v>9</v>
      </c>
      <c r="E1307" t="s">
        <v>291</v>
      </c>
      <c r="F1307">
        <v>45</v>
      </c>
      <c r="G1307" t="s">
        <v>293</v>
      </c>
      <c r="H1307" t="s">
        <v>53</v>
      </c>
      <c r="I1307">
        <v>1</v>
      </c>
      <c r="J1307" t="s">
        <v>222</v>
      </c>
    </row>
    <row r="1308" spans="1:10" x14ac:dyDescent="0.2">
      <c r="A1308">
        <v>6</v>
      </c>
      <c r="B1308">
        <v>3</v>
      </c>
      <c r="C1308" s="2">
        <v>44835</v>
      </c>
      <c r="D1308">
        <v>9</v>
      </c>
      <c r="E1308" t="s">
        <v>291</v>
      </c>
      <c r="F1308">
        <v>45</v>
      </c>
      <c r="G1308" t="s">
        <v>293</v>
      </c>
      <c r="H1308" t="s">
        <v>53</v>
      </c>
      <c r="I1308">
        <v>1</v>
      </c>
      <c r="J1308" t="s">
        <v>222</v>
      </c>
    </row>
    <row r="1309" spans="1:10" x14ac:dyDescent="0.2">
      <c r="A1309">
        <v>6</v>
      </c>
      <c r="B1309">
        <v>3</v>
      </c>
      <c r="C1309" s="2">
        <v>44835</v>
      </c>
      <c r="D1309">
        <v>9</v>
      </c>
      <c r="E1309" t="s">
        <v>291</v>
      </c>
      <c r="F1309">
        <v>45</v>
      </c>
      <c r="G1309" t="s">
        <v>293</v>
      </c>
      <c r="H1309" t="s">
        <v>53</v>
      </c>
      <c r="I1309">
        <v>1</v>
      </c>
      <c r="J1309" t="s">
        <v>222</v>
      </c>
    </row>
    <row r="1310" spans="1:10" x14ac:dyDescent="0.2">
      <c r="A1310">
        <v>6</v>
      </c>
      <c r="B1310">
        <v>3</v>
      </c>
      <c r="C1310" s="2">
        <v>44835</v>
      </c>
      <c r="D1310">
        <v>9</v>
      </c>
      <c r="E1310" t="s">
        <v>291</v>
      </c>
      <c r="F1310">
        <v>45</v>
      </c>
      <c r="G1310" t="s">
        <v>293</v>
      </c>
      <c r="H1310" t="s">
        <v>53</v>
      </c>
      <c r="I1310">
        <v>1</v>
      </c>
      <c r="J1310" t="s">
        <v>222</v>
      </c>
    </row>
    <row r="1311" spans="1:10" x14ac:dyDescent="0.2">
      <c r="A1311">
        <v>6</v>
      </c>
      <c r="B1311">
        <v>3</v>
      </c>
      <c r="C1311" s="2">
        <v>44835</v>
      </c>
      <c r="D1311">
        <v>9</v>
      </c>
      <c r="E1311" t="s">
        <v>291</v>
      </c>
      <c r="F1311">
        <v>45</v>
      </c>
      <c r="G1311" t="s">
        <v>293</v>
      </c>
      <c r="H1311" t="s">
        <v>53</v>
      </c>
      <c r="I1311">
        <v>1</v>
      </c>
      <c r="J1311" t="s">
        <v>222</v>
      </c>
    </row>
    <row r="1312" spans="1:10" x14ac:dyDescent="0.2">
      <c r="A1312">
        <v>6</v>
      </c>
      <c r="B1312">
        <v>3</v>
      </c>
      <c r="C1312" s="2">
        <v>44835</v>
      </c>
      <c r="D1312">
        <v>9</v>
      </c>
      <c r="E1312" t="s">
        <v>291</v>
      </c>
      <c r="F1312">
        <v>45</v>
      </c>
      <c r="G1312" t="s">
        <v>293</v>
      </c>
      <c r="H1312" t="s">
        <v>53</v>
      </c>
      <c r="I1312">
        <v>1</v>
      </c>
      <c r="J1312" t="s">
        <v>222</v>
      </c>
    </row>
    <row r="1313" spans="1:10" x14ac:dyDescent="0.2">
      <c r="A1313">
        <v>6</v>
      </c>
      <c r="B1313">
        <v>3</v>
      </c>
      <c r="C1313" s="2">
        <v>44835</v>
      </c>
      <c r="D1313">
        <v>9</v>
      </c>
      <c r="E1313" t="s">
        <v>291</v>
      </c>
      <c r="F1313">
        <v>45</v>
      </c>
      <c r="G1313" t="s">
        <v>293</v>
      </c>
      <c r="H1313" t="s">
        <v>53</v>
      </c>
      <c r="I1313">
        <v>1</v>
      </c>
      <c r="J1313" t="s">
        <v>222</v>
      </c>
    </row>
    <row r="1314" spans="1:10" x14ac:dyDescent="0.2">
      <c r="A1314">
        <v>6</v>
      </c>
      <c r="B1314">
        <v>3</v>
      </c>
      <c r="C1314" s="2">
        <v>44835</v>
      </c>
      <c r="D1314">
        <v>9</v>
      </c>
      <c r="E1314" t="s">
        <v>291</v>
      </c>
      <c r="F1314">
        <v>45</v>
      </c>
      <c r="G1314" t="s">
        <v>293</v>
      </c>
      <c r="H1314" t="s">
        <v>53</v>
      </c>
      <c r="I1314">
        <v>1</v>
      </c>
      <c r="J1314" t="s">
        <v>222</v>
      </c>
    </row>
    <row r="1315" spans="1:10" x14ac:dyDescent="0.2">
      <c r="A1315">
        <v>6</v>
      </c>
      <c r="B1315">
        <v>3</v>
      </c>
      <c r="C1315" s="2">
        <v>44835</v>
      </c>
      <c r="D1315">
        <v>9</v>
      </c>
      <c r="E1315" t="s">
        <v>291</v>
      </c>
      <c r="F1315">
        <v>45</v>
      </c>
      <c r="G1315" t="s">
        <v>293</v>
      </c>
      <c r="H1315" t="s">
        <v>53</v>
      </c>
      <c r="I1315">
        <v>1</v>
      </c>
      <c r="J1315" t="s">
        <v>222</v>
      </c>
    </row>
    <row r="1316" spans="1:10" x14ac:dyDescent="0.2">
      <c r="A1316">
        <v>6</v>
      </c>
      <c r="B1316">
        <v>3</v>
      </c>
      <c r="C1316" s="2">
        <v>44835</v>
      </c>
      <c r="D1316">
        <v>9</v>
      </c>
      <c r="E1316" t="s">
        <v>291</v>
      </c>
      <c r="F1316">
        <v>45</v>
      </c>
      <c r="G1316" t="s">
        <v>293</v>
      </c>
      <c r="H1316" t="s">
        <v>53</v>
      </c>
      <c r="I1316">
        <v>1</v>
      </c>
      <c r="J1316" t="s">
        <v>222</v>
      </c>
    </row>
    <row r="1317" spans="1:10" x14ac:dyDescent="0.2">
      <c r="A1317">
        <v>6</v>
      </c>
      <c r="B1317">
        <v>3</v>
      </c>
      <c r="C1317" s="2">
        <v>44835</v>
      </c>
      <c r="D1317">
        <v>9</v>
      </c>
      <c r="E1317" t="s">
        <v>291</v>
      </c>
      <c r="F1317">
        <v>45</v>
      </c>
      <c r="G1317" t="s">
        <v>293</v>
      </c>
      <c r="H1317" t="s">
        <v>53</v>
      </c>
      <c r="I1317">
        <v>1</v>
      </c>
      <c r="J1317" t="s">
        <v>222</v>
      </c>
    </row>
    <row r="1318" spans="1:10" x14ac:dyDescent="0.2">
      <c r="A1318">
        <v>6</v>
      </c>
      <c r="B1318">
        <v>3</v>
      </c>
      <c r="C1318" s="2">
        <v>44835</v>
      </c>
      <c r="D1318">
        <v>9</v>
      </c>
      <c r="E1318" t="s">
        <v>291</v>
      </c>
      <c r="F1318">
        <v>45</v>
      </c>
      <c r="G1318" t="s">
        <v>293</v>
      </c>
      <c r="H1318" t="s">
        <v>53</v>
      </c>
      <c r="I1318">
        <v>1</v>
      </c>
      <c r="J1318" t="s">
        <v>222</v>
      </c>
    </row>
    <row r="1319" spans="1:10" x14ac:dyDescent="0.2">
      <c r="A1319">
        <v>6</v>
      </c>
      <c r="B1319">
        <v>3</v>
      </c>
      <c r="C1319" s="2">
        <v>44835</v>
      </c>
      <c r="D1319">
        <v>9</v>
      </c>
      <c r="E1319" t="s">
        <v>291</v>
      </c>
      <c r="F1319">
        <v>45</v>
      </c>
      <c r="G1319" t="s">
        <v>293</v>
      </c>
      <c r="H1319" t="s">
        <v>53</v>
      </c>
      <c r="I1319">
        <v>1</v>
      </c>
      <c r="J1319" t="s">
        <v>222</v>
      </c>
    </row>
    <row r="1320" spans="1:10" x14ac:dyDescent="0.2">
      <c r="A1320">
        <v>6</v>
      </c>
      <c r="B1320">
        <v>3</v>
      </c>
      <c r="C1320" s="2">
        <v>44835</v>
      </c>
      <c r="D1320">
        <v>9</v>
      </c>
      <c r="E1320" t="s">
        <v>291</v>
      </c>
      <c r="F1320">
        <v>45</v>
      </c>
      <c r="G1320" t="s">
        <v>293</v>
      </c>
      <c r="H1320" t="s">
        <v>53</v>
      </c>
      <c r="I1320">
        <v>1</v>
      </c>
      <c r="J1320" t="s">
        <v>222</v>
      </c>
    </row>
    <row r="1321" spans="1:10" x14ac:dyDescent="0.2">
      <c r="A1321">
        <v>6</v>
      </c>
      <c r="B1321">
        <v>3</v>
      </c>
      <c r="C1321" s="2">
        <v>44835</v>
      </c>
      <c r="D1321">
        <v>9</v>
      </c>
      <c r="E1321" t="s">
        <v>291</v>
      </c>
      <c r="F1321">
        <v>45</v>
      </c>
      <c r="G1321" t="s">
        <v>293</v>
      </c>
      <c r="H1321" t="s">
        <v>53</v>
      </c>
      <c r="I1321">
        <v>1</v>
      </c>
      <c r="J1321" t="s">
        <v>222</v>
      </c>
    </row>
    <row r="1322" spans="1:10" x14ac:dyDescent="0.2">
      <c r="A1322">
        <v>6</v>
      </c>
      <c r="B1322">
        <v>3</v>
      </c>
      <c r="C1322" s="2">
        <v>44835</v>
      </c>
      <c r="D1322">
        <v>9</v>
      </c>
      <c r="E1322" t="s">
        <v>291</v>
      </c>
      <c r="F1322">
        <v>45</v>
      </c>
      <c r="G1322" t="s">
        <v>293</v>
      </c>
      <c r="H1322" t="s">
        <v>53</v>
      </c>
      <c r="I1322">
        <v>1</v>
      </c>
      <c r="J1322" t="s">
        <v>222</v>
      </c>
    </row>
    <row r="1323" spans="1:10" x14ac:dyDescent="0.2">
      <c r="A1323">
        <v>6</v>
      </c>
      <c r="B1323">
        <v>3</v>
      </c>
      <c r="C1323" s="2">
        <v>44835</v>
      </c>
      <c r="D1323">
        <v>9</v>
      </c>
      <c r="E1323" t="s">
        <v>291</v>
      </c>
      <c r="F1323">
        <v>45</v>
      </c>
      <c r="G1323" t="s">
        <v>293</v>
      </c>
      <c r="H1323" t="s">
        <v>53</v>
      </c>
      <c r="I1323">
        <v>1</v>
      </c>
      <c r="J1323" t="s">
        <v>222</v>
      </c>
    </row>
    <row r="1324" spans="1:10" x14ac:dyDescent="0.2">
      <c r="A1324">
        <v>6</v>
      </c>
      <c r="B1324">
        <v>3</v>
      </c>
      <c r="C1324" s="2">
        <v>44835</v>
      </c>
      <c r="D1324">
        <v>9</v>
      </c>
      <c r="E1324" t="s">
        <v>291</v>
      </c>
      <c r="F1324">
        <v>45</v>
      </c>
      <c r="G1324" t="s">
        <v>293</v>
      </c>
      <c r="H1324" t="s">
        <v>53</v>
      </c>
      <c r="I1324">
        <v>1</v>
      </c>
      <c r="J1324" t="s">
        <v>222</v>
      </c>
    </row>
    <row r="1325" spans="1:10" x14ac:dyDescent="0.2">
      <c r="A1325">
        <v>6</v>
      </c>
      <c r="B1325">
        <v>3</v>
      </c>
      <c r="C1325" s="2">
        <v>44835</v>
      </c>
      <c r="D1325">
        <v>9</v>
      </c>
      <c r="E1325" t="s">
        <v>291</v>
      </c>
      <c r="F1325">
        <v>45</v>
      </c>
      <c r="G1325" t="s">
        <v>293</v>
      </c>
      <c r="H1325" t="s">
        <v>53</v>
      </c>
      <c r="I1325">
        <v>1</v>
      </c>
      <c r="J1325" t="s">
        <v>222</v>
      </c>
    </row>
    <row r="1326" spans="1:10" x14ac:dyDescent="0.2">
      <c r="A1326">
        <v>6</v>
      </c>
      <c r="B1326">
        <v>3</v>
      </c>
      <c r="C1326" s="2">
        <v>44835</v>
      </c>
      <c r="D1326">
        <v>9</v>
      </c>
      <c r="E1326" t="s">
        <v>291</v>
      </c>
      <c r="F1326">
        <v>45</v>
      </c>
      <c r="G1326" t="s">
        <v>293</v>
      </c>
      <c r="H1326" t="s">
        <v>53</v>
      </c>
      <c r="I1326">
        <v>1</v>
      </c>
      <c r="J1326" t="s">
        <v>222</v>
      </c>
    </row>
    <row r="1327" spans="1:10" x14ac:dyDescent="0.2">
      <c r="A1327">
        <v>6</v>
      </c>
      <c r="B1327">
        <v>3</v>
      </c>
      <c r="C1327" s="2">
        <v>44835</v>
      </c>
      <c r="D1327">
        <v>9</v>
      </c>
      <c r="E1327" t="s">
        <v>291</v>
      </c>
      <c r="F1327">
        <v>45</v>
      </c>
      <c r="G1327" t="s">
        <v>293</v>
      </c>
      <c r="H1327" t="s">
        <v>53</v>
      </c>
      <c r="I1327">
        <v>1</v>
      </c>
      <c r="J1327" t="s">
        <v>222</v>
      </c>
    </row>
    <row r="1328" spans="1:10" x14ac:dyDescent="0.2">
      <c r="A1328">
        <v>6</v>
      </c>
      <c r="B1328">
        <v>3</v>
      </c>
      <c r="C1328" s="2">
        <v>44835</v>
      </c>
      <c r="D1328">
        <v>9</v>
      </c>
      <c r="E1328" t="s">
        <v>291</v>
      </c>
      <c r="F1328">
        <v>45</v>
      </c>
      <c r="G1328" t="s">
        <v>293</v>
      </c>
      <c r="H1328" t="s">
        <v>53</v>
      </c>
      <c r="I1328">
        <v>1</v>
      </c>
      <c r="J1328" t="s">
        <v>222</v>
      </c>
    </row>
    <row r="1329" spans="1:10" x14ac:dyDescent="0.2">
      <c r="A1329">
        <v>6</v>
      </c>
      <c r="B1329">
        <v>3</v>
      </c>
      <c r="C1329" s="2">
        <v>44835</v>
      </c>
      <c r="D1329">
        <v>9</v>
      </c>
      <c r="E1329" t="s">
        <v>291</v>
      </c>
      <c r="F1329">
        <v>45</v>
      </c>
      <c r="G1329" t="s">
        <v>293</v>
      </c>
      <c r="H1329" t="s">
        <v>53</v>
      </c>
      <c r="I1329">
        <v>1</v>
      </c>
      <c r="J1329" t="s">
        <v>222</v>
      </c>
    </row>
    <row r="1330" spans="1:10" x14ac:dyDescent="0.2">
      <c r="A1330">
        <v>6</v>
      </c>
      <c r="B1330">
        <v>3</v>
      </c>
      <c r="C1330" s="2">
        <v>44835</v>
      </c>
      <c r="D1330">
        <v>9</v>
      </c>
      <c r="E1330" t="s">
        <v>291</v>
      </c>
      <c r="F1330">
        <v>45</v>
      </c>
      <c r="G1330" t="s">
        <v>293</v>
      </c>
      <c r="H1330" t="s">
        <v>53</v>
      </c>
      <c r="I1330">
        <v>1</v>
      </c>
      <c r="J1330" t="s">
        <v>222</v>
      </c>
    </row>
    <row r="1331" spans="1:10" x14ac:dyDescent="0.2">
      <c r="A1331">
        <v>6</v>
      </c>
      <c r="B1331">
        <v>3</v>
      </c>
      <c r="C1331" s="2">
        <v>44835</v>
      </c>
      <c r="D1331">
        <v>9</v>
      </c>
      <c r="E1331" t="s">
        <v>291</v>
      </c>
      <c r="F1331">
        <v>45</v>
      </c>
      <c r="G1331" t="s">
        <v>293</v>
      </c>
      <c r="H1331" t="s">
        <v>53</v>
      </c>
      <c r="I1331">
        <v>1</v>
      </c>
      <c r="J1331" t="s">
        <v>222</v>
      </c>
    </row>
    <row r="1332" spans="1:10" x14ac:dyDescent="0.2">
      <c r="A1332">
        <v>6</v>
      </c>
      <c r="B1332">
        <v>3</v>
      </c>
      <c r="C1332" s="2">
        <v>44835</v>
      </c>
      <c r="D1332">
        <v>9</v>
      </c>
      <c r="E1332" t="s">
        <v>291</v>
      </c>
      <c r="F1332">
        <v>45</v>
      </c>
      <c r="G1332" t="s">
        <v>293</v>
      </c>
      <c r="H1332" t="s">
        <v>53</v>
      </c>
      <c r="I1332">
        <v>1</v>
      </c>
      <c r="J1332" t="s">
        <v>222</v>
      </c>
    </row>
    <row r="1333" spans="1:10" x14ac:dyDescent="0.2">
      <c r="A1333">
        <v>6</v>
      </c>
      <c r="B1333">
        <v>3</v>
      </c>
      <c r="C1333" s="2">
        <v>44835</v>
      </c>
      <c r="D1333">
        <v>9</v>
      </c>
      <c r="E1333" t="s">
        <v>291</v>
      </c>
      <c r="F1333">
        <v>45</v>
      </c>
      <c r="G1333" t="s">
        <v>293</v>
      </c>
      <c r="H1333" t="s">
        <v>53</v>
      </c>
      <c r="I1333">
        <v>1</v>
      </c>
      <c r="J1333" t="s">
        <v>222</v>
      </c>
    </row>
    <row r="1334" spans="1:10" x14ac:dyDescent="0.2">
      <c r="A1334">
        <v>6</v>
      </c>
      <c r="B1334">
        <v>3</v>
      </c>
      <c r="C1334" s="2">
        <v>44835</v>
      </c>
      <c r="D1334">
        <v>10</v>
      </c>
      <c r="E1334" t="s">
        <v>294</v>
      </c>
      <c r="F1334">
        <v>15</v>
      </c>
      <c r="G1334" t="s">
        <v>295</v>
      </c>
      <c r="H1334" t="s">
        <v>53</v>
      </c>
      <c r="I1334">
        <v>1</v>
      </c>
      <c r="J1334" t="s">
        <v>222</v>
      </c>
    </row>
    <row r="1335" spans="1:10" x14ac:dyDescent="0.2">
      <c r="A1335">
        <v>6</v>
      </c>
      <c r="B1335">
        <v>3</v>
      </c>
      <c r="C1335" s="2">
        <v>44835</v>
      </c>
      <c r="D1335">
        <v>10</v>
      </c>
      <c r="E1335" t="s">
        <v>294</v>
      </c>
      <c r="F1335">
        <v>15</v>
      </c>
      <c r="G1335" t="s">
        <v>295</v>
      </c>
      <c r="H1335" t="s">
        <v>53</v>
      </c>
      <c r="I1335">
        <v>1</v>
      </c>
      <c r="J1335" t="s">
        <v>222</v>
      </c>
    </row>
    <row r="1336" spans="1:10" x14ac:dyDescent="0.2">
      <c r="A1336">
        <v>6</v>
      </c>
      <c r="B1336">
        <v>3</v>
      </c>
      <c r="C1336" s="2">
        <v>44835</v>
      </c>
      <c r="D1336">
        <v>10</v>
      </c>
      <c r="E1336" t="s">
        <v>294</v>
      </c>
      <c r="F1336">
        <v>15</v>
      </c>
      <c r="G1336" t="s">
        <v>295</v>
      </c>
      <c r="H1336" t="s">
        <v>53</v>
      </c>
      <c r="I1336">
        <v>1</v>
      </c>
      <c r="J1336" t="s">
        <v>222</v>
      </c>
    </row>
    <row r="1337" spans="1:10" x14ac:dyDescent="0.2">
      <c r="A1337">
        <v>6</v>
      </c>
      <c r="B1337">
        <v>3</v>
      </c>
      <c r="C1337" s="2">
        <v>44835</v>
      </c>
      <c r="D1337">
        <v>10</v>
      </c>
      <c r="E1337" t="s">
        <v>294</v>
      </c>
      <c r="F1337">
        <v>15</v>
      </c>
      <c r="G1337" t="s">
        <v>295</v>
      </c>
      <c r="H1337" t="s">
        <v>53</v>
      </c>
      <c r="I1337">
        <v>1</v>
      </c>
      <c r="J1337" t="s">
        <v>222</v>
      </c>
    </row>
    <row r="1338" spans="1:10" x14ac:dyDescent="0.2">
      <c r="A1338">
        <v>6</v>
      </c>
      <c r="B1338">
        <v>3</v>
      </c>
      <c r="C1338" s="2">
        <v>44835</v>
      </c>
      <c r="D1338">
        <v>10</v>
      </c>
      <c r="E1338" t="s">
        <v>294</v>
      </c>
      <c r="F1338">
        <v>15</v>
      </c>
      <c r="G1338" t="s">
        <v>295</v>
      </c>
      <c r="H1338" t="s">
        <v>53</v>
      </c>
      <c r="I1338">
        <v>1</v>
      </c>
      <c r="J1338" t="s">
        <v>222</v>
      </c>
    </row>
    <row r="1339" spans="1:10" x14ac:dyDescent="0.2">
      <c r="A1339">
        <v>6</v>
      </c>
      <c r="B1339">
        <v>3</v>
      </c>
      <c r="C1339" s="2">
        <v>44835</v>
      </c>
      <c r="D1339">
        <v>10</v>
      </c>
      <c r="E1339" t="s">
        <v>294</v>
      </c>
      <c r="F1339">
        <v>15</v>
      </c>
      <c r="G1339" t="s">
        <v>295</v>
      </c>
      <c r="H1339" t="s">
        <v>53</v>
      </c>
      <c r="I1339">
        <v>1</v>
      </c>
      <c r="J1339" t="s">
        <v>222</v>
      </c>
    </row>
    <row r="1340" spans="1:10" x14ac:dyDescent="0.2">
      <c r="A1340">
        <v>6</v>
      </c>
      <c r="B1340">
        <v>3</v>
      </c>
      <c r="C1340" s="2">
        <v>44835</v>
      </c>
      <c r="D1340">
        <v>10</v>
      </c>
      <c r="E1340" t="s">
        <v>294</v>
      </c>
      <c r="F1340">
        <v>15</v>
      </c>
      <c r="G1340" t="s">
        <v>295</v>
      </c>
      <c r="H1340" t="s">
        <v>53</v>
      </c>
      <c r="I1340">
        <v>1</v>
      </c>
      <c r="J1340" t="s">
        <v>222</v>
      </c>
    </row>
    <row r="1341" spans="1:10" x14ac:dyDescent="0.2">
      <c r="A1341">
        <v>6</v>
      </c>
      <c r="B1341">
        <v>3</v>
      </c>
      <c r="C1341" s="2">
        <v>44835</v>
      </c>
      <c r="D1341">
        <v>10</v>
      </c>
      <c r="E1341" t="s">
        <v>294</v>
      </c>
      <c r="F1341">
        <v>15</v>
      </c>
      <c r="G1341" t="s">
        <v>295</v>
      </c>
      <c r="H1341" t="s">
        <v>53</v>
      </c>
      <c r="I1341">
        <v>1</v>
      </c>
      <c r="J1341" t="s">
        <v>222</v>
      </c>
    </row>
    <row r="1342" spans="1:10" x14ac:dyDescent="0.2">
      <c r="A1342">
        <v>6</v>
      </c>
      <c r="B1342">
        <v>3</v>
      </c>
      <c r="C1342" s="2">
        <v>44835</v>
      </c>
      <c r="D1342">
        <v>10</v>
      </c>
      <c r="E1342" t="s">
        <v>294</v>
      </c>
      <c r="F1342">
        <v>15</v>
      </c>
      <c r="G1342" t="s">
        <v>295</v>
      </c>
      <c r="H1342" t="s">
        <v>53</v>
      </c>
      <c r="I1342">
        <v>1</v>
      </c>
      <c r="J1342" t="s">
        <v>222</v>
      </c>
    </row>
    <row r="1343" spans="1:10" x14ac:dyDescent="0.2">
      <c r="A1343">
        <v>6</v>
      </c>
      <c r="B1343">
        <v>3</v>
      </c>
      <c r="C1343" s="2">
        <v>44835</v>
      </c>
      <c r="D1343">
        <v>10</v>
      </c>
      <c r="E1343" t="s">
        <v>294</v>
      </c>
      <c r="F1343">
        <v>15</v>
      </c>
      <c r="G1343" t="s">
        <v>295</v>
      </c>
      <c r="H1343" t="s">
        <v>53</v>
      </c>
      <c r="I1343">
        <v>1</v>
      </c>
      <c r="J1343" t="s">
        <v>222</v>
      </c>
    </row>
    <row r="1344" spans="1:10" x14ac:dyDescent="0.2">
      <c r="A1344">
        <v>6</v>
      </c>
      <c r="B1344">
        <v>3</v>
      </c>
      <c r="C1344" s="2">
        <v>44835</v>
      </c>
      <c r="D1344">
        <v>10</v>
      </c>
      <c r="E1344" t="s">
        <v>294</v>
      </c>
      <c r="F1344">
        <v>15</v>
      </c>
      <c r="G1344" t="s">
        <v>295</v>
      </c>
      <c r="H1344" t="s">
        <v>53</v>
      </c>
      <c r="I1344">
        <v>1</v>
      </c>
      <c r="J1344" t="s">
        <v>222</v>
      </c>
    </row>
    <row r="1345" spans="1:10" x14ac:dyDescent="0.2">
      <c r="A1345">
        <v>6</v>
      </c>
      <c r="B1345">
        <v>3</v>
      </c>
      <c r="C1345" s="2">
        <v>44835</v>
      </c>
      <c r="D1345">
        <v>10</v>
      </c>
      <c r="E1345" t="s">
        <v>294</v>
      </c>
      <c r="F1345">
        <v>45</v>
      </c>
      <c r="G1345" t="s">
        <v>296</v>
      </c>
      <c r="H1345" t="s">
        <v>53</v>
      </c>
      <c r="I1345">
        <v>1</v>
      </c>
      <c r="J1345" t="s">
        <v>222</v>
      </c>
    </row>
    <row r="1346" spans="1:10" x14ac:dyDescent="0.2">
      <c r="A1346">
        <v>6</v>
      </c>
      <c r="B1346">
        <v>3</v>
      </c>
      <c r="C1346" s="2">
        <v>44835</v>
      </c>
      <c r="D1346">
        <v>10</v>
      </c>
      <c r="E1346" t="s">
        <v>294</v>
      </c>
      <c r="F1346">
        <v>45</v>
      </c>
      <c r="G1346" t="s">
        <v>296</v>
      </c>
      <c r="H1346" t="s">
        <v>44</v>
      </c>
      <c r="I1346">
        <v>1</v>
      </c>
      <c r="J1346" t="s">
        <v>222</v>
      </c>
    </row>
    <row r="1347" spans="1:10" x14ac:dyDescent="0.2">
      <c r="A1347">
        <v>6</v>
      </c>
      <c r="B1347">
        <v>3</v>
      </c>
      <c r="C1347" s="2">
        <v>44835</v>
      </c>
      <c r="D1347">
        <v>10</v>
      </c>
      <c r="E1347" t="s">
        <v>294</v>
      </c>
      <c r="F1347">
        <v>45</v>
      </c>
      <c r="G1347" t="s">
        <v>296</v>
      </c>
      <c r="H1347" t="s">
        <v>53</v>
      </c>
      <c r="I1347">
        <v>1</v>
      </c>
      <c r="J1347" t="s">
        <v>222</v>
      </c>
    </row>
    <row r="1348" spans="1:10" x14ac:dyDescent="0.2">
      <c r="A1348">
        <v>6</v>
      </c>
      <c r="B1348">
        <v>3</v>
      </c>
      <c r="C1348" s="2">
        <v>44835</v>
      </c>
      <c r="D1348">
        <v>10</v>
      </c>
      <c r="E1348" t="s">
        <v>294</v>
      </c>
      <c r="F1348">
        <v>45</v>
      </c>
      <c r="G1348" t="s">
        <v>296</v>
      </c>
      <c r="H1348" t="s">
        <v>53</v>
      </c>
      <c r="I1348">
        <v>1</v>
      </c>
      <c r="J1348" t="s">
        <v>222</v>
      </c>
    </row>
    <row r="1349" spans="1:10" x14ac:dyDescent="0.2">
      <c r="A1349">
        <v>6</v>
      </c>
      <c r="B1349">
        <v>3</v>
      </c>
      <c r="C1349" s="2">
        <v>44835</v>
      </c>
      <c r="D1349">
        <v>10</v>
      </c>
      <c r="E1349" t="s">
        <v>294</v>
      </c>
      <c r="F1349">
        <v>45</v>
      </c>
      <c r="G1349" t="s">
        <v>296</v>
      </c>
      <c r="H1349" t="s">
        <v>53</v>
      </c>
      <c r="I1349">
        <v>1</v>
      </c>
      <c r="J1349" t="s">
        <v>222</v>
      </c>
    </row>
    <row r="1350" spans="1:10" x14ac:dyDescent="0.2">
      <c r="A1350">
        <v>6</v>
      </c>
      <c r="B1350">
        <v>3</v>
      </c>
      <c r="C1350" s="2">
        <v>44835</v>
      </c>
      <c r="D1350">
        <v>10</v>
      </c>
      <c r="E1350" t="s">
        <v>294</v>
      </c>
      <c r="F1350">
        <v>45</v>
      </c>
      <c r="G1350" t="s">
        <v>296</v>
      </c>
      <c r="H1350" t="s">
        <v>44</v>
      </c>
      <c r="I1350">
        <v>1</v>
      </c>
      <c r="J1350" t="s">
        <v>222</v>
      </c>
    </row>
    <row r="1351" spans="1:10" x14ac:dyDescent="0.2">
      <c r="A1351">
        <v>6</v>
      </c>
      <c r="B1351">
        <v>3</v>
      </c>
      <c r="C1351" s="2">
        <v>44835</v>
      </c>
      <c r="D1351">
        <v>10</v>
      </c>
      <c r="E1351" t="s">
        <v>294</v>
      </c>
      <c r="F1351">
        <v>45</v>
      </c>
      <c r="G1351" t="s">
        <v>296</v>
      </c>
      <c r="H1351" t="s">
        <v>53</v>
      </c>
      <c r="I1351">
        <v>1</v>
      </c>
      <c r="J1351" t="s">
        <v>222</v>
      </c>
    </row>
    <row r="1352" spans="1:10" x14ac:dyDescent="0.2">
      <c r="A1352">
        <v>6</v>
      </c>
      <c r="B1352">
        <v>3</v>
      </c>
      <c r="C1352" s="2">
        <v>44835</v>
      </c>
      <c r="D1352">
        <v>10</v>
      </c>
      <c r="E1352" t="s">
        <v>294</v>
      </c>
      <c r="F1352">
        <v>45</v>
      </c>
      <c r="G1352" t="s">
        <v>296</v>
      </c>
      <c r="H1352" t="s">
        <v>53</v>
      </c>
      <c r="I1352">
        <v>1</v>
      </c>
      <c r="J1352" t="s">
        <v>222</v>
      </c>
    </row>
    <row r="1353" spans="1:10" x14ac:dyDescent="0.2">
      <c r="A1353">
        <v>6</v>
      </c>
      <c r="B1353">
        <v>3</v>
      </c>
      <c r="C1353" s="2">
        <v>44835</v>
      </c>
      <c r="D1353">
        <v>10</v>
      </c>
      <c r="E1353" t="s">
        <v>294</v>
      </c>
      <c r="F1353">
        <v>45</v>
      </c>
      <c r="G1353" t="s">
        <v>296</v>
      </c>
      <c r="H1353" t="s">
        <v>53</v>
      </c>
      <c r="I1353">
        <v>1</v>
      </c>
      <c r="J1353" t="s">
        <v>222</v>
      </c>
    </row>
    <row r="1354" spans="1:10" x14ac:dyDescent="0.2">
      <c r="A1354">
        <v>6</v>
      </c>
      <c r="B1354">
        <v>3</v>
      </c>
      <c r="C1354" s="2">
        <v>44835</v>
      </c>
      <c r="D1354">
        <v>10</v>
      </c>
      <c r="E1354" t="s">
        <v>294</v>
      </c>
      <c r="F1354">
        <v>45</v>
      </c>
      <c r="G1354" t="s">
        <v>296</v>
      </c>
      <c r="H1354" t="s">
        <v>53</v>
      </c>
      <c r="I1354">
        <v>1</v>
      </c>
      <c r="J1354" t="s">
        <v>222</v>
      </c>
    </row>
    <row r="1355" spans="1:10" x14ac:dyDescent="0.2">
      <c r="A1355">
        <v>6</v>
      </c>
      <c r="B1355">
        <v>3</v>
      </c>
      <c r="C1355" s="2">
        <v>44835</v>
      </c>
      <c r="D1355">
        <v>10</v>
      </c>
      <c r="E1355" t="s">
        <v>294</v>
      </c>
      <c r="F1355">
        <v>45</v>
      </c>
      <c r="G1355" t="s">
        <v>296</v>
      </c>
      <c r="H1355" t="s">
        <v>44</v>
      </c>
      <c r="I1355">
        <v>1</v>
      </c>
      <c r="J1355" t="s">
        <v>222</v>
      </c>
    </row>
    <row r="1356" spans="1:10" x14ac:dyDescent="0.2">
      <c r="A1356">
        <v>6</v>
      </c>
      <c r="B1356">
        <v>3</v>
      </c>
      <c r="C1356" s="2">
        <v>44835</v>
      </c>
      <c r="D1356">
        <v>10</v>
      </c>
      <c r="E1356" t="s">
        <v>294</v>
      </c>
      <c r="F1356">
        <v>45</v>
      </c>
      <c r="G1356" t="s">
        <v>296</v>
      </c>
      <c r="H1356" t="s">
        <v>53</v>
      </c>
      <c r="I1356">
        <v>1</v>
      </c>
      <c r="J1356" t="s">
        <v>222</v>
      </c>
    </row>
    <row r="1357" spans="1:10" x14ac:dyDescent="0.2">
      <c r="A1357">
        <v>6</v>
      </c>
      <c r="B1357">
        <v>3</v>
      </c>
      <c r="C1357" s="2">
        <v>44835</v>
      </c>
      <c r="D1357">
        <v>10</v>
      </c>
      <c r="E1357" t="s">
        <v>294</v>
      </c>
      <c r="F1357">
        <v>45</v>
      </c>
      <c r="G1357" t="s">
        <v>296</v>
      </c>
      <c r="H1357" t="s">
        <v>44</v>
      </c>
      <c r="I1357">
        <v>1</v>
      </c>
      <c r="J1357" t="s">
        <v>222</v>
      </c>
    </row>
    <row r="1358" spans="1:10" x14ac:dyDescent="0.2">
      <c r="A1358">
        <v>6</v>
      </c>
      <c r="B1358">
        <v>3</v>
      </c>
      <c r="C1358" s="2">
        <v>44835</v>
      </c>
      <c r="D1358">
        <v>10</v>
      </c>
      <c r="E1358" t="s">
        <v>294</v>
      </c>
      <c r="F1358">
        <v>45</v>
      </c>
      <c r="G1358" t="s">
        <v>296</v>
      </c>
      <c r="H1358" t="s">
        <v>44</v>
      </c>
      <c r="I1358">
        <v>1</v>
      </c>
      <c r="J1358" t="s">
        <v>222</v>
      </c>
    </row>
    <row r="1359" spans="1:10" x14ac:dyDescent="0.2">
      <c r="A1359">
        <v>6</v>
      </c>
      <c r="B1359">
        <v>3</v>
      </c>
      <c r="C1359" s="2">
        <v>44835</v>
      </c>
      <c r="D1359">
        <v>10</v>
      </c>
      <c r="E1359" t="s">
        <v>294</v>
      </c>
      <c r="F1359">
        <v>45</v>
      </c>
      <c r="G1359" t="s">
        <v>296</v>
      </c>
      <c r="H1359" t="s">
        <v>53</v>
      </c>
      <c r="I1359">
        <v>1</v>
      </c>
      <c r="J1359" t="s">
        <v>222</v>
      </c>
    </row>
    <row r="1360" spans="1:10" x14ac:dyDescent="0.2">
      <c r="A1360">
        <v>6</v>
      </c>
      <c r="B1360">
        <v>3</v>
      </c>
      <c r="C1360" s="2">
        <v>44835</v>
      </c>
      <c r="D1360">
        <v>10</v>
      </c>
      <c r="E1360" t="s">
        <v>294</v>
      </c>
      <c r="F1360">
        <v>45</v>
      </c>
      <c r="G1360" t="s">
        <v>296</v>
      </c>
      <c r="H1360" t="s">
        <v>53</v>
      </c>
      <c r="I1360">
        <v>1</v>
      </c>
      <c r="J1360" t="s">
        <v>222</v>
      </c>
    </row>
    <row r="1361" spans="1:10" x14ac:dyDescent="0.2">
      <c r="A1361">
        <v>6</v>
      </c>
      <c r="B1361">
        <v>3</v>
      </c>
      <c r="C1361" s="2">
        <v>44835</v>
      </c>
      <c r="D1361">
        <v>10</v>
      </c>
      <c r="E1361" t="s">
        <v>294</v>
      </c>
      <c r="F1361">
        <v>45</v>
      </c>
      <c r="G1361" t="s">
        <v>296</v>
      </c>
      <c r="H1361" t="s">
        <v>53</v>
      </c>
      <c r="I1361">
        <v>1</v>
      </c>
      <c r="J1361" t="s">
        <v>222</v>
      </c>
    </row>
    <row r="1362" spans="1:10" x14ac:dyDescent="0.2">
      <c r="A1362">
        <v>6</v>
      </c>
      <c r="B1362">
        <v>3</v>
      </c>
      <c r="C1362" s="2">
        <v>44835</v>
      </c>
      <c r="D1362">
        <v>10</v>
      </c>
      <c r="E1362" t="s">
        <v>294</v>
      </c>
      <c r="F1362">
        <v>45</v>
      </c>
      <c r="G1362" t="s">
        <v>296</v>
      </c>
      <c r="H1362" t="s">
        <v>44</v>
      </c>
      <c r="I1362">
        <v>1</v>
      </c>
      <c r="J1362" t="s">
        <v>222</v>
      </c>
    </row>
    <row r="1363" spans="1:10" x14ac:dyDescent="0.2">
      <c r="A1363">
        <v>6</v>
      </c>
      <c r="B1363">
        <v>3</v>
      </c>
      <c r="C1363" s="2">
        <v>44835</v>
      </c>
      <c r="D1363">
        <v>10</v>
      </c>
      <c r="E1363" t="s">
        <v>294</v>
      </c>
      <c r="F1363">
        <v>45</v>
      </c>
      <c r="G1363" t="s">
        <v>296</v>
      </c>
      <c r="H1363" t="s">
        <v>53</v>
      </c>
      <c r="I1363">
        <v>1</v>
      </c>
      <c r="J1363" t="s">
        <v>222</v>
      </c>
    </row>
    <row r="1364" spans="1:10" x14ac:dyDescent="0.2">
      <c r="A1364">
        <v>6</v>
      </c>
      <c r="B1364">
        <v>3</v>
      </c>
      <c r="C1364" s="2">
        <v>44835</v>
      </c>
      <c r="D1364">
        <v>10</v>
      </c>
      <c r="E1364" t="s">
        <v>294</v>
      </c>
      <c r="F1364">
        <v>45</v>
      </c>
      <c r="G1364" t="s">
        <v>296</v>
      </c>
      <c r="H1364" t="s">
        <v>53</v>
      </c>
      <c r="I1364">
        <v>1</v>
      </c>
      <c r="J1364" t="s">
        <v>222</v>
      </c>
    </row>
    <row r="1365" spans="1:10" x14ac:dyDescent="0.2">
      <c r="A1365">
        <v>6</v>
      </c>
      <c r="B1365">
        <v>3</v>
      </c>
      <c r="C1365" s="2">
        <v>44835</v>
      </c>
      <c r="D1365">
        <v>10</v>
      </c>
      <c r="E1365" t="s">
        <v>294</v>
      </c>
      <c r="F1365">
        <v>45</v>
      </c>
      <c r="G1365" t="s">
        <v>296</v>
      </c>
      <c r="H1365" t="s">
        <v>53</v>
      </c>
      <c r="I1365">
        <v>1</v>
      </c>
      <c r="J1365" t="s">
        <v>222</v>
      </c>
    </row>
    <row r="1366" spans="1:10" x14ac:dyDescent="0.2">
      <c r="A1366">
        <v>6</v>
      </c>
      <c r="B1366">
        <v>3</v>
      </c>
      <c r="C1366" s="2">
        <v>44835</v>
      </c>
      <c r="D1366">
        <v>10</v>
      </c>
      <c r="E1366" t="s">
        <v>294</v>
      </c>
      <c r="F1366">
        <v>45</v>
      </c>
      <c r="G1366" t="s">
        <v>296</v>
      </c>
      <c r="H1366" t="s">
        <v>44</v>
      </c>
      <c r="I1366">
        <v>1</v>
      </c>
      <c r="J1366" t="s">
        <v>222</v>
      </c>
    </row>
    <row r="1367" spans="1:10" x14ac:dyDescent="0.2">
      <c r="A1367">
        <v>6</v>
      </c>
      <c r="B1367">
        <v>3</v>
      </c>
      <c r="C1367" s="2">
        <v>44835</v>
      </c>
      <c r="D1367">
        <v>10</v>
      </c>
      <c r="E1367" t="s">
        <v>294</v>
      </c>
      <c r="F1367">
        <v>45</v>
      </c>
      <c r="G1367" t="s">
        <v>296</v>
      </c>
      <c r="H1367" t="s">
        <v>53</v>
      </c>
      <c r="I1367">
        <v>1</v>
      </c>
      <c r="J1367" t="s">
        <v>222</v>
      </c>
    </row>
    <row r="1368" spans="1:10" x14ac:dyDescent="0.2">
      <c r="A1368">
        <v>6</v>
      </c>
      <c r="B1368">
        <v>3</v>
      </c>
      <c r="C1368" s="2">
        <v>44835</v>
      </c>
      <c r="D1368">
        <v>10</v>
      </c>
      <c r="E1368" t="s">
        <v>294</v>
      </c>
      <c r="F1368">
        <v>45</v>
      </c>
      <c r="G1368" t="s">
        <v>296</v>
      </c>
      <c r="H1368" t="s">
        <v>53</v>
      </c>
      <c r="I1368">
        <v>1</v>
      </c>
      <c r="J1368" t="s">
        <v>222</v>
      </c>
    </row>
    <row r="1369" spans="1:10" x14ac:dyDescent="0.2">
      <c r="A1369">
        <v>6</v>
      </c>
      <c r="B1369">
        <v>3</v>
      </c>
      <c r="C1369" s="2">
        <v>44835</v>
      </c>
      <c r="D1369">
        <v>10</v>
      </c>
      <c r="E1369" t="s">
        <v>294</v>
      </c>
      <c r="F1369">
        <v>45</v>
      </c>
      <c r="G1369" t="s">
        <v>296</v>
      </c>
      <c r="H1369" t="s">
        <v>53</v>
      </c>
      <c r="I1369">
        <v>1</v>
      </c>
      <c r="J1369" t="s">
        <v>222</v>
      </c>
    </row>
    <row r="1370" spans="1:10" x14ac:dyDescent="0.2">
      <c r="A1370">
        <v>6</v>
      </c>
      <c r="B1370">
        <v>3</v>
      </c>
      <c r="C1370" s="2">
        <v>44835</v>
      </c>
      <c r="D1370">
        <v>10</v>
      </c>
      <c r="E1370" t="s">
        <v>294</v>
      </c>
      <c r="F1370">
        <v>45</v>
      </c>
      <c r="G1370" t="s">
        <v>296</v>
      </c>
      <c r="H1370" t="s">
        <v>53</v>
      </c>
      <c r="I1370">
        <v>1</v>
      </c>
      <c r="J1370" t="s">
        <v>222</v>
      </c>
    </row>
    <row r="1371" spans="1:10" x14ac:dyDescent="0.2">
      <c r="A1371">
        <v>6</v>
      </c>
      <c r="B1371">
        <v>3</v>
      </c>
      <c r="C1371" s="2">
        <v>44835</v>
      </c>
      <c r="D1371">
        <v>10</v>
      </c>
      <c r="E1371" t="s">
        <v>294</v>
      </c>
      <c r="F1371">
        <v>45</v>
      </c>
      <c r="G1371" t="s">
        <v>296</v>
      </c>
      <c r="H1371" t="s">
        <v>53</v>
      </c>
      <c r="I1371">
        <v>1</v>
      </c>
      <c r="J1371" t="s">
        <v>222</v>
      </c>
    </row>
    <row r="1372" spans="1:10" x14ac:dyDescent="0.2">
      <c r="A1372">
        <v>6</v>
      </c>
      <c r="B1372">
        <v>3</v>
      </c>
      <c r="C1372" s="2">
        <v>44835</v>
      </c>
      <c r="D1372">
        <v>10</v>
      </c>
      <c r="E1372" t="s">
        <v>294</v>
      </c>
      <c r="F1372">
        <v>45</v>
      </c>
      <c r="G1372" t="s">
        <v>296</v>
      </c>
      <c r="H1372" t="s">
        <v>53</v>
      </c>
      <c r="I1372">
        <v>1</v>
      </c>
      <c r="J1372" t="s">
        <v>222</v>
      </c>
    </row>
    <row r="1373" spans="1:10" x14ac:dyDescent="0.2">
      <c r="A1373">
        <v>6</v>
      </c>
      <c r="B1373">
        <v>3</v>
      </c>
      <c r="C1373" s="2">
        <v>44835</v>
      </c>
      <c r="D1373">
        <v>10</v>
      </c>
      <c r="E1373" t="s">
        <v>294</v>
      </c>
      <c r="F1373">
        <v>45</v>
      </c>
      <c r="G1373" t="s">
        <v>296</v>
      </c>
      <c r="H1373" t="s">
        <v>44</v>
      </c>
      <c r="I1373">
        <v>1</v>
      </c>
      <c r="J1373" t="s">
        <v>222</v>
      </c>
    </row>
    <row r="1374" spans="1:10" x14ac:dyDescent="0.2">
      <c r="A1374">
        <v>6</v>
      </c>
      <c r="B1374">
        <v>3</v>
      </c>
      <c r="C1374" s="2">
        <v>44835</v>
      </c>
      <c r="D1374">
        <v>10</v>
      </c>
      <c r="E1374" t="s">
        <v>294</v>
      </c>
      <c r="F1374">
        <v>45</v>
      </c>
      <c r="G1374" t="s">
        <v>296</v>
      </c>
      <c r="H1374" t="s">
        <v>44</v>
      </c>
      <c r="I1374">
        <v>1</v>
      </c>
      <c r="J1374" t="s">
        <v>222</v>
      </c>
    </row>
    <row r="1375" spans="1:10" x14ac:dyDescent="0.2">
      <c r="A1375">
        <v>6</v>
      </c>
      <c r="B1375">
        <v>3</v>
      </c>
      <c r="C1375" s="2">
        <v>44835</v>
      </c>
      <c r="D1375">
        <v>10</v>
      </c>
      <c r="E1375" t="s">
        <v>294</v>
      </c>
      <c r="F1375">
        <v>45</v>
      </c>
      <c r="G1375" t="s">
        <v>296</v>
      </c>
      <c r="H1375" t="s">
        <v>53</v>
      </c>
      <c r="I1375">
        <v>1</v>
      </c>
      <c r="J1375" t="s">
        <v>222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0313-A42E-4CBE-9295-32C83E6FB159}">
  <dimension ref="A1:S103"/>
  <sheetViews>
    <sheetView workbookViewId="0">
      <pane ySplit="1" topLeftCell="A2" activePane="bottomLeft" state="frozen"/>
      <selection pane="bottomLeft" activeCell="G8" sqref="G8"/>
    </sheetView>
  </sheetViews>
  <sheetFormatPr baseColWidth="10" defaultColWidth="8.83203125" defaultRowHeight="15" x14ac:dyDescent="0.2"/>
  <cols>
    <col min="2" max="2" width="9.5" bestFit="1" customWidth="1"/>
    <col min="3" max="3" width="9.5" customWidth="1"/>
    <col min="7" max="7" width="12.33203125" customWidth="1"/>
    <col min="8" max="8" width="13.83203125" customWidth="1"/>
    <col min="9" max="9" width="8.6640625" style="8" customWidth="1"/>
    <col min="10" max="10" width="9.33203125" style="8" customWidth="1"/>
    <col min="11" max="12" width="13.33203125" customWidth="1"/>
    <col min="13" max="13" width="10.5" customWidth="1"/>
    <col min="14" max="15" width="8.83203125" customWidth="1"/>
  </cols>
  <sheetData>
    <row r="1" spans="1:19" x14ac:dyDescent="0.2">
      <c r="A1" t="s">
        <v>184</v>
      </c>
      <c r="B1" t="s">
        <v>112</v>
      </c>
      <c r="C1" t="s">
        <v>236</v>
      </c>
      <c r="D1" t="s">
        <v>37</v>
      </c>
      <c r="E1" t="s">
        <v>40</v>
      </c>
      <c r="F1" t="s">
        <v>223</v>
      </c>
      <c r="G1" t="s">
        <v>232</v>
      </c>
      <c r="H1" t="s">
        <v>233</v>
      </c>
      <c r="I1" s="8" t="s">
        <v>235</v>
      </c>
      <c r="J1" s="8" t="s">
        <v>234</v>
      </c>
      <c r="K1" t="s">
        <v>268</v>
      </c>
      <c r="L1" t="s">
        <v>212</v>
      </c>
      <c r="M1" t="s">
        <v>231</v>
      </c>
      <c r="N1" t="s">
        <v>117</v>
      </c>
      <c r="O1" t="s">
        <v>269</v>
      </c>
      <c r="S1" s="1" t="s">
        <v>164</v>
      </c>
    </row>
    <row r="2" spans="1:19" x14ac:dyDescent="0.2">
      <c r="A2">
        <v>1</v>
      </c>
      <c r="B2">
        <v>1</v>
      </c>
      <c r="C2">
        <v>1</v>
      </c>
      <c r="D2" t="s">
        <v>169</v>
      </c>
      <c r="E2">
        <v>15</v>
      </c>
      <c r="F2" t="str">
        <f t="shared" ref="F2:F33" si="0">CONCATENATE(D2,E2)</f>
        <v>1a15</v>
      </c>
      <c r="G2">
        <v>0</v>
      </c>
      <c r="H2">
        <v>9</v>
      </c>
      <c r="I2" s="8">
        <v>0</v>
      </c>
      <c r="J2" s="8">
        <v>15</v>
      </c>
      <c r="K2" s="9">
        <f>G2/(G2+H2)</f>
        <v>0</v>
      </c>
      <c r="L2" s="3">
        <f t="shared" ref="L2:L33" si="1">G2/E2*100</f>
        <v>0</v>
      </c>
      <c r="M2" s="3">
        <f>I2/E2</f>
        <v>0</v>
      </c>
      <c r="N2" s="3">
        <f>I2/E2 * 100</f>
        <v>0</v>
      </c>
      <c r="O2" s="3">
        <f>L2+N2</f>
        <v>0</v>
      </c>
      <c r="P2" t="s">
        <v>131</v>
      </c>
      <c r="S2" s="1" t="s">
        <v>163</v>
      </c>
    </row>
    <row r="3" spans="1:19" x14ac:dyDescent="0.2">
      <c r="A3">
        <v>1</v>
      </c>
      <c r="B3">
        <v>2</v>
      </c>
      <c r="C3">
        <v>1</v>
      </c>
      <c r="D3" t="s">
        <v>169</v>
      </c>
      <c r="E3">
        <v>15</v>
      </c>
      <c r="F3" t="str">
        <f t="shared" si="0"/>
        <v>1a15</v>
      </c>
      <c r="G3">
        <v>0</v>
      </c>
      <c r="H3">
        <v>10</v>
      </c>
      <c r="I3" s="8">
        <v>1</v>
      </c>
      <c r="J3" s="8">
        <v>14</v>
      </c>
      <c r="K3" s="9">
        <f>G3/(G3+H3)</f>
        <v>0</v>
      </c>
      <c r="L3" s="3">
        <f t="shared" si="1"/>
        <v>0</v>
      </c>
      <c r="M3" s="3">
        <f t="shared" ref="M3:M66" si="2">I3/E3</f>
        <v>6.6666666666666666E-2</v>
      </c>
      <c r="N3" s="3">
        <f t="shared" ref="N3:N66" si="3">I3/E3 * 100</f>
        <v>6.666666666666667</v>
      </c>
      <c r="O3" s="3">
        <f>L3+N3</f>
        <v>6.666666666666667</v>
      </c>
    </row>
    <row r="4" spans="1:19" x14ac:dyDescent="0.2">
      <c r="A4">
        <v>1</v>
      </c>
      <c r="B4">
        <v>3</v>
      </c>
      <c r="C4">
        <v>1</v>
      </c>
      <c r="D4" t="s">
        <v>169</v>
      </c>
      <c r="E4">
        <v>15</v>
      </c>
      <c r="F4" t="str">
        <f t="shared" si="0"/>
        <v>1a15</v>
      </c>
      <c r="G4">
        <v>0</v>
      </c>
      <c r="H4">
        <v>8</v>
      </c>
      <c r="I4" s="8">
        <v>2</v>
      </c>
      <c r="J4" s="8">
        <v>13</v>
      </c>
      <c r="K4" s="9">
        <f t="shared" ref="K4:K23" si="4">G4/(G4+H4)</f>
        <v>0</v>
      </c>
      <c r="L4" s="3">
        <f t="shared" si="1"/>
        <v>0</v>
      </c>
      <c r="M4" s="3">
        <f t="shared" si="2"/>
        <v>0.13333333333333333</v>
      </c>
      <c r="N4" s="3">
        <f t="shared" si="3"/>
        <v>13.333333333333334</v>
      </c>
      <c r="O4" s="3">
        <f t="shared" ref="O4:O67" si="5">L4+N4</f>
        <v>13.333333333333334</v>
      </c>
    </row>
    <row r="5" spans="1:19" x14ac:dyDescent="0.2">
      <c r="A5">
        <v>1</v>
      </c>
      <c r="B5">
        <v>1</v>
      </c>
      <c r="C5">
        <v>1</v>
      </c>
      <c r="D5" t="s">
        <v>169</v>
      </c>
      <c r="E5">
        <v>45</v>
      </c>
      <c r="F5" t="str">
        <f t="shared" si="0"/>
        <v>1a45</v>
      </c>
      <c r="G5">
        <v>2</v>
      </c>
      <c r="H5">
        <v>17</v>
      </c>
      <c r="I5" s="8">
        <v>6</v>
      </c>
      <c r="J5" s="8">
        <v>39</v>
      </c>
      <c r="K5" s="9">
        <f t="shared" si="4"/>
        <v>0.10526315789473684</v>
      </c>
      <c r="L5" s="3">
        <f t="shared" si="1"/>
        <v>4.4444444444444446</v>
      </c>
      <c r="M5" s="3">
        <f t="shared" si="2"/>
        <v>0.13333333333333333</v>
      </c>
      <c r="N5" s="3">
        <f t="shared" si="3"/>
        <v>13.333333333333334</v>
      </c>
      <c r="O5" s="3">
        <f t="shared" si="5"/>
        <v>17.777777777777779</v>
      </c>
    </row>
    <row r="6" spans="1:19" x14ac:dyDescent="0.2">
      <c r="A6">
        <v>1</v>
      </c>
      <c r="B6">
        <v>2</v>
      </c>
      <c r="C6">
        <v>1</v>
      </c>
      <c r="D6" t="s">
        <v>169</v>
      </c>
      <c r="E6">
        <v>45</v>
      </c>
      <c r="F6" t="str">
        <f t="shared" si="0"/>
        <v>1a45</v>
      </c>
      <c r="G6">
        <v>8</v>
      </c>
      <c r="H6">
        <v>14</v>
      </c>
      <c r="I6" s="8">
        <v>11</v>
      </c>
      <c r="J6" s="8">
        <v>34</v>
      </c>
      <c r="K6" s="9">
        <f t="shared" si="4"/>
        <v>0.36363636363636365</v>
      </c>
      <c r="L6" s="3">
        <f t="shared" si="1"/>
        <v>17.777777777777779</v>
      </c>
      <c r="M6" s="3">
        <f t="shared" si="2"/>
        <v>0.24444444444444444</v>
      </c>
      <c r="N6" s="3">
        <f t="shared" si="3"/>
        <v>24.444444444444443</v>
      </c>
      <c r="O6" s="3">
        <f t="shared" si="5"/>
        <v>42.222222222222221</v>
      </c>
    </row>
    <row r="7" spans="1:19" x14ac:dyDescent="0.2">
      <c r="A7">
        <v>1</v>
      </c>
      <c r="B7">
        <v>3</v>
      </c>
      <c r="C7">
        <v>1</v>
      </c>
      <c r="D7" t="s">
        <v>169</v>
      </c>
      <c r="E7">
        <v>45</v>
      </c>
      <c r="F7" t="str">
        <f t="shared" si="0"/>
        <v>1a45</v>
      </c>
      <c r="G7">
        <v>7</v>
      </c>
      <c r="H7">
        <v>9</v>
      </c>
      <c r="I7" s="8">
        <v>16</v>
      </c>
      <c r="J7" s="8">
        <v>29</v>
      </c>
      <c r="K7" s="9">
        <f t="shared" si="4"/>
        <v>0.4375</v>
      </c>
      <c r="L7" s="3">
        <f t="shared" si="1"/>
        <v>15.555555555555555</v>
      </c>
      <c r="M7" s="3">
        <f t="shared" si="2"/>
        <v>0.35555555555555557</v>
      </c>
      <c r="N7" s="3">
        <f t="shared" si="3"/>
        <v>35.555555555555557</v>
      </c>
      <c r="O7" s="3">
        <f t="shared" si="5"/>
        <v>51.111111111111114</v>
      </c>
    </row>
    <row r="8" spans="1:19" x14ac:dyDescent="0.2">
      <c r="A8">
        <v>1</v>
      </c>
      <c r="B8">
        <v>1</v>
      </c>
      <c r="C8">
        <v>3</v>
      </c>
      <c r="D8" t="s">
        <v>170</v>
      </c>
      <c r="E8">
        <v>15</v>
      </c>
      <c r="F8" t="str">
        <f t="shared" si="0"/>
        <v>3a15</v>
      </c>
      <c r="G8">
        <v>1</v>
      </c>
      <c r="H8">
        <v>9</v>
      </c>
      <c r="I8" s="8">
        <v>2</v>
      </c>
      <c r="J8" s="8">
        <v>13</v>
      </c>
      <c r="K8" s="9">
        <f t="shared" si="4"/>
        <v>0.1</v>
      </c>
      <c r="L8" s="3">
        <f t="shared" si="1"/>
        <v>6.666666666666667</v>
      </c>
      <c r="M8" s="3">
        <f t="shared" si="2"/>
        <v>0.13333333333333333</v>
      </c>
      <c r="N8" s="3">
        <f t="shared" si="3"/>
        <v>13.333333333333334</v>
      </c>
      <c r="O8" s="3">
        <f t="shared" si="5"/>
        <v>20</v>
      </c>
    </row>
    <row r="9" spans="1:19" x14ac:dyDescent="0.2">
      <c r="A9">
        <v>1</v>
      </c>
      <c r="B9">
        <v>2</v>
      </c>
      <c r="C9">
        <v>3</v>
      </c>
      <c r="D9" t="s">
        <v>170</v>
      </c>
      <c r="E9">
        <v>15</v>
      </c>
      <c r="F9" t="str">
        <f t="shared" si="0"/>
        <v>3a15</v>
      </c>
      <c r="G9">
        <v>5</v>
      </c>
      <c r="H9">
        <v>7</v>
      </c>
      <c r="I9" s="8">
        <v>2</v>
      </c>
      <c r="J9" s="8">
        <v>13</v>
      </c>
      <c r="K9" s="9">
        <f t="shared" si="4"/>
        <v>0.41666666666666669</v>
      </c>
      <c r="L9" s="3">
        <f t="shared" si="1"/>
        <v>33.333333333333329</v>
      </c>
      <c r="M9" s="3">
        <f t="shared" si="2"/>
        <v>0.13333333333333333</v>
      </c>
      <c r="N9" s="3">
        <f t="shared" si="3"/>
        <v>13.333333333333334</v>
      </c>
      <c r="O9" s="3">
        <f t="shared" si="5"/>
        <v>46.666666666666664</v>
      </c>
    </row>
    <row r="10" spans="1:19" x14ac:dyDescent="0.2">
      <c r="A10">
        <v>1</v>
      </c>
      <c r="B10">
        <v>3</v>
      </c>
      <c r="C10">
        <v>3</v>
      </c>
      <c r="D10" t="s">
        <v>170</v>
      </c>
      <c r="E10">
        <v>15</v>
      </c>
      <c r="F10" t="str">
        <f t="shared" si="0"/>
        <v>3a15</v>
      </c>
      <c r="G10">
        <v>4</v>
      </c>
      <c r="H10">
        <v>4</v>
      </c>
      <c r="I10" s="8">
        <v>3</v>
      </c>
      <c r="J10" s="8">
        <v>12</v>
      </c>
      <c r="K10" s="9">
        <f t="shared" si="4"/>
        <v>0.5</v>
      </c>
      <c r="L10" s="3">
        <f t="shared" si="1"/>
        <v>26.666666666666668</v>
      </c>
      <c r="M10" s="3">
        <f t="shared" si="2"/>
        <v>0.2</v>
      </c>
      <c r="N10" s="3">
        <f t="shared" si="3"/>
        <v>20</v>
      </c>
      <c r="O10" s="3">
        <f t="shared" si="5"/>
        <v>46.666666666666671</v>
      </c>
    </row>
    <row r="11" spans="1:19" x14ac:dyDescent="0.2">
      <c r="A11">
        <v>1</v>
      </c>
      <c r="B11">
        <v>1</v>
      </c>
      <c r="C11">
        <v>3</v>
      </c>
      <c r="D11" t="s">
        <v>170</v>
      </c>
      <c r="E11">
        <v>45</v>
      </c>
      <c r="F11" t="str">
        <f t="shared" si="0"/>
        <v>3a45</v>
      </c>
      <c r="G11">
        <v>2</v>
      </c>
      <c r="H11">
        <v>12</v>
      </c>
      <c r="I11" s="8">
        <v>6</v>
      </c>
      <c r="J11" s="8">
        <v>39</v>
      </c>
      <c r="K11" s="9">
        <f t="shared" si="4"/>
        <v>0.14285714285714285</v>
      </c>
      <c r="L11" s="3">
        <f t="shared" si="1"/>
        <v>4.4444444444444446</v>
      </c>
      <c r="M11" s="3">
        <f t="shared" si="2"/>
        <v>0.13333333333333333</v>
      </c>
      <c r="N11" s="3">
        <f t="shared" si="3"/>
        <v>13.333333333333334</v>
      </c>
      <c r="O11" s="3">
        <f t="shared" si="5"/>
        <v>17.777777777777779</v>
      </c>
    </row>
    <row r="12" spans="1:19" x14ac:dyDescent="0.2">
      <c r="A12">
        <v>1</v>
      </c>
      <c r="B12">
        <v>2</v>
      </c>
      <c r="C12">
        <v>3</v>
      </c>
      <c r="D12" t="s">
        <v>170</v>
      </c>
      <c r="E12">
        <v>45</v>
      </c>
      <c r="F12" t="str">
        <f t="shared" si="0"/>
        <v>3a45</v>
      </c>
      <c r="G12">
        <v>7</v>
      </c>
      <c r="H12">
        <v>18</v>
      </c>
      <c r="I12" s="8">
        <v>10</v>
      </c>
      <c r="J12" s="8">
        <v>35</v>
      </c>
      <c r="K12" s="9">
        <f t="shared" si="4"/>
        <v>0.28000000000000003</v>
      </c>
      <c r="L12" s="3">
        <f t="shared" si="1"/>
        <v>15.555555555555555</v>
      </c>
      <c r="M12" s="3">
        <f t="shared" si="2"/>
        <v>0.22222222222222221</v>
      </c>
      <c r="N12" s="3">
        <f t="shared" si="3"/>
        <v>22.222222222222221</v>
      </c>
      <c r="O12" s="3">
        <f t="shared" si="5"/>
        <v>37.777777777777779</v>
      </c>
    </row>
    <row r="13" spans="1:19" x14ac:dyDescent="0.2">
      <c r="A13">
        <v>1</v>
      </c>
      <c r="B13">
        <v>3</v>
      </c>
      <c r="C13">
        <v>3</v>
      </c>
      <c r="D13" t="s">
        <v>170</v>
      </c>
      <c r="E13">
        <v>45</v>
      </c>
      <c r="F13" t="str">
        <f t="shared" si="0"/>
        <v>3a45</v>
      </c>
      <c r="G13">
        <v>10</v>
      </c>
      <c r="H13">
        <v>10</v>
      </c>
      <c r="I13" s="8">
        <v>14</v>
      </c>
      <c r="J13" s="8">
        <v>31</v>
      </c>
      <c r="K13" s="9">
        <f t="shared" si="4"/>
        <v>0.5</v>
      </c>
      <c r="L13" s="3">
        <f t="shared" si="1"/>
        <v>22.222222222222221</v>
      </c>
      <c r="M13" s="3">
        <f t="shared" si="2"/>
        <v>0.31111111111111112</v>
      </c>
      <c r="N13" s="3">
        <f t="shared" si="3"/>
        <v>31.111111111111111</v>
      </c>
      <c r="O13" s="3">
        <f t="shared" si="5"/>
        <v>53.333333333333329</v>
      </c>
      <c r="P13" t="s">
        <v>130</v>
      </c>
    </row>
    <row r="14" spans="1:19" x14ac:dyDescent="0.2">
      <c r="A14">
        <v>2</v>
      </c>
      <c r="B14">
        <v>1</v>
      </c>
      <c r="C14">
        <v>3</v>
      </c>
      <c r="D14" t="s">
        <v>185</v>
      </c>
      <c r="E14">
        <v>15</v>
      </c>
      <c r="F14" t="str">
        <f t="shared" si="0"/>
        <v>3b15</v>
      </c>
      <c r="G14">
        <v>0</v>
      </c>
      <c r="H14">
        <v>8</v>
      </c>
      <c r="I14" s="8">
        <v>2</v>
      </c>
      <c r="J14" s="8">
        <v>13</v>
      </c>
      <c r="K14" s="9">
        <f t="shared" si="4"/>
        <v>0</v>
      </c>
      <c r="L14" s="3">
        <f t="shared" si="1"/>
        <v>0</v>
      </c>
      <c r="M14" s="3">
        <f t="shared" si="2"/>
        <v>0.13333333333333333</v>
      </c>
      <c r="N14" s="3">
        <f t="shared" si="3"/>
        <v>13.333333333333334</v>
      </c>
      <c r="O14" s="3">
        <f t="shared" si="5"/>
        <v>13.333333333333334</v>
      </c>
    </row>
    <row r="15" spans="1:19" x14ac:dyDescent="0.2">
      <c r="A15">
        <v>2</v>
      </c>
      <c r="B15">
        <v>2</v>
      </c>
      <c r="C15">
        <v>3</v>
      </c>
      <c r="D15" t="s">
        <v>185</v>
      </c>
      <c r="E15">
        <v>15</v>
      </c>
      <c r="F15" t="str">
        <f t="shared" si="0"/>
        <v>3b15</v>
      </c>
      <c r="G15">
        <v>3</v>
      </c>
      <c r="H15">
        <v>3</v>
      </c>
      <c r="I15" s="8">
        <v>2</v>
      </c>
      <c r="J15" s="8">
        <v>13</v>
      </c>
      <c r="K15" s="9">
        <f t="shared" si="4"/>
        <v>0.5</v>
      </c>
      <c r="L15" s="3">
        <f t="shared" si="1"/>
        <v>20</v>
      </c>
      <c r="M15" s="3">
        <f t="shared" si="2"/>
        <v>0.13333333333333333</v>
      </c>
      <c r="N15" s="3">
        <f t="shared" si="3"/>
        <v>13.333333333333334</v>
      </c>
      <c r="O15" s="3">
        <f t="shared" si="5"/>
        <v>33.333333333333336</v>
      </c>
    </row>
    <row r="16" spans="1:19" x14ac:dyDescent="0.2">
      <c r="A16">
        <v>2</v>
      </c>
      <c r="B16">
        <v>3</v>
      </c>
      <c r="C16">
        <v>3</v>
      </c>
      <c r="D16" t="s">
        <v>185</v>
      </c>
      <c r="E16">
        <v>15</v>
      </c>
      <c r="F16" t="str">
        <f t="shared" si="0"/>
        <v>3b15</v>
      </c>
      <c r="G16">
        <v>6</v>
      </c>
      <c r="H16">
        <v>2</v>
      </c>
      <c r="I16" s="8">
        <v>2</v>
      </c>
      <c r="J16" s="8">
        <v>13</v>
      </c>
      <c r="K16" s="9">
        <f t="shared" si="4"/>
        <v>0.75</v>
      </c>
      <c r="L16" s="3">
        <f t="shared" si="1"/>
        <v>40</v>
      </c>
      <c r="M16" s="3">
        <f t="shared" si="2"/>
        <v>0.13333333333333333</v>
      </c>
      <c r="N16" s="3">
        <f t="shared" si="3"/>
        <v>13.333333333333334</v>
      </c>
      <c r="O16" s="3">
        <f t="shared" si="5"/>
        <v>53.333333333333336</v>
      </c>
      <c r="P16" t="s">
        <v>130</v>
      </c>
    </row>
    <row r="17" spans="1:16" x14ac:dyDescent="0.2">
      <c r="A17">
        <v>2</v>
      </c>
      <c r="B17">
        <v>1</v>
      </c>
      <c r="C17">
        <v>3</v>
      </c>
      <c r="D17" t="s">
        <v>185</v>
      </c>
      <c r="E17">
        <v>45</v>
      </c>
      <c r="F17" t="str">
        <f t="shared" si="0"/>
        <v>3b45</v>
      </c>
      <c r="G17">
        <v>0</v>
      </c>
      <c r="H17">
        <v>12</v>
      </c>
      <c r="I17" s="8">
        <v>5</v>
      </c>
      <c r="J17" s="8">
        <v>40</v>
      </c>
      <c r="K17" s="9">
        <f t="shared" si="4"/>
        <v>0</v>
      </c>
      <c r="L17" s="3">
        <f t="shared" si="1"/>
        <v>0</v>
      </c>
      <c r="M17" s="3">
        <f t="shared" si="2"/>
        <v>0.1111111111111111</v>
      </c>
      <c r="N17" s="3">
        <f t="shared" si="3"/>
        <v>11.111111111111111</v>
      </c>
      <c r="O17" s="3">
        <f t="shared" si="5"/>
        <v>11.111111111111111</v>
      </c>
    </row>
    <row r="18" spans="1:16" x14ac:dyDescent="0.2">
      <c r="A18">
        <v>2</v>
      </c>
      <c r="B18">
        <v>2</v>
      </c>
      <c r="C18">
        <v>3</v>
      </c>
      <c r="D18" t="s">
        <v>185</v>
      </c>
      <c r="E18">
        <v>45</v>
      </c>
      <c r="F18" t="str">
        <f t="shared" si="0"/>
        <v>3b45</v>
      </c>
      <c r="G18">
        <v>4</v>
      </c>
      <c r="H18">
        <v>12</v>
      </c>
      <c r="I18" s="8">
        <v>8</v>
      </c>
      <c r="J18" s="8">
        <v>37</v>
      </c>
      <c r="K18" s="9">
        <f t="shared" si="4"/>
        <v>0.25</v>
      </c>
      <c r="L18" s="3">
        <f t="shared" si="1"/>
        <v>8.8888888888888893</v>
      </c>
      <c r="M18" s="3">
        <f t="shared" si="2"/>
        <v>0.17777777777777778</v>
      </c>
      <c r="N18" s="3">
        <f t="shared" si="3"/>
        <v>17.777777777777779</v>
      </c>
      <c r="O18" s="3">
        <f t="shared" si="5"/>
        <v>26.666666666666668</v>
      </c>
    </row>
    <row r="19" spans="1:16" x14ac:dyDescent="0.2">
      <c r="A19">
        <v>2</v>
      </c>
      <c r="B19">
        <v>3</v>
      </c>
      <c r="C19">
        <v>3</v>
      </c>
      <c r="D19" t="s">
        <v>185</v>
      </c>
      <c r="E19">
        <v>45</v>
      </c>
      <c r="F19" t="str">
        <f t="shared" si="0"/>
        <v>3b45</v>
      </c>
      <c r="G19">
        <v>26</v>
      </c>
      <c r="H19">
        <v>5</v>
      </c>
      <c r="I19" s="8">
        <v>8</v>
      </c>
      <c r="J19" s="8">
        <v>37</v>
      </c>
      <c r="K19" s="9">
        <f t="shared" si="4"/>
        <v>0.83870967741935487</v>
      </c>
      <c r="L19" s="3">
        <f t="shared" si="1"/>
        <v>57.777777777777771</v>
      </c>
      <c r="M19" s="3">
        <f t="shared" si="2"/>
        <v>0.17777777777777778</v>
      </c>
      <c r="N19" s="3">
        <f t="shared" si="3"/>
        <v>17.777777777777779</v>
      </c>
      <c r="O19" s="3">
        <f t="shared" si="5"/>
        <v>75.555555555555543</v>
      </c>
    </row>
    <row r="20" spans="1:16" s="6" customFormat="1" x14ac:dyDescent="0.2">
      <c r="A20">
        <v>1</v>
      </c>
      <c r="B20">
        <v>1</v>
      </c>
      <c r="C20">
        <v>4</v>
      </c>
      <c r="D20" t="s">
        <v>171</v>
      </c>
      <c r="E20">
        <v>15</v>
      </c>
      <c r="F20" t="str">
        <f t="shared" si="0"/>
        <v>4a15</v>
      </c>
      <c r="G20">
        <v>0</v>
      </c>
      <c r="H20">
        <v>11</v>
      </c>
      <c r="I20" s="8">
        <v>2</v>
      </c>
      <c r="J20" s="8">
        <v>13</v>
      </c>
      <c r="K20" s="9">
        <f t="shared" si="4"/>
        <v>0</v>
      </c>
      <c r="L20" s="3">
        <f t="shared" si="1"/>
        <v>0</v>
      </c>
      <c r="M20" s="3">
        <f t="shared" si="2"/>
        <v>0.13333333333333333</v>
      </c>
      <c r="N20" s="3">
        <f t="shared" si="3"/>
        <v>13.333333333333334</v>
      </c>
      <c r="O20" s="3">
        <f t="shared" si="5"/>
        <v>13.333333333333334</v>
      </c>
      <c r="P20"/>
    </row>
    <row r="21" spans="1:16" x14ac:dyDescent="0.2">
      <c r="A21">
        <v>1</v>
      </c>
      <c r="B21">
        <v>2</v>
      </c>
      <c r="C21">
        <v>4</v>
      </c>
      <c r="D21" t="s">
        <v>171</v>
      </c>
      <c r="E21">
        <v>15</v>
      </c>
      <c r="F21" t="str">
        <f t="shared" si="0"/>
        <v>4a15</v>
      </c>
      <c r="G21">
        <v>1</v>
      </c>
      <c r="H21">
        <v>6</v>
      </c>
      <c r="I21" s="8">
        <v>4</v>
      </c>
      <c r="J21" s="8">
        <v>11</v>
      </c>
      <c r="K21" s="9">
        <f t="shared" si="4"/>
        <v>0.14285714285714285</v>
      </c>
      <c r="L21" s="3">
        <f t="shared" si="1"/>
        <v>6.666666666666667</v>
      </c>
      <c r="M21" s="3">
        <f t="shared" si="2"/>
        <v>0.26666666666666666</v>
      </c>
      <c r="N21" s="3">
        <f t="shared" si="3"/>
        <v>26.666666666666668</v>
      </c>
      <c r="O21" s="3">
        <f t="shared" si="5"/>
        <v>33.333333333333336</v>
      </c>
    </row>
    <row r="22" spans="1:16" x14ac:dyDescent="0.2">
      <c r="A22">
        <v>1</v>
      </c>
      <c r="B22">
        <v>3</v>
      </c>
      <c r="C22">
        <v>4</v>
      </c>
      <c r="D22" t="s">
        <v>171</v>
      </c>
      <c r="E22">
        <v>15</v>
      </c>
      <c r="F22" t="str">
        <f t="shared" si="0"/>
        <v>4a15</v>
      </c>
      <c r="G22">
        <v>1</v>
      </c>
      <c r="H22">
        <v>5</v>
      </c>
      <c r="I22" s="8">
        <v>7</v>
      </c>
      <c r="J22" s="8">
        <v>8</v>
      </c>
      <c r="K22" s="9">
        <f t="shared" si="4"/>
        <v>0.16666666666666666</v>
      </c>
      <c r="L22" s="3">
        <f t="shared" si="1"/>
        <v>6.666666666666667</v>
      </c>
      <c r="M22" s="3">
        <f t="shared" si="2"/>
        <v>0.46666666666666667</v>
      </c>
      <c r="N22" s="3">
        <f t="shared" si="3"/>
        <v>46.666666666666664</v>
      </c>
      <c r="O22" s="3">
        <f t="shared" si="5"/>
        <v>53.333333333333329</v>
      </c>
    </row>
    <row r="23" spans="1:16" x14ac:dyDescent="0.2">
      <c r="A23">
        <v>1</v>
      </c>
      <c r="B23">
        <v>1</v>
      </c>
      <c r="C23">
        <v>4</v>
      </c>
      <c r="D23" t="s">
        <v>171</v>
      </c>
      <c r="E23">
        <v>45</v>
      </c>
      <c r="F23" t="str">
        <f t="shared" si="0"/>
        <v>4a45</v>
      </c>
      <c r="G23">
        <v>1</v>
      </c>
      <c r="H23">
        <v>13</v>
      </c>
      <c r="I23" s="8">
        <v>20</v>
      </c>
      <c r="J23" s="8">
        <v>25</v>
      </c>
      <c r="K23" s="9">
        <f t="shared" si="4"/>
        <v>7.1428571428571425E-2</v>
      </c>
      <c r="L23" s="3">
        <f t="shared" si="1"/>
        <v>2.2222222222222223</v>
      </c>
      <c r="M23" s="3">
        <f t="shared" si="2"/>
        <v>0.44444444444444442</v>
      </c>
      <c r="N23" s="3">
        <f t="shared" si="3"/>
        <v>44.444444444444443</v>
      </c>
      <c r="O23" s="3">
        <f t="shared" si="5"/>
        <v>46.666666666666664</v>
      </c>
    </row>
    <row r="24" spans="1:16" x14ac:dyDescent="0.2">
      <c r="A24">
        <v>1</v>
      </c>
      <c r="B24">
        <v>2</v>
      </c>
      <c r="C24">
        <v>4</v>
      </c>
      <c r="D24" t="s">
        <v>171</v>
      </c>
      <c r="E24">
        <v>45</v>
      </c>
      <c r="F24" t="str">
        <f t="shared" si="0"/>
        <v>4a45</v>
      </c>
      <c r="G24">
        <v>1</v>
      </c>
      <c r="H24">
        <v>8</v>
      </c>
      <c r="I24" s="8">
        <v>32</v>
      </c>
      <c r="J24" s="8">
        <v>13</v>
      </c>
      <c r="K24" s="9">
        <f>G24/(G24+H24)</f>
        <v>0.1111111111111111</v>
      </c>
      <c r="L24" s="3">
        <f t="shared" si="1"/>
        <v>2.2222222222222223</v>
      </c>
      <c r="M24" s="3">
        <f t="shared" si="2"/>
        <v>0.71111111111111114</v>
      </c>
      <c r="N24" s="3">
        <f t="shared" si="3"/>
        <v>71.111111111111114</v>
      </c>
      <c r="O24" s="3">
        <f t="shared" si="5"/>
        <v>73.333333333333343</v>
      </c>
    </row>
    <row r="25" spans="1:16" s="6" customFormat="1" x14ac:dyDescent="0.2">
      <c r="A25">
        <v>1</v>
      </c>
      <c r="B25">
        <v>3</v>
      </c>
      <c r="C25">
        <v>4</v>
      </c>
      <c r="D25" t="s">
        <v>171</v>
      </c>
      <c r="E25">
        <v>45</v>
      </c>
      <c r="F25" t="str">
        <f t="shared" si="0"/>
        <v>4a45</v>
      </c>
      <c r="G25">
        <v>0</v>
      </c>
      <c r="H25">
        <v>8</v>
      </c>
      <c r="I25" s="8">
        <v>36</v>
      </c>
      <c r="J25" s="8">
        <v>9</v>
      </c>
      <c r="K25" s="9">
        <f>G25/(G25+H25)</f>
        <v>0</v>
      </c>
      <c r="L25" s="3">
        <f t="shared" si="1"/>
        <v>0</v>
      </c>
      <c r="M25" s="3">
        <f t="shared" si="2"/>
        <v>0.8</v>
      </c>
      <c r="N25" s="3">
        <f t="shared" si="3"/>
        <v>80</v>
      </c>
      <c r="O25" s="3">
        <f t="shared" si="5"/>
        <v>80</v>
      </c>
      <c r="P25"/>
    </row>
    <row r="26" spans="1:16" x14ac:dyDescent="0.2">
      <c r="A26">
        <v>2</v>
      </c>
      <c r="B26">
        <v>1</v>
      </c>
      <c r="C26">
        <v>4</v>
      </c>
      <c r="D26" t="s">
        <v>188</v>
      </c>
      <c r="E26">
        <v>15</v>
      </c>
      <c r="F26" t="str">
        <f t="shared" si="0"/>
        <v>4b15</v>
      </c>
      <c r="G26">
        <v>0</v>
      </c>
      <c r="H26">
        <v>6</v>
      </c>
      <c r="I26" s="8">
        <v>3</v>
      </c>
      <c r="J26" s="8">
        <v>12</v>
      </c>
      <c r="K26" s="9">
        <f t="shared" ref="K26:K32" si="6">G26/(G26+H26)</f>
        <v>0</v>
      </c>
      <c r="L26" s="3">
        <f t="shared" si="1"/>
        <v>0</v>
      </c>
      <c r="M26" s="3">
        <f t="shared" si="2"/>
        <v>0.2</v>
      </c>
      <c r="N26" s="3">
        <f t="shared" si="3"/>
        <v>20</v>
      </c>
      <c r="O26" s="3">
        <f t="shared" si="5"/>
        <v>20</v>
      </c>
    </row>
    <row r="27" spans="1:16" x14ac:dyDescent="0.2">
      <c r="A27">
        <v>2</v>
      </c>
      <c r="B27">
        <v>2</v>
      </c>
      <c r="C27">
        <v>4</v>
      </c>
      <c r="D27" t="s">
        <v>188</v>
      </c>
      <c r="E27">
        <v>15</v>
      </c>
      <c r="F27" t="str">
        <f t="shared" si="0"/>
        <v>4b15</v>
      </c>
      <c r="G27">
        <v>0</v>
      </c>
      <c r="H27">
        <v>6</v>
      </c>
      <c r="I27" s="8">
        <v>6</v>
      </c>
      <c r="J27" s="8">
        <v>9</v>
      </c>
      <c r="K27" s="9">
        <f t="shared" si="6"/>
        <v>0</v>
      </c>
      <c r="L27" s="3">
        <f t="shared" si="1"/>
        <v>0</v>
      </c>
      <c r="M27" s="3">
        <f t="shared" si="2"/>
        <v>0.4</v>
      </c>
      <c r="N27" s="3">
        <f t="shared" si="3"/>
        <v>40</v>
      </c>
      <c r="O27" s="3">
        <f t="shared" si="5"/>
        <v>40</v>
      </c>
    </row>
    <row r="28" spans="1:16" x14ac:dyDescent="0.2">
      <c r="A28">
        <v>2</v>
      </c>
      <c r="B28">
        <v>3</v>
      </c>
      <c r="C28">
        <v>4</v>
      </c>
      <c r="D28" t="s">
        <v>188</v>
      </c>
      <c r="E28">
        <v>15</v>
      </c>
      <c r="F28" t="str">
        <f t="shared" si="0"/>
        <v>4b15</v>
      </c>
      <c r="G28">
        <v>1</v>
      </c>
      <c r="H28">
        <v>5</v>
      </c>
      <c r="I28" s="8">
        <v>7</v>
      </c>
      <c r="J28" s="8">
        <v>8</v>
      </c>
      <c r="K28" s="9">
        <f t="shared" si="6"/>
        <v>0.16666666666666666</v>
      </c>
      <c r="L28" s="3">
        <f t="shared" si="1"/>
        <v>6.666666666666667</v>
      </c>
      <c r="M28" s="3">
        <f t="shared" si="2"/>
        <v>0.46666666666666667</v>
      </c>
      <c r="N28" s="3">
        <f t="shared" si="3"/>
        <v>46.666666666666664</v>
      </c>
      <c r="O28" s="3">
        <f t="shared" si="5"/>
        <v>53.333333333333329</v>
      </c>
    </row>
    <row r="29" spans="1:16" x14ac:dyDescent="0.2">
      <c r="A29">
        <v>2</v>
      </c>
      <c r="B29">
        <v>1</v>
      </c>
      <c r="C29">
        <v>4</v>
      </c>
      <c r="D29" t="s">
        <v>188</v>
      </c>
      <c r="E29">
        <v>45</v>
      </c>
      <c r="F29" t="str">
        <f t="shared" si="0"/>
        <v>4b45</v>
      </c>
      <c r="G29">
        <v>2</v>
      </c>
      <c r="H29">
        <v>10</v>
      </c>
      <c r="I29" s="8">
        <v>6</v>
      </c>
      <c r="J29" s="8">
        <v>39</v>
      </c>
      <c r="K29" s="9">
        <f t="shared" si="6"/>
        <v>0.16666666666666666</v>
      </c>
      <c r="L29" s="3">
        <f t="shared" si="1"/>
        <v>4.4444444444444446</v>
      </c>
      <c r="M29" s="3">
        <f t="shared" si="2"/>
        <v>0.13333333333333333</v>
      </c>
      <c r="N29" s="3">
        <f t="shared" si="3"/>
        <v>13.333333333333334</v>
      </c>
      <c r="O29" s="3">
        <f t="shared" si="5"/>
        <v>17.777777777777779</v>
      </c>
    </row>
    <row r="30" spans="1:16" x14ac:dyDescent="0.2">
      <c r="A30">
        <v>2</v>
      </c>
      <c r="B30">
        <v>2</v>
      </c>
      <c r="C30">
        <v>4</v>
      </c>
      <c r="D30" t="s">
        <v>188</v>
      </c>
      <c r="E30">
        <v>45</v>
      </c>
      <c r="F30" t="str">
        <f t="shared" si="0"/>
        <v>4b45</v>
      </c>
      <c r="G30">
        <v>6</v>
      </c>
      <c r="H30">
        <v>9</v>
      </c>
      <c r="I30" s="8">
        <v>6</v>
      </c>
      <c r="J30" s="8">
        <v>39</v>
      </c>
      <c r="K30" s="9">
        <f t="shared" si="6"/>
        <v>0.4</v>
      </c>
      <c r="L30" s="3">
        <f t="shared" si="1"/>
        <v>13.333333333333334</v>
      </c>
      <c r="M30" s="3">
        <f t="shared" si="2"/>
        <v>0.13333333333333333</v>
      </c>
      <c r="N30" s="3">
        <f t="shared" si="3"/>
        <v>13.333333333333334</v>
      </c>
      <c r="O30" s="3">
        <f t="shared" si="5"/>
        <v>26.666666666666668</v>
      </c>
    </row>
    <row r="31" spans="1:16" x14ac:dyDescent="0.2">
      <c r="A31">
        <v>2</v>
      </c>
      <c r="B31">
        <v>3</v>
      </c>
      <c r="C31">
        <v>4</v>
      </c>
      <c r="D31" t="s">
        <v>188</v>
      </c>
      <c r="E31">
        <v>45</v>
      </c>
      <c r="F31" t="str">
        <f t="shared" si="0"/>
        <v>4b45</v>
      </c>
      <c r="G31">
        <v>15</v>
      </c>
      <c r="H31">
        <v>4</v>
      </c>
      <c r="I31" s="8">
        <v>16</v>
      </c>
      <c r="J31" s="8">
        <v>29</v>
      </c>
      <c r="K31" s="9">
        <f t="shared" si="6"/>
        <v>0.78947368421052633</v>
      </c>
      <c r="L31" s="3">
        <f t="shared" si="1"/>
        <v>33.333333333333329</v>
      </c>
      <c r="M31" s="3">
        <f t="shared" si="2"/>
        <v>0.35555555555555557</v>
      </c>
      <c r="N31" s="3">
        <f t="shared" si="3"/>
        <v>35.555555555555557</v>
      </c>
      <c r="O31" s="3">
        <f t="shared" si="5"/>
        <v>68.888888888888886</v>
      </c>
    </row>
    <row r="32" spans="1:16" x14ac:dyDescent="0.2">
      <c r="A32">
        <v>1</v>
      </c>
      <c r="B32">
        <v>1</v>
      </c>
      <c r="C32">
        <v>5</v>
      </c>
      <c r="D32" t="s">
        <v>172</v>
      </c>
      <c r="E32">
        <v>15</v>
      </c>
      <c r="F32" t="str">
        <f t="shared" si="0"/>
        <v>5a15</v>
      </c>
      <c r="G32">
        <v>2</v>
      </c>
      <c r="H32">
        <v>6</v>
      </c>
      <c r="I32" s="8">
        <v>2</v>
      </c>
      <c r="J32" s="8">
        <v>13</v>
      </c>
      <c r="K32" s="9">
        <f t="shared" si="6"/>
        <v>0.25</v>
      </c>
      <c r="L32" s="3">
        <f t="shared" si="1"/>
        <v>13.333333333333334</v>
      </c>
      <c r="M32" s="3">
        <f t="shared" si="2"/>
        <v>0.13333333333333333</v>
      </c>
      <c r="N32" s="3">
        <f t="shared" si="3"/>
        <v>13.333333333333334</v>
      </c>
      <c r="O32" s="3">
        <f t="shared" si="5"/>
        <v>26.666666666666668</v>
      </c>
    </row>
    <row r="33" spans="1:16" x14ac:dyDescent="0.2">
      <c r="A33">
        <v>1</v>
      </c>
      <c r="B33">
        <v>2</v>
      </c>
      <c r="C33">
        <v>5</v>
      </c>
      <c r="D33" t="s">
        <v>172</v>
      </c>
      <c r="E33">
        <v>15</v>
      </c>
      <c r="F33" t="str">
        <f t="shared" si="0"/>
        <v>5a15</v>
      </c>
      <c r="G33">
        <v>6</v>
      </c>
      <c r="H33">
        <v>1</v>
      </c>
      <c r="I33" s="8">
        <v>6</v>
      </c>
      <c r="J33" s="8">
        <v>9</v>
      </c>
      <c r="K33" s="9">
        <f>G33/(G33+H33)</f>
        <v>0.8571428571428571</v>
      </c>
      <c r="L33" s="3">
        <f t="shared" si="1"/>
        <v>40</v>
      </c>
      <c r="M33" s="3">
        <f t="shared" si="2"/>
        <v>0.4</v>
      </c>
      <c r="N33" s="3">
        <f t="shared" si="3"/>
        <v>40</v>
      </c>
      <c r="O33" s="3">
        <f t="shared" si="5"/>
        <v>80</v>
      </c>
    </row>
    <row r="34" spans="1:16" x14ac:dyDescent="0.2">
      <c r="A34">
        <v>1</v>
      </c>
      <c r="B34">
        <v>3</v>
      </c>
      <c r="C34">
        <v>5</v>
      </c>
      <c r="D34" t="s">
        <v>172</v>
      </c>
      <c r="E34">
        <v>15</v>
      </c>
      <c r="F34" t="str">
        <f t="shared" ref="F34:F55" si="7">CONCATENATE(D34,E34)</f>
        <v>5a15</v>
      </c>
      <c r="G34">
        <v>4</v>
      </c>
      <c r="H34">
        <v>0</v>
      </c>
      <c r="I34" s="8">
        <v>10</v>
      </c>
      <c r="J34" s="8">
        <v>5</v>
      </c>
      <c r="K34" s="9">
        <f>G34/(G34+H34)</f>
        <v>1</v>
      </c>
      <c r="L34" s="3">
        <f t="shared" ref="L34:L75" si="8">G34/E34*100</f>
        <v>26.666666666666668</v>
      </c>
      <c r="M34" s="3">
        <f t="shared" si="2"/>
        <v>0.66666666666666663</v>
      </c>
      <c r="N34" s="3">
        <f t="shared" si="3"/>
        <v>66.666666666666657</v>
      </c>
      <c r="O34" s="3">
        <f t="shared" si="5"/>
        <v>93.333333333333329</v>
      </c>
    </row>
    <row r="35" spans="1:16" x14ac:dyDescent="0.2">
      <c r="A35">
        <v>1</v>
      </c>
      <c r="B35">
        <v>1</v>
      </c>
      <c r="C35">
        <v>5</v>
      </c>
      <c r="D35" t="s">
        <v>172</v>
      </c>
      <c r="E35">
        <v>45</v>
      </c>
      <c r="F35" t="str">
        <f t="shared" si="7"/>
        <v>5a45</v>
      </c>
      <c r="G35">
        <v>2</v>
      </c>
      <c r="H35">
        <v>8</v>
      </c>
      <c r="I35" s="8">
        <v>8</v>
      </c>
      <c r="J35" s="8">
        <v>37</v>
      </c>
      <c r="K35" s="9">
        <f t="shared" ref="K35:K75" si="9">G35/(G35+H35)</f>
        <v>0.2</v>
      </c>
      <c r="L35" s="3">
        <f t="shared" si="8"/>
        <v>4.4444444444444446</v>
      </c>
      <c r="M35" s="3">
        <f t="shared" si="2"/>
        <v>0.17777777777777778</v>
      </c>
      <c r="N35" s="3">
        <f t="shared" si="3"/>
        <v>17.777777777777779</v>
      </c>
      <c r="O35" s="3">
        <f t="shared" si="5"/>
        <v>22.222222222222221</v>
      </c>
    </row>
    <row r="36" spans="1:16" x14ac:dyDescent="0.2">
      <c r="A36">
        <v>1</v>
      </c>
      <c r="B36">
        <v>2</v>
      </c>
      <c r="C36">
        <v>5</v>
      </c>
      <c r="D36" t="s">
        <v>172</v>
      </c>
      <c r="E36">
        <v>45</v>
      </c>
      <c r="F36" t="str">
        <f t="shared" si="7"/>
        <v>5a45</v>
      </c>
      <c r="G36">
        <v>9</v>
      </c>
      <c r="H36">
        <v>1</v>
      </c>
      <c r="I36" s="8">
        <v>22</v>
      </c>
      <c r="J36" s="8">
        <v>23</v>
      </c>
      <c r="K36" s="9">
        <f t="shared" si="9"/>
        <v>0.9</v>
      </c>
      <c r="L36" s="3">
        <f t="shared" si="8"/>
        <v>20</v>
      </c>
      <c r="M36" s="3">
        <f t="shared" si="2"/>
        <v>0.48888888888888887</v>
      </c>
      <c r="N36" s="3">
        <f t="shared" si="3"/>
        <v>48.888888888888886</v>
      </c>
      <c r="O36" s="3">
        <f t="shared" si="5"/>
        <v>68.888888888888886</v>
      </c>
    </row>
    <row r="37" spans="1:16" x14ac:dyDescent="0.2">
      <c r="A37">
        <v>1</v>
      </c>
      <c r="B37">
        <v>3</v>
      </c>
      <c r="C37">
        <v>5</v>
      </c>
      <c r="D37" t="s">
        <v>172</v>
      </c>
      <c r="E37">
        <v>45</v>
      </c>
      <c r="F37" t="str">
        <f t="shared" si="7"/>
        <v>5a45</v>
      </c>
      <c r="G37">
        <v>5</v>
      </c>
      <c r="H37">
        <v>0</v>
      </c>
      <c r="I37" s="8">
        <v>33</v>
      </c>
      <c r="J37" s="8">
        <v>12</v>
      </c>
      <c r="K37" s="9">
        <f t="shared" si="9"/>
        <v>1</v>
      </c>
      <c r="L37" s="3">
        <f t="shared" si="8"/>
        <v>11.111111111111111</v>
      </c>
      <c r="M37" s="3">
        <f t="shared" si="2"/>
        <v>0.73333333333333328</v>
      </c>
      <c r="N37" s="3">
        <f t="shared" si="3"/>
        <v>73.333333333333329</v>
      </c>
      <c r="O37" s="3">
        <f t="shared" si="5"/>
        <v>84.444444444444443</v>
      </c>
    </row>
    <row r="38" spans="1:16" x14ac:dyDescent="0.2">
      <c r="A38">
        <v>2</v>
      </c>
      <c r="B38">
        <v>1</v>
      </c>
      <c r="C38">
        <v>5</v>
      </c>
      <c r="D38" t="s">
        <v>187</v>
      </c>
      <c r="E38">
        <v>15</v>
      </c>
      <c r="F38" t="str">
        <f t="shared" si="7"/>
        <v>5b15</v>
      </c>
      <c r="G38">
        <v>0</v>
      </c>
      <c r="H38">
        <v>9</v>
      </c>
      <c r="I38" s="8">
        <v>2</v>
      </c>
      <c r="J38" s="8">
        <v>13</v>
      </c>
      <c r="K38" s="9">
        <f t="shared" si="9"/>
        <v>0</v>
      </c>
      <c r="L38" s="3">
        <f t="shared" si="8"/>
        <v>0</v>
      </c>
      <c r="M38" s="3">
        <f t="shared" si="2"/>
        <v>0.13333333333333333</v>
      </c>
      <c r="N38" s="3">
        <f t="shared" si="3"/>
        <v>13.333333333333334</v>
      </c>
      <c r="O38" s="3">
        <f t="shared" si="5"/>
        <v>13.333333333333334</v>
      </c>
    </row>
    <row r="39" spans="1:16" x14ac:dyDescent="0.2">
      <c r="A39">
        <v>2</v>
      </c>
      <c r="B39">
        <v>2</v>
      </c>
      <c r="C39">
        <v>5</v>
      </c>
      <c r="D39" t="s">
        <v>187</v>
      </c>
      <c r="E39">
        <v>15</v>
      </c>
      <c r="F39" t="str">
        <f t="shared" si="7"/>
        <v>5b15</v>
      </c>
      <c r="G39">
        <v>4</v>
      </c>
      <c r="H39">
        <v>3</v>
      </c>
      <c r="I39" s="8">
        <v>3</v>
      </c>
      <c r="J39" s="8">
        <v>12</v>
      </c>
      <c r="K39" s="9">
        <f t="shared" si="9"/>
        <v>0.5714285714285714</v>
      </c>
      <c r="L39" s="3">
        <f t="shared" si="8"/>
        <v>26.666666666666668</v>
      </c>
      <c r="M39" s="3">
        <f t="shared" si="2"/>
        <v>0.2</v>
      </c>
      <c r="N39" s="3">
        <f t="shared" si="3"/>
        <v>20</v>
      </c>
      <c r="O39" s="3">
        <f t="shared" si="5"/>
        <v>46.666666666666671</v>
      </c>
    </row>
    <row r="40" spans="1:16" x14ac:dyDescent="0.2">
      <c r="A40">
        <v>2</v>
      </c>
      <c r="B40">
        <v>3</v>
      </c>
      <c r="C40">
        <v>5</v>
      </c>
      <c r="D40" t="s">
        <v>187</v>
      </c>
      <c r="E40">
        <v>15</v>
      </c>
      <c r="F40" t="str">
        <f t="shared" si="7"/>
        <v>5b15</v>
      </c>
      <c r="G40">
        <v>5</v>
      </c>
      <c r="H40">
        <v>0</v>
      </c>
      <c r="I40" s="8">
        <v>8</v>
      </c>
      <c r="J40" s="8">
        <v>7</v>
      </c>
      <c r="K40" s="9">
        <f t="shared" si="9"/>
        <v>1</v>
      </c>
      <c r="L40" s="3">
        <f t="shared" si="8"/>
        <v>33.333333333333329</v>
      </c>
      <c r="M40" s="3">
        <f t="shared" si="2"/>
        <v>0.53333333333333333</v>
      </c>
      <c r="N40" s="3">
        <f t="shared" si="3"/>
        <v>53.333333333333336</v>
      </c>
      <c r="O40" s="3">
        <f t="shared" si="5"/>
        <v>86.666666666666657</v>
      </c>
    </row>
    <row r="41" spans="1:16" x14ac:dyDescent="0.2">
      <c r="A41">
        <v>2</v>
      </c>
      <c r="B41">
        <v>1</v>
      </c>
      <c r="C41">
        <v>5</v>
      </c>
      <c r="D41" t="s">
        <v>187</v>
      </c>
      <c r="E41">
        <v>45</v>
      </c>
      <c r="F41" t="str">
        <f t="shared" si="7"/>
        <v>5b45</v>
      </c>
      <c r="G41">
        <v>0</v>
      </c>
      <c r="H41">
        <v>15</v>
      </c>
      <c r="I41" s="8">
        <v>3</v>
      </c>
      <c r="J41" s="8">
        <v>42</v>
      </c>
      <c r="K41" s="9">
        <f t="shared" si="9"/>
        <v>0</v>
      </c>
      <c r="L41" s="3">
        <f t="shared" si="8"/>
        <v>0</v>
      </c>
      <c r="M41" s="3">
        <f t="shared" si="2"/>
        <v>6.6666666666666666E-2</v>
      </c>
      <c r="N41" s="3">
        <f t="shared" si="3"/>
        <v>6.666666666666667</v>
      </c>
      <c r="O41" s="3">
        <f t="shared" si="5"/>
        <v>6.666666666666667</v>
      </c>
    </row>
    <row r="42" spans="1:16" x14ac:dyDescent="0.2">
      <c r="A42">
        <v>2</v>
      </c>
      <c r="B42">
        <v>2</v>
      </c>
      <c r="C42">
        <v>5</v>
      </c>
      <c r="D42" t="s">
        <v>187</v>
      </c>
      <c r="E42">
        <v>45</v>
      </c>
      <c r="F42" t="str">
        <f t="shared" si="7"/>
        <v>5b45</v>
      </c>
      <c r="G42">
        <v>7</v>
      </c>
      <c r="H42">
        <v>9</v>
      </c>
      <c r="I42" s="8">
        <v>4</v>
      </c>
      <c r="J42" s="8">
        <v>41</v>
      </c>
      <c r="K42" s="9">
        <f t="shared" si="9"/>
        <v>0.4375</v>
      </c>
      <c r="L42" s="3">
        <f t="shared" si="8"/>
        <v>15.555555555555555</v>
      </c>
      <c r="M42" s="3">
        <f t="shared" si="2"/>
        <v>8.8888888888888892E-2</v>
      </c>
      <c r="N42" s="3">
        <f t="shared" si="3"/>
        <v>8.8888888888888893</v>
      </c>
      <c r="O42" s="3">
        <f t="shared" si="5"/>
        <v>24.444444444444443</v>
      </c>
    </row>
    <row r="43" spans="1:16" x14ac:dyDescent="0.2">
      <c r="A43">
        <v>2</v>
      </c>
      <c r="B43">
        <v>3</v>
      </c>
      <c r="C43">
        <v>5</v>
      </c>
      <c r="D43" t="s">
        <v>187</v>
      </c>
      <c r="E43">
        <v>45</v>
      </c>
      <c r="F43" t="str">
        <f t="shared" si="7"/>
        <v>5b45</v>
      </c>
      <c r="G43">
        <v>19</v>
      </c>
      <c r="H43">
        <v>0</v>
      </c>
      <c r="I43" s="8">
        <v>16</v>
      </c>
      <c r="J43" s="8">
        <v>29</v>
      </c>
      <c r="K43" s="9">
        <f t="shared" si="9"/>
        <v>1</v>
      </c>
      <c r="L43" s="3">
        <f t="shared" si="8"/>
        <v>42.222222222222221</v>
      </c>
      <c r="M43" s="3">
        <f t="shared" si="2"/>
        <v>0.35555555555555557</v>
      </c>
      <c r="N43" s="3">
        <f t="shared" si="3"/>
        <v>35.555555555555557</v>
      </c>
      <c r="O43" s="3">
        <f t="shared" si="5"/>
        <v>77.777777777777771</v>
      </c>
    </row>
    <row r="44" spans="1:16" x14ac:dyDescent="0.2">
      <c r="A44" s="6">
        <v>1</v>
      </c>
      <c r="B44" s="6">
        <v>1</v>
      </c>
      <c r="C44" s="6">
        <v>6</v>
      </c>
      <c r="D44" s="6" t="s">
        <v>173</v>
      </c>
      <c r="E44" s="6">
        <v>15</v>
      </c>
      <c r="F44" s="6" t="str">
        <f t="shared" si="7"/>
        <v>6a15</v>
      </c>
      <c r="G44" s="6">
        <v>2</v>
      </c>
      <c r="H44" s="6">
        <v>6</v>
      </c>
      <c r="I44" s="8">
        <v>4</v>
      </c>
      <c r="J44" s="8">
        <v>11</v>
      </c>
      <c r="K44" s="9">
        <f t="shared" si="9"/>
        <v>0.25</v>
      </c>
      <c r="L44" s="7">
        <f t="shared" si="8"/>
        <v>13.333333333333334</v>
      </c>
      <c r="M44" s="3">
        <f t="shared" si="2"/>
        <v>0.26666666666666666</v>
      </c>
      <c r="N44" s="3">
        <f t="shared" si="3"/>
        <v>26.666666666666668</v>
      </c>
      <c r="O44" s="3">
        <f t="shared" si="5"/>
        <v>40</v>
      </c>
    </row>
    <row r="45" spans="1:16" x14ac:dyDescent="0.2">
      <c r="A45" s="6">
        <v>1</v>
      </c>
      <c r="B45" s="6">
        <v>2</v>
      </c>
      <c r="C45" s="6">
        <v>6</v>
      </c>
      <c r="D45" s="6" t="s">
        <v>173</v>
      </c>
      <c r="E45" s="6">
        <v>15</v>
      </c>
      <c r="F45" s="6" t="str">
        <f t="shared" si="7"/>
        <v>6a15</v>
      </c>
      <c r="G45" s="6">
        <v>4</v>
      </c>
      <c r="H45" s="6">
        <v>3</v>
      </c>
      <c r="I45" s="8">
        <v>5</v>
      </c>
      <c r="J45" s="8">
        <v>10</v>
      </c>
      <c r="K45" s="9">
        <f t="shared" si="9"/>
        <v>0.5714285714285714</v>
      </c>
      <c r="L45" s="7">
        <f t="shared" si="8"/>
        <v>26.666666666666668</v>
      </c>
      <c r="M45" s="3">
        <f t="shared" si="2"/>
        <v>0.33333333333333331</v>
      </c>
      <c r="N45" s="3">
        <f t="shared" si="3"/>
        <v>33.333333333333329</v>
      </c>
      <c r="O45" s="3">
        <f t="shared" si="5"/>
        <v>60</v>
      </c>
      <c r="P45" s="6"/>
    </row>
    <row r="46" spans="1:16" x14ac:dyDescent="0.2">
      <c r="A46" s="6">
        <v>1</v>
      </c>
      <c r="B46" s="6">
        <v>3</v>
      </c>
      <c r="C46" s="6">
        <v>6</v>
      </c>
      <c r="D46" s="6" t="s">
        <v>173</v>
      </c>
      <c r="E46" s="6">
        <v>15</v>
      </c>
      <c r="F46" s="6" t="str">
        <f t="shared" si="7"/>
        <v>6a15</v>
      </c>
      <c r="G46" s="6">
        <v>4</v>
      </c>
      <c r="H46" s="6">
        <v>2</v>
      </c>
      <c r="I46" s="8">
        <v>5</v>
      </c>
      <c r="J46" s="8">
        <v>10</v>
      </c>
      <c r="K46" s="9">
        <f t="shared" si="9"/>
        <v>0.66666666666666663</v>
      </c>
      <c r="L46" s="7">
        <f t="shared" si="8"/>
        <v>26.666666666666668</v>
      </c>
      <c r="M46" s="3">
        <f t="shared" si="2"/>
        <v>0.33333333333333331</v>
      </c>
      <c r="N46" s="3">
        <f t="shared" si="3"/>
        <v>33.333333333333329</v>
      </c>
      <c r="O46" s="3">
        <f t="shared" si="5"/>
        <v>60</v>
      </c>
      <c r="P46" s="6"/>
    </row>
    <row r="47" spans="1:16" x14ac:dyDescent="0.2">
      <c r="A47">
        <v>1</v>
      </c>
      <c r="B47">
        <v>1</v>
      </c>
      <c r="C47">
        <v>6</v>
      </c>
      <c r="D47" t="s">
        <v>173</v>
      </c>
      <c r="E47">
        <v>45</v>
      </c>
      <c r="F47" t="str">
        <f t="shared" si="7"/>
        <v>6a45</v>
      </c>
      <c r="G47">
        <v>0</v>
      </c>
      <c r="H47">
        <v>19</v>
      </c>
      <c r="I47" s="8">
        <v>6</v>
      </c>
      <c r="J47" s="8">
        <v>39</v>
      </c>
      <c r="K47" s="9">
        <f t="shared" si="9"/>
        <v>0</v>
      </c>
      <c r="L47" s="3">
        <f t="shared" si="8"/>
        <v>0</v>
      </c>
      <c r="M47" s="3">
        <f t="shared" si="2"/>
        <v>0.13333333333333333</v>
      </c>
      <c r="N47" s="3">
        <f t="shared" si="3"/>
        <v>13.333333333333334</v>
      </c>
      <c r="O47" s="3">
        <f t="shared" si="5"/>
        <v>13.333333333333334</v>
      </c>
    </row>
    <row r="48" spans="1:16" x14ac:dyDescent="0.2">
      <c r="A48">
        <v>1</v>
      </c>
      <c r="B48">
        <v>2</v>
      </c>
      <c r="C48">
        <v>6</v>
      </c>
      <c r="D48" t="s">
        <v>173</v>
      </c>
      <c r="E48">
        <v>45</v>
      </c>
      <c r="F48" t="str">
        <f t="shared" si="7"/>
        <v>6a45</v>
      </c>
      <c r="G48">
        <v>8</v>
      </c>
      <c r="H48">
        <v>6</v>
      </c>
      <c r="I48" s="8">
        <v>15</v>
      </c>
      <c r="J48" s="8">
        <v>30</v>
      </c>
      <c r="K48" s="9">
        <f t="shared" si="9"/>
        <v>0.5714285714285714</v>
      </c>
      <c r="L48" s="3">
        <f t="shared" si="8"/>
        <v>17.777777777777779</v>
      </c>
      <c r="M48" s="3">
        <f t="shared" si="2"/>
        <v>0.33333333333333331</v>
      </c>
      <c r="N48" s="3">
        <f t="shared" si="3"/>
        <v>33.333333333333329</v>
      </c>
      <c r="O48" s="3">
        <f t="shared" si="5"/>
        <v>51.111111111111107</v>
      </c>
    </row>
    <row r="49" spans="1:15" x14ac:dyDescent="0.2">
      <c r="A49">
        <v>1</v>
      </c>
      <c r="B49">
        <v>3</v>
      </c>
      <c r="C49">
        <v>6</v>
      </c>
      <c r="D49" t="s">
        <v>173</v>
      </c>
      <c r="E49">
        <v>45</v>
      </c>
      <c r="F49" t="str">
        <f t="shared" si="7"/>
        <v>6a45</v>
      </c>
      <c r="G49">
        <v>12</v>
      </c>
      <c r="H49">
        <v>0</v>
      </c>
      <c r="I49" s="8">
        <v>19</v>
      </c>
      <c r="J49" s="8">
        <v>26</v>
      </c>
      <c r="K49" s="9">
        <f t="shared" si="9"/>
        <v>1</v>
      </c>
      <c r="L49" s="3">
        <f t="shared" si="8"/>
        <v>26.666666666666668</v>
      </c>
      <c r="M49" s="3">
        <f t="shared" si="2"/>
        <v>0.42222222222222222</v>
      </c>
      <c r="N49" s="3">
        <f t="shared" si="3"/>
        <v>42.222222222222221</v>
      </c>
      <c r="O49" s="3">
        <f t="shared" si="5"/>
        <v>68.888888888888886</v>
      </c>
    </row>
    <row r="50" spans="1:15" x14ac:dyDescent="0.2">
      <c r="A50">
        <v>2</v>
      </c>
      <c r="B50">
        <v>1</v>
      </c>
      <c r="C50">
        <v>6</v>
      </c>
      <c r="D50" t="s">
        <v>186</v>
      </c>
      <c r="E50">
        <v>15</v>
      </c>
      <c r="F50" t="str">
        <f t="shared" si="7"/>
        <v>6b15</v>
      </c>
      <c r="G50">
        <v>0</v>
      </c>
      <c r="H50">
        <v>8</v>
      </c>
      <c r="I50" s="8">
        <v>1</v>
      </c>
      <c r="J50" s="8">
        <v>14</v>
      </c>
      <c r="K50" s="9">
        <f t="shared" si="9"/>
        <v>0</v>
      </c>
      <c r="L50" s="3">
        <f t="shared" si="8"/>
        <v>0</v>
      </c>
      <c r="M50" s="3">
        <f t="shared" si="2"/>
        <v>6.6666666666666666E-2</v>
      </c>
      <c r="N50" s="3">
        <f t="shared" si="3"/>
        <v>6.666666666666667</v>
      </c>
      <c r="O50" s="3">
        <f t="shared" si="5"/>
        <v>6.666666666666667</v>
      </c>
    </row>
    <row r="51" spans="1:15" x14ac:dyDescent="0.2">
      <c r="A51">
        <v>2</v>
      </c>
      <c r="B51">
        <v>2</v>
      </c>
      <c r="C51">
        <v>6</v>
      </c>
      <c r="D51" t="s">
        <v>186</v>
      </c>
      <c r="E51">
        <v>15</v>
      </c>
      <c r="F51" t="str">
        <f t="shared" si="7"/>
        <v>6b15</v>
      </c>
      <c r="G51">
        <v>0</v>
      </c>
      <c r="H51">
        <v>8</v>
      </c>
      <c r="I51" s="8">
        <v>2</v>
      </c>
      <c r="J51" s="8">
        <v>13</v>
      </c>
      <c r="K51" s="9">
        <f t="shared" si="9"/>
        <v>0</v>
      </c>
      <c r="L51" s="3">
        <f t="shared" si="8"/>
        <v>0</v>
      </c>
      <c r="M51" s="3">
        <f t="shared" si="2"/>
        <v>0.13333333333333333</v>
      </c>
      <c r="N51" s="3">
        <f t="shared" si="3"/>
        <v>13.333333333333334</v>
      </c>
      <c r="O51" s="3">
        <f t="shared" si="5"/>
        <v>13.333333333333334</v>
      </c>
    </row>
    <row r="52" spans="1:15" x14ac:dyDescent="0.2">
      <c r="A52">
        <v>2</v>
      </c>
      <c r="B52">
        <v>3</v>
      </c>
      <c r="C52">
        <v>6</v>
      </c>
      <c r="D52" t="s">
        <v>186</v>
      </c>
      <c r="E52">
        <v>15</v>
      </c>
      <c r="F52" t="str">
        <f t="shared" si="7"/>
        <v>6b15</v>
      </c>
      <c r="G52">
        <v>3</v>
      </c>
      <c r="H52">
        <v>10</v>
      </c>
      <c r="I52" s="8">
        <v>2</v>
      </c>
      <c r="J52" s="8">
        <v>13</v>
      </c>
      <c r="K52" s="9">
        <f t="shared" si="9"/>
        <v>0.23076923076923078</v>
      </c>
      <c r="L52" s="3">
        <f t="shared" si="8"/>
        <v>20</v>
      </c>
      <c r="M52" s="3">
        <f t="shared" si="2"/>
        <v>0.13333333333333333</v>
      </c>
      <c r="N52" s="3">
        <f t="shared" si="3"/>
        <v>13.333333333333334</v>
      </c>
      <c r="O52" s="3">
        <f t="shared" si="5"/>
        <v>33.333333333333336</v>
      </c>
    </row>
    <row r="53" spans="1:15" x14ac:dyDescent="0.2">
      <c r="A53">
        <v>2</v>
      </c>
      <c r="B53">
        <v>1</v>
      </c>
      <c r="C53">
        <v>6</v>
      </c>
      <c r="D53" t="s">
        <v>186</v>
      </c>
      <c r="E53">
        <v>45</v>
      </c>
      <c r="F53" t="str">
        <f t="shared" si="7"/>
        <v>6b45</v>
      </c>
      <c r="G53">
        <v>6</v>
      </c>
      <c r="H53">
        <v>11</v>
      </c>
      <c r="I53" s="8">
        <v>3</v>
      </c>
      <c r="J53" s="8">
        <v>42</v>
      </c>
      <c r="K53" s="9">
        <f t="shared" si="9"/>
        <v>0.35294117647058826</v>
      </c>
      <c r="L53" s="3">
        <f t="shared" si="8"/>
        <v>13.333333333333334</v>
      </c>
      <c r="M53" s="3">
        <f t="shared" si="2"/>
        <v>6.6666666666666666E-2</v>
      </c>
      <c r="N53" s="3">
        <f t="shared" si="3"/>
        <v>6.666666666666667</v>
      </c>
      <c r="O53" s="3">
        <f t="shared" si="5"/>
        <v>20</v>
      </c>
    </row>
    <row r="54" spans="1:15" x14ac:dyDescent="0.2">
      <c r="A54">
        <v>2</v>
      </c>
      <c r="B54">
        <v>2</v>
      </c>
      <c r="C54">
        <v>6</v>
      </c>
      <c r="D54" t="s">
        <v>186</v>
      </c>
      <c r="E54">
        <v>45</v>
      </c>
      <c r="F54" t="str">
        <f t="shared" si="7"/>
        <v>6b45</v>
      </c>
      <c r="G54">
        <v>11</v>
      </c>
      <c r="H54">
        <v>4</v>
      </c>
      <c r="I54" s="8">
        <v>3</v>
      </c>
      <c r="J54" s="8">
        <v>42</v>
      </c>
      <c r="K54" s="9">
        <f t="shared" si="9"/>
        <v>0.73333333333333328</v>
      </c>
      <c r="L54" s="3">
        <f t="shared" si="8"/>
        <v>24.444444444444443</v>
      </c>
      <c r="M54" s="3">
        <f t="shared" si="2"/>
        <v>6.6666666666666666E-2</v>
      </c>
      <c r="N54" s="3">
        <f t="shared" si="3"/>
        <v>6.666666666666667</v>
      </c>
      <c r="O54" s="3">
        <f t="shared" si="5"/>
        <v>31.111111111111111</v>
      </c>
    </row>
    <row r="55" spans="1:15" x14ac:dyDescent="0.2">
      <c r="A55">
        <v>2</v>
      </c>
      <c r="B55">
        <v>3</v>
      </c>
      <c r="C55">
        <v>6</v>
      </c>
      <c r="D55" t="s">
        <v>186</v>
      </c>
      <c r="E55">
        <v>45</v>
      </c>
      <c r="F55" t="str">
        <f t="shared" si="7"/>
        <v>6b45</v>
      </c>
      <c r="G55">
        <v>16</v>
      </c>
      <c r="H55">
        <v>1</v>
      </c>
      <c r="I55" s="8">
        <v>15</v>
      </c>
      <c r="J55" s="8">
        <v>30</v>
      </c>
      <c r="K55" s="9">
        <f t="shared" si="9"/>
        <v>0.94117647058823528</v>
      </c>
      <c r="L55" s="3">
        <f t="shared" si="8"/>
        <v>35.555555555555557</v>
      </c>
      <c r="M55" s="3">
        <f t="shared" si="2"/>
        <v>0.33333333333333331</v>
      </c>
      <c r="N55" s="3">
        <f t="shared" si="3"/>
        <v>33.333333333333329</v>
      </c>
      <c r="O55" s="3">
        <f t="shared" si="5"/>
        <v>68.888888888888886</v>
      </c>
    </row>
    <row r="56" spans="1:15" x14ac:dyDescent="0.2">
      <c r="A56">
        <v>3</v>
      </c>
      <c r="B56">
        <v>1</v>
      </c>
      <c r="C56">
        <v>7</v>
      </c>
      <c r="D56" t="s">
        <v>242</v>
      </c>
      <c r="E56">
        <v>15</v>
      </c>
      <c r="F56" t="s">
        <v>243</v>
      </c>
      <c r="G56">
        <v>1</v>
      </c>
      <c r="H56">
        <v>9</v>
      </c>
      <c r="I56" s="8">
        <v>1</v>
      </c>
      <c r="J56" s="8">
        <v>14</v>
      </c>
      <c r="K56" s="9">
        <f t="shared" si="9"/>
        <v>0.1</v>
      </c>
      <c r="L56" s="3">
        <f t="shared" si="8"/>
        <v>6.666666666666667</v>
      </c>
      <c r="M56" s="3">
        <f t="shared" si="2"/>
        <v>6.6666666666666666E-2</v>
      </c>
      <c r="N56" s="3">
        <f t="shared" si="3"/>
        <v>6.666666666666667</v>
      </c>
      <c r="O56" s="3">
        <f t="shared" si="5"/>
        <v>13.333333333333334</v>
      </c>
    </row>
    <row r="57" spans="1:15" x14ac:dyDescent="0.2">
      <c r="A57">
        <v>3</v>
      </c>
      <c r="B57">
        <v>1</v>
      </c>
      <c r="C57">
        <v>7</v>
      </c>
      <c r="D57" t="s">
        <v>242</v>
      </c>
      <c r="E57">
        <v>45</v>
      </c>
      <c r="F57" t="s">
        <v>244</v>
      </c>
      <c r="G57">
        <v>4</v>
      </c>
      <c r="H57">
        <v>9</v>
      </c>
      <c r="I57" s="8">
        <v>5</v>
      </c>
      <c r="J57" s="8">
        <v>40</v>
      </c>
      <c r="K57" s="9">
        <f t="shared" si="9"/>
        <v>0.30769230769230771</v>
      </c>
      <c r="L57" s="3">
        <f t="shared" si="8"/>
        <v>8.8888888888888893</v>
      </c>
      <c r="M57" s="3">
        <f t="shared" si="2"/>
        <v>0.1111111111111111</v>
      </c>
      <c r="N57" s="3">
        <f t="shared" si="3"/>
        <v>11.111111111111111</v>
      </c>
      <c r="O57" s="3">
        <f t="shared" si="5"/>
        <v>20</v>
      </c>
    </row>
    <row r="58" spans="1:15" x14ac:dyDescent="0.2">
      <c r="A58">
        <v>3</v>
      </c>
      <c r="B58">
        <v>1</v>
      </c>
      <c r="C58">
        <v>8</v>
      </c>
      <c r="D58" t="s">
        <v>245</v>
      </c>
      <c r="E58">
        <v>15</v>
      </c>
      <c r="F58" t="s">
        <v>246</v>
      </c>
      <c r="G58">
        <v>4</v>
      </c>
      <c r="H58">
        <v>6</v>
      </c>
      <c r="I58" s="8">
        <v>2</v>
      </c>
      <c r="J58" s="8">
        <v>13</v>
      </c>
      <c r="K58" s="9">
        <f t="shared" si="9"/>
        <v>0.4</v>
      </c>
      <c r="L58" s="3">
        <f t="shared" si="8"/>
        <v>26.666666666666668</v>
      </c>
      <c r="M58" s="3">
        <f t="shared" si="2"/>
        <v>0.13333333333333333</v>
      </c>
      <c r="N58" s="3">
        <f t="shared" si="3"/>
        <v>13.333333333333334</v>
      </c>
      <c r="O58" s="3">
        <f t="shared" si="5"/>
        <v>40</v>
      </c>
    </row>
    <row r="59" spans="1:15" x14ac:dyDescent="0.2">
      <c r="A59">
        <v>3</v>
      </c>
      <c r="B59">
        <v>1</v>
      </c>
      <c r="C59">
        <v>8</v>
      </c>
      <c r="D59" t="s">
        <v>245</v>
      </c>
      <c r="E59">
        <v>45</v>
      </c>
      <c r="F59" t="s">
        <v>250</v>
      </c>
      <c r="G59">
        <v>7</v>
      </c>
      <c r="H59">
        <v>8</v>
      </c>
      <c r="I59" s="8">
        <v>2</v>
      </c>
      <c r="J59" s="8">
        <v>43</v>
      </c>
      <c r="K59" s="9">
        <f t="shared" si="9"/>
        <v>0.46666666666666667</v>
      </c>
      <c r="L59" s="3">
        <f t="shared" si="8"/>
        <v>15.555555555555555</v>
      </c>
      <c r="M59" s="3">
        <f t="shared" si="2"/>
        <v>4.4444444444444446E-2</v>
      </c>
      <c r="N59" s="3">
        <f t="shared" si="3"/>
        <v>4.4444444444444446</v>
      </c>
      <c r="O59" s="3">
        <f t="shared" si="5"/>
        <v>20</v>
      </c>
    </row>
    <row r="60" spans="1:15" x14ac:dyDescent="0.2">
      <c r="A60">
        <v>3</v>
      </c>
      <c r="B60">
        <v>2</v>
      </c>
      <c r="C60">
        <v>7</v>
      </c>
      <c r="D60" t="s">
        <v>242</v>
      </c>
      <c r="E60">
        <v>15</v>
      </c>
      <c r="F60" t="s">
        <v>243</v>
      </c>
      <c r="G60">
        <v>6</v>
      </c>
      <c r="H60">
        <v>3</v>
      </c>
      <c r="I60" s="8">
        <v>2</v>
      </c>
      <c r="J60" s="8">
        <v>13</v>
      </c>
      <c r="K60" s="9">
        <f t="shared" si="9"/>
        <v>0.66666666666666663</v>
      </c>
      <c r="L60" s="3">
        <f t="shared" si="8"/>
        <v>40</v>
      </c>
      <c r="M60" s="3">
        <f t="shared" si="2"/>
        <v>0.13333333333333333</v>
      </c>
      <c r="N60" s="3">
        <f t="shared" si="3"/>
        <v>13.333333333333334</v>
      </c>
      <c r="O60" s="3">
        <f t="shared" si="5"/>
        <v>53.333333333333336</v>
      </c>
    </row>
    <row r="61" spans="1:15" x14ac:dyDescent="0.2">
      <c r="A61">
        <v>3</v>
      </c>
      <c r="B61">
        <v>2</v>
      </c>
      <c r="C61">
        <v>7</v>
      </c>
      <c r="D61" t="s">
        <v>242</v>
      </c>
      <c r="E61">
        <v>45</v>
      </c>
      <c r="F61" t="s">
        <v>244</v>
      </c>
      <c r="G61">
        <v>8</v>
      </c>
      <c r="H61">
        <v>11</v>
      </c>
      <c r="I61" s="8">
        <v>15</v>
      </c>
      <c r="J61" s="8">
        <v>30</v>
      </c>
      <c r="K61" s="9">
        <f t="shared" si="9"/>
        <v>0.42105263157894735</v>
      </c>
      <c r="L61" s="3">
        <f t="shared" si="8"/>
        <v>17.777777777777779</v>
      </c>
      <c r="M61" s="3">
        <f t="shared" si="2"/>
        <v>0.33333333333333331</v>
      </c>
      <c r="N61" s="3">
        <f t="shared" si="3"/>
        <v>33.333333333333329</v>
      </c>
      <c r="O61" s="3">
        <f t="shared" si="5"/>
        <v>51.111111111111107</v>
      </c>
    </row>
    <row r="62" spans="1:15" x14ac:dyDescent="0.2">
      <c r="A62">
        <v>3</v>
      </c>
      <c r="B62">
        <v>2</v>
      </c>
      <c r="C62">
        <v>8</v>
      </c>
      <c r="D62" t="s">
        <v>245</v>
      </c>
      <c r="E62">
        <v>15</v>
      </c>
      <c r="F62" t="s">
        <v>246</v>
      </c>
      <c r="G62">
        <v>8</v>
      </c>
      <c r="H62">
        <v>1</v>
      </c>
      <c r="I62" s="8">
        <v>3</v>
      </c>
      <c r="J62" s="8">
        <v>12</v>
      </c>
      <c r="K62" s="9">
        <f t="shared" si="9"/>
        <v>0.88888888888888884</v>
      </c>
      <c r="L62" s="3">
        <f t="shared" si="8"/>
        <v>53.333333333333336</v>
      </c>
      <c r="M62" s="3">
        <f t="shared" si="2"/>
        <v>0.2</v>
      </c>
      <c r="N62" s="3">
        <f t="shared" si="3"/>
        <v>20</v>
      </c>
      <c r="O62" s="3">
        <f t="shared" si="5"/>
        <v>73.333333333333343</v>
      </c>
    </row>
    <row r="63" spans="1:15" x14ac:dyDescent="0.2">
      <c r="A63">
        <v>3</v>
      </c>
      <c r="B63">
        <v>2</v>
      </c>
      <c r="C63">
        <v>8</v>
      </c>
      <c r="D63" t="s">
        <v>245</v>
      </c>
      <c r="E63">
        <v>45</v>
      </c>
      <c r="F63" t="s">
        <v>250</v>
      </c>
      <c r="G63">
        <v>13</v>
      </c>
      <c r="H63">
        <v>2</v>
      </c>
      <c r="I63" s="8">
        <v>8</v>
      </c>
      <c r="J63" s="8">
        <v>37</v>
      </c>
      <c r="K63" s="9">
        <f t="shared" si="9"/>
        <v>0.8666666666666667</v>
      </c>
      <c r="L63" s="3">
        <f t="shared" si="8"/>
        <v>28.888888888888886</v>
      </c>
      <c r="M63" s="3">
        <f t="shared" si="2"/>
        <v>0.17777777777777778</v>
      </c>
      <c r="N63" s="3">
        <f t="shared" si="3"/>
        <v>17.777777777777779</v>
      </c>
      <c r="O63" s="3">
        <f t="shared" si="5"/>
        <v>46.666666666666664</v>
      </c>
    </row>
    <row r="64" spans="1:15" x14ac:dyDescent="0.2">
      <c r="A64">
        <v>3</v>
      </c>
      <c r="B64">
        <v>3</v>
      </c>
      <c r="C64">
        <v>7</v>
      </c>
      <c r="D64" t="s">
        <v>242</v>
      </c>
      <c r="E64">
        <v>15</v>
      </c>
      <c r="F64" t="s">
        <v>243</v>
      </c>
      <c r="G64">
        <v>11</v>
      </c>
      <c r="H64">
        <v>2</v>
      </c>
      <c r="I64" s="8">
        <v>2</v>
      </c>
      <c r="J64" s="8">
        <v>13</v>
      </c>
      <c r="K64" s="9">
        <f t="shared" si="9"/>
        <v>0.84615384615384615</v>
      </c>
      <c r="L64" s="3">
        <f t="shared" si="8"/>
        <v>73.333333333333329</v>
      </c>
      <c r="M64" s="3">
        <f t="shared" si="2"/>
        <v>0.13333333333333333</v>
      </c>
      <c r="N64" s="3">
        <f t="shared" si="3"/>
        <v>13.333333333333334</v>
      </c>
      <c r="O64" s="3">
        <f t="shared" si="5"/>
        <v>86.666666666666657</v>
      </c>
    </row>
    <row r="65" spans="1:15" x14ac:dyDescent="0.2">
      <c r="A65">
        <v>3</v>
      </c>
      <c r="B65">
        <v>3</v>
      </c>
      <c r="C65">
        <v>7</v>
      </c>
      <c r="D65" t="s">
        <v>242</v>
      </c>
      <c r="E65">
        <v>45</v>
      </c>
      <c r="F65" t="s">
        <v>244</v>
      </c>
      <c r="G65">
        <v>17</v>
      </c>
      <c r="H65">
        <v>7</v>
      </c>
      <c r="I65" s="8">
        <v>18</v>
      </c>
      <c r="J65" s="8">
        <v>27</v>
      </c>
      <c r="K65" s="9">
        <f t="shared" si="9"/>
        <v>0.70833333333333337</v>
      </c>
      <c r="L65" s="3">
        <f t="shared" si="8"/>
        <v>37.777777777777779</v>
      </c>
      <c r="M65" s="3">
        <f t="shared" si="2"/>
        <v>0.4</v>
      </c>
      <c r="N65" s="3">
        <f t="shared" si="3"/>
        <v>40</v>
      </c>
      <c r="O65" s="3">
        <f t="shared" si="5"/>
        <v>77.777777777777771</v>
      </c>
    </row>
    <row r="66" spans="1:15" x14ac:dyDescent="0.2">
      <c r="A66">
        <v>3</v>
      </c>
      <c r="B66">
        <v>3</v>
      </c>
      <c r="C66">
        <v>8</v>
      </c>
      <c r="D66" t="s">
        <v>245</v>
      </c>
      <c r="E66">
        <v>15</v>
      </c>
      <c r="F66" t="s">
        <v>246</v>
      </c>
      <c r="G66">
        <v>11</v>
      </c>
      <c r="H66">
        <v>0</v>
      </c>
      <c r="I66" s="8">
        <v>4</v>
      </c>
      <c r="J66" s="8">
        <v>11</v>
      </c>
      <c r="K66" s="9">
        <f t="shared" si="9"/>
        <v>1</v>
      </c>
      <c r="L66" s="3">
        <f t="shared" si="8"/>
        <v>73.333333333333329</v>
      </c>
      <c r="M66" s="3">
        <f t="shared" si="2"/>
        <v>0.26666666666666666</v>
      </c>
      <c r="N66" s="3">
        <f t="shared" si="3"/>
        <v>26.666666666666668</v>
      </c>
      <c r="O66" s="3">
        <f t="shared" si="5"/>
        <v>100</v>
      </c>
    </row>
    <row r="67" spans="1:15" x14ac:dyDescent="0.2">
      <c r="A67">
        <v>3</v>
      </c>
      <c r="B67">
        <v>3</v>
      </c>
      <c r="C67">
        <v>8</v>
      </c>
      <c r="D67" t="s">
        <v>245</v>
      </c>
      <c r="E67">
        <v>45</v>
      </c>
      <c r="F67" t="s">
        <v>250</v>
      </c>
      <c r="G67">
        <v>23</v>
      </c>
      <c r="H67">
        <v>1</v>
      </c>
      <c r="I67" s="8">
        <v>15</v>
      </c>
      <c r="J67" s="8">
        <v>30</v>
      </c>
      <c r="K67" s="9">
        <f t="shared" si="9"/>
        <v>0.95833333333333337</v>
      </c>
      <c r="L67" s="3">
        <f t="shared" si="8"/>
        <v>51.111111111111107</v>
      </c>
      <c r="M67" s="3">
        <f t="shared" ref="M67:M75" si="10">I67/E67</f>
        <v>0.33333333333333331</v>
      </c>
      <c r="N67" s="3">
        <f t="shared" ref="N67:N75" si="11">I67/E67 * 100</f>
        <v>33.333333333333329</v>
      </c>
      <c r="O67" s="3">
        <f t="shared" si="5"/>
        <v>84.444444444444429</v>
      </c>
    </row>
    <row r="68" spans="1:15" x14ac:dyDescent="0.2">
      <c r="A68">
        <v>4</v>
      </c>
      <c r="B68">
        <v>1</v>
      </c>
      <c r="C68">
        <v>7</v>
      </c>
      <c r="D68" t="s">
        <v>253</v>
      </c>
      <c r="E68">
        <v>15</v>
      </c>
      <c r="F68" t="s">
        <v>254</v>
      </c>
      <c r="G68">
        <v>3</v>
      </c>
      <c r="H68">
        <v>7</v>
      </c>
      <c r="I68" s="8">
        <v>3</v>
      </c>
      <c r="J68" s="8">
        <v>12</v>
      </c>
      <c r="K68" s="9">
        <f t="shared" si="9"/>
        <v>0.3</v>
      </c>
      <c r="L68" s="3">
        <f t="shared" si="8"/>
        <v>20</v>
      </c>
      <c r="M68" s="3">
        <f t="shared" si="10"/>
        <v>0.2</v>
      </c>
      <c r="N68" s="3">
        <f t="shared" si="11"/>
        <v>20</v>
      </c>
      <c r="O68" s="3">
        <f t="shared" ref="O68:O83" si="12">L68+N68</f>
        <v>40</v>
      </c>
    </row>
    <row r="69" spans="1:15" x14ac:dyDescent="0.2">
      <c r="A69">
        <v>4</v>
      </c>
      <c r="B69">
        <v>1</v>
      </c>
      <c r="C69">
        <v>7</v>
      </c>
      <c r="D69" t="s">
        <v>253</v>
      </c>
      <c r="E69">
        <v>45</v>
      </c>
      <c r="F69" t="s">
        <v>255</v>
      </c>
      <c r="G69">
        <v>2</v>
      </c>
      <c r="H69">
        <v>12</v>
      </c>
      <c r="I69" s="8">
        <v>3</v>
      </c>
      <c r="J69" s="8">
        <v>42</v>
      </c>
      <c r="K69" s="9">
        <f t="shared" si="9"/>
        <v>0.14285714285714285</v>
      </c>
      <c r="L69" s="3">
        <f t="shared" si="8"/>
        <v>4.4444444444444446</v>
      </c>
      <c r="M69" s="3">
        <f t="shared" si="10"/>
        <v>6.6666666666666666E-2</v>
      </c>
      <c r="N69" s="3">
        <f t="shared" si="11"/>
        <v>6.666666666666667</v>
      </c>
      <c r="O69" s="3">
        <f t="shared" si="12"/>
        <v>11.111111111111111</v>
      </c>
    </row>
    <row r="70" spans="1:15" x14ac:dyDescent="0.2">
      <c r="A70">
        <v>4</v>
      </c>
      <c r="B70">
        <v>1</v>
      </c>
      <c r="C70">
        <v>8</v>
      </c>
      <c r="D70" t="s">
        <v>256</v>
      </c>
      <c r="E70">
        <v>15</v>
      </c>
      <c r="F70" t="s">
        <v>257</v>
      </c>
      <c r="G70">
        <v>7</v>
      </c>
      <c r="H70">
        <v>0</v>
      </c>
      <c r="I70" s="8">
        <v>1</v>
      </c>
      <c r="J70" s="8">
        <v>14</v>
      </c>
      <c r="K70" s="9">
        <f t="shared" si="9"/>
        <v>1</v>
      </c>
      <c r="L70" s="3">
        <f t="shared" si="8"/>
        <v>46.666666666666664</v>
      </c>
      <c r="M70" s="3">
        <f t="shared" si="10"/>
        <v>6.6666666666666666E-2</v>
      </c>
      <c r="N70" s="3">
        <f t="shared" si="11"/>
        <v>6.666666666666667</v>
      </c>
      <c r="O70" s="3">
        <f t="shared" si="12"/>
        <v>53.333333333333329</v>
      </c>
    </row>
    <row r="71" spans="1:15" x14ac:dyDescent="0.2">
      <c r="A71">
        <v>4</v>
      </c>
      <c r="B71">
        <v>1</v>
      </c>
      <c r="C71">
        <v>8</v>
      </c>
      <c r="D71" t="s">
        <v>256</v>
      </c>
      <c r="E71">
        <v>45</v>
      </c>
      <c r="F71" t="s">
        <v>258</v>
      </c>
      <c r="G71">
        <v>14</v>
      </c>
      <c r="H71">
        <v>4</v>
      </c>
      <c r="I71" s="8">
        <v>5</v>
      </c>
      <c r="J71" s="8">
        <v>40</v>
      </c>
      <c r="K71" s="9">
        <f t="shared" si="9"/>
        <v>0.77777777777777779</v>
      </c>
      <c r="L71" s="3">
        <f t="shared" si="8"/>
        <v>31.111111111111111</v>
      </c>
      <c r="M71" s="3">
        <f t="shared" si="10"/>
        <v>0.1111111111111111</v>
      </c>
      <c r="N71" s="3">
        <f t="shared" si="11"/>
        <v>11.111111111111111</v>
      </c>
      <c r="O71" s="3">
        <f t="shared" si="12"/>
        <v>42.222222222222221</v>
      </c>
    </row>
    <row r="72" spans="1:15" x14ac:dyDescent="0.2">
      <c r="A72">
        <v>4</v>
      </c>
      <c r="B72">
        <v>2</v>
      </c>
      <c r="C72">
        <v>7</v>
      </c>
      <c r="D72" t="s">
        <v>253</v>
      </c>
      <c r="E72">
        <v>15</v>
      </c>
      <c r="F72" t="s">
        <v>254</v>
      </c>
      <c r="G72">
        <v>4</v>
      </c>
      <c r="H72">
        <v>3</v>
      </c>
      <c r="I72" s="8">
        <v>5</v>
      </c>
      <c r="J72" s="8">
        <v>10</v>
      </c>
      <c r="K72" s="9">
        <f t="shared" si="9"/>
        <v>0.5714285714285714</v>
      </c>
      <c r="L72" s="3">
        <f t="shared" si="8"/>
        <v>26.666666666666668</v>
      </c>
      <c r="M72" s="3">
        <f t="shared" si="10"/>
        <v>0.33333333333333331</v>
      </c>
      <c r="N72" s="3">
        <f t="shared" si="11"/>
        <v>33.333333333333329</v>
      </c>
      <c r="O72" s="3">
        <f t="shared" si="12"/>
        <v>60</v>
      </c>
    </row>
    <row r="73" spans="1:15" x14ac:dyDescent="0.2">
      <c r="A73">
        <v>4</v>
      </c>
      <c r="B73">
        <v>2</v>
      </c>
      <c r="C73">
        <v>7</v>
      </c>
      <c r="D73" t="s">
        <v>253</v>
      </c>
      <c r="E73">
        <v>45</v>
      </c>
      <c r="F73" t="s">
        <v>255</v>
      </c>
      <c r="G73">
        <v>8</v>
      </c>
      <c r="H73">
        <v>8</v>
      </c>
      <c r="I73" s="8">
        <v>7</v>
      </c>
      <c r="J73" s="8">
        <v>38</v>
      </c>
      <c r="K73" s="9">
        <f t="shared" si="9"/>
        <v>0.5</v>
      </c>
      <c r="L73" s="3">
        <f t="shared" si="8"/>
        <v>17.777777777777779</v>
      </c>
      <c r="M73" s="3">
        <f t="shared" si="10"/>
        <v>0.15555555555555556</v>
      </c>
      <c r="N73" s="3">
        <f t="shared" si="11"/>
        <v>15.555555555555555</v>
      </c>
      <c r="O73" s="3">
        <f t="shared" si="12"/>
        <v>33.333333333333336</v>
      </c>
    </row>
    <row r="74" spans="1:15" x14ac:dyDescent="0.2">
      <c r="A74">
        <v>4</v>
      </c>
      <c r="B74">
        <v>2</v>
      </c>
      <c r="C74">
        <v>8</v>
      </c>
      <c r="D74" t="s">
        <v>256</v>
      </c>
      <c r="E74">
        <v>15</v>
      </c>
      <c r="F74" t="s">
        <v>257</v>
      </c>
      <c r="G74">
        <v>8</v>
      </c>
      <c r="H74">
        <v>0</v>
      </c>
      <c r="I74" s="8">
        <v>5</v>
      </c>
      <c r="J74" s="8">
        <v>10</v>
      </c>
      <c r="K74" s="9">
        <f t="shared" si="9"/>
        <v>1</v>
      </c>
      <c r="L74" s="3">
        <f t="shared" si="8"/>
        <v>53.333333333333336</v>
      </c>
      <c r="M74" s="3">
        <f t="shared" si="10"/>
        <v>0.33333333333333331</v>
      </c>
      <c r="N74" s="3">
        <f t="shared" si="11"/>
        <v>33.333333333333329</v>
      </c>
      <c r="O74" s="3">
        <f t="shared" si="12"/>
        <v>86.666666666666657</v>
      </c>
    </row>
    <row r="75" spans="1:15" x14ac:dyDescent="0.2">
      <c r="A75">
        <v>4</v>
      </c>
      <c r="B75">
        <v>2</v>
      </c>
      <c r="C75">
        <v>8</v>
      </c>
      <c r="D75" t="s">
        <v>256</v>
      </c>
      <c r="E75">
        <v>45</v>
      </c>
      <c r="F75" t="s">
        <v>258</v>
      </c>
      <c r="G75">
        <v>14</v>
      </c>
      <c r="H75">
        <v>0</v>
      </c>
      <c r="I75" s="8">
        <v>20</v>
      </c>
      <c r="J75" s="8">
        <v>25</v>
      </c>
      <c r="K75" s="9">
        <f t="shared" si="9"/>
        <v>1</v>
      </c>
      <c r="L75" s="3">
        <f t="shared" si="8"/>
        <v>31.111111111111111</v>
      </c>
      <c r="M75" s="3">
        <f t="shared" si="10"/>
        <v>0.44444444444444442</v>
      </c>
      <c r="N75" s="3">
        <f t="shared" si="11"/>
        <v>44.444444444444443</v>
      </c>
      <c r="O75" s="3">
        <f t="shared" si="12"/>
        <v>75.555555555555557</v>
      </c>
    </row>
    <row r="76" spans="1:15" x14ac:dyDescent="0.2">
      <c r="A76">
        <v>4</v>
      </c>
      <c r="B76">
        <v>3</v>
      </c>
      <c r="C76">
        <v>7</v>
      </c>
      <c r="D76" t="s">
        <v>253</v>
      </c>
      <c r="E76">
        <v>15</v>
      </c>
      <c r="F76" t="s">
        <v>254</v>
      </c>
      <c r="G76">
        <v>8</v>
      </c>
      <c r="H76">
        <v>0</v>
      </c>
      <c r="I76" s="8">
        <v>7</v>
      </c>
      <c r="J76" s="8">
        <v>8</v>
      </c>
      <c r="K76" s="9">
        <f t="shared" ref="K76:K103" si="13">G76/(G76+H76)</f>
        <v>1</v>
      </c>
      <c r="L76" s="3">
        <f t="shared" ref="L76:L103" si="14">G76/E76*100</f>
        <v>53.333333333333336</v>
      </c>
      <c r="M76" s="3">
        <f t="shared" ref="M76:M83" si="15">I76/E76</f>
        <v>0.46666666666666667</v>
      </c>
      <c r="N76" s="3">
        <f t="shared" ref="N76:N83" si="16">I76/E76 * 100</f>
        <v>46.666666666666664</v>
      </c>
      <c r="O76" s="3">
        <f t="shared" si="12"/>
        <v>100</v>
      </c>
    </row>
    <row r="77" spans="1:15" x14ac:dyDescent="0.2">
      <c r="A77">
        <v>4</v>
      </c>
      <c r="B77">
        <v>3</v>
      </c>
      <c r="C77">
        <v>7</v>
      </c>
      <c r="D77" t="s">
        <v>253</v>
      </c>
      <c r="E77">
        <v>45</v>
      </c>
      <c r="F77" t="s">
        <v>255</v>
      </c>
      <c r="G77">
        <v>16</v>
      </c>
      <c r="H77">
        <v>7</v>
      </c>
      <c r="I77" s="8">
        <v>20</v>
      </c>
      <c r="J77" s="8">
        <v>25</v>
      </c>
      <c r="K77" s="9">
        <f t="shared" si="13"/>
        <v>0.69565217391304346</v>
      </c>
      <c r="L77" s="3">
        <f t="shared" si="14"/>
        <v>35.555555555555557</v>
      </c>
      <c r="M77" s="3">
        <f t="shared" si="15"/>
        <v>0.44444444444444442</v>
      </c>
      <c r="N77" s="3">
        <f t="shared" si="16"/>
        <v>44.444444444444443</v>
      </c>
      <c r="O77" s="3">
        <f t="shared" si="12"/>
        <v>80</v>
      </c>
    </row>
    <row r="78" spans="1:15" x14ac:dyDescent="0.2">
      <c r="A78">
        <v>4</v>
      </c>
      <c r="B78">
        <v>3</v>
      </c>
      <c r="C78">
        <v>8</v>
      </c>
      <c r="D78" t="s">
        <v>256</v>
      </c>
      <c r="E78">
        <v>15</v>
      </c>
      <c r="F78" t="s">
        <v>257</v>
      </c>
      <c r="G78">
        <v>8</v>
      </c>
      <c r="H78">
        <v>0</v>
      </c>
      <c r="I78" s="8">
        <v>7</v>
      </c>
      <c r="J78" s="8">
        <v>8</v>
      </c>
      <c r="K78" s="9">
        <f t="shared" si="13"/>
        <v>1</v>
      </c>
      <c r="L78" s="3">
        <f t="shared" si="14"/>
        <v>53.333333333333336</v>
      </c>
      <c r="M78" s="3">
        <f t="shared" si="15"/>
        <v>0.46666666666666667</v>
      </c>
      <c r="N78" s="3">
        <f t="shared" si="16"/>
        <v>46.666666666666664</v>
      </c>
      <c r="O78" s="3">
        <f t="shared" si="12"/>
        <v>100</v>
      </c>
    </row>
    <row r="79" spans="1:15" x14ac:dyDescent="0.2">
      <c r="A79">
        <v>4</v>
      </c>
      <c r="B79">
        <v>3</v>
      </c>
      <c r="C79">
        <v>8</v>
      </c>
      <c r="D79" t="s">
        <v>256</v>
      </c>
      <c r="E79">
        <v>45</v>
      </c>
      <c r="F79" t="s">
        <v>258</v>
      </c>
      <c r="G79">
        <v>14</v>
      </c>
      <c r="H79">
        <v>0</v>
      </c>
      <c r="I79" s="8">
        <v>29</v>
      </c>
      <c r="J79" s="8">
        <v>16</v>
      </c>
      <c r="K79" s="9">
        <f t="shared" si="13"/>
        <v>1</v>
      </c>
      <c r="L79" s="3">
        <f t="shared" si="14"/>
        <v>31.111111111111111</v>
      </c>
      <c r="M79" s="3">
        <f t="shared" si="15"/>
        <v>0.64444444444444449</v>
      </c>
      <c r="N79" s="3">
        <f t="shared" si="16"/>
        <v>64.444444444444443</v>
      </c>
      <c r="O79" s="3">
        <f t="shared" si="12"/>
        <v>95.555555555555557</v>
      </c>
    </row>
    <row r="80" spans="1:15" x14ac:dyDescent="0.2">
      <c r="A80">
        <v>5</v>
      </c>
      <c r="B80">
        <v>1</v>
      </c>
      <c r="C80">
        <v>7</v>
      </c>
      <c r="D80" t="s">
        <v>271</v>
      </c>
      <c r="E80">
        <v>15</v>
      </c>
      <c r="F80" t="s">
        <v>272</v>
      </c>
      <c r="G80">
        <v>2</v>
      </c>
      <c r="H80">
        <v>9</v>
      </c>
      <c r="I80" s="8">
        <v>2</v>
      </c>
      <c r="J80" s="8">
        <v>13</v>
      </c>
      <c r="K80" s="9">
        <f t="shared" si="13"/>
        <v>0.18181818181818182</v>
      </c>
      <c r="L80" s="3">
        <f t="shared" si="14"/>
        <v>13.333333333333334</v>
      </c>
      <c r="M80" s="3">
        <f t="shared" si="15"/>
        <v>0.13333333333333333</v>
      </c>
      <c r="N80" s="3">
        <f t="shared" si="16"/>
        <v>13.333333333333334</v>
      </c>
      <c r="O80" s="3">
        <f t="shared" si="12"/>
        <v>26.666666666666668</v>
      </c>
    </row>
    <row r="81" spans="1:15" x14ac:dyDescent="0.2">
      <c r="A81">
        <v>5</v>
      </c>
      <c r="B81">
        <v>1</v>
      </c>
      <c r="C81">
        <v>7</v>
      </c>
      <c r="D81" t="s">
        <v>271</v>
      </c>
      <c r="E81">
        <v>45</v>
      </c>
      <c r="F81" t="s">
        <v>273</v>
      </c>
      <c r="G81">
        <v>5</v>
      </c>
      <c r="H81">
        <v>14</v>
      </c>
      <c r="I81" s="8">
        <v>5</v>
      </c>
      <c r="J81" s="8">
        <v>40</v>
      </c>
      <c r="K81" s="9">
        <f t="shared" si="13"/>
        <v>0.26315789473684209</v>
      </c>
      <c r="L81" s="3">
        <f t="shared" si="14"/>
        <v>11.111111111111111</v>
      </c>
      <c r="M81" s="3">
        <f t="shared" si="15"/>
        <v>0.1111111111111111</v>
      </c>
      <c r="N81" s="3">
        <f t="shared" si="16"/>
        <v>11.111111111111111</v>
      </c>
      <c r="O81" s="3">
        <f t="shared" si="12"/>
        <v>22.222222222222221</v>
      </c>
    </row>
    <row r="82" spans="1:15" x14ac:dyDescent="0.2">
      <c r="A82">
        <v>5</v>
      </c>
      <c r="B82">
        <v>1</v>
      </c>
      <c r="C82">
        <v>8</v>
      </c>
      <c r="D82" t="s">
        <v>274</v>
      </c>
      <c r="E82">
        <v>15</v>
      </c>
      <c r="F82" t="s">
        <v>275</v>
      </c>
      <c r="G82">
        <v>6</v>
      </c>
      <c r="H82">
        <v>5</v>
      </c>
      <c r="I82" s="8">
        <v>1</v>
      </c>
      <c r="J82" s="8">
        <v>14</v>
      </c>
      <c r="K82" s="9">
        <f t="shared" si="13"/>
        <v>0.54545454545454541</v>
      </c>
      <c r="L82" s="3">
        <f t="shared" si="14"/>
        <v>40</v>
      </c>
      <c r="M82" s="3">
        <f t="shared" si="15"/>
        <v>6.6666666666666666E-2</v>
      </c>
      <c r="N82" s="3">
        <f t="shared" si="16"/>
        <v>6.666666666666667</v>
      </c>
      <c r="O82" s="3">
        <f t="shared" si="12"/>
        <v>46.666666666666664</v>
      </c>
    </row>
    <row r="83" spans="1:15" x14ac:dyDescent="0.2">
      <c r="A83">
        <v>5</v>
      </c>
      <c r="B83">
        <v>1</v>
      </c>
      <c r="C83">
        <v>8</v>
      </c>
      <c r="D83" t="s">
        <v>274</v>
      </c>
      <c r="E83">
        <v>45</v>
      </c>
      <c r="F83" t="s">
        <v>276</v>
      </c>
      <c r="G83">
        <v>11</v>
      </c>
      <c r="H83">
        <v>0</v>
      </c>
      <c r="I83" s="8">
        <v>11</v>
      </c>
      <c r="J83" s="8">
        <v>34</v>
      </c>
      <c r="K83" s="9">
        <f t="shared" si="13"/>
        <v>1</v>
      </c>
      <c r="L83" s="3">
        <f t="shared" si="14"/>
        <v>24.444444444444443</v>
      </c>
      <c r="M83" s="3">
        <f t="shared" si="15"/>
        <v>0.24444444444444444</v>
      </c>
      <c r="N83" s="3">
        <f t="shared" si="16"/>
        <v>24.444444444444443</v>
      </c>
      <c r="O83" s="3">
        <f t="shared" si="12"/>
        <v>48.888888888888886</v>
      </c>
    </row>
    <row r="84" spans="1:15" x14ac:dyDescent="0.2">
      <c r="A84">
        <v>5</v>
      </c>
      <c r="B84">
        <v>2</v>
      </c>
      <c r="C84">
        <v>7</v>
      </c>
      <c r="D84" t="s">
        <v>271</v>
      </c>
      <c r="E84">
        <v>15</v>
      </c>
      <c r="F84" t="s">
        <v>272</v>
      </c>
      <c r="G84">
        <v>11</v>
      </c>
      <c r="H84">
        <v>0</v>
      </c>
      <c r="I84" s="8">
        <v>2</v>
      </c>
      <c r="J84" s="8">
        <v>13</v>
      </c>
      <c r="K84" s="9">
        <f t="shared" si="13"/>
        <v>1</v>
      </c>
      <c r="L84" s="3">
        <f t="shared" si="14"/>
        <v>73.333333333333329</v>
      </c>
      <c r="M84" s="3">
        <f>I84/E84</f>
        <v>0.13333333333333333</v>
      </c>
      <c r="N84" s="3">
        <f>I84/E84 * 100</f>
        <v>13.333333333333334</v>
      </c>
      <c r="O84" s="3">
        <f>L84+N84</f>
        <v>86.666666666666657</v>
      </c>
    </row>
    <row r="85" spans="1:15" x14ac:dyDescent="0.2">
      <c r="A85">
        <v>5</v>
      </c>
      <c r="B85">
        <v>2</v>
      </c>
      <c r="C85">
        <v>7</v>
      </c>
      <c r="D85" t="s">
        <v>271</v>
      </c>
      <c r="E85">
        <v>45</v>
      </c>
      <c r="F85" t="s">
        <v>273</v>
      </c>
      <c r="G85">
        <v>7</v>
      </c>
      <c r="H85">
        <v>6</v>
      </c>
      <c r="I85" s="8">
        <v>15</v>
      </c>
      <c r="J85" s="8">
        <v>30</v>
      </c>
      <c r="K85" s="9">
        <f t="shared" si="13"/>
        <v>0.53846153846153844</v>
      </c>
      <c r="L85" s="3">
        <f t="shared" si="14"/>
        <v>15.555555555555555</v>
      </c>
      <c r="M85" s="3">
        <f>I85/E85</f>
        <v>0.33333333333333331</v>
      </c>
      <c r="N85" s="3">
        <f>I85/E85 * 100</f>
        <v>33.333333333333329</v>
      </c>
      <c r="O85" s="3">
        <f>L85+N85</f>
        <v>48.888888888888886</v>
      </c>
    </row>
    <row r="86" spans="1:15" x14ac:dyDescent="0.2">
      <c r="A86">
        <v>5</v>
      </c>
      <c r="B86">
        <v>2</v>
      </c>
      <c r="C86">
        <v>8</v>
      </c>
      <c r="D86" t="s">
        <v>274</v>
      </c>
      <c r="E86">
        <v>15</v>
      </c>
      <c r="F86" t="s">
        <v>275</v>
      </c>
      <c r="G86">
        <v>8</v>
      </c>
      <c r="H86">
        <v>0</v>
      </c>
      <c r="I86" s="8">
        <v>5</v>
      </c>
      <c r="J86" s="8">
        <v>10</v>
      </c>
      <c r="K86" s="9">
        <f t="shared" si="13"/>
        <v>1</v>
      </c>
      <c r="L86" s="3">
        <f t="shared" si="14"/>
        <v>53.333333333333336</v>
      </c>
      <c r="M86" s="3">
        <f>I86/E86</f>
        <v>0.33333333333333331</v>
      </c>
      <c r="N86" s="3">
        <f>I86/E86 * 100</f>
        <v>33.333333333333329</v>
      </c>
      <c r="O86" s="3">
        <f>L86+N86</f>
        <v>86.666666666666657</v>
      </c>
    </row>
    <row r="87" spans="1:15" x14ac:dyDescent="0.2">
      <c r="A87">
        <v>5</v>
      </c>
      <c r="B87">
        <v>2</v>
      </c>
      <c r="C87">
        <v>8</v>
      </c>
      <c r="D87" t="s">
        <v>274</v>
      </c>
      <c r="E87">
        <v>45</v>
      </c>
      <c r="F87" t="s">
        <v>276</v>
      </c>
      <c r="G87">
        <v>10</v>
      </c>
      <c r="H87">
        <v>0</v>
      </c>
      <c r="I87" s="8">
        <v>20</v>
      </c>
      <c r="J87" s="8">
        <v>25</v>
      </c>
      <c r="K87" s="9">
        <f t="shared" si="13"/>
        <v>1</v>
      </c>
      <c r="L87" s="3">
        <f t="shared" si="14"/>
        <v>22.222222222222221</v>
      </c>
      <c r="M87" s="3">
        <f>I87/E87</f>
        <v>0.44444444444444442</v>
      </c>
      <c r="N87" s="3">
        <f>I87/E87 * 100</f>
        <v>44.444444444444443</v>
      </c>
      <c r="O87" s="3">
        <f>L87+N87</f>
        <v>66.666666666666657</v>
      </c>
    </row>
    <row r="88" spans="1:15" x14ac:dyDescent="0.2">
      <c r="A88">
        <v>5</v>
      </c>
      <c r="B88">
        <v>3</v>
      </c>
      <c r="C88">
        <v>7</v>
      </c>
      <c r="D88" t="s">
        <v>271</v>
      </c>
      <c r="E88">
        <v>15</v>
      </c>
      <c r="F88" t="s">
        <v>272</v>
      </c>
      <c r="G88">
        <v>12</v>
      </c>
      <c r="H88">
        <v>0</v>
      </c>
      <c r="I88" s="8">
        <v>3</v>
      </c>
      <c r="J88" s="8">
        <v>12</v>
      </c>
      <c r="K88" s="9">
        <f t="shared" si="13"/>
        <v>1</v>
      </c>
      <c r="L88" s="3">
        <f t="shared" si="14"/>
        <v>80</v>
      </c>
      <c r="M88" s="3">
        <f>I88/E88</f>
        <v>0.2</v>
      </c>
      <c r="N88" s="3">
        <f>I88/E88 * 100</f>
        <v>20</v>
      </c>
      <c r="O88" s="3">
        <f>L88+N88</f>
        <v>100</v>
      </c>
    </row>
    <row r="89" spans="1:15" x14ac:dyDescent="0.2">
      <c r="A89">
        <v>5</v>
      </c>
      <c r="B89">
        <v>3</v>
      </c>
      <c r="C89">
        <v>7</v>
      </c>
      <c r="D89" t="s">
        <v>271</v>
      </c>
      <c r="E89">
        <v>45</v>
      </c>
      <c r="F89" t="s">
        <v>273</v>
      </c>
      <c r="G89">
        <v>12</v>
      </c>
      <c r="H89">
        <v>3</v>
      </c>
      <c r="I89" s="8">
        <v>29</v>
      </c>
      <c r="J89" s="8">
        <v>16</v>
      </c>
      <c r="K89" s="9">
        <f t="shared" si="13"/>
        <v>0.8</v>
      </c>
      <c r="L89" s="3">
        <f t="shared" si="14"/>
        <v>26.666666666666668</v>
      </c>
      <c r="M89" s="3">
        <f t="shared" ref="M89:M100" si="17">I89/E89</f>
        <v>0.64444444444444449</v>
      </c>
      <c r="N89" s="3">
        <f t="shared" ref="N89:N100" si="18">I89/E89 * 100</f>
        <v>64.444444444444443</v>
      </c>
      <c r="O89" s="3">
        <f t="shared" ref="O89:O100" si="19">L89+N89</f>
        <v>91.111111111111114</v>
      </c>
    </row>
    <row r="90" spans="1:15" x14ac:dyDescent="0.2">
      <c r="A90">
        <v>5</v>
      </c>
      <c r="B90">
        <v>3</v>
      </c>
      <c r="C90">
        <v>8</v>
      </c>
      <c r="D90" t="s">
        <v>274</v>
      </c>
      <c r="E90">
        <v>15</v>
      </c>
      <c r="F90" t="s">
        <v>275</v>
      </c>
      <c r="G90">
        <v>5</v>
      </c>
      <c r="H90">
        <v>0</v>
      </c>
      <c r="I90" s="8">
        <v>10</v>
      </c>
      <c r="J90" s="8">
        <v>5</v>
      </c>
      <c r="K90" s="9">
        <f t="shared" si="13"/>
        <v>1</v>
      </c>
      <c r="L90" s="3">
        <f t="shared" si="14"/>
        <v>33.333333333333329</v>
      </c>
      <c r="M90" s="3">
        <f t="shared" si="17"/>
        <v>0.66666666666666663</v>
      </c>
      <c r="N90" s="3">
        <f t="shared" si="18"/>
        <v>66.666666666666657</v>
      </c>
      <c r="O90" s="3">
        <f t="shared" si="19"/>
        <v>99.999999999999986</v>
      </c>
    </row>
    <row r="91" spans="1:15" x14ac:dyDescent="0.2">
      <c r="A91">
        <v>5</v>
      </c>
      <c r="B91">
        <v>3</v>
      </c>
      <c r="C91">
        <v>8</v>
      </c>
      <c r="D91" t="s">
        <v>274</v>
      </c>
      <c r="E91">
        <v>45</v>
      </c>
      <c r="F91" t="s">
        <v>276</v>
      </c>
      <c r="G91">
        <v>12</v>
      </c>
      <c r="H91">
        <v>0</v>
      </c>
      <c r="I91" s="8">
        <v>30</v>
      </c>
      <c r="J91" s="8">
        <v>15</v>
      </c>
      <c r="K91" s="9">
        <f t="shared" si="13"/>
        <v>1</v>
      </c>
      <c r="L91" s="3">
        <f t="shared" si="14"/>
        <v>26.666666666666668</v>
      </c>
      <c r="M91" s="3">
        <f t="shared" si="17"/>
        <v>0.66666666666666663</v>
      </c>
      <c r="N91" s="3">
        <f t="shared" si="18"/>
        <v>66.666666666666657</v>
      </c>
      <c r="O91" s="3">
        <f t="shared" si="19"/>
        <v>93.333333333333329</v>
      </c>
    </row>
    <row r="92" spans="1:15" x14ac:dyDescent="0.2">
      <c r="A92">
        <v>6</v>
      </c>
      <c r="B92">
        <v>1</v>
      </c>
      <c r="C92">
        <v>9</v>
      </c>
      <c r="D92" t="s">
        <v>291</v>
      </c>
      <c r="E92">
        <v>15</v>
      </c>
      <c r="F92" t="s">
        <v>292</v>
      </c>
      <c r="G92">
        <v>5</v>
      </c>
      <c r="H92">
        <v>4</v>
      </c>
      <c r="I92" s="8">
        <v>0</v>
      </c>
      <c r="J92" s="8">
        <v>15</v>
      </c>
      <c r="K92" s="9">
        <f t="shared" si="13"/>
        <v>0.55555555555555558</v>
      </c>
      <c r="L92" s="3">
        <f t="shared" si="14"/>
        <v>33.333333333333329</v>
      </c>
      <c r="M92" s="3">
        <f t="shared" si="17"/>
        <v>0</v>
      </c>
      <c r="N92" s="3">
        <f t="shared" si="18"/>
        <v>0</v>
      </c>
      <c r="O92" s="3">
        <f t="shared" si="19"/>
        <v>33.333333333333329</v>
      </c>
    </row>
    <row r="93" spans="1:15" x14ac:dyDescent="0.2">
      <c r="A93">
        <v>6</v>
      </c>
      <c r="B93">
        <v>1</v>
      </c>
      <c r="C93">
        <v>9</v>
      </c>
      <c r="D93" t="s">
        <v>291</v>
      </c>
      <c r="E93">
        <v>45</v>
      </c>
      <c r="F93" t="s">
        <v>293</v>
      </c>
      <c r="G93">
        <v>7</v>
      </c>
      <c r="H93">
        <v>1</v>
      </c>
      <c r="I93" s="8">
        <v>5</v>
      </c>
      <c r="J93" s="8">
        <v>40</v>
      </c>
      <c r="K93" s="9">
        <f t="shared" si="13"/>
        <v>0.875</v>
      </c>
      <c r="L93" s="3">
        <f t="shared" si="14"/>
        <v>15.555555555555555</v>
      </c>
      <c r="M93" s="3">
        <f t="shared" si="17"/>
        <v>0.1111111111111111</v>
      </c>
      <c r="N93" s="3">
        <f t="shared" si="18"/>
        <v>11.111111111111111</v>
      </c>
      <c r="O93" s="3">
        <f t="shared" si="19"/>
        <v>26.666666666666664</v>
      </c>
    </row>
    <row r="94" spans="1:15" x14ac:dyDescent="0.2">
      <c r="A94">
        <v>6</v>
      </c>
      <c r="B94">
        <v>1</v>
      </c>
      <c r="C94">
        <v>10</v>
      </c>
      <c r="D94" t="s">
        <v>294</v>
      </c>
      <c r="E94">
        <v>15</v>
      </c>
      <c r="F94" t="s">
        <v>295</v>
      </c>
      <c r="G94">
        <v>3</v>
      </c>
      <c r="H94">
        <v>7</v>
      </c>
      <c r="I94" s="8">
        <v>1</v>
      </c>
      <c r="J94" s="8">
        <v>14</v>
      </c>
      <c r="K94" s="9">
        <f t="shared" si="13"/>
        <v>0.3</v>
      </c>
      <c r="L94" s="3">
        <f t="shared" si="14"/>
        <v>20</v>
      </c>
      <c r="M94" s="3">
        <f t="shared" si="17"/>
        <v>6.6666666666666666E-2</v>
      </c>
      <c r="N94" s="3">
        <f t="shared" si="18"/>
        <v>6.666666666666667</v>
      </c>
      <c r="O94" s="3">
        <f t="shared" si="19"/>
        <v>26.666666666666668</v>
      </c>
    </row>
    <row r="95" spans="1:15" x14ac:dyDescent="0.2">
      <c r="A95">
        <v>6</v>
      </c>
      <c r="B95">
        <v>1</v>
      </c>
      <c r="C95">
        <v>10</v>
      </c>
      <c r="D95" t="s">
        <v>294</v>
      </c>
      <c r="E95">
        <v>45</v>
      </c>
      <c r="F95" t="s">
        <v>296</v>
      </c>
      <c r="G95">
        <v>1</v>
      </c>
      <c r="H95">
        <v>9</v>
      </c>
      <c r="I95" s="8">
        <v>4</v>
      </c>
      <c r="J95" s="8">
        <v>41</v>
      </c>
      <c r="K95" s="9">
        <f t="shared" si="13"/>
        <v>0.1</v>
      </c>
      <c r="L95" s="3">
        <f t="shared" si="14"/>
        <v>2.2222222222222223</v>
      </c>
      <c r="M95" s="3">
        <f t="shared" si="17"/>
        <v>8.8888888888888892E-2</v>
      </c>
      <c r="N95" s="3">
        <f t="shared" si="18"/>
        <v>8.8888888888888893</v>
      </c>
      <c r="O95" s="3">
        <f t="shared" si="19"/>
        <v>11.111111111111111</v>
      </c>
    </row>
    <row r="96" spans="1:15" x14ac:dyDescent="0.2">
      <c r="A96">
        <v>6</v>
      </c>
      <c r="B96">
        <v>2</v>
      </c>
      <c r="C96">
        <v>9</v>
      </c>
      <c r="D96" t="s">
        <v>291</v>
      </c>
      <c r="E96">
        <v>15</v>
      </c>
      <c r="F96" t="s">
        <v>292</v>
      </c>
      <c r="G96">
        <v>9</v>
      </c>
      <c r="H96">
        <v>1</v>
      </c>
      <c r="I96" s="8">
        <v>0</v>
      </c>
      <c r="J96" s="8">
        <v>15</v>
      </c>
      <c r="K96" s="9">
        <f t="shared" si="13"/>
        <v>0.9</v>
      </c>
      <c r="L96" s="3">
        <f t="shared" si="14"/>
        <v>60</v>
      </c>
      <c r="M96" s="3">
        <f t="shared" si="17"/>
        <v>0</v>
      </c>
      <c r="N96" s="3">
        <f t="shared" si="18"/>
        <v>0</v>
      </c>
      <c r="O96" s="3">
        <f t="shared" si="19"/>
        <v>60</v>
      </c>
    </row>
    <row r="97" spans="1:15" x14ac:dyDescent="0.2">
      <c r="A97">
        <v>6</v>
      </c>
      <c r="B97">
        <v>2</v>
      </c>
      <c r="C97">
        <v>9</v>
      </c>
      <c r="D97" t="s">
        <v>291</v>
      </c>
      <c r="E97">
        <v>45</v>
      </c>
      <c r="F97" t="s">
        <v>293</v>
      </c>
      <c r="G97">
        <v>13</v>
      </c>
      <c r="H97">
        <v>1</v>
      </c>
      <c r="I97" s="8">
        <v>8</v>
      </c>
      <c r="J97" s="8">
        <v>37</v>
      </c>
      <c r="K97" s="9">
        <f t="shared" si="13"/>
        <v>0.9285714285714286</v>
      </c>
      <c r="L97" s="3">
        <f t="shared" si="14"/>
        <v>28.888888888888886</v>
      </c>
      <c r="M97" s="3">
        <f t="shared" si="17"/>
        <v>0.17777777777777778</v>
      </c>
      <c r="N97" s="3">
        <f t="shared" si="18"/>
        <v>17.777777777777779</v>
      </c>
      <c r="O97" s="3">
        <f t="shared" si="19"/>
        <v>46.666666666666664</v>
      </c>
    </row>
    <row r="98" spans="1:15" x14ac:dyDescent="0.2">
      <c r="A98">
        <v>6</v>
      </c>
      <c r="B98">
        <v>2</v>
      </c>
      <c r="C98">
        <v>10</v>
      </c>
      <c r="D98" t="s">
        <v>294</v>
      </c>
      <c r="E98">
        <v>15</v>
      </c>
      <c r="F98" t="s">
        <v>295</v>
      </c>
      <c r="G98">
        <v>5</v>
      </c>
      <c r="H98">
        <v>4</v>
      </c>
      <c r="I98" s="8">
        <v>3</v>
      </c>
      <c r="J98" s="8">
        <v>12</v>
      </c>
      <c r="K98" s="9">
        <f t="shared" si="13"/>
        <v>0.55555555555555558</v>
      </c>
      <c r="L98" s="3">
        <f t="shared" si="14"/>
        <v>33.333333333333329</v>
      </c>
      <c r="M98" s="3">
        <f t="shared" si="17"/>
        <v>0.2</v>
      </c>
      <c r="N98" s="3">
        <f t="shared" si="18"/>
        <v>20</v>
      </c>
      <c r="O98" s="3">
        <f t="shared" si="19"/>
        <v>53.333333333333329</v>
      </c>
    </row>
    <row r="99" spans="1:15" x14ac:dyDescent="0.2">
      <c r="A99">
        <v>6</v>
      </c>
      <c r="B99">
        <v>2</v>
      </c>
      <c r="C99">
        <v>10</v>
      </c>
      <c r="D99" t="s">
        <v>294</v>
      </c>
      <c r="E99">
        <v>45</v>
      </c>
      <c r="F99" t="s">
        <v>296</v>
      </c>
      <c r="G99">
        <v>6</v>
      </c>
      <c r="H99">
        <v>7</v>
      </c>
      <c r="I99" s="8">
        <v>8</v>
      </c>
      <c r="J99" s="8">
        <v>37</v>
      </c>
      <c r="K99" s="9">
        <f t="shared" si="13"/>
        <v>0.46153846153846156</v>
      </c>
      <c r="L99" s="3">
        <f t="shared" si="14"/>
        <v>13.333333333333334</v>
      </c>
      <c r="M99" s="3">
        <f t="shared" si="17"/>
        <v>0.17777777777777778</v>
      </c>
      <c r="N99" s="3">
        <f t="shared" si="18"/>
        <v>17.777777777777779</v>
      </c>
      <c r="O99" s="3">
        <f t="shared" si="19"/>
        <v>31.111111111111114</v>
      </c>
    </row>
    <row r="100" spans="1:15" x14ac:dyDescent="0.2">
      <c r="A100">
        <v>6</v>
      </c>
      <c r="B100">
        <v>3</v>
      </c>
      <c r="C100">
        <v>9</v>
      </c>
      <c r="D100" t="s">
        <v>291</v>
      </c>
      <c r="E100">
        <v>15</v>
      </c>
      <c r="F100" t="s">
        <v>292</v>
      </c>
      <c r="G100">
        <v>14</v>
      </c>
      <c r="H100">
        <v>0</v>
      </c>
      <c r="I100" s="8">
        <v>1</v>
      </c>
      <c r="J100" s="8">
        <v>14</v>
      </c>
      <c r="K100" s="9">
        <f t="shared" si="13"/>
        <v>1</v>
      </c>
      <c r="L100" s="3">
        <f t="shared" si="14"/>
        <v>93.333333333333329</v>
      </c>
      <c r="M100" s="3">
        <f t="shared" si="17"/>
        <v>6.6666666666666666E-2</v>
      </c>
      <c r="N100" s="3">
        <f t="shared" si="18"/>
        <v>6.666666666666667</v>
      </c>
      <c r="O100" s="3">
        <f t="shared" si="19"/>
        <v>100</v>
      </c>
    </row>
    <row r="101" spans="1:15" x14ac:dyDescent="0.2">
      <c r="A101">
        <v>6</v>
      </c>
      <c r="B101">
        <v>3</v>
      </c>
      <c r="C101">
        <v>9</v>
      </c>
      <c r="D101" t="s">
        <v>291</v>
      </c>
      <c r="E101">
        <v>45</v>
      </c>
      <c r="F101" t="s">
        <v>293</v>
      </c>
      <c r="G101">
        <v>30</v>
      </c>
      <c r="H101">
        <v>0</v>
      </c>
      <c r="I101" s="8">
        <v>12</v>
      </c>
      <c r="J101" s="8">
        <v>33</v>
      </c>
      <c r="K101" s="9">
        <f t="shared" si="13"/>
        <v>1</v>
      </c>
      <c r="L101" s="3">
        <f t="shared" si="14"/>
        <v>66.666666666666657</v>
      </c>
      <c r="M101" s="3">
        <f>I101/E101</f>
        <v>0.26666666666666666</v>
      </c>
      <c r="N101" s="3">
        <f>I101/E101 * 100</f>
        <v>26.666666666666668</v>
      </c>
      <c r="O101" s="3">
        <f>L101+N101</f>
        <v>93.333333333333329</v>
      </c>
    </row>
    <row r="102" spans="1:15" x14ac:dyDescent="0.2">
      <c r="A102">
        <v>6</v>
      </c>
      <c r="B102">
        <v>3</v>
      </c>
      <c r="C102">
        <v>10</v>
      </c>
      <c r="D102" t="s">
        <v>294</v>
      </c>
      <c r="E102">
        <v>15</v>
      </c>
      <c r="F102" t="s">
        <v>295</v>
      </c>
      <c r="G102">
        <v>11</v>
      </c>
      <c r="H102">
        <v>0</v>
      </c>
      <c r="I102" s="8">
        <v>4</v>
      </c>
      <c r="J102" s="8">
        <v>11</v>
      </c>
      <c r="K102" s="9">
        <f t="shared" si="13"/>
        <v>1</v>
      </c>
      <c r="L102" s="3">
        <f t="shared" si="14"/>
        <v>73.333333333333329</v>
      </c>
      <c r="M102" s="3">
        <f>I102/E102</f>
        <v>0.26666666666666666</v>
      </c>
      <c r="N102" s="3">
        <f>I102/E102 * 100</f>
        <v>26.666666666666668</v>
      </c>
      <c r="O102" s="3">
        <f>L102+N102</f>
        <v>100</v>
      </c>
    </row>
    <row r="103" spans="1:15" x14ac:dyDescent="0.2">
      <c r="A103">
        <v>6</v>
      </c>
      <c r="B103">
        <v>3</v>
      </c>
      <c r="C103">
        <v>10</v>
      </c>
      <c r="D103" t="s">
        <v>294</v>
      </c>
      <c r="E103">
        <v>45</v>
      </c>
      <c r="F103" t="s">
        <v>296</v>
      </c>
      <c r="G103">
        <v>21</v>
      </c>
      <c r="H103">
        <v>8</v>
      </c>
      <c r="I103" s="8">
        <v>13</v>
      </c>
      <c r="J103" s="8">
        <v>32</v>
      </c>
      <c r="K103" s="9">
        <f t="shared" si="13"/>
        <v>0.72413793103448276</v>
      </c>
      <c r="L103" s="3">
        <f t="shared" si="14"/>
        <v>46.666666666666664</v>
      </c>
      <c r="M103" s="3">
        <f>I103/E103</f>
        <v>0.28888888888888886</v>
      </c>
      <c r="N103" s="3">
        <f>I103/E103 * 100</f>
        <v>28.888888888888886</v>
      </c>
      <c r="O103" s="3">
        <f>L103+N103</f>
        <v>75.555555555555543</v>
      </c>
    </row>
  </sheetData>
  <sortState xmlns:xlrd2="http://schemas.microsoft.com/office/spreadsheetml/2017/richdata2" ref="A2:P55">
    <sortCondition ref="F2:F55"/>
  </sortState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CE1FD-AEE9-4423-B0D4-13CAACA85A80}">
  <dimension ref="A1:R542"/>
  <sheetViews>
    <sheetView workbookViewId="0">
      <pane ySplit="1" topLeftCell="A73" activePane="bottomLeft" state="frozen"/>
      <selection pane="bottomLeft" activeCell="F91" sqref="F91"/>
    </sheetView>
  </sheetViews>
  <sheetFormatPr baseColWidth="10" defaultColWidth="8.83203125" defaultRowHeight="15" x14ac:dyDescent="0.2"/>
  <cols>
    <col min="2" max="2" width="11.5" customWidth="1"/>
    <col min="5" max="5" width="10.33203125" customWidth="1"/>
    <col min="7" max="7" width="12.33203125" customWidth="1"/>
    <col min="8" max="8" width="12.5" customWidth="1"/>
    <col min="10" max="10" width="17.83203125" customWidth="1"/>
    <col min="16" max="16" width="11.5" customWidth="1"/>
  </cols>
  <sheetData>
    <row r="1" spans="1:18" x14ac:dyDescent="0.2">
      <c r="A1" t="s">
        <v>184</v>
      </c>
      <c r="B1" t="s">
        <v>33</v>
      </c>
      <c r="C1" t="s">
        <v>37</v>
      </c>
      <c r="D1" t="s">
        <v>236</v>
      </c>
      <c r="E1" t="s">
        <v>223</v>
      </c>
      <c r="F1" t="s">
        <v>40</v>
      </c>
      <c r="G1" t="s">
        <v>118</v>
      </c>
      <c r="H1" t="s">
        <v>221</v>
      </c>
      <c r="I1" t="s">
        <v>120</v>
      </c>
      <c r="J1" t="s">
        <v>220</v>
      </c>
    </row>
    <row r="2" spans="1:18" x14ac:dyDescent="0.2">
      <c r="A2">
        <v>1</v>
      </c>
      <c r="B2" s="2">
        <v>44620</v>
      </c>
      <c r="C2" t="s">
        <v>170</v>
      </c>
      <c r="D2">
        <v>3</v>
      </c>
      <c r="E2" t="str">
        <f>CONCATENATE(C2,F2)</f>
        <v>3a45</v>
      </c>
      <c r="F2">
        <v>45</v>
      </c>
      <c r="G2">
        <v>22</v>
      </c>
      <c r="H2" t="s">
        <v>121</v>
      </c>
      <c r="I2">
        <v>1</v>
      </c>
      <c r="J2">
        <v>2634.27</v>
      </c>
    </row>
    <row r="3" spans="1:18" x14ac:dyDescent="0.2">
      <c r="A3">
        <v>1</v>
      </c>
      <c r="B3" s="2">
        <v>44620</v>
      </c>
      <c r="C3" t="s">
        <v>170</v>
      </c>
      <c r="D3">
        <v>3</v>
      </c>
      <c r="E3" t="str">
        <f t="shared" ref="E3:E66" si="0">CONCATENATE(C3,F3)</f>
        <v>3a45</v>
      </c>
      <c r="F3">
        <v>45</v>
      </c>
      <c r="G3">
        <v>38</v>
      </c>
      <c r="H3" t="s">
        <v>122</v>
      </c>
      <c r="I3">
        <v>2</v>
      </c>
      <c r="J3">
        <v>2930.79</v>
      </c>
    </row>
    <row r="4" spans="1:18" x14ac:dyDescent="0.2">
      <c r="A4">
        <v>1</v>
      </c>
      <c r="B4" s="2">
        <v>44620</v>
      </c>
      <c r="C4" t="s">
        <v>170</v>
      </c>
      <c r="D4">
        <v>3</v>
      </c>
      <c r="E4" t="str">
        <f t="shared" si="0"/>
        <v>3a45</v>
      </c>
      <c r="F4">
        <v>45</v>
      </c>
      <c r="G4">
        <v>0</v>
      </c>
      <c r="H4" t="s">
        <v>48</v>
      </c>
      <c r="I4">
        <v>3</v>
      </c>
      <c r="J4">
        <v>2517.8000000000002</v>
      </c>
    </row>
    <row r="5" spans="1:18" x14ac:dyDescent="0.2">
      <c r="A5">
        <v>1</v>
      </c>
      <c r="B5" s="2">
        <v>44620</v>
      </c>
      <c r="C5" t="s">
        <v>170</v>
      </c>
      <c r="D5">
        <v>3</v>
      </c>
      <c r="E5" t="str">
        <f t="shared" si="0"/>
        <v>3a45</v>
      </c>
      <c r="F5">
        <v>45</v>
      </c>
      <c r="G5">
        <v>24</v>
      </c>
      <c r="H5" t="s">
        <v>68</v>
      </c>
      <c r="I5">
        <v>4</v>
      </c>
      <c r="J5">
        <v>2956.27</v>
      </c>
    </row>
    <row r="6" spans="1:18" x14ac:dyDescent="0.2">
      <c r="A6">
        <v>1</v>
      </c>
      <c r="B6" s="2">
        <v>44620</v>
      </c>
      <c r="C6" t="s">
        <v>170</v>
      </c>
      <c r="D6">
        <v>3</v>
      </c>
      <c r="E6" t="str">
        <f t="shared" si="0"/>
        <v>3a45</v>
      </c>
      <c r="F6">
        <v>45</v>
      </c>
      <c r="G6">
        <v>0</v>
      </c>
      <c r="H6" t="s">
        <v>57</v>
      </c>
      <c r="I6">
        <v>5</v>
      </c>
      <c r="J6">
        <v>3029.99</v>
      </c>
    </row>
    <row r="7" spans="1:18" x14ac:dyDescent="0.2">
      <c r="A7">
        <v>1</v>
      </c>
      <c r="B7" s="2">
        <v>44620</v>
      </c>
      <c r="C7" t="s">
        <v>170</v>
      </c>
      <c r="D7">
        <v>3</v>
      </c>
      <c r="E7" t="str">
        <f t="shared" si="0"/>
        <v>3a45</v>
      </c>
      <c r="F7">
        <v>45</v>
      </c>
      <c r="G7">
        <v>1</v>
      </c>
      <c r="H7" t="s">
        <v>123</v>
      </c>
      <c r="I7">
        <v>6</v>
      </c>
      <c r="J7">
        <v>2138.17</v>
      </c>
    </row>
    <row r="8" spans="1:18" x14ac:dyDescent="0.2">
      <c r="A8">
        <v>1</v>
      </c>
      <c r="B8" s="2">
        <v>44620</v>
      </c>
      <c r="C8" t="s">
        <v>170</v>
      </c>
      <c r="D8">
        <v>3</v>
      </c>
      <c r="E8" t="str">
        <f t="shared" si="0"/>
        <v>3a45</v>
      </c>
      <c r="F8">
        <v>45</v>
      </c>
      <c r="G8">
        <v>44</v>
      </c>
      <c r="H8" t="s">
        <v>83</v>
      </c>
      <c r="I8">
        <v>7</v>
      </c>
      <c r="J8">
        <v>2737.41</v>
      </c>
    </row>
    <row r="9" spans="1:18" x14ac:dyDescent="0.2">
      <c r="A9">
        <v>1</v>
      </c>
      <c r="B9" s="2">
        <v>44620</v>
      </c>
      <c r="C9" t="s">
        <v>170</v>
      </c>
      <c r="D9">
        <v>3</v>
      </c>
      <c r="E9" t="str">
        <f t="shared" si="0"/>
        <v>3a45</v>
      </c>
      <c r="F9">
        <v>45</v>
      </c>
      <c r="G9">
        <v>0</v>
      </c>
      <c r="H9" t="s">
        <v>60</v>
      </c>
      <c r="I9">
        <v>8</v>
      </c>
      <c r="J9">
        <v>2339.3200000000002</v>
      </c>
    </row>
    <row r="10" spans="1:18" x14ac:dyDescent="0.2">
      <c r="A10">
        <v>1</v>
      </c>
      <c r="B10" s="2">
        <v>44620</v>
      </c>
      <c r="C10" t="s">
        <v>170</v>
      </c>
      <c r="D10">
        <v>3</v>
      </c>
      <c r="E10" t="str">
        <f t="shared" si="0"/>
        <v>3a45</v>
      </c>
      <c r="F10">
        <v>45</v>
      </c>
      <c r="G10">
        <v>0</v>
      </c>
      <c r="H10" t="s">
        <v>87</v>
      </c>
      <c r="I10">
        <v>9</v>
      </c>
      <c r="J10">
        <v>2513.0100000000002</v>
      </c>
    </row>
    <row r="11" spans="1:18" x14ac:dyDescent="0.2">
      <c r="A11">
        <v>1</v>
      </c>
      <c r="B11" s="2">
        <v>44620</v>
      </c>
      <c r="C11" t="s">
        <v>170</v>
      </c>
      <c r="D11">
        <v>3</v>
      </c>
      <c r="E11" t="str">
        <f t="shared" si="0"/>
        <v>3a45</v>
      </c>
      <c r="F11">
        <v>45</v>
      </c>
      <c r="G11">
        <v>12</v>
      </c>
      <c r="H11" t="s">
        <v>61</v>
      </c>
      <c r="I11">
        <v>10</v>
      </c>
      <c r="J11">
        <v>2246.1</v>
      </c>
    </row>
    <row r="12" spans="1:18" x14ac:dyDescent="0.2">
      <c r="A12">
        <v>1</v>
      </c>
      <c r="B12" s="2">
        <v>44620</v>
      </c>
      <c r="C12" t="s">
        <v>170</v>
      </c>
      <c r="D12">
        <v>3</v>
      </c>
      <c r="E12" t="str">
        <f t="shared" si="0"/>
        <v>3a45</v>
      </c>
      <c r="F12">
        <v>45</v>
      </c>
      <c r="G12">
        <v>0</v>
      </c>
      <c r="H12" t="s">
        <v>47</v>
      </c>
      <c r="I12">
        <v>11</v>
      </c>
      <c r="J12">
        <v>2799.91</v>
      </c>
    </row>
    <row r="13" spans="1:18" x14ac:dyDescent="0.2">
      <c r="A13">
        <v>1</v>
      </c>
      <c r="B13" s="2">
        <v>44620</v>
      </c>
      <c r="C13" t="s">
        <v>170</v>
      </c>
      <c r="D13">
        <v>3</v>
      </c>
      <c r="E13" t="str">
        <f t="shared" si="0"/>
        <v>3a45</v>
      </c>
      <c r="F13">
        <v>45</v>
      </c>
      <c r="G13">
        <v>0</v>
      </c>
      <c r="H13" t="s">
        <v>58</v>
      </c>
      <c r="I13">
        <v>12</v>
      </c>
      <c r="J13">
        <v>2263.41</v>
      </c>
    </row>
    <row r="14" spans="1:18" x14ac:dyDescent="0.2">
      <c r="A14">
        <v>1</v>
      </c>
      <c r="B14" s="2">
        <v>44620</v>
      </c>
      <c r="C14" t="s">
        <v>170</v>
      </c>
      <c r="D14">
        <v>3</v>
      </c>
      <c r="E14" t="str">
        <f t="shared" si="0"/>
        <v>3a45</v>
      </c>
      <c r="F14">
        <v>45</v>
      </c>
      <c r="G14">
        <v>4</v>
      </c>
      <c r="H14" t="s">
        <v>80</v>
      </c>
      <c r="I14">
        <v>13</v>
      </c>
      <c r="J14">
        <v>2515.4899999999998</v>
      </c>
    </row>
    <row r="15" spans="1:18" x14ac:dyDescent="0.2">
      <c r="A15">
        <v>1</v>
      </c>
      <c r="B15" s="2">
        <v>44620</v>
      </c>
      <c r="C15" t="s">
        <v>170</v>
      </c>
      <c r="D15">
        <v>3</v>
      </c>
      <c r="E15" t="str">
        <f t="shared" si="0"/>
        <v>3a45</v>
      </c>
      <c r="F15">
        <v>45</v>
      </c>
      <c r="G15">
        <v>0</v>
      </c>
      <c r="H15" t="s">
        <v>124</v>
      </c>
      <c r="I15">
        <v>14</v>
      </c>
      <c r="J15">
        <v>2653.66</v>
      </c>
    </row>
    <row r="16" spans="1:18" x14ac:dyDescent="0.2">
      <c r="A16">
        <v>1</v>
      </c>
      <c r="B16" s="2">
        <v>44620</v>
      </c>
      <c r="C16" t="s">
        <v>170</v>
      </c>
      <c r="D16">
        <v>3</v>
      </c>
      <c r="E16" t="str">
        <f t="shared" si="0"/>
        <v>3a45</v>
      </c>
      <c r="F16">
        <v>45</v>
      </c>
      <c r="G16">
        <v>31</v>
      </c>
      <c r="H16" t="s">
        <v>56</v>
      </c>
      <c r="I16">
        <v>15</v>
      </c>
      <c r="J16">
        <v>2105.09</v>
      </c>
      <c r="R16" s="3"/>
    </row>
    <row r="17" spans="1:18" x14ac:dyDescent="0.2">
      <c r="A17">
        <v>1</v>
      </c>
      <c r="B17" s="2">
        <v>44620</v>
      </c>
      <c r="C17" t="s">
        <v>170</v>
      </c>
      <c r="D17">
        <v>3</v>
      </c>
      <c r="E17" t="str">
        <f t="shared" si="0"/>
        <v>3a45</v>
      </c>
      <c r="F17">
        <v>45</v>
      </c>
      <c r="G17">
        <v>3</v>
      </c>
      <c r="H17" t="s">
        <v>47</v>
      </c>
      <c r="I17">
        <v>16</v>
      </c>
      <c r="J17">
        <v>2882.44</v>
      </c>
      <c r="R17" s="3"/>
    </row>
    <row r="18" spans="1:18" x14ac:dyDescent="0.2">
      <c r="A18">
        <v>1</v>
      </c>
      <c r="B18" s="2">
        <v>44620</v>
      </c>
      <c r="C18" t="s">
        <v>170</v>
      </c>
      <c r="D18">
        <v>3</v>
      </c>
      <c r="E18" t="str">
        <f t="shared" si="0"/>
        <v>3a45</v>
      </c>
      <c r="F18">
        <v>45</v>
      </c>
      <c r="G18">
        <v>0</v>
      </c>
      <c r="H18" t="s">
        <v>66</v>
      </c>
      <c r="I18">
        <v>17</v>
      </c>
      <c r="J18">
        <v>2677.1</v>
      </c>
      <c r="R18" s="3"/>
    </row>
    <row r="19" spans="1:18" x14ac:dyDescent="0.2">
      <c r="A19">
        <v>1</v>
      </c>
      <c r="B19" s="2">
        <v>44620</v>
      </c>
      <c r="C19" t="s">
        <v>170</v>
      </c>
      <c r="D19">
        <v>3</v>
      </c>
      <c r="E19" t="str">
        <f t="shared" si="0"/>
        <v>3a45</v>
      </c>
      <c r="F19">
        <v>45</v>
      </c>
      <c r="G19">
        <v>0</v>
      </c>
      <c r="H19" t="s">
        <v>125</v>
      </c>
      <c r="I19">
        <v>18</v>
      </c>
      <c r="J19">
        <v>2713.96</v>
      </c>
      <c r="R19" s="3"/>
    </row>
    <row r="20" spans="1:18" x14ac:dyDescent="0.2">
      <c r="A20">
        <v>1</v>
      </c>
      <c r="B20" s="2">
        <v>44620</v>
      </c>
      <c r="C20" t="s">
        <v>170</v>
      </c>
      <c r="D20">
        <v>3</v>
      </c>
      <c r="E20" t="str">
        <f t="shared" si="0"/>
        <v>3a45</v>
      </c>
      <c r="F20">
        <v>45</v>
      </c>
      <c r="G20">
        <v>0</v>
      </c>
      <c r="H20" t="s">
        <v>55</v>
      </c>
      <c r="I20">
        <v>19</v>
      </c>
      <c r="J20">
        <v>2509.14</v>
      </c>
      <c r="R20" s="3"/>
    </row>
    <row r="21" spans="1:18" x14ac:dyDescent="0.2">
      <c r="A21">
        <v>1</v>
      </c>
      <c r="B21" s="2">
        <v>44620</v>
      </c>
      <c r="C21" t="s">
        <v>170</v>
      </c>
      <c r="D21">
        <v>3</v>
      </c>
      <c r="E21" t="str">
        <f t="shared" si="0"/>
        <v>3a45</v>
      </c>
      <c r="F21">
        <v>45</v>
      </c>
      <c r="G21">
        <v>15</v>
      </c>
      <c r="H21" t="s">
        <v>73</v>
      </c>
      <c r="I21">
        <v>20</v>
      </c>
      <c r="J21">
        <v>2706.61</v>
      </c>
      <c r="R21" s="3"/>
    </row>
    <row r="22" spans="1:18" x14ac:dyDescent="0.2">
      <c r="A22">
        <v>1</v>
      </c>
      <c r="B22" s="2">
        <v>44620</v>
      </c>
      <c r="C22" t="s">
        <v>170</v>
      </c>
      <c r="D22">
        <v>3</v>
      </c>
      <c r="E22" t="str">
        <f t="shared" si="0"/>
        <v>3a45</v>
      </c>
      <c r="F22">
        <v>45</v>
      </c>
      <c r="G22">
        <v>0</v>
      </c>
      <c r="H22" t="s">
        <v>126</v>
      </c>
      <c r="R22" s="3"/>
    </row>
    <row r="23" spans="1:18" x14ac:dyDescent="0.2">
      <c r="A23">
        <v>1</v>
      </c>
      <c r="B23" s="2">
        <v>44620</v>
      </c>
      <c r="C23" t="s">
        <v>170</v>
      </c>
      <c r="D23">
        <v>3</v>
      </c>
      <c r="E23" t="str">
        <f t="shared" si="0"/>
        <v>3a45</v>
      </c>
      <c r="F23">
        <v>45</v>
      </c>
      <c r="G23">
        <v>0</v>
      </c>
      <c r="H23" t="s">
        <v>126</v>
      </c>
    </row>
    <row r="24" spans="1:18" x14ac:dyDescent="0.2">
      <c r="A24">
        <v>1</v>
      </c>
      <c r="B24" s="2">
        <v>44620</v>
      </c>
      <c r="C24" t="s">
        <v>170</v>
      </c>
      <c r="D24">
        <v>3</v>
      </c>
      <c r="E24" t="str">
        <f t="shared" si="0"/>
        <v>3a45</v>
      </c>
      <c r="F24">
        <v>45</v>
      </c>
      <c r="G24">
        <v>0</v>
      </c>
      <c r="H24" t="s">
        <v>126</v>
      </c>
    </row>
    <row r="25" spans="1:18" x14ac:dyDescent="0.2">
      <c r="A25">
        <v>1</v>
      </c>
      <c r="B25" s="2">
        <v>44620</v>
      </c>
      <c r="C25" t="s">
        <v>170</v>
      </c>
      <c r="D25">
        <v>3</v>
      </c>
      <c r="E25" t="str">
        <f t="shared" si="0"/>
        <v>3a45</v>
      </c>
      <c r="F25">
        <v>45</v>
      </c>
      <c r="G25">
        <v>0</v>
      </c>
      <c r="H25" t="s">
        <v>126</v>
      </c>
    </row>
    <row r="26" spans="1:18" x14ac:dyDescent="0.2">
      <c r="A26">
        <v>1</v>
      </c>
      <c r="B26" s="2">
        <v>44620</v>
      </c>
      <c r="C26" t="s">
        <v>170</v>
      </c>
      <c r="D26">
        <v>3</v>
      </c>
      <c r="E26" t="str">
        <f t="shared" si="0"/>
        <v>3a45</v>
      </c>
      <c r="F26">
        <v>45</v>
      </c>
      <c r="G26">
        <v>0</v>
      </c>
      <c r="H26" t="s">
        <v>126</v>
      </c>
    </row>
    <row r="27" spans="1:18" x14ac:dyDescent="0.2">
      <c r="A27">
        <v>1</v>
      </c>
      <c r="B27" s="2">
        <v>44620</v>
      </c>
      <c r="C27" t="s">
        <v>170</v>
      </c>
      <c r="D27">
        <v>3</v>
      </c>
      <c r="E27" t="str">
        <f t="shared" si="0"/>
        <v>3a45</v>
      </c>
      <c r="F27">
        <v>45</v>
      </c>
      <c r="G27">
        <v>1</v>
      </c>
      <c r="H27" t="s">
        <v>126</v>
      </c>
    </row>
    <row r="28" spans="1:18" x14ac:dyDescent="0.2">
      <c r="A28">
        <v>1</v>
      </c>
      <c r="B28" s="2">
        <v>44620</v>
      </c>
      <c r="C28" t="s">
        <v>170</v>
      </c>
      <c r="D28">
        <v>3</v>
      </c>
      <c r="E28" t="str">
        <f t="shared" si="0"/>
        <v>3a45</v>
      </c>
      <c r="F28">
        <v>45</v>
      </c>
      <c r="G28">
        <v>0</v>
      </c>
      <c r="H28" t="s">
        <v>126</v>
      </c>
    </row>
    <row r="29" spans="1:18" x14ac:dyDescent="0.2">
      <c r="A29">
        <v>1</v>
      </c>
      <c r="B29" s="2">
        <v>44620</v>
      </c>
      <c r="C29" t="s">
        <v>170</v>
      </c>
      <c r="D29">
        <v>3</v>
      </c>
      <c r="E29" t="str">
        <f t="shared" si="0"/>
        <v>3a45</v>
      </c>
      <c r="F29">
        <v>45</v>
      </c>
      <c r="G29">
        <v>0</v>
      </c>
      <c r="H29" t="s">
        <v>126</v>
      </c>
    </row>
    <row r="30" spans="1:18" x14ac:dyDescent="0.2">
      <c r="A30">
        <v>1</v>
      </c>
      <c r="B30" s="2">
        <v>44620</v>
      </c>
      <c r="C30" t="s">
        <v>170</v>
      </c>
      <c r="D30">
        <v>3</v>
      </c>
      <c r="E30" t="str">
        <f t="shared" si="0"/>
        <v>3a45</v>
      </c>
      <c r="F30">
        <v>45</v>
      </c>
      <c r="G30">
        <v>0</v>
      </c>
      <c r="H30" t="s">
        <v>126</v>
      </c>
    </row>
    <row r="31" spans="1:18" x14ac:dyDescent="0.2">
      <c r="A31">
        <v>1</v>
      </c>
      <c r="B31" s="2">
        <v>44620</v>
      </c>
      <c r="C31" t="s">
        <v>170</v>
      </c>
      <c r="D31">
        <v>3</v>
      </c>
      <c r="E31" t="str">
        <f t="shared" si="0"/>
        <v>3a45</v>
      </c>
      <c r="F31">
        <v>45</v>
      </c>
      <c r="G31">
        <v>0</v>
      </c>
      <c r="H31" t="s">
        <v>126</v>
      </c>
    </row>
    <row r="32" spans="1:18" x14ac:dyDescent="0.2">
      <c r="A32">
        <v>1</v>
      </c>
      <c r="B32" s="2">
        <v>44621</v>
      </c>
      <c r="C32" t="s">
        <v>170</v>
      </c>
      <c r="D32">
        <v>3</v>
      </c>
      <c r="E32" t="str">
        <f t="shared" si="0"/>
        <v>3a15</v>
      </c>
      <c r="F32">
        <v>15</v>
      </c>
      <c r="G32">
        <f>28+27+18+28+23</f>
        <v>124</v>
      </c>
      <c r="H32" t="s">
        <v>87</v>
      </c>
      <c r="I32">
        <v>1</v>
      </c>
      <c r="J32">
        <v>2308.44</v>
      </c>
    </row>
    <row r="33" spans="1:10" x14ac:dyDescent="0.2">
      <c r="A33">
        <v>1</v>
      </c>
      <c r="B33" s="2">
        <v>44621</v>
      </c>
      <c r="C33" t="s">
        <v>170</v>
      </c>
      <c r="D33">
        <v>3</v>
      </c>
      <c r="E33" t="str">
        <f t="shared" si="0"/>
        <v>3a15</v>
      </c>
      <c r="F33">
        <v>15</v>
      </c>
      <c r="G33">
        <v>0</v>
      </c>
      <c r="H33" t="s">
        <v>52</v>
      </c>
      <c r="I33">
        <v>2</v>
      </c>
      <c r="J33">
        <v>2258.9899999999998</v>
      </c>
    </row>
    <row r="34" spans="1:10" x14ac:dyDescent="0.2">
      <c r="A34">
        <v>1</v>
      </c>
      <c r="B34" s="2">
        <v>44621</v>
      </c>
      <c r="C34" t="s">
        <v>170</v>
      </c>
      <c r="D34">
        <v>3</v>
      </c>
      <c r="E34" t="str">
        <f t="shared" si="0"/>
        <v>3a15</v>
      </c>
      <c r="F34">
        <v>15</v>
      </c>
      <c r="G34">
        <v>0</v>
      </c>
      <c r="H34" t="s">
        <v>80</v>
      </c>
      <c r="I34">
        <v>3</v>
      </c>
      <c r="J34">
        <v>2778.22</v>
      </c>
    </row>
    <row r="35" spans="1:10" x14ac:dyDescent="0.2">
      <c r="A35">
        <v>1</v>
      </c>
      <c r="B35" s="2">
        <v>44621</v>
      </c>
      <c r="C35" t="s">
        <v>170</v>
      </c>
      <c r="D35">
        <v>3</v>
      </c>
      <c r="E35" t="str">
        <f t="shared" si="0"/>
        <v>3a15</v>
      </c>
      <c r="F35">
        <v>15</v>
      </c>
      <c r="G35">
        <v>0</v>
      </c>
      <c r="H35" t="s">
        <v>49</v>
      </c>
      <c r="I35">
        <v>4</v>
      </c>
      <c r="J35">
        <v>2428.67</v>
      </c>
    </row>
    <row r="36" spans="1:10" x14ac:dyDescent="0.2">
      <c r="A36">
        <v>1</v>
      </c>
      <c r="B36" s="2">
        <v>44621</v>
      </c>
      <c r="C36" t="s">
        <v>170</v>
      </c>
      <c r="D36">
        <v>3</v>
      </c>
      <c r="E36" t="str">
        <f t="shared" si="0"/>
        <v>3a15</v>
      </c>
      <c r="F36">
        <v>15</v>
      </c>
      <c r="G36">
        <f>6+10+13+5+8</f>
        <v>42</v>
      </c>
      <c r="H36" t="s">
        <v>46</v>
      </c>
      <c r="I36">
        <v>5</v>
      </c>
      <c r="J36">
        <v>2069.29</v>
      </c>
    </row>
    <row r="37" spans="1:10" x14ac:dyDescent="0.2">
      <c r="A37">
        <v>1</v>
      </c>
      <c r="B37" s="2">
        <v>44621</v>
      </c>
      <c r="C37" t="s">
        <v>170</v>
      </c>
      <c r="D37">
        <v>3</v>
      </c>
      <c r="E37" t="str">
        <f t="shared" si="0"/>
        <v>3a15</v>
      </c>
      <c r="F37">
        <v>15</v>
      </c>
      <c r="G37">
        <v>0</v>
      </c>
      <c r="H37" t="s">
        <v>48</v>
      </c>
      <c r="I37">
        <v>6</v>
      </c>
      <c r="J37">
        <v>2710</v>
      </c>
    </row>
    <row r="38" spans="1:10" x14ac:dyDescent="0.2">
      <c r="A38">
        <v>1</v>
      </c>
      <c r="B38" s="2">
        <v>44621</v>
      </c>
      <c r="C38" t="s">
        <v>170</v>
      </c>
      <c r="D38">
        <v>3</v>
      </c>
      <c r="E38" t="str">
        <f t="shared" si="0"/>
        <v>3a15</v>
      </c>
      <c r="F38">
        <v>15</v>
      </c>
      <c r="G38">
        <f>6+5+9+8+3</f>
        <v>31</v>
      </c>
      <c r="H38" t="s">
        <v>77</v>
      </c>
      <c r="I38">
        <v>7</v>
      </c>
      <c r="J38">
        <v>2289.1799999999998</v>
      </c>
    </row>
    <row r="39" spans="1:10" x14ac:dyDescent="0.2">
      <c r="A39">
        <v>1</v>
      </c>
      <c r="B39" s="2">
        <v>44621</v>
      </c>
      <c r="C39" t="s">
        <v>170</v>
      </c>
      <c r="D39">
        <v>3</v>
      </c>
      <c r="E39" t="str">
        <f t="shared" si="0"/>
        <v>3a15</v>
      </c>
      <c r="F39">
        <v>15</v>
      </c>
      <c r="G39">
        <v>21</v>
      </c>
      <c r="H39" t="s">
        <v>62</v>
      </c>
      <c r="I39">
        <v>8</v>
      </c>
      <c r="J39">
        <v>2459.0700000000002</v>
      </c>
    </row>
    <row r="40" spans="1:10" x14ac:dyDescent="0.2">
      <c r="A40">
        <v>1</v>
      </c>
      <c r="B40" s="2">
        <v>44621</v>
      </c>
      <c r="C40" t="s">
        <v>170</v>
      </c>
      <c r="D40">
        <v>3</v>
      </c>
      <c r="E40" t="str">
        <f t="shared" si="0"/>
        <v>3a15</v>
      </c>
      <c r="F40">
        <v>15</v>
      </c>
      <c r="G40">
        <v>0</v>
      </c>
      <c r="H40" t="s">
        <v>126</v>
      </c>
    </row>
    <row r="41" spans="1:10" x14ac:dyDescent="0.2">
      <c r="A41">
        <v>1</v>
      </c>
      <c r="B41" s="2">
        <v>44621</v>
      </c>
      <c r="C41" t="s">
        <v>173</v>
      </c>
      <c r="D41">
        <v>6</v>
      </c>
      <c r="E41" t="str">
        <f t="shared" si="0"/>
        <v>6a45</v>
      </c>
      <c r="F41">
        <v>45</v>
      </c>
      <c r="G41">
        <v>10</v>
      </c>
      <c r="H41" t="s">
        <v>68</v>
      </c>
      <c r="I41">
        <v>1</v>
      </c>
      <c r="J41">
        <v>2722.76</v>
      </c>
    </row>
    <row r="42" spans="1:10" x14ac:dyDescent="0.2">
      <c r="A42">
        <v>1</v>
      </c>
      <c r="B42" s="2">
        <v>44621</v>
      </c>
      <c r="C42" t="s">
        <v>173</v>
      </c>
      <c r="D42">
        <v>6</v>
      </c>
      <c r="E42" t="str">
        <f t="shared" si="0"/>
        <v>6a45</v>
      </c>
      <c r="F42">
        <v>45</v>
      </c>
      <c r="G42">
        <v>11</v>
      </c>
      <c r="H42" t="s">
        <v>80</v>
      </c>
      <c r="I42">
        <v>2</v>
      </c>
      <c r="J42">
        <v>2729.09</v>
      </c>
    </row>
    <row r="43" spans="1:10" x14ac:dyDescent="0.2">
      <c r="A43">
        <v>1</v>
      </c>
      <c r="B43" s="2">
        <v>44621</v>
      </c>
      <c r="C43" t="s">
        <v>173</v>
      </c>
      <c r="D43">
        <v>6</v>
      </c>
      <c r="E43" t="str">
        <f t="shared" si="0"/>
        <v>6a45</v>
      </c>
      <c r="F43">
        <v>45</v>
      </c>
      <c r="G43">
        <f>9+6+5+7+4</f>
        <v>31</v>
      </c>
      <c r="H43" t="s">
        <v>91</v>
      </c>
      <c r="I43">
        <v>3</v>
      </c>
      <c r="J43">
        <v>2556.85</v>
      </c>
    </row>
    <row r="44" spans="1:10" x14ac:dyDescent="0.2">
      <c r="A44">
        <v>1</v>
      </c>
      <c r="B44" s="2">
        <v>44621</v>
      </c>
      <c r="C44" t="s">
        <v>173</v>
      </c>
      <c r="D44">
        <v>6</v>
      </c>
      <c r="E44" t="str">
        <f t="shared" si="0"/>
        <v>6a45</v>
      </c>
      <c r="F44">
        <v>45</v>
      </c>
      <c r="G44">
        <v>3</v>
      </c>
      <c r="H44" t="s">
        <v>52</v>
      </c>
      <c r="I44">
        <v>4</v>
      </c>
      <c r="J44">
        <v>2738.71</v>
      </c>
    </row>
    <row r="45" spans="1:10" x14ac:dyDescent="0.2">
      <c r="A45">
        <v>1</v>
      </c>
      <c r="B45" s="2">
        <v>44621</v>
      </c>
      <c r="C45" t="s">
        <v>173</v>
      </c>
      <c r="D45">
        <v>6</v>
      </c>
      <c r="E45" t="str">
        <f t="shared" si="0"/>
        <v>6a45</v>
      </c>
      <c r="F45">
        <v>45</v>
      </c>
      <c r="G45">
        <f>9+8+10+12+6</f>
        <v>45</v>
      </c>
      <c r="H45" t="s">
        <v>91</v>
      </c>
      <c r="I45">
        <v>5</v>
      </c>
      <c r="J45">
        <v>2112.12</v>
      </c>
    </row>
    <row r="46" spans="1:10" x14ac:dyDescent="0.2">
      <c r="A46">
        <v>1</v>
      </c>
      <c r="B46" s="2">
        <v>44621</v>
      </c>
      <c r="C46" t="s">
        <v>173</v>
      </c>
      <c r="D46">
        <v>6</v>
      </c>
      <c r="E46" t="str">
        <f t="shared" si="0"/>
        <v>6a45</v>
      </c>
      <c r="F46">
        <v>45</v>
      </c>
      <c r="G46">
        <f>14+5+4+8</f>
        <v>31</v>
      </c>
      <c r="H46" t="s">
        <v>66</v>
      </c>
      <c r="I46">
        <v>6</v>
      </c>
      <c r="J46">
        <v>2406.83</v>
      </c>
    </row>
    <row r="47" spans="1:10" x14ac:dyDescent="0.2">
      <c r="A47">
        <v>1</v>
      </c>
      <c r="B47" s="2">
        <v>44621</v>
      </c>
      <c r="C47" t="s">
        <v>173</v>
      </c>
      <c r="D47">
        <v>6</v>
      </c>
      <c r="E47" t="str">
        <f t="shared" si="0"/>
        <v>6a45</v>
      </c>
      <c r="F47">
        <v>45</v>
      </c>
      <c r="G47">
        <f>17+10+15+18+16</f>
        <v>76</v>
      </c>
      <c r="H47" t="s">
        <v>49</v>
      </c>
      <c r="I47">
        <v>7</v>
      </c>
      <c r="J47">
        <v>2285.3000000000002</v>
      </c>
    </row>
    <row r="48" spans="1:10" x14ac:dyDescent="0.2">
      <c r="A48">
        <v>1</v>
      </c>
      <c r="B48" s="2">
        <v>44621</v>
      </c>
      <c r="C48" t="s">
        <v>173</v>
      </c>
      <c r="D48">
        <v>6</v>
      </c>
      <c r="E48" t="str">
        <f t="shared" si="0"/>
        <v>6a45</v>
      </c>
      <c r="F48">
        <v>45</v>
      </c>
      <c r="G48">
        <v>8</v>
      </c>
      <c r="H48" t="s">
        <v>100</v>
      </c>
      <c r="I48">
        <v>8</v>
      </c>
      <c r="J48">
        <v>2246.0500000000002</v>
      </c>
    </row>
    <row r="49" spans="1:10" x14ac:dyDescent="0.2">
      <c r="A49">
        <v>1</v>
      </c>
      <c r="B49" s="2">
        <v>44621</v>
      </c>
      <c r="C49" t="s">
        <v>173</v>
      </c>
      <c r="D49">
        <v>6</v>
      </c>
      <c r="E49" t="str">
        <f t="shared" si="0"/>
        <v>6a45</v>
      </c>
      <c r="F49">
        <v>45</v>
      </c>
      <c r="G49">
        <f>12+14+12+11+13</f>
        <v>62</v>
      </c>
      <c r="H49" t="s">
        <v>90</v>
      </c>
      <c r="I49">
        <v>9</v>
      </c>
      <c r="J49">
        <v>2652.2</v>
      </c>
    </row>
    <row r="50" spans="1:10" x14ac:dyDescent="0.2">
      <c r="A50">
        <v>1</v>
      </c>
      <c r="B50" s="2">
        <v>44621</v>
      </c>
      <c r="C50" t="s">
        <v>173</v>
      </c>
      <c r="D50">
        <v>6</v>
      </c>
      <c r="E50" t="str">
        <f t="shared" si="0"/>
        <v>6a45</v>
      </c>
      <c r="F50">
        <v>45</v>
      </c>
      <c r="G50">
        <f>7+8+10+6+12</f>
        <v>43</v>
      </c>
      <c r="H50" t="s">
        <v>77</v>
      </c>
      <c r="I50">
        <v>10</v>
      </c>
      <c r="J50">
        <v>2669.48</v>
      </c>
    </row>
    <row r="51" spans="1:10" x14ac:dyDescent="0.2">
      <c r="A51">
        <v>1</v>
      </c>
      <c r="B51" s="2">
        <v>44621</v>
      </c>
      <c r="C51" t="s">
        <v>173</v>
      </c>
      <c r="D51">
        <v>6</v>
      </c>
      <c r="E51" t="str">
        <f t="shared" si="0"/>
        <v>6a45</v>
      </c>
      <c r="F51">
        <v>45</v>
      </c>
      <c r="G51">
        <f>4+4+10+7+8</f>
        <v>33</v>
      </c>
      <c r="H51" t="s">
        <v>109</v>
      </c>
      <c r="I51">
        <v>11</v>
      </c>
      <c r="J51">
        <v>2426.2399999999998</v>
      </c>
    </row>
    <row r="52" spans="1:10" x14ac:dyDescent="0.2">
      <c r="A52">
        <v>1</v>
      </c>
      <c r="B52" s="2">
        <v>44621</v>
      </c>
      <c r="C52" t="s">
        <v>173</v>
      </c>
      <c r="D52">
        <v>6</v>
      </c>
      <c r="E52" t="str">
        <f t="shared" si="0"/>
        <v>6a45</v>
      </c>
      <c r="F52">
        <v>45</v>
      </c>
      <c r="G52">
        <v>7</v>
      </c>
      <c r="H52" t="s">
        <v>71</v>
      </c>
      <c r="I52">
        <v>12</v>
      </c>
      <c r="J52">
        <v>2205.94</v>
      </c>
    </row>
    <row r="53" spans="1:10" x14ac:dyDescent="0.2">
      <c r="A53">
        <v>1</v>
      </c>
      <c r="B53" s="2">
        <v>44621</v>
      </c>
      <c r="C53" t="s">
        <v>173</v>
      </c>
      <c r="D53">
        <v>6</v>
      </c>
      <c r="E53" t="str">
        <f t="shared" si="0"/>
        <v>6a45</v>
      </c>
      <c r="F53">
        <v>45</v>
      </c>
      <c r="G53">
        <v>0</v>
      </c>
      <c r="H53" t="s">
        <v>126</v>
      </c>
    </row>
    <row r="54" spans="1:10" x14ac:dyDescent="0.2">
      <c r="A54">
        <v>1</v>
      </c>
      <c r="B54" s="2">
        <v>44621</v>
      </c>
      <c r="C54" t="s">
        <v>173</v>
      </c>
      <c r="D54">
        <v>6</v>
      </c>
      <c r="E54" t="str">
        <f t="shared" si="0"/>
        <v>6a45</v>
      </c>
      <c r="F54">
        <v>45</v>
      </c>
      <c r="G54">
        <v>0</v>
      </c>
      <c r="H54" t="s">
        <v>126</v>
      </c>
    </row>
    <row r="55" spans="1:10" x14ac:dyDescent="0.2">
      <c r="A55">
        <v>1</v>
      </c>
      <c r="B55" s="2">
        <v>44621</v>
      </c>
      <c r="C55" t="s">
        <v>173</v>
      </c>
      <c r="D55">
        <v>6</v>
      </c>
      <c r="E55" t="str">
        <f t="shared" si="0"/>
        <v>6a15</v>
      </c>
      <c r="F55">
        <v>15</v>
      </c>
      <c r="G55">
        <f>20+12+16+21+20</f>
        <v>89</v>
      </c>
      <c r="H55" t="s">
        <v>63</v>
      </c>
      <c r="I55">
        <v>1</v>
      </c>
      <c r="J55">
        <v>3005.43</v>
      </c>
    </row>
    <row r="56" spans="1:10" x14ac:dyDescent="0.2">
      <c r="A56">
        <v>1</v>
      </c>
      <c r="B56" s="2">
        <v>44621</v>
      </c>
      <c r="C56" t="s">
        <v>173</v>
      </c>
      <c r="D56">
        <v>6</v>
      </c>
      <c r="E56" t="str">
        <f t="shared" si="0"/>
        <v>6a15</v>
      </c>
      <c r="F56">
        <v>15</v>
      </c>
      <c r="G56">
        <v>0</v>
      </c>
      <c r="H56" t="s">
        <v>74</v>
      </c>
      <c r="I56">
        <v>2</v>
      </c>
      <c r="J56">
        <v>2886.35</v>
      </c>
    </row>
    <row r="57" spans="1:10" x14ac:dyDescent="0.2">
      <c r="A57">
        <v>1</v>
      </c>
      <c r="B57" s="2">
        <v>44621</v>
      </c>
      <c r="C57" t="s">
        <v>173</v>
      </c>
      <c r="D57">
        <v>6</v>
      </c>
      <c r="E57" t="str">
        <f t="shared" si="0"/>
        <v>6a15</v>
      </c>
      <c r="F57">
        <v>15</v>
      </c>
      <c r="G57">
        <v>0</v>
      </c>
      <c r="H57" t="s">
        <v>52</v>
      </c>
      <c r="I57">
        <v>3</v>
      </c>
      <c r="J57">
        <v>2858.1</v>
      </c>
    </row>
    <row r="58" spans="1:10" ht="15.5" customHeight="1" x14ac:dyDescent="0.2">
      <c r="A58">
        <v>1</v>
      </c>
      <c r="B58" s="2">
        <v>44621</v>
      </c>
      <c r="C58" t="s">
        <v>173</v>
      </c>
      <c r="D58">
        <v>6</v>
      </c>
      <c r="E58" t="str">
        <f t="shared" si="0"/>
        <v>6a15</v>
      </c>
      <c r="F58">
        <v>15</v>
      </c>
      <c r="G58">
        <v>3</v>
      </c>
      <c r="H58" t="s">
        <v>62</v>
      </c>
      <c r="I58">
        <v>4</v>
      </c>
      <c r="J58">
        <v>2366.0500000000002</v>
      </c>
    </row>
    <row r="59" spans="1:10" x14ac:dyDescent="0.2">
      <c r="A59">
        <v>1</v>
      </c>
      <c r="B59" s="2">
        <v>44621</v>
      </c>
      <c r="C59" t="s">
        <v>173</v>
      </c>
      <c r="D59">
        <v>6</v>
      </c>
      <c r="E59" t="str">
        <f t="shared" si="0"/>
        <v>6a15</v>
      </c>
      <c r="F59">
        <v>15</v>
      </c>
      <c r="G59">
        <v>17</v>
      </c>
      <c r="H59" t="s">
        <v>222</v>
      </c>
    </row>
    <row r="60" spans="1:10" x14ac:dyDescent="0.2">
      <c r="A60">
        <v>1</v>
      </c>
      <c r="B60" s="2">
        <v>44621</v>
      </c>
      <c r="C60" t="s">
        <v>173</v>
      </c>
      <c r="D60">
        <v>6</v>
      </c>
      <c r="E60" t="str">
        <f t="shared" si="0"/>
        <v>6a15</v>
      </c>
      <c r="F60">
        <v>15</v>
      </c>
      <c r="G60">
        <v>50</v>
      </c>
      <c r="H60" t="s">
        <v>222</v>
      </c>
    </row>
    <row r="61" spans="1:10" x14ac:dyDescent="0.2">
      <c r="A61">
        <v>1</v>
      </c>
      <c r="B61" s="2">
        <v>44621</v>
      </c>
      <c r="C61" t="s">
        <v>173</v>
      </c>
      <c r="D61">
        <v>6</v>
      </c>
      <c r="E61" t="str">
        <f t="shared" si="0"/>
        <v>6a15</v>
      </c>
      <c r="F61">
        <v>15</v>
      </c>
      <c r="G61">
        <v>0</v>
      </c>
      <c r="H61" t="s">
        <v>126</v>
      </c>
    </row>
    <row r="62" spans="1:10" x14ac:dyDescent="0.2">
      <c r="A62">
        <v>1</v>
      </c>
      <c r="B62" s="2">
        <v>44621</v>
      </c>
      <c r="C62" t="s">
        <v>173</v>
      </c>
      <c r="D62">
        <v>6</v>
      </c>
      <c r="E62" t="str">
        <f t="shared" si="0"/>
        <v>6a15</v>
      </c>
      <c r="F62">
        <v>15</v>
      </c>
      <c r="G62">
        <v>0</v>
      </c>
      <c r="H62" t="s">
        <v>126</v>
      </c>
    </row>
    <row r="63" spans="1:10" x14ac:dyDescent="0.2">
      <c r="A63">
        <v>1</v>
      </c>
      <c r="B63" s="2">
        <v>44621</v>
      </c>
      <c r="C63" t="s">
        <v>173</v>
      </c>
      <c r="D63">
        <v>6</v>
      </c>
      <c r="E63" t="str">
        <f t="shared" si="0"/>
        <v>6a15</v>
      </c>
      <c r="F63">
        <v>15</v>
      </c>
      <c r="G63">
        <v>0</v>
      </c>
      <c r="H63" t="s">
        <v>126</v>
      </c>
    </row>
    <row r="64" spans="1:10" x14ac:dyDescent="0.2">
      <c r="A64">
        <v>1</v>
      </c>
      <c r="B64" s="2">
        <v>44621</v>
      </c>
      <c r="C64" t="s">
        <v>173</v>
      </c>
      <c r="D64">
        <v>6</v>
      </c>
      <c r="E64" t="str">
        <f t="shared" si="0"/>
        <v>6a15</v>
      </c>
      <c r="F64">
        <v>15</v>
      </c>
      <c r="G64">
        <v>0</v>
      </c>
      <c r="H64" t="s">
        <v>126</v>
      </c>
    </row>
    <row r="65" spans="1:10" x14ac:dyDescent="0.2">
      <c r="A65">
        <v>1</v>
      </c>
      <c r="B65" s="2">
        <v>44621</v>
      </c>
      <c r="C65" t="s">
        <v>173</v>
      </c>
      <c r="D65">
        <v>6</v>
      </c>
      <c r="E65" t="str">
        <f t="shared" si="0"/>
        <v>6a15</v>
      </c>
      <c r="F65">
        <v>15</v>
      </c>
      <c r="G65">
        <v>0</v>
      </c>
      <c r="H65" t="s">
        <v>126</v>
      </c>
    </row>
    <row r="66" spans="1:10" x14ac:dyDescent="0.2">
      <c r="A66">
        <v>1</v>
      </c>
      <c r="B66" s="2">
        <v>44622</v>
      </c>
      <c r="C66" t="s">
        <v>172</v>
      </c>
      <c r="D66">
        <v>5</v>
      </c>
      <c r="E66" t="str">
        <f t="shared" si="0"/>
        <v>5a45</v>
      </c>
      <c r="F66">
        <v>45</v>
      </c>
      <c r="G66">
        <f>16+14+19+15+16</f>
        <v>80</v>
      </c>
      <c r="H66" t="s">
        <v>105</v>
      </c>
      <c r="I66">
        <v>1</v>
      </c>
      <c r="J66">
        <v>2969.2</v>
      </c>
    </row>
    <row r="67" spans="1:10" x14ac:dyDescent="0.2">
      <c r="A67">
        <v>1</v>
      </c>
      <c r="B67" s="2">
        <v>44622</v>
      </c>
      <c r="C67" t="s">
        <v>172</v>
      </c>
      <c r="D67">
        <v>5</v>
      </c>
      <c r="E67" t="str">
        <f t="shared" ref="E67:E130" si="1">CONCATENATE(C67,F67)</f>
        <v>5a45</v>
      </c>
      <c r="F67">
        <v>45</v>
      </c>
      <c r="G67">
        <f>10+18</f>
        <v>28</v>
      </c>
      <c r="H67" t="s">
        <v>71</v>
      </c>
      <c r="I67">
        <v>2</v>
      </c>
      <c r="J67">
        <v>2866.16</v>
      </c>
    </row>
    <row r="68" spans="1:10" x14ac:dyDescent="0.2">
      <c r="A68">
        <v>1</v>
      </c>
      <c r="B68" s="2">
        <v>44622</v>
      </c>
      <c r="C68" t="s">
        <v>172</v>
      </c>
      <c r="D68">
        <v>5</v>
      </c>
      <c r="E68" t="str">
        <f t="shared" si="1"/>
        <v>5a45</v>
      </c>
      <c r="F68">
        <v>45</v>
      </c>
      <c r="G68">
        <f>29+21+24+20+19</f>
        <v>113</v>
      </c>
      <c r="H68" t="s">
        <v>52</v>
      </c>
      <c r="I68">
        <v>3</v>
      </c>
      <c r="J68">
        <v>2798.17</v>
      </c>
    </row>
    <row r="69" spans="1:10" x14ac:dyDescent="0.2">
      <c r="A69">
        <v>1</v>
      </c>
      <c r="B69" s="2">
        <v>44622</v>
      </c>
      <c r="C69" t="s">
        <v>172</v>
      </c>
      <c r="D69">
        <v>5</v>
      </c>
      <c r="E69" t="str">
        <f t="shared" si="1"/>
        <v>5a45</v>
      </c>
      <c r="F69">
        <v>45</v>
      </c>
      <c r="G69">
        <f>45+34+41+36+30</f>
        <v>186</v>
      </c>
      <c r="H69" t="s">
        <v>123</v>
      </c>
      <c r="I69">
        <v>4</v>
      </c>
      <c r="J69">
        <v>2741.79</v>
      </c>
    </row>
    <row r="70" spans="1:10" x14ac:dyDescent="0.2">
      <c r="A70">
        <v>1</v>
      </c>
      <c r="B70" s="2">
        <v>44622</v>
      </c>
      <c r="C70" t="s">
        <v>172</v>
      </c>
      <c r="D70">
        <v>5</v>
      </c>
      <c r="E70" t="str">
        <f t="shared" si="1"/>
        <v>5a45</v>
      </c>
      <c r="F70">
        <v>45</v>
      </c>
      <c r="G70">
        <f>192+224+208+192+144</f>
        <v>960</v>
      </c>
      <c r="H70" t="s">
        <v>127</v>
      </c>
      <c r="I70">
        <v>5</v>
      </c>
      <c r="J70">
        <v>2730.46</v>
      </c>
    </row>
    <row r="71" spans="1:10" x14ac:dyDescent="0.2">
      <c r="A71">
        <v>1</v>
      </c>
      <c r="B71" s="2">
        <v>44622</v>
      </c>
      <c r="C71" t="s">
        <v>172</v>
      </c>
      <c r="D71">
        <v>5</v>
      </c>
      <c r="E71" t="str">
        <f t="shared" si="1"/>
        <v>5a45</v>
      </c>
      <c r="F71">
        <v>45</v>
      </c>
      <c r="G71">
        <v>24</v>
      </c>
      <c r="H71" t="s">
        <v>50</v>
      </c>
      <c r="I71">
        <v>6</v>
      </c>
      <c r="J71">
        <v>2627.31</v>
      </c>
    </row>
    <row r="72" spans="1:10" x14ac:dyDescent="0.2">
      <c r="A72">
        <v>1</v>
      </c>
      <c r="B72" s="2">
        <v>44622</v>
      </c>
      <c r="C72" t="s">
        <v>172</v>
      </c>
      <c r="D72">
        <v>5</v>
      </c>
      <c r="E72" t="str">
        <f t="shared" si="1"/>
        <v>5a45</v>
      </c>
      <c r="F72">
        <v>45</v>
      </c>
      <c r="G72">
        <f>28+50+60+40+44</f>
        <v>222</v>
      </c>
      <c r="H72" t="s">
        <v>50</v>
      </c>
      <c r="I72">
        <v>7</v>
      </c>
      <c r="J72">
        <v>2936.52</v>
      </c>
    </row>
    <row r="73" spans="1:10" x14ac:dyDescent="0.2">
      <c r="A73">
        <v>1</v>
      </c>
      <c r="B73" s="2">
        <v>44622</v>
      </c>
      <c r="C73" t="s">
        <v>172</v>
      </c>
      <c r="D73">
        <v>5</v>
      </c>
      <c r="E73" t="str">
        <f t="shared" si="1"/>
        <v>5a45</v>
      </c>
      <c r="F73">
        <v>45</v>
      </c>
      <c r="G73">
        <f>9+9+14+10+4</f>
        <v>46</v>
      </c>
      <c r="H73" t="s">
        <v>50</v>
      </c>
      <c r="I73">
        <v>8</v>
      </c>
      <c r="J73">
        <v>2745.11</v>
      </c>
    </row>
    <row r="74" spans="1:10" x14ac:dyDescent="0.2">
      <c r="A74">
        <v>1</v>
      </c>
      <c r="B74" s="2">
        <v>44622</v>
      </c>
      <c r="C74" t="s">
        <v>172</v>
      </c>
      <c r="D74">
        <v>5</v>
      </c>
      <c r="E74" t="str">
        <f t="shared" si="1"/>
        <v>5a15</v>
      </c>
      <c r="F74">
        <v>15</v>
      </c>
      <c r="G74">
        <f>48+40+33+35+29</f>
        <v>185</v>
      </c>
      <c r="H74" t="s">
        <v>74</v>
      </c>
      <c r="I74">
        <v>1</v>
      </c>
      <c r="J74">
        <v>2577.65</v>
      </c>
    </row>
    <row r="75" spans="1:10" x14ac:dyDescent="0.2">
      <c r="A75">
        <v>1</v>
      </c>
      <c r="B75" s="2">
        <v>44622</v>
      </c>
      <c r="C75" t="s">
        <v>172</v>
      </c>
      <c r="D75">
        <v>5</v>
      </c>
      <c r="E75" t="str">
        <f t="shared" si="1"/>
        <v>5a15</v>
      </c>
      <c r="F75">
        <v>15</v>
      </c>
      <c r="G75">
        <f>22+18+10</f>
        <v>50</v>
      </c>
      <c r="H75" t="s">
        <v>63</v>
      </c>
      <c r="I75">
        <v>2</v>
      </c>
      <c r="J75">
        <v>2776.59</v>
      </c>
    </row>
    <row r="76" spans="1:10" x14ac:dyDescent="0.2">
      <c r="A76">
        <v>1</v>
      </c>
      <c r="B76" s="2">
        <v>44622</v>
      </c>
      <c r="C76" t="s">
        <v>172</v>
      </c>
      <c r="D76">
        <v>5</v>
      </c>
      <c r="E76" t="str">
        <f t="shared" si="1"/>
        <v>5a15</v>
      </c>
      <c r="F76">
        <v>15</v>
      </c>
      <c r="G76">
        <f>17</f>
        <v>17</v>
      </c>
      <c r="H76" t="s">
        <v>109</v>
      </c>
      <c r="I76">
        <v>3</v>
      </c>
      <c r="J76">
        <v>2620.6999999999998</v>
      </c>
    </row>
    <row r="77" spans="1:10" x14ac:dyDescent="0.2">
      <c r="A77">
        <v>1</v>
      </c>
      <c r="B77" s="2">
        <v>44622</v>
      </c>
      <c r="C77" t="s">
        <v>172</v>
      </c>
      <c r="D77">
        <v>5</v>
      </c>
      <c r="E77" t="str">
        <f t="shared" si="1"/>
        <v>5a15</v>
      </c>
      <c r="F77">
        <v>15</v>
      </c>
      <c r="G77">
        <f>21+24+25+22+23</f>
        <v>115</v>
      </c>
      <c r="H77" t="s">
        <v>51</v>
      </c>
      <c r="I77">
        <v>4</v>
      </c>
      <c r="J77">
        <v>2570.35</v>
      </c>
    </row>
    <row r="78" spans="1:10" x14ac:dyDescent="0.2">
      <c r="A78">
        <v>1</v>
      </c>
      <c r="B78" s="2">
        <v>44622</v>
      </c>
      <c r="C78" t="s">
        <v>172</v>
      </c>
      <c r="D78">
        <v>5</v>
      </c>
      <c r="E78" t="str">
        <f t="shared" si="1"/>
        <v>5a15</v>
      </c>
      <c r="F78">
        <v>15</v>
      </c>
      <c r="G78">
        <v>30</v>
      </c>
      <c r="H78" t="s">
        <v>50</v>
      </c>
    </row>
    <row r="79" spans="1:10" x14ac:dyDescent="0.2">
      <c r="A79">
        <v>1</v>
      </c>
      <c r="B79" s="2">
        <v>44622</v>
      </c>
      <c r="C79" t="s">
        <v>169</v>
      </c>
      <c r="D79">
        <v>1</v>
      </c>
      <c r="E79" t="str">
        <f t="shared" si="1"/>
        <v>1a45</v>
      </c>
      <c r="F79">
        <v>45</v>
      </c>
      <c r="G79">
        <v>0</v>
      </c>
      <c r="H79" t="s">
        <v>61</v>
      </c>
      <c r="I79">
        <v>1</v>
      </c>
      <c r="J79">
        <v>2974.42</v>
      </c>
    </row>
    <row r="80" spans="1:10" x14ac:dyDescent="0.2">
      <c r="A80">
        <v>1</v>
      </c>
      <c r="B80" s="2">
        <v>44622</v>
      </c>
      <c r="C80" t="s">
        <v>169</v>
      </c>
      <c r="D80">
        <v>1</v>
      </c>
      <c r="E80" t="str">
        <f t="shared" si="1"/>
        <v>1a45</v>
      </c>
      <c r="F80">
        <v>45</v>
      </c>
      <c r="G80">
        <v>0</v>
      </c>
      <c r="H80" t="s">
        <v>123</v>
      </c>
      <c r="I80">
        <v>2</v>
      </c>
      <c r="J80">
        <v>2838.53</v>
      </c>
    </row>
    <row r="81" spans="1:10" x14ac:dyDescent="0.2">
      <c r="A81">
        <v>1</v>
      </c>
      <c r="B81" s="2">
        <v>44622</v>
      </c>
      <c r="C81" t="s">
        <v>169</v>
      </c>
      <c r="D81">
        <v>1</v>
      </c>
      <c r="E81" t="str">
        <f t="shared" si="1"/>
        <v>1a45</v>
      </c>
      <c r="F81">
        <v>45</v>
      </c>
      <c r="G81">
        <v>6</v>
      </c>
      <c r="H81" t="s">
        <v>108</v>
      </c>
      <c r="I81">
        <v>3</v>
      </c>
      <c r="J81">
        <v>2662.19</v>
      </c>
    </row>
    <row r="82" spans="1:10" x14ac:dyDescent="0.2">
      <c r="A82">
        <v>1</v>
      </c>
      <c r="B82" s="2">
        <v>44622</v>
      </c>
      <c r="C82" t="s">
        <v>169</v>
      </c>
      <c r="D82">
        <v>1</v>
      </c>
      <c r="E82" t="str">
        <f t="shared" si="1"/>
        <v>1a45</v>
      </c>
      <c r="F82">
        <v>45</v>
      </c>
      <c r="G82">
        <v>0</v>
      </c>
      <c r="H82" t="s">
        <v>74</v>
      </c>
      <c r="I82">
        <v>4</v>
      </c>
      <c r="J82">
        <v>2614.75</v>
      </c>
    </row>
    <row r="83" spans="1:10" x14ac:dyDescent="0.2">
      <c r="A83">
        <v>1</v>
      </c>
      <c r="B83" s="2">
        <v>44622</v>
      </c>
      <c r="C83" t="s">
        <v>169</v>
      </c>
      <c r="D83">
        <v>1</v>
      </c>
      <c r="E83" t="str">
        <f t="shared" si="1"/>
        <v>1a45</v>
      </c>
      <c r="F83">
        <v>45</v>
      </c>
      <c r="G83">
        <v>0</v>
      </c>
      <c r="H83" t="s">
        <v>43</v>
      </c>
      <c r="I83">
        <v>5</v>
      </c>
      <c r="J83">
        <v>2869.11</v>
      </c>
    </row>
    <row r="84" spans="1:10" x14ac:dyDescent="0.2">
      <c r="A84">
        <v>1</v>
      </c>
      <c r="B84" s="2">
        <v>44622</v>
      </c>
      <c r="C84" t="s">
        <v>169</v>
      </c>
      <c r="D84">
        <v>1</v>
      </c>
      <c r="E84" t="str">
        <f t="shared" si="1"/>
        <v>1a45</v>
      </c>
      <c r="F84">
        <v>45</v>
      </c>
      <c r="G84">
        <v>0</v>
      </c>
      <c r="H84" t="s">
        <v>57</v>
      </c>
      <c r="I84">
        <v>6</v>
      </c>
      <c r="J84">
        <v>2904.21</v>
      </c>
    </row>
    <row r="85" spans="1:10" x14ac:dyDescent="0.2">
      <c r="A85">
        <v>1</v>
      </c>
      <c r="B85" s="2">
        <v>44622</v>
      </c>
      <c r="C85" t="s">
        <v>169</v>
      </c>
      <c r="D85">
        <v>1</v>
      </c>
      <c r="E85" t="str">
        <f t="shared" si="1"/>
        <v>1a45</v>
      </c>
      <c r="F85">
        <v>45</v>
      </c>
      <c r="G85">
        <f>24+22+19+15+23</f>
        <v>103</v>
      </c>
      <c r="H85" t="s">
        <v>82</v>
      </c>
      <c r="I85">
        <v>7</v>
      </c>
      <c r="J85">
        <v>2225</v>
      </c>
    </row>
    <row r="86" spans="1:10" x14ac:dyDescent="0.2">
      <c r="A86">
        <v>1</v>
      </c>
      <c r="B86" s="2">
        <v>44622</v>
      </c>
      <c r="C86" t="s">
        <v>169</v>
      </c>
      <c r="D86">
        <v>1</v>
      </c>
      <c r="E86" t="str">
        <f t="shared" si="1"/>
        <v>1a45</v>
      </c>
      <c r="F86">
        <v>45</v>
      </c>
      <c r="G86">
        <f>19</f>
        <v>19</v>
      </c>
      <c r="H86" t="s">
        <v>66</v>
      </c>
      <c r="I86">
        <v>8</v>
      </c>
      <c r="J86">
        <v>2287.13</v>
      </c>
    </row>
    <row r="87" spans="1:10" x14ac:dyDescent="0.2">
      <c r="A87">
        <v>1</v>
      </c>
      <c r="B87" s="2">
        <v>44622</v>
      </c>
      <c r="C87" t="s">
        <v>169</v>
      </c>
      <c r="D87">
        <v>1</v>
      </c>
      <c r="E87" t="str">
        <f t="shared" si="1"/>
        <v>1a45</v>
      </c>
      <c r="F87">
        <v>45</v>
      </c>
      <c r="G87">
        <f>21+24+7+11+14</f>
        <v>77</v>
      </c>
      <c r="H87" t="s">
        <v>87</v>
      </c>
      <c r="I87">
        <v>9</v>
      </c>
      <c r="J87">
        <v>2447.34</v>
      </c>
    </row>
    <row r="88" spans="1:10" x14ac:dyDescent="0.2">
      <c r="A88">
        <v>1</v>
      </c>
      <c r="B88" s="2">
        <v>44622</v>
      </c>
      <c r="C88" t="s">
        <v>169</v>
      </c>
      <c r="D88">
        <v>1</v>
      </c>
      <c r="E88" t="str">
        <f t="shared" si="1"/>
        <v>1a45</v>
      </c>
      <c r="F88">
        <v>45</v>
      </c>
      <c r="G88">
        <v>0</v>
      </c>
      <c r="H88" t="s">
        <v>68</v>
      </c>
      <c r="I88">
        <v>10</v>
      </c>
      <c r="J88">
        <v>2224.59</v>
      </c>
    </row>
    <row r="89" spans="1:10" x14ac:dyDescent="0.2">
      <c r="A89">
        <v>1</v>
      </c>
      <c r="B89" s="2">
        <v>44622</v>
      </c>
      <c r="C89" t="s">
        <v>169</v>
      </c>
      <c r="D89">
        <v>1</v>
      </c>
      <c r="E89" t="str">
        <f t="shared" si="1"/>
        <v>1a45</v>
      </c>
      <c r="F89">
        <v>45</v>
      </c>
      <c r="G89">
        <v>0</v>
      </c>
      <c r="H89" t="s">
        <v>125</v>
      </c>
      <c r="I89">
        <v>11</v>
      </c>
      <c r="J89">
        <v>2014.33</v>
      </c>
    </row>
    <row r="90" spans="1:10" x14ac:dyDescent="0.2">
      <c r="A90">
        <v>1</v>
      </c>
      <c r="B90" s="2">
        <v>44622</v>
      </c>
      <c r="C90" t="s">
        <v>169</v>
      </c>
      <c r="D90">
        <v>1</v>
      </c>
      <c r="E90" t="str">
        <f t="shared" si="1"/>
        <v>1a45</v>
      </c>
      <c r="F90">
        <v>45</v>
      </c>
      <c r="G90">
        <f>14+8+10+17+15</f>
        <v>64</v>
      </c>
      <c r="H90" t="s">
        <v>123</v>
      </c>
      <c r="I90">
        <v>12</v>
      </c>
      <c r="J90">
        <v>2663.58</v>
      </c>
    </row>
    <row r="91" spans="1:10" x14ac:dyDescent="0.2">
      <c r="A91">
        <v>1</v>
      </c>
      <c r="B91" s="2">
        <v>44622</v>
      </c>
      <c r="C91" t="s">
        <v>169</v>
      </c>
      <c r="D91">
        <v>1</v>
      </c>
      <c r="E91" t="str">
        <f t="shared" si="1"/>
        <v>1a45</v>
      </c>
      <c r="F91">
        <v>45</v>
      </c>
      <c r="G91">
        <f>19+15+15+12+16</f>
        <v>77</v>
      </c>
      <c r="H91" t="s">
        <v>128</v>
      </c>
      <c r="I91">
        <v>13</v>
      </c>
      <c r="J91">
        <v>2486.63</v>
      </c>
    </row>
    <row r="92" spans="1:10" x14ac:dyDescent="0.2">
      <c r="A92">
        <v>1</v>
      </c>
      <c r="B92" s="2">
        <v>44622</v>
      </c>
      <c r="C92" t="s">
        <v>169</v>
      </c>
      <c r="D92">
        <v>1</v>
      </c>
      <c r="E92" t="str">
        <f t="shared" si="1"/>
        <v>1a45</v>
      </c>
      <c r="F92">
        <v>45</v>
      </c>
      <c r="G92">
        <f>17+14+16+15+6</f>
        <v>68</v>
      </c>
      <c r="H92" t="s">
        <v>79</v>
      </c>
      <c r="I92">
        <v>14</v>
      </c>
      <c r="J92">
        <v>1998.22</v>
      </c>
    </row>
    <row r="93" spans="1:10" x14ac:dyDescent="0.2">
      <c r="A93">
        <v>1</v>
      </c>
      <c r="B93" s="2">
        <v>44622</v>
      </c>
      <c r="C93" t="s">
        <v>169</v>
      </c>
      <c r="D93">
        <v>1</v>
      </c>
      <c r="E93" t="str">
        <f t="shared" si="1"/>
        <v>1a45</v>
      </c>
      <c r="F93">
        <v>45</v>
      </c>
      <c r="G93">
        <v>0</v>
      </c>
      <c r="H93" t="s">
        <v>62</v>
      </c>
      <c r="I93">
        <v>15</v>
      </c>
      <c r="J93">
        <v>2406.91</v>
      </c>
    </row>
    <row r="94" spans="1:10" x14ac:dyDescent="0.2">
      <c r="A94">
        <v>1</v>
      </c>
      <c r="B94" s="2">
        <v>44622</v>
      </c>
      <c r="C94" t="s">
        <v>169</v>
      </c>
      <c r="D94">
        <v>1</v>
      </c>
      <c r="E94" t="str">
        <f t="shared" si="1"/>
        <v>1a45</v>
      </c>
      <c r="F94">
        <v>45</v>
      </c>
      <c r="G94">
        <v>0</v>
      </c>
      <c r="H94" t="s">
        <v>89</v>
      </c>
      <c r="I94">
        <v>16</v>
      </c>
      <c r="J94">
        <v>2456.16</v>
      </c>
    </row>
    <row r="95" spans="1:10" x14ac:dyDescent="0.2">
      <c r="A95">
        <v>1</v>
      </c>
      <c r="B95" s="2">
        <v>44622</v>
      </c>
      <c r="C95" t="s">
        <v>169</v>
      </c>
      <c r="D95">
        <v>1</v>
      </c>
      <c r="E95" t="str">
        <f t="shared" si="1"/>
        <v>1a15</v>
      </c>
      <c r="F95">
        <v>15</v>
      </c>
      <c r="G95">
        <v>0</v>
      </c>
      <c r="H95" t="s">
        <v>56</v>
      </c>
      <c r="I95">
        <v>1</v>
      </c>
      <c r="J95">
        <v>2382.92</v>
      </c>
    </row>
    <row r="96" spans="1:10" x14ac:dyDescent="0.2">
      <c r="A96">
        <v>1</v>
      </c>
      <c r="B96" s="2">
        <v>44622</v>
      </c>
      <c r="C96" t="s">
        <v>169</v>
      </c>
      <c r="D96">
        <v>1</v>
      </c>
      <c r="E96" t="str">
        <f t="shared" si="1"/>
        <v>1a15</v>
      </c>
      <c r="F96">
        <v>15</v>
      </c>
      <c r="G96">
        <v>0</v>
      </c>
      <c r="H96" t="s">
        <v>43</v>
      </c>
      <c r="I96">
        <v>2</v>
      </c>
      <c r="J96">
        <v>2924.99</v>
      </c>
    </row>
    <row r="97" spans="1:10" x14ac:dyDescent="0.2">
      <c r="A97">
        <v>1</v>
      </c>
      <c r="B97" s="2">
        <v>44622</v>
      </c>
      <c r="C97" t="s">
        <v>169</v>
      </c>
      <c r="D97">
        <v>1</v>
      </c>
      <c r="E97" t="str">
        <f t="shared" si="1"/>
        <v>1a15</v>
      </c>
      <c r="F97">
        <v>15</v>
      </c>
      <c r="G97">
        <v>0</v>
      </c>
      <c r="H97" t="s">
        <v>80</v>
      </c>
      <c r="I97">
        <v>3</v>
      </c>
      <c r="J97">
        <v>1786.95</v>
      </c>
    </row>
    <row r="98" spans="1:10" x14ac:dyDescent="0.2">
      <c r="A98">
        <v>1</v>
      </c>
      <c r="B98" s="2">
        <v>44622</v>
      </c>
      <c r="C98" t="s">
        <v>169</v>
      </c>
      <c r="D98">
        <v>1</v>
      </c>
      <c r="E98" t="str">
        <f t="shared" si="1"/>
        <v>1a15</v>
      </c>
      <c r="F98">
        <v>15</v>
      </c>
      <c r="G98">
        <v>0</v>
      </c>
      <c r="H98" t="s">
        <v>72</v>
      </c>
      <c r="I98">
        <v>4</v>
      </c>
      <c r="J98">
        <v>2371.0700000000002</v>
      </c>
    </row>
    <row r="99" spans="1:10" x14ac:dyDescent="0.2">
      <c r="A99">
        <v>1</v>
      </c>
      <c r="B99" s="2">
        <v>44622</v>
      </c>
      <c r="C99" t="s">
        <v>169</v>
      </c>
      <c r="D99">
        <v>1</v>
      </c>
      <c r="E99" t="str">
        <f t="shared" si="1"/>
        <v>1a15</v>
      </c>
      <c r="F99">
        <v>15</v>
      </c>
      <c r="G99">
        <v>0</v>
      </c>
      <c r="H99" t="s">
        <v>74</v>
      </c>
      <c r="I99">
        <v>5</v>
      </c>
      <c r="J99">
        <v>2486.2199999999998</v>
      </c>
    </row>
    <row r="100" spans="1:10" x14ac:dyDescent="0.2">
      <c r="A100">
        <v>1</v>
      </c>
      <c r="B100" s="2">
        <v>44622</v>
      </c>
      <c r="C100" t="s">
        <v>169</v>
      </c>
      <c r="D100">
        <v>1</v>
      </c>
      <c r="E100" t="str">
        <f t="shared" si="1"/>
        <v>1a15</v>
      </c>
      <c r="F100">
        <v>15</v>
      </c>
      <c r="G100">
        <v>0</v>
      </c>
      <c r="H100" t="s">
        <v>125</v>
      </c>
      <c r="I100">
        <v>6</v>
      </c>
      <c r="J100">
        <v>1994.72</v>
      </c>
    </row>
    <row r="101" spans="1:10" x14ac:dyDescent="0.2">
      <c r="A101">
        <v>1</v>
      </c>
      <c r="B101" s="2">
        <v>44622</v>
      </c>
      <c r="C101" t="s">
        <v>169</v>
      </c>
      <c r="D101">
        <v>1</v>
      </c>
      <c r="E101" t="str">
        <f t="shared" si="1"/>
        <v>1a15</v>
      </c>
      <c r="F101">
        <v>15</v>
      </c>
      <c r="G101">
        <v>0</v>
      </c>
      <c r="H101" t="s">
        <v>52</v>
      </c>
      <c r="I101">
        <v>7</v>
      </c>
      <c r="J101">
        <v>2611.5700000000002</v>
      </c>
    </row>
    <row r="102" spans="1:10" x14ac:dyDescent="0.2">
      <c r="A102">
        <v>1</v>
      </c>
      <c r="B102" s="2">
        <v>44622</v>
      </c>
      <c r="C102" t="s">
        <v>169</v>
      </c>
      <c r="D102">
        <v>1</v>
      </c>
      <c r="E102" t="str">
        <f t="shared" si="1"/>
        <v>1a15</v>
      </c>
      <c r="F102">
        <v>15</v>
      </c>
      <c r="G102">
        <v>0</v>
      </c>
      <c r="H102" t="s">
        <v>109</v>
      </c>
      <c r="I102">
        <v>8</v>
      </c>
      <c r="J102">
        <v>2912.67</v>
      </c>
    </row>
    <row r="103" spans="1:10" x14ac:dyDescent="0.2">
      <c r="A103">
        <v>1</v>
      </c>
      <c r="B103" s="2">
        <v>44622</v>
      </c>
      <c r="C103" t="s">
        <v>169</v>
      </c>
      <c r="D103">
        <v>1</v>
      </c>
      <c r="E103" t="str">
        <f t="shared" si="1"/>
        <v>1a15</v>
      </c>
      <c r="F103">
        <v>15</v>
      </c>
      <c r="G103">
        <v>0</v>
      </c>
      <c r="H103" t="s">
        <v>50</v>
      </c>
      <c r="I103">
        <v>9</v>
      </c>
      <c r="J103">
        <v>2545.73</v>
      </c>
    </row>
    <row r="104" spans="1:10" x14ac:dyDescent="0.2">
      <c r="A104">
        <v>1</v>
      </c>
      <c r="B104" s="2">
        <v>44622</v>
      </c>
      <c r="C104" t="s">
        <v>169</v>
      </c>
      <c r="D104">
        <v>1</v>
      </c>
      <c r="E104" t="str">
        <f t="shared" si="1"/>
        <v>1a15</v>
      </c>
      <c r="F104">
        <v>15</v>
      </c>
      <c r="G104">
        <v>0</v>
      </c>
      <c r="H104" t="s">
        <v>50</v>
      </c>
      <c r="I104">
        <v>10</v>
      </c>
      <c r="J104">
        <v>2705.75</v>
      </c>
    </row>
    <row r="105" spans="1:10" x14ac:dyDescent="0.2">
      <c r="A105">
        <v>1</v>
      </c>
      <c r="B105" s="2">
        <v>44622</v>
      </c>
      <c r="C105" t="s">
        <v>169</v>
      </c>
      <c r="D105">
        <v>1</v>
      </c>
      <c r="E105" t="str">
        <f t="shared" si="1"/>
        <v>1a15</v>
      </c>
      <c r="F105">
        <v>15</v>
      </c>
      <c r="G105">
        <v>0</v>
      </c>
      <c r="H105" t="s">
        <v>50</v>
      </c>
      <c r="I105">
        <v>11</v>
      </c>
      <c r="J105">
        <v>2527.63</v>
      </c>
    </row>
    <row r="106" spans="1:10" x14ac:dyDescent="0.2">
      <c r="A106">
        <v>1</v>
      </c>
      <c r="B106" s="2">
        <v>44622</v>
      </c>
      <c r="C106" t="s">
        <v>169</v>
      </c>
      <c r="D106">
        <v>1</v>
      </c>
      <c r="E106" t="str">
        <f t="shared" si="1"/>
        <v>1a15</v>
      </c>
      <c r="F106">
        <v>15</v>
      </c>
      <c r="G106">
        <v>0</v>
      </c>
      <c r="H106" t="s">
        <v>50</v>
      </c>
      <c r="I106">
        <v>12</v>
      </c>
      <c r="J106">
        <v>2678.41</v>
      </c>
    </row>
    <row r="107" spans="1:10" x14ac:dyDescent="0.2">
      <c r="A107">
        <v>1</v>
      </c>
      <c r="B107" s="2">
        <v>44622</v>
      </c>
      <c r="C107" t="s">
        <v>169</v>
      </c>
      <c r="D107">
        <v>1</v>
      </c>
      <c r="E107" t="str">
        <f t="shared" si="1"/>
        <v>1a15</v>
      </c>
      <c r="F107">
        <v>15</v>
      </c>
      <c r="G107">
        <v>0</v>
      </c>
      <c r="H107" t="s">
        <v>50</v>
      </c>
      <c r="I107">
        <v>13</v>
      </c>
      <c r="J107">
        <v>2601.31</v>
      </c>
    </row>
    <row r="108" spans="1:10" x14ac:dyDescent="0.2">
      <c r="A108">
        <v>1</v>
      </c>
      <c r="B108" s="2">
        <v>44622</v>
      </c>
      <c r="C108" t="s">
        <v>169</v>
      </c>
      <c r="D108">
        <v>1</v>
      </c>
      <c r="E108" t="str">
        <f t="shared" si="1"/>
        <v>1a15</v>
      </c>
      <c r="F108">
        <v>15</v>
      </c>
      <c r="G108">
        <v>0</v>
      </c>
      <c r="H108" t="s">
        <v>126</v>
      </c>
    </row>
    <row r="109" spans="1:10" x14ac:dyDescent="0.2">
      <c r="A109">
        <v>1</v>
      </c>
      <c r="B109" s="2">
        <v>44623</v>
      </c>
      <c r="C109" t="s">
        <v>171</v>
      </c>
      <c r="D109">
        <v>4</v>
      </c>
      <c r="E109" t="str">
        <f t="shared" si="1"/>
        <v>4a15</v>
      </c>
      <c r="F109">
        <v>15</v>
      </c>
      <c r="G109">
        <v>11</v>
      </c>
      <c r="H109" t="s">
        <v>91</v>
      </c>
      <c r="I109">
        <v>1</v>
      </c>
      <c r="J109">
        <v>2635.84</v>
      </c>
    </row>
    <row r="110" spans="1:10" x14ac:dyDescent="0.2">
      <c r="A110">
        <v>1</v>
      </c>
      <c r="B110" s="2">
        <v>44623</v>
      </c>
      <c r="C110" t="s">
        <v>171</v>
      </c>
      <c r="D110">
        <v>4</v>
      </c>
      <c r="E110" t="str">
        <f t="shared" si="1"/>
        <v>4a15</v>
      </c>
      <c r="F110">
        <v>15</v>
      </c>
      <c r="G110">
        <v>0</v>
      </c>
      <c r="H110" t="s">
        <v>72</v>
      </c>
      <c r="I110">
        <v>2</v>
      </c>
      <c r="J110">
        <v>2381.44</v>
      </c>
    </row>
    <row r="111" spans="1:10" x14ac:dyDescent="0.2">
      <c r="A111">
        <v>1</v>
      </c>
      <c r="B111" s="2">
        <v>44623</v>
      </c>
      <c r="C111" t="s">
        <v>171</v>
      </c>
      <c r="D111">
        <v>4</v>
      </c>
      <c r="E111" t="str">
        <f t="shared" si="1"/>
        <v>4a15</v>
      </c>
      <c r="F111">
        <v>15</v>
      </c>
      <c r="G111">
        <v>0</v>
      </c>
      <c r="H111" t="s">
        <v>80</v>
      </c>
      <c r="I111">
        <v>3</v>
      </c>
      <c r="J111">
        <v>2319.2199999999998</v>
      </c>
    </row>
    <row r="112" spans="1:10" x14ac:dyDescent="0.2">
      <c r="A112">
        <v>1</v>
      </c>
      <c r="B112" s="2">
        <v>44623</v>
      </c>
      <c r="C112" t="s">
        <v>171</v>
      </c>
      <c r="D112">
        <v>4</v>
      </c>
      <c r="E112" t="str">
        <f t="shared" si="1"/>
        <v>4a15</v>
      </c>
      <c r="F112">
        <v>15</v>
      </c>
      <c r="G112">
        <v>0</v>
      </c>
      <c r="H112" t="s">
        <v>61</v>
      </c>
      <c r="I112">
        <v>4</v>
      </c>
      <c r="J112">
        <v>2406.36</v>
      </c>
    </row>
    <row r="113" spans="1:10" x14ac:dyDescent="0.2">
      <c r="A113">
        <v>1</v>
      </c>
      <c r="B113" s="2">
        <v>44623</v>
      </c>
      <c r="C113" t="s">
        <v>171</v>
      </c>
      <c r="D113">
        <v>4</v>
      </c>
      <c r="E113" t="str">
        <f t="shared" si="1"/>
        <v>4a15</v>
      </c>
      <c r="F113">
        <v>15</v>
      </c>
      <c r="G113">
        <v>0</v>
      </c>
      <c r="H113" t="s">
        <v>55</v>
      </c>
      <c r="I113">
        <v>5</v>
      </c>
      <c r="J113">
        <v>2647.04</v>
      </c>
    </row>
    <row r="114" spans="1:10" x14ac:dyDescent="0.2">
      <c r="A114">
        <v>1</v>
      </c>
      <c r="B114" s="2">
        <v>44623</v>
      </c>
      <c r="C114" t="s">
        <v>171</v>
      </c>
      <c r="D114">
        <v>4</v>
      </c>
      <c r="E114" t="str">
        <f t="shared" si="1"/>
        <v>4a15</v>
      </c>
      <c r="F114">
        <v>15</v>
      </c>
      <c r="G114">
        <v>0</v>
      </c>
      <c r="H114" t="s">
        <v>43</v>
      </c>
      <c r="I114">
        <v>6</v>
      </c>
      <c r="J114">
        <v>2225</v>
      </c>
    </row>
    <row r="115" spans="1:10" x14ac:dyDescent="0.2">
      <c r="A115">
        <v>1</v>
      </c>
      <c r="B115" s="2">
        <v>44623</v>
      </c>
      <c r="C115" t="s">
        <v>171</v>
      </c>
      <c r="D115">
        <v>4</v>
      </c>
      <c r="E115" t="str">
        <f t="shared" si="1"/>
        <v>4a15</v>
      </c>
      <c r="F115">
        <v>15</v>
      </c>
      <c r="G115">
        <f>14+15+14+15+17</f>
        <v>75</v>
      </c>
      <c r="H115" t="s">
        <v>50</v>
      </c>
      <c r="I115">
        <v>7</v>
      </c>
      <c r="J115">
        <v>2370.4899999999998</v>
      </c>
    </row>
    <row r="116" spans="1:10" x14ac:dyDescent="0.2">
      <c r="A116">
        <v>1</v>
      </c>
      <c r="B116" s="2">
        <v>44623</v>
      </c>
      <c r="C116" t="s">
        <v>171</v>
      </c>
      <c r="D116">
        <v>4</v>
      </c>
      <c r="E116" t="str">
        <f t="shared" si="1"/>
        <v>4a15</v>
      </c>
      <c r="F116">
        <v>15</v>
      </c>
      <c r="G116">
        <f>16+21+26+18+17</f>
        <v>98</v>
      </c>
      <c r="H116" t="s">
        <v>50</v>
      </c>
      <c r="I116">
        <v>8</v>
      </c>
      <c r="J116">
        <v>2813.59</v>
      </c>
    </row>
    <row r="117" spans="1:10" x14ac:dyDescent="0.2">
      <c r="A117">
        <v>1</v>
      </c>
      <c r="B117" s="2">
        <v>44623</v>
      </c>
      <c r="C117" t="s">
        <v>171</v>
      </c>
      <c r="D117">
        <v>4</v>
      </c>
      <c r="E117" t="str">
        <f t="shared" si="1"/>
        <v>4a15</v>
      </c>
      <c r="F117">
        <v>15</v>
      </c>
      <c r="G117">
        <v>0</v>
      </c>
      <c r="H117" t="s">
        <v>126</v>
      </c>
    </row>
    <row r="118" spans="1:10" x14ac:dyDescent="0.2">
      <c r="A118">
        <v>1</v>
      </c>
      <c r="B118" s="2">
        <v>44623</v>
      </c>
      <c r="C118" t="s">
        <v>171</v>
      </c>
      <c r="D118">
        <v>4</v>
      </c>
      <c r="E118" t="str">
        <f t="shared" si="1"/>
        <v>4a45</v>
      </c>
      <c r="F118">
        <v>45</v>
      </c>
      <c r="G118">
        <v>0</v>
      </c>
      <c r="H118" t="s">
        <v>90</v>
      </c>
      <c r="I118">
        <v>1</v>
      </c>
      <c r="J118">
        <v>2808.71</v>
      </c>
    </row>
    <row r="119" spans="1:10" x14ac:dyDescent="0.2">
      <c r="A119">
        <v>1</v>
      </c>
      <c r="B119" s="2">
        <v>44623</v>
      </c>
      <c r="C119" t="s">
        <v>171</v>
      </c>
      <c r="D119">
        <v>4</v>
      </c>
      <c r="E119" t="str">
        <f t="shared" si="1"/>
        <v>4a45</v>
      </c>
      <c r="F119">
        <v>45</v>
      </c>
      <c r="G119">
        <v>0</v>
      </c>
      <c r="H119" t="s">
        <v>89</v>
      </c>
      <c r="I119">
        <v>2</v>
      </c>
      <c r="J119">
        <v>2318.85</v>
      </c>
    </row>
    <row r="120" spans="1:10" x14ac:dyDescent="0.2">
      <c r="A120">
        <v>1</v>
      </c>
      <c r="B120" s="2">
        <v>44623</v>
      </c>
      <c r="C120" t="s">
        <v>171</v>
      </c>
      <c r="D120">
        <v>4</v>
      </c>
      <c r="E120" t="str">
        <f t="shared" si="1"/>
        <v>4a45</v>
      </c>
      <c r="F120">
        <v>45</v>
      </c>
      <c r="G120">
        <v>0</v>
      </c>
      <c r="H120" t="s">
        <v>48</v>
      </c>
      <c r="I120">
        <v>3</v>
      </c>
      <c r="J120">
        <v>2200.35</v>
      </c>
    </row>
    <row r="121" spans="1:10" x14ac:dyDescent="0.2">
      <c r="A121">
        <v>1</v>
      </c>
      <c r="B121" s="2">
        <v>44623</v>
      </c>
      <c r="C121" t="s">
        <v>171</v>
      </c>
      <c r="D121">
        <v>4</v>
      </c>
      <c r="E121" t="str">
        <f t="shared" si="1"/>
        <v>4a45</v>
      </c>
      <c r="F121">
        <v>45</v>
      </c>
      <c r="G121">
        <v>0</v>
      </c>
      <c r="H121" t="s">
        <v>83</v>
      </c>
      <c r="I121">
        <v>4</v>
      </c>
      <c r="J121">
        <v>2608.73</v>
      </c>
    </row>
    <row r="122" spans="1:10" x14ac:dyDescent="0.2">
      <c r="A122">
        <v>1</v>
      </c>
      <c r="B122" s="2">
        <v>44623</v>
      </c>
      <c r="C122" t="s">
        <v>171</v>
      </c>
      <c r="D122">
        <v>4</v>
      </c>
      <c r="E122" t="str">
        <f t="shared" si="1"/>
        <v>4a45</v>
      </c>
      <c r="F122">
        <v>45</v>
      </c>
      <c r="G122">
        <v>0</v>
      </c>
      <c r="H122" t="s">
        <v>55</v>
      </c>
      <c r="I122">
        <v>5</v>
      </c>
      <c r="J122">
        <v>2420.36</v>
      </c>
    </row>
    <row r="123" spans="1:10" x14ac:dyDescent="0.2">
      <c r="A123">
        <v>1</v>
      </c>
      <c r="B123" s="2">
        <v>44623</v>
      </c>
      <c r="C123" t="s">
        <v>171</v>
      </c>
      <c r="D123">
        <v>4</v>
      </c>
      <c r="E123" t="str">
        <f t="shared" si="1"/>
        <v>4a45</v>
      </c>
      <c r="F123">
        <v>45</v>
      </c>
      <c r="G123">
        <v>0</v>
      </c>
      <c r="H123" t="s">
        <v>46</v>
      </c>
      <c r="I123">
        <v>6</v>
      </c>
      <c r="J123">
        <v>2591.2600000000002</v>
      </c>
    </row>
    <row r="124" spans="1:10" x14ac:dyDescent="0.2">
      <c r="A124">
        <v>1</v>
      </c>
      <c r="B124" s="2">
        <v>44623</v>
      </c>
      <c r="C124" t="s">
        <v>171</v>
      </c>
      <c r="D124">
        <v>4</v>
      </c>
      <c r="E124" t="str">
        <f t="shared" si="1"/>
        <v>4a45</v>
      </c>
      <c r="F124">
        <v>45</v>
      </c>
      <c r="G124">
        <v>0</v>
      </c>
      <c r="H124" t="s">
        <v>66</v>
      </c>
      <c r="I124">
        <v>7</v>
      </c>
      <c r="J124">
        <v>2691.69</v>
      </c>
    </row>
    <row r="125" spans="1:10" x14ac:dyDescent="0.2">
      <c r="A125">
        <v>1</v>
      </c>
      <c r="B125" s="2">
        <v>44623</v>
      </c>
      <c r="C125" t="s">
        <v>171</v>
      </c>
      <c r="D125">
        <v>4</v>
      </c>
      <c r="E125" t="str">
        <f t="shared" si="1"/>
        <v>4a45</v>
      </c>
      <c r="F125">
        <v>45</v>
      </c>
      <c r="G125">
        <v>0</v>
      </c>
      <c r="H125" t="s">
        <v>73</v>
      </c>
      <c r="I125">
        <v>8</v>
      </c>
      <c r="J125">
        <v>2427.37</v>
      </c>
    </row>
    <row r="126" spans="1:10" x14ac:dyDescent="0.2">
      <c r="A126">
        <v>1</v>
      </c>
      <c r="B126" s="2">
        <v>44623</v>
      </c>
      <c r="C126" t="s">
        <v>171</v>
      </c>
      <c r="D126">
        <v>4</v>
      </c>
      <c r="E126" t="str">
        <f t="shared" si="1"/>
        <v>4a45</v>
      </c>
      <c r="F126">
        <v>45</v>
      </c>
      <c r="G126">
        <f>26+29+18+29+29</f>
        <v>131</v>
      </c>
      <c r="H126" t="s">
        <v>50</v>
      </c>
      <c r="I126">
        <v>9</v>
      </c>
      <c r="J126">
        <v>2577.65</v>
      </c>
    </row>
    <row r="127" spans="1:10" x14ac:dyDescent="0.2">
      <c r="A127">
        <v>2</v>
      </c>
      <c r="B127" s="2">
        <v>44655</v>
      </c>
      <c r="C127" t="s">
        <v>185</v>
      </c>
      <c r="D127">
        <v>3</v>
      </c>
      <c r="E127" t="str">
        <f t="shared" si="1"/>
        <v>3b15</v>
      </c>
      <c r="F127">
        <v>15</v>
      </c>
      <c r="G127">
        <f>17+11+12+19+16</f>
        <v>75</v>
      </c>
      <c r="H127" t="s">
        <v>50</v>
      </c>
      <c r="I127">
        <v>1</v>
      </c>
      <c r="J127">
        <v>2583.4499999999998</v>
      </c>
    </row>
    <row r="128" spans="1:10" x14ac:dyDescent="0.2">
      <c r="A128">
        <v>2</v>
      </c>
      <c r="B128" s="2">
        <v>44655</v>
      </c>
      <c r="C128" t="s">
        <v>185</v>
      </c>
      <c r="D128">
        <v>3</v>
      </c>
      <c r="E128" t="str">
        <f t="shared" si="1"/>
        <v>3b15</v>
      </c>
      <c r="F128">
        <v>15</v>
      </c>
      <c r="G128">
        <f>3+5+8+6+3</f>
        <v>25</v>
      </c>
      <c r="H128" t="s">
        <v>222</v>
      </c>
      <c r="I128">
        <v>2</v>
      </c>
      <c r="J128">
        <v>2593.67</v>
      </c>
    </row>
    <row r="129" spans="1:10" x14ac:dyDescent="0.2">
      <c r="A129">
        <v>2</v>
      </c>
      <c r="B129" s="2">
        <v>44655</v>
      </c>
      <c r="C129" t="s">
        <v>185</v>
      </c>
      <c r="D129">
        <v>3</v>
      </c>
      <c r="E129" t="str">
        <f t="shared" si="1"/>
        <v>3b15</v>
      </c>
      <c r="F129">
        <v>15</v>
      </c>
      <c r="G129">
        <v>0</v>
      </c>
      <c r="H129" t="s">
        <v>222</v>
      </c>
      <c r="I129">
        <v>3</v>
      </c>
      <c r="J129">
        <v>2234.21</v>
      </c>
    </row>
    <row r="130" spans="1:10" x14ac:dyDescent="0.2">
      <c r="A130">
        <v>2</v>
      </c>
      <c r="B130" s="2">
        <v>44655</v>
      </c>
      <c r="C130" t="s">
        <v>185</v>
      </c>
      <c r="D130">
        <v>3</v>
      </c>
      <c r="E130" t="str">
        <f t="shared" si="1"/>
        <v>3b15</v>
      </c>
      <c r="F130">
        <v>15</v>
      </c>
      <c r="G130">
        <f>6+10</f>
        <v>16</v>
      </c>
      <c r="H130" t="s">
        <v>50</v>
      </c>
      <c r="I130">
        <v>4</v>
      </c>
      <c r="J130">
        <v>2863.73</v>
      </c>
    </row>
    <row r="131" spans="1:10" x14ac:dyDescent="0.2">
      <c r="A131">
        <v>2</v>
      </c>
      <c r="B131" s="2">
        <v>44655</v>
      </c>
      <c r="C131" t="s">
        <v>185</v>
      </c>
      <c r="D131">
        <v>3</v>
      </c>
      <c r="E131" t="str">
        <f t="shared" ref="E131:E194" si="2">CONCATENATE(C131,F131)</f>
        <v>3b15</v>
      </c>
      <c r="F131">
        <v>15</v>
      </c>
      <c r="G131">
        <f>12+14+14+14+12</f>
        <v>66</v>
      </c>
      <c r="H131" t="s">
        <v>222</v>
      </c>
      <c r="I131">
        <v>5</v>
      </c>
      <c r="J131">
        <v>2356.9899999999998</v>
      </c>
    </row>
    <row r="132" spans="1:10" x14ac:dyDescent="0.2">
      <c r="A132">
        <v>2</v>
      </c>
      <c r="B132" s="2">
        <v>44655</v>
      </c>
      <c r="C132" t="s">
        <v>185</v>
      </c>
      <c r="D132">
        <v>3</v>
      </c>
      <c r="E132" t="str">
        <f t="shared" si="2"/>
        <v>3b15</v>
      </c>
      <c r="F132">
        <v>15</v>
      </c>
      <c r="G132">
        <f>19+12+13+15+8</f>
        <v>67</v>
      </c>
      <c r="H132" t="s">
        <v>222</v>
      </c>
      <c r="I132">
        <v>6</v>
      </c>
      <c r="J132">
        <v>2572.71</v>
      </c>
    </row>
    <row r="133" spans="1:10" x14ac:dyDescent="0.2">
      <c r="A133">
        <v>2</v>
      </c>
      <c r="B133" s="2">
        <v>44655</v>
      </c>
      <c r="C133" t="s">
        <v>185</v>
      </c>
      <c r="D133">
        <v>3</v>
      </c>
      <c r="E133" t="str">
        <f t="shared" si="2"/>
        <v>3b15</v>
      </c>
      <c r="F133">
        <v>15</v>
      </c>
      <c r="G133">
        <f>24+19+23+28+21</f>
        <v>115</v>
      </c>
      <c r="H133" t="s">
        <v>222</v>
      </c>
      <c r="I133">
        <v>7</v>
      </c>
      <c r="J133">
        <v>2821.39</v>
      </c>
    </row>
    <row r="134" spans="1:10" x14ac:dyDescent="0.2">
      <c r="A134">
        <v>2</v>
      </c>
      <c r="B134" s="2">
        <v>44655</v>
      </c>
      <c r="C134" t="s">
        <v>185</v>
      </c>
      <c r="D134">
        <v>3</v>
      </c>
      <c r="E134" t="str">
        <f t="shared" si="2"/>
        <v>3b15</v>
      </c>
      <c r="F134">
        <v>15</v>
      </c>
      <c r="G134">
        <f>10+5+7+6</f>
        <v>28</v>
      </c>
      <c r="H134" t="s">
        <v>222</v>
      </c>
      <c r="I134">
        <v>8</v>
      </c>
      <c r="J134">
        <v>2569.0700000000002</v>
      </c>
    </row>
    <row r="135" spans="1:10" x14ac:dyDescent="0.2">
      <c r="A135">
        <v>2</v>
      </c>
      <c r="B135" s="2">
        <v>44655</v>
      </c>
      <c r="C135" t="s">
        <v>185</v>
      </c>
      <c r="D135">
        <v>3</v>
      </c>
      <c r="E135" t="str">
        <f t="shared" si="2"/>
        <v>3b15</v>
      </c>
      <c r="F135">
        <v>15</v>
      </c>
      <c r="G135">
        <v>0</v>
      </c>
      <c r="H135" t="s">
        <v>222</v>
      </c>
      <c r="I135">
        <v>9</v>
      </c>
      <c r="J135">
        <v>2707.82</v>
      </c>
    </row>
    <row r="136" spans="1:10" x14ac:dyDescent="0.2">
      <c r="A136">
        <v>2</v>
      </c>
      <c r="B136" s="2">
        <v>44655</v>
      </c>
      <c r="C136" t="s">
        <v>185</v>
      </c>
      <c r="D136">
        <v>3</v>
      </c>
      <c r="E136" t="str">
        <f t="shared" si="2"/>
        <v>3b15</v>
      </c>
      <c r="F136">
        <v>15</v>
      </c>
      <c r="G136">
        <v>6</v>
      </c>
      <c r="H136" t="s">
        <v>222</v>
      </c>
      <c r="I136">
        <v>10</v>
      </c>
      <c r="J136">
        <v>3015.28</v>
      </c>
    </row>
    <row r="137" spans="1:10" x14ac:dyDescent="0.2">
      <c r="A137">
        <v>2</v>
      </c>
      <c r="B137" s="2">
        <v>44655</v>
      </c>
      <c r="C137" t="s">
        <v>185</v>
      </c>
      <c r="D137">
        <v>3</v>
      </c>
      <c r="E137" t="str">
        <f t="shared" si="2"/>
        <v>3b15</v>
      </c>
      <c r="F137">
        <v>15</v>
      </c>
      <c r="G137">
        <f>8+6+4+4+5</f>
        <v>27</v>
      </c>
      <c r="H137" t="s">
        <v>50</v>
      </c>
      <c r="I137">
        <v>12</v>
      </c>
      <c r="J137">
        <v>2721.07</v>
      </c>
    </row>
    <row r="138" spans="1:10" x14ac:dyDescent="0.2">
      <c r="A138">
        <v>2</v>
      </c>
      <c r="B138" s="2">
        <v>44655</v>
      </c>
      <c r="C138" t="s">
        <v>185</v>
      </c>
      <c r="D138">
        <v>3</v>
      </c>
      <c r="E138" t="str">
        <f t="shared" si="2"/>
        <v>3b15</v>
      </c>
      <c r="F138">
        <v>15</v>
      </c>
      <c r="G138">
        <f>5+6+7</f>
        <v>18</v>
      </c>
      <c r="H138" t="s">
        <v>50</v>
      </c>
      <c r="I138">
        <v>13</v>
      </c>
      <c r="J138">
        <v>2726.52</v>
      </c>
    </row>
    <row r="139" spans="1:10" x14ac:dyDescent="0.2">
      <c r="A139">
        <v>2</v>
      </c>
      <c r="B139" s="2">
        <v>44655</v>
      </c>
      <c r="C139" t="s">
        <v>185</v>
      </c>
      <c r="D139">
        <v>3</v>
      </c>
      <c r="E139" t="str">
        <f t="shared" si="2"/>
        <v>3b45</v>
      </c>
      <c r="F139">
        <v>45</v>
      </c>
      <c r="G139">
        <f>5+14+7+9+7</f>
        <v>42</v>
      </c>
      <c r="H139" t="s">
        <v>222</v>
      </c>
      <c r="I139">
        <v>1</v>
      </c>
      <c r="J139">
        <v>2811.62</v>
      </c>
    </row>
    <row r="140" spans="1:10" x14ac:dyDescent="0.2">
      <c r="A140">
        <v>2</v>
      </c>
      <c r="B140" s="2">
        <v>44655</v>
      </c>
      <c r="C140" t="s">
        <v>185</v>
      </c>
      <c r="D140">
        <v>3</v>
      </c>
      <c r="E140" t="str">
        <f t="shared" si="2"/>
        <v>3b45</v>
      </c>
      <c r="F140">
        <v>45</v>
      </c>
      <c r="G140">
        <f>4+5+7+4+5</f>
        <v>25</v>
      </c>
      <c r="H140" t="s">
        <v>222</v>
      </c>
      <c r="I140">
        <v>2</v>
      </c>
      <c r="J140">
        <v>2693.31</v>
      </c>
    </row>
    <row r="141" spans="1:10" x14ac:dyDescent="0.2">
      <c r="A141">
        <v>2</v>
      </c>
      <c r="B141" s="2">
        <v>44655</v>
      </c>
      <c r="C141" t="s">
        <v>185</v>
      </c>
      <c r="D141">
        <v>3</v>
      </c>
      <c r="E141" t="str">
        <f t="shared" si="2"/>
        <v>3b45</v>
      </c>
      <c r="F141">
        <v>45</v>
      </c>
      <c r="G141">
        <f>21+24+26+18+16</f>
        <v>105</v>
      </c>
      <c r="H141" t="s">
        <v>222</v>
      </c>
      <c r="I141">
        <v>3</v>
      </c>
      <c r="J141">
        <v>2866.58</v>
      </c>
    </row>
    <row r="142" spans="1:10" x14ac:dyDescent="0.2">
      <c r="A142">
        <v>2</v>
      </c>
      <c r="B142" s="2">
        <v>44655</v>
      </c>
      <c r="C142" t="s">
        <v>185</v>
      </c>
      <c r="D142">
        <v>3</v>
      </c>
      <c r="E142" t="str">
        <f t="shared" si="2"/>
        <v>3b45</v>
      </c>
      <c r="F142">
        <v>45</v>
      </c>
      <c r="G142">
        <v>0</v>
      </c>
      <c r="H142" t="s">
        <v>222</v>
      </c>
      <c r="I142">
        <v>4</v>
      </c>
      <c r="J142">
        <v>2506.21</v>
      </c>
    </row>
    <row r="143" spans="1:10" x14ac:dyDescent="0.2">
      <c r="A143">
        <v>2</v>
      </c>
      <c r="B143" s="2">
        <v>44655</v>
      </c>
      <c r="C143" t="s">
        <v>185</v>
      </c>
      <c r="D143">
        <v>3</v>
      </c>
      <c r="E143" t="str">
        <f t="shared" si="2"/>
        <v>3b45</v>
      </c>
      <c r="F143">
        <v>45</v>
      </c>
      <c r="G143">
        <f>15+17+30+31+43</f>
        <v>136</v>
      </c>
      <c r="H143" t="s">
        <v>50</v>
      </c>
      <c r="I143">
        <v>5</v>
      </c>
      <c r="J143">
        <v>2810.86</v>
      </c>
    </row>
    <row r="144" spans="1:10" x14ac:dyDescent="0.2">
      <c r="A144">
        <v>2</v>
      </c>
      <c r="B144" s="2">
        <v>44655</v>
      </c>
      <c r="C144" t="s">
        <v>185</v>
      </c>
      <c r="D144">
        <v>3</v>
      </c>
      <c r="E144" t="str">
        <f t="shared" si="2"/>
        <v>3b45</v>
      </c>
      <c r="F144">
        <v>45</v>
      </c>
      <c r="G144">
        <v>2</v>
      </c>
      <c r="H144" t="s">
        <v>50</v>
      </c>
      <c r="I144">
        <v>6</v>
      </c>
      <c r="J144">
        <v>2811.62</v>
      </c>
    </row>
    <row r="145" spans="1:10" x14ac:dyDescent="0.2">
      <c r="A145">
        <v>2</v>
      </c>
      <c r="B145" s="2">
        <v>44655</v>
      </c>
      <c r="C145" t="s">
        <v>185</v>
      </c>
      <c r="D145">
        <v>3</v>
      </c>
      <c r="E145" t="str">
        <f t="shared" si="2"/>
        <v>3b45</v>
      </c>
      <c r="F145">
        <v>45</v>
      </c>
      <c r="G145">
        <v>7</v>
      </c>
      <c r="H145" t="s">
        <v>50</v>
      </c>
      <c r="I145">
        <v>7</v>
      </c>
      <c r="J145">
        <v>2343.1799999999998</v>
      </c>
    </row>
    <row r="146" spans="1:10" x14ac:dyDescent="0.2">
      <c r="A146">
        <v>2</v>
      </c>
      <c r="B146" s="2">
        <v>44655</v>
      </c>
      <c r="C146" t="s">
        <v>185</v>
      </c>
      <c r="D146">
        <v>3</v>
      </c>
      <c r="E146" t="str">
        <f t="shared" si="2"/>
        <v>3b45</v>
      </c>
      <c r="F146">
        <v>45</v>
      </c>
      <c r="G146">
        <v>3</v>
      </c>
      <c r="H146" t="s">
        <v>222</v>
      </c>
      <c r="I146">
        <v>8</v>
      </c>
      <c r="J146">
        <v>1988.34</v>
      </c>
    </row>
    <row r="147" spans="1:10" x14ac:dyDescent="0.2">
      <c r="A147">
        <v>2</v>
      </c>
      <c r="B147" s="2">
        <v>44655</v>
      </c>
      <c r="C147" t="s">
        <v>185</v>
      </c>
      <c r="D147">
        <v>3</v>
      </c>
      <c r="E147" t="str">
        <f t="shared" si="2"/>
        <v>3b45</v>
      </c>
      <c r="F147">
        <v>45</v>
      </c>
      <c r="G147">
        <v>4</v>
      </c>
      <c r="H147" t="s">
        <v>222</v>
      </c>
      <c r="I147">
        <v>9</v>
      </c>
      <c r="J147">
        <v>2418.8000000000002</v>
      </c>
    </row>
    <row r="148" spans="1:10" x14ac:dyDescent="0.2">
      <c r="A148">
        <v>2</v>
      </c>
      <c r="B148" s="2">
        <v>44655</v>
      </c>
      <c r="C148" t="s">
        <v>185</v>
      </c>
      <c r="D148">
        <v>3</v>
      </c>
      <c r="E148" t="str">
        <f t="shared" si="2"/>
        <v>3b45</v>
      </c>
      <c r="F148">
        <v>45</v>
      </c>
      <c r="G148">
        <v>3</v>
      </c>
      <c r="H148" t="s">
        <v>222</v>
      </c>
      <c r="I148">
        <v>10</v>
      </c>
      <c r="J148">
        <v>2438.8000000000002</v>
      </c>
    </row>
    <row r="149" spans="1:10" x14ac:dyDescent="0.2">
      <c r="A149">
        <v>2</v>
      </c>
      <c r="B149" s="2">
        <v>44655</v>
      </c>
      <c r="C149" t="s">
        <v>185</v>
      </c>
      <c r="D149">
        <v>3</v>
      </c>
      <c r="E149" t="str">
        <f t="shared" si="2"/>
        <v>3b45</v>
      </c>
      <c r="F149">
        <v>45</v>
      </c>
      <c r="G149">
        <v>5</v>
      </c>
      <c r="H149" t="s">
        <v>222</v>
      </c>
      <c r="I149">
        <v>11</v>
      </c>
      <c r="J149">
        <v>2219.63</v>
      </c>
    </row>
    <row r="150" spans="1:10" x14ac:dyDescent="0.2">
      <c r="A150">
        <v>2</v>
      </c>
      <c r="B150" s="2">
        <v>44655</v>
      </c>
      <c r="C150" t="s">
        <v>185</v>
      </c>
      <c r="D150">
        <v>3</v>
      </c>
      <c r="E150" t="str">
        <f t="shared" si="2"/>
        <v>3b45</v>
      </c>
      <c r="F150">
        <v>45</v>
      </c>
      <c r="G150">
        <f>23+19+16+21+22</f>
        <v>101</v>
      </c>
      <c r="H150" t="s">
        <v>222</v>
      </c>
      <c r="I150">
        <v>12</v>
      </c>
      <c r="J150">
        <v>2500.2800000000002</v>
      </c>
    </row>
    <row r="151" spans="1:10" x14ac:dyDescent="0.2">
      <c r="A151">
        <v>2</v>
      </c>
      <c r="B151" s="2">
        <v>44655</v>
      </c>
      <c r="C151" t="s">
        <v>185</v>
      </c>
      <c r="D151">
        <v>3</v>
      </c>
      <c r="E151" t="str">
        <f t="shared" si="2"/>
        <v>3b45</v>
      </c>
      <c r="F151">
        <v>45</v>
      </c>
      <c r="G151">
        <v>4</v>
      </c>
      <c r="H151" t="s">
        <v>222</v>
      </c>
      <c r="I151">
        <v>13</v>
      </c>
      <c r="J151">
        <v>2606.1</v>
      </c>
    </row>
    <row r="152" spans="1:10" x14ac:dyDescent="0.2">
      <c r="A152">
        <v>2</v>
      </c>
      <c r="B152" s="2">
        <v>44655</v>
      </c>
      <c r="C152" t="s">
        <v>185</v>
      </c>
      <c r="D152">
        <v>3</v>
      </c>
      <c r="E152" t="str">
        <f t="shared" si="2"/>
        <v>3b45</v>
      </c>
      <c r="F152">
        <v>45</v>
      </c>
      <c r="G152">
        <f>10+15+12+14+14</f>
        <v>65</v>
      </c>
      <c r="H152" t="s">
        <v>222</v>
      </c>
      <c r="I152">
        <v>14</v>
      </c>
      <c r="J152">
        <v>1986.65</v>
      </c>
    </row>
    <row r="153" spans="1:10" x14ac:dyDescent="0.2">
      <c r="A153">
        <v>2</v>
      </c>
      <c r="B153" s="2">
        <v>44655</v>
      </c>
      <c r="C153" t="s">
        <v>185</v>
      </c>
      <c r="D153">
        <v>3</v>
      </c>
      <c r="E153" t="str">
        <f t="shared" si="2"/>
        <v>3b45</v>
      </c>
      <c r="F153">
        <v>45</v>
      </c>
      <c r="G153">
        <v>13</v>
      </c>
      <c r="H153" t="s">
        <v>222</v>
      </c>
      <c r="I153">
        <v>15</v>
      </c>
      <c r="J153">
        <v>2662.19</v>
      </c>
    </row>
    <row r="154" spans="1:10" x14ac:dyDescent="0.2">
      <c r="A154">
        <v>2</v>
      </c>
      <c r="B154" s="2">
        <v>44655</v>
      </c>
      <c r="C154" t="s">
        <v>185</v>
      </c>
      <c r="D154">
        <v>3</v>
      </c>
      <c r="E154" t="str">
        <f t="shared" si="2"/>
        <v>3b45</v>
      </c>
      <c r="F154">
        <v>45</v>
      </c>
      <c r="G154">
        <f>24+25+13+11+19</f>
        <v>92</v>
      </c>
      <c r="H154" t="s">
        <v>222</v>
      </c>
      <c r="I154">
        <v>16</v>
      </c>
      <c r="J154">
        <v>2703.07</v>
      </c>
    </row>
    <row r="155" spans="1:10" x14ac:dyDescent="0.2">
      <c r="A155">
        <v>2</v>
      </c>
      <c r="B155" s="2">
        <v>44655</v>
      </c>
      <c r="C155" t="s">
        <v>185</v>
      </c>
      <c r="D155">
        <v>3</v>
      </c>
      <c r="E155" t="str">
        <f t="shared" si="2"/>
        <v>3b45</v>
      </c>
      <c r="F155">
        <v>45</v>
      </c>
      <c r="G155">
        <v>10</v>
      </c>
      <c r="H155" t="s">
        <v>222</v>
      </c>
      <c r="I155">
        <v>17</v>
      </c>
      <c r="J155">
        <v>2365.66</v>
      </c>
    </row>
    <row r="156" spans="1:10" x14ac:dyDescent="0.2">
      <c r="A156">
        <v>2</v>
      </c>
      <c r="B156" s="2">
        <v>44655</v>
      </c>
      <c r="C156" t="s">
        <v>185</v>
      </c>
      <c r="D156">
        <v>3</v>
      </c>
      <c r="E156" t="str">
        <f t="shared" si="2"/>
        <v>3b45</v>
      </c>
      <c r="F156">
        <v>45</v>
      </c>
      <c r="G156">
        <v>2</v>
      </c>
      <c r="H156" t="s">
        <v>222</v>
      </c>
      <c r="I156">
        <v>18</v>
      </c>
      <c r="J156">
        <v>2568.0100000000002</v>
      </c>
    </row>
    <row r="157" spans="1:10" x14ac:dyDescent="0.2">
      <c r="A157">
        <v>2</v>
      </c>
      <c r="B157" s="2">
        <v>44655</v>
      </c>
      <c r="C157" t="s">
        <v>185</v>
      </c>
      <c r="D157">
        <v>3</v>
      </c>
      <c r="E157" t="str">
        <f t="shared" si="2"/>
        <v>3b45</v>
      </c>
      <c r="F157">
        <v>45</v>
      </c>
      <c r="G157">
        <v>16</v>
      </c>
      <c r="H157" t="s">
        <v>222</v>
      </c>
      <c r="I157">
        <v>19</v>
      </c>
      <c r="J157">
        <v>2345.63</v>
      </c>
    </row>
    <row r="158" spans="1:10" x14ac:dyDescent="0.2">
      <c r="A158">
        <v>2</v>
      </c>
      <c r="B158" s="2">
        <v>44655</v>
      </c>
      <c r="C158" t="s">
        <v>185</v>
      </c>
      <c r="D158">
        <v>3</v>
      </c>
      <c r="E158" t="str">
        <f t="shared" si="2"/>
        <v>3b45</v>
      </c>
      <c r="F158">
        <v>45</v>
      </c>
      <c r="G158">
        <v>0</v>
      </c>
      <c r="H158" t="s">
        <v>222</v>
      </c>
      <c r="I158">
        <v>20</v>
      </c>
      <c r="J158">
        <v>2305.56</v>
      </c>
    </row>
    <row r="159" spans="1:10" x14ac:dyDescent="0.2">
      <c r="A159">
        <v>2</v>
      </c>
      <c r="B159" s="2">
        <v>44655</v>
      </c>
      <c r="C159" t="s">
        <v>185</v>
      </c>
      <c r="D159">
        <v>3</v>
      </c>
      <c r="E159" t="str">
        <f t="shared" si="2"/>
        <v>3b45</v>
      </c>
      <c r="F159">
        <v>45</v>
      </c>
      <c r="G159">
        <f>6+18+11+17+22</f>
        <v>74</v>
      </c>
      <c r="H159" t="s">
        <v>222</v>
      </c>
      <c r="I159">
        <v>21</v>
      </c>
      <c r="J159">
        <v>2283.56</v>
      </c>
    </row>
    <row r="160" spans="1:10" x14ac:dyDescent="0.2">
      <c r="A160">
        <v>2</v>
      </c>
      <c r="B160" s="2">
        <v>44655</v>
      </c>
      <c r="C160" t="s">
        <v>185</v>
      </c>
      <c r="D160">
        <v>3</v>
      </c>
      <c r="E160" t="str">
        <f t="shared" si="2"/>
        <v>3b45</v>
      </c>
      <c r="F160">
        <v>45</v>
      </c>
      <c r="G160">
        <f>7+7+4+10+7</f>
        <v>35</v>
      </c>
      <c r="H160" t="s">
        <v>222</v>
      </c>
      <c r="I160">
        <v>22</v>
      </c>
      <c r="J160">
        <v>2383.04</v>
      </c>
    </row>
    <row r="161" spans="1:10" x14ac:dyDescent="0.2">
      <c r="A161">
        <v>2</v>
      </c>
      <c r="B161" s="2">
        <v>44655</v>
      </c>
      <c r="C161" t="s">
        <v>185</v>
      </c>
      <c r="D161">
        <v>3</v>
      </c>
      <c r="E161" t="str">
        <f t="shared" si="2"/>
        <v>3b45</v>
      </c>
      <c r="F161">
        <v>45</v>
      </c>
      <c r="G161">
        <v>4</v>
      </c>
      <c r="H161" t="s">
        <v>222</v>
      </c>
      <c r="I161">
        <v>23</v>
      </c>
      <c r="J161">
        <v>1965.84</v>
      </c>
    </row>
    <row r="162" spans="1:10" x14ac:dyDescent="0.2">
      <c r="A162">
        <v>2</v>
      </c>
      <c r="B162" s="2">
        <v>44655</v>
      </c>
      <c r="C162" t="s">
        <v>185</v>
      </c>
      <c r="D162">
        <v>3</v>
      </c>
      <c r="E162" t="str">
        <f t="shared" si="2"/>
        <v>3b45</v>
      </c>
      <c r="F162">
        <v>45</v>
      </c>
      <c r="G162">
        <f>4+4+5+9+4</f>
        <v>26</v>
      </c>
      <c r="H162" t="s">
        <v>222</v>
      </c>
      <c r="I162">
        <v>24</v>
      </c>
      <c r="J162">
        <v>2016.9</v>
      </c>
    </row>
    <row r="163" spans="1:10" x14ac:dyDescent="0.2">
      <c r="A163">
        <v>2</v>
      </c>
      <c r="B163" s="2">
        <v>44655</v>
      </c>
      <c r="C163" t="s">
        <v>185</v>
      </c>
      <c r="D163">
        <v>3</v>
      </c>
      <c r="E163" t="str">
        <f t="shared" si="2"/>
        <v>3b45</v>
      </c>
      <c r="F163">
        <v>45</v>
      </c>
      <c r="G163">
        <f>8+9+13+10+8</f>
        <v>48</v>
      </c>
      <c r="H163" t="s">
        <v>222</v>
      </c>
      <c r="I163">
        <v>25</v>
      </c>
      <c r="J163">
        <v>2567.9899999999998</v>
      </c>
    </row>
    <row r="164" spans="1:10" x14ac:dyDescent="0.2">
      <c r="A164">
        <v>2</v>
      </c>
      <c r="B164" s="2">
        <v>44655</v>
      </c>
      <c r="C164" t="s">
        <v>185</v>
      </c>
      <c r="D164">
        <v>3</v>
      </c>
      <c r="E164" t="str">
        <f t="shared" si="2"/>
        <v>3b45</v>
      </c>
      <c r="F164">
        <v>45</v>
      </c>
      <c r="G164">
        <f>18+12+14+22+16</f>
        <v>82</v>
      </c>
      <c r="H164" t="s">
        <v>222</v>
      </c>
      <c r="I164">
        <v>26</v>
      </c>
      <c r="J164">
        <v>2377.13</v>
      </c>
    </row>
    <row r="165" spans="1:10" x14ac:dyDescent="0.2">
      <c r="A165">
        <v>2</v>
      </c>
      <c r="B165" s="2">
        <v>44655</v>
      </c>
      <c r="C165" t="s">
        <v>185</v>
      </c>
      <c r="D165">
        <v>3</v>
      </c>
      <c r="E165" t="str">
        <f t="shared" si="2"/>
        <v>3b45</v>
      </c>
      <c r="F165">
        <v>45</v>
      </c>
      <c r="G165">
        <v>8</v>
      </c>
      <c r="H165" t="s">
        <v>222</v>
      </c>
      <c r="I165">
        <v>27</v>
      </c>
      <c r="J165">
        <v>2550.2399999999998</v>
      </c>
    </row>
    <row r="166" spans="1:10" x14ac:dyDescent="0.2">
      <c r="A166">
        <v>2</v>
      </c>
      <c r="B166" s="2">
        <v>44655</v>
      </c>
      <c r="C166" t="s">
        <v>185</v>
      </c>
      <c r="D166">
        <v>3</v>
      </c>
      <c r="E166" t="str">
        <f t="shared" si="2"/>
        <v>3b45</v>
      </c>
      <c r="F166">
        <v>45</v>
      </c>
      <c r="G166">
        <v>0</v>
      </c>
      <c r="H166" t="s">
        <v>222</v>
      </c>
      <c r="I166">
        <v>28</v>
      </c>
      <c r="J166">
        <v>2374.3200000000002</v>
      </c>
    </row>
    <row r="167" spans="1:10" x14ac:dyDescent="0.2">
      <c r="A167">
        <v>2</v>
      </c>
      <c r="B167" s="2">
        <v>44655</v>
      </c>
      <c r="C167" t="s">
        <v>185</v>
      </c>
      <c r="D167">
        <v>3</v>
      </c>
      <c r="E167" t="str">
        <f t="shared" si="2"/>
        <v>3b45</v>
      </c>
      <c r="F167">
        <v>45</v>
      </c>
      <c r="G167">
        <f>13+11+12+9+15</f>
        <v>60</v>
      </c>
      <c r="H167" t="s">
        <v>222</v>
      </c>
      <c r="I167">
        <v>29</v>
      </c>
      <c r="J167">
        <v>2135.16</v>
      </c>
    </row>
    <row r="168" spans="1:10" x14ac:dyDescent="0.2">
      <c r="A168">
        <v>2</v>
      </c>
      <c r="B168" s="2">
        <v>44655</v>
      </c>
      <c r="C168" t="s">
        <v>185</v>
      </c>
      <c r="D168">
        <v>3</v>
      </c>
      <c r="E168" t="str">
        <f t="shared" si="2"/>
        <v>3b45</v>
      </c>
      <c r="F168">
        <v>45</v>
      </c>
      <c r="G168">
        <v>7</v>
      </c>
      <c r="H168" t="s">
        <v>222</v>
      </c>
      <c r="I168">
        <v>31</v>
      </c>
      <c r="J168">
        <v>2565.65</v>
      </c>
    </row>
    <row r="169" spans="1:10" x14ac:dyDescent="0.2">
      <c r="A169">
        <v>2</v>
      </c>
      <c r="B169" s="2">
        <v>44655</v>
      </c>
      <c r="C169" t="s">
        <v>185</v>
      </c>
      <c r="D169">
        <v>3</v>
      </c>
      <c r="E169" t="str">
        <f t="shared" si="2"/>
        <v>3b45</v>
      </c>
      <c r="F169">
        <v>45</v>
      </c>
      <c r="G169">
        <f>11+12+19+21+19</f>
        <v>82</v>
      </c>
      <c r="H169" t="s">
        <v>50</v>
      </c>
      <c r="I169">
        <v>32</v>
      </c>
      <c r="J169">
        <v>2082.1799999999998</v>
      </c>
    </row>
    <row r="170" spans="1:10" x14ac:dyDescent="0.2">
      <c r="A170">
        <v>2</v>
      </c>
      <c r="B170" s="2">
        <v>44655</v>
      </c>
      <c r="C170" t="s">
        <v>185</v>
      </c>
      <c r="D170">
        <v>3</v>
      </c>
      <c r="E170" t="str">
        <f t="shared" si="2"/>
        <v>3b45</v>
      </c>
      <c r="F170">
        <v>45</v>
      </c>
      <c r="G170">
        <v>0</v>
      </c>
      <c r="H170" t="s">
        <v>222</v>
      </c>
      <c r="I170">
        <v>33</v>
      </c>
      <c r="J170">
        <v>2987.56</v>
      </c>
    </row>
    <row r="171" spans="1:10" x14ac:dyDescent="0.2">
      <c r="A171">
        <v>2</v>
      </c>
      <c r="B171" s="2">
        <v>44655</v>
      </c>
      <c r="C171" t="s">
        <v>185</v>
      </c>
      <c r="D171">
        <v>3</v>
      </c>
      <c r="E171" t="str">
        <f t="shared" si="2"/>
        <v>3b45</v>
      </c>
      <c r="F171">
        <v>45</v>
      </c>
      <c r="G171">
        <f>18+9+8</f>
        <v>35</v>
      </c>
      <c r="H171" t="s">
        <v>50</v>
      </c>
      <c r="I171">
        <v>34</v>
      </c>
      <c r="J171">
        <v>2555.92</v>
      </c>
    </row>
    <row r="172" spans="1:10" x14ac:dyDescent="0.2">
      <c r="A172">
        <v>2</v>
      </c>
      <c r="B172" s="2">
        <v>44655</v>
      </c>
      <c r="C172" t="s">
        <v>185</v>
      </c>
      <c r="D172">
        <v>3</v>
      </c>
      <c r="E172" t="str">
        <f t="shared" si="2"/>
        <v>3b45</v>
      </c>
      <c r="F172">
        <v>45</v>
      </c>
      <c r="G172">
        <v>8</v>
      </c>
      <c r="H172" t="s">
        <v>222</v>
      </c>
      <c r="I172">
        <v>35</v>
      </c>
      <c r="J172">
        <v>2461.33</v>
      </c>
    </row>
    <row r="173" spans="1:10" x14ac:dyDescent="0.2">
      <c r="A173">
        <v>2</v>
      </c>
      <c r="B173" s="2">
        <v>44655</v>
      </c>
      <c r="C173" t="s">
        <v>185</v>
      </c>
      <c r="D173">
        <v>3</v>
      </c>
      <c r="E173" t="str">
        <f t="shared" si="2"/>
        <v>3b45</v>
      </c>
      <c r="F173">
        <v>45</v>
      </c>
      <c r="G173">
        <v>7</v>
      </c>
      <c r="H173" t="s">
        <v>50</v>
      </c>
      <c r="I173">
        <v>36</v>
      </c>
      <c r="J173">
        <v>2684.55</v>
      </c>
    </row>
    <row r="174" spans="1:10" x14ac:dyDescent="0.2">
      <c r="A174">
        <v>2</v>
      </c>
      <c r="B174" s="2">
        <v>44655</v>
      </c>
      <c r="C174" t="s">
        <v>185</v>
      </c>
      <c r="D174">
        <v>3</v>
      </c>
      <c r="E174" t="str">
        <f t="shared" si="2"/>
        <v>3b45</v>
      </c>
      <c r="F174">
        <v>45</v>
      </c>
      <c r="G174">
        <v>0</v>
      </c>
      <c r="H174" t="s">
        <v>222</v>
      </c>
      <c r="I174">
        <v>37</v>
      </c>
      <c r="J174">
        <v>2564.46</v>
      </c>
    </row>
    <row r="175" spans="1:10" x14ac:dyDescent="0.2">
      <c r="A175">
        <v>2</v>
      </c>
      <c r="B175" s="2">
        <v>44655</v>
      </c>
      <c r="C175" t="s">
        <v>185</v>
      </c>
      <c r="D175">
        <v>3</v>
      </c>
      <c r="E175" t="str">
        <f t="shared" si="2"/>
        <v>3b45</v>
      </c>
      <c r="F175">
        <v>45</v>
      </c>
      <c r="G175">
        <v>8</v>
      </c>
      <c r="H175" t="s">
        <v>222</v>
      </c>
      <c r="I175">
        <v>38</v>
      </c>
      <c r="J175">
        <v>2322.06</v>
      </c>
    </row>
    <row r="176" spans="1:10" x14ac:dyDescent="0.2">
      <c r="A176">
        <v>2</v>
      </c>
      <c r="B176" s="2">
        <v>44656</v>
      </c>
      <c r="C176" t="s">
        <v>188</v>
      </c>
      <c r="D176">
        <v>4</v>
      </c>
      <c r="E176" t="str">
        <f t="shared" si="2"/>
        <v>4b15</v>
      </c>
      <c r="F176">
        <v>15</v>
      </c>
      <c r="G176">
        <f>62+60+60+60+65</f>
        <v>307</v>
      </c>
      <c r="H176" t="s">
        <v>50</v>
      </c>
      <c r="I176">
        <v>1</v>
      </c>
      <c r="J176">
        <v>2817.34</v>
      </c>
    </row>
    <row r="177" spans="1:10" x14ac:dyDescent="0.2">
      <c r="A177">
        <v>2</v>
      </c>
      <c r="B177" s="2">
        <v>44656</v>
      </c>
      <c r="C177" t="s">
        <v>188</v>
      </c>
      <c r="D177">
        <v>4</v>
      </c>
      <c r="E177" t="str">
        <f t="shared" si="2"/>
        <v>4b15</v>
      </c>
      <c r="F177">
        <v>15</v>
      </c>
      <c r="G177">
        <v>0</v>
      </c>
      <c r="H177" t="s">
        <v>222</v>
      </c>
      <c r="I177">
        <v>2</v>
      </c>
      <c r="J177">
        <v>2164.02</v>
      </c>
    </row>
    <row r="178" spans="1:10" x14ac:dyDescent="0.2">
      <c r="A178">
        <v>2</v>
      </c>
      <c r="B178" s="2">
        <v>44656</v>
      </c>
      <c r="C178" t="s">
        <v>188</v>
      </c>
      <c r="D178">
        <v>4</v>
      </c>
      <c r="E178" t="str">
        <f t="shared" si="2"/>
        <v>4b15</v>
      </c>
      <c r="F178">
        <v>15</v>
      </c>
      <c r="G178">
        <v>0</v>
      </c>
      <c r="H178" t="s">
        <v>222</v>
      </c>
      <c r="I178">
        <v>3</v>
      </c>
      <c r="J178">
        <v>2519.5700000000002</v>
      </c>
    </row>
    <row r="179" spans="1:10" x14ac:dyDescent="0.2">
      <c r="A179">
        <v>2</v>
      </c>
      <c r="B179" s="2">
        <v>44656</v>
      </c>
      <c r="C179" t="s">
        <v>188</v>
      </c>
      <c r="D179">
        <v>4</v>
      </c>
      <c r="E179" t="str">
        <f t="shared" si="2"/>
        <v>4b15</v>
      </c>
      <c r="F179">
        <v>15</v>
      </c>
      <c r="G179">
        <f>22+21+34+30+31</f>
        <v>138</v>
      </c>
      <c r="H179" t="s">
        <v>222</v>
      </c>
      <c r="I179">
        <v>4</v>
      </c>
      <c r="J179">
        <v>2294.6799999999998</v>
      </c>
    </row>
    <row r="180" spans="1:10" x14ac:dyDescent="0.2">
      <c r="A180">
        <v>2</v>
      </c>
      <c r="B180" s="2">
        <v>44656</v>
      </c>
      <c r="C180" t="s">
        <v>188</v>
      </c>
      <c r="D180">
        <v>4</v>
      </c>
      <c r="E180" t="str">
        <f t="shared" si="2"/>
        <v>4b15</v>
      </c>
      <c r="F180">
        <v>15</v>
      </c>
      <c r="G180">
        <v>0</v>
      </c>
      <c r="H180" t="s">
        <v>222</v>
      </c>
      <c r="I180">
        <v>5</v>
      </c>
      <c r="J180">
        <v>2123.2399999999998</v>
      </c>
    </row>
    <row r="181" spans="1:10" x14ac:dyDescent="0.2">
      <c r="A181">
        <v>2</v>
      </c>
      <c r="B181" s="2">
        <v>44656</v>
      </c>
      <c r="C181" t="s">
        <v>188</v>
      </c>
      <c r="D181">
        <v>4</v>
      </c>
      <c r="E181" t="str">
        <f t="shared" si="2"/>
        <v>4b15</v>
      </c>
      <c r="F181">
        <v>15</v>
      </c>
      <c r="G181">
        <v>0</v>
      </c>
      <c r="H181" t="s">
        <v>222</v>
      </c>
      <c r="I181">
        <v>6</v>
      </c>
      <c r="J181">
        <v>2487.6799999999998</v>
      </c>
    </row>
    <row r="182" spans="1:10" x14ac:dyDescent="0.2">
      <c r="A182">
        <v>2</v>
      </c>
      <c r="B182" s="2">
        <v>44656</v>
      </c>
      <c r="C182" t="s">
        <v>188</v>
      </c>
      <c r="D182">
        <v>4</v>
      </c>
      <c r="E182" t="str">
        <f t="shared" si="2"/>
        <v>4b15</v>
      </c>
      <c r="F182">
        <v>15</v>
      </c>
      <c r="G182">
        <v>0</v>
      </c>
      <c r="H182" t="s">
        <v>222</v>
      </c>
      <c r="I182">
        <v>7</v>
      </c>
      <c r="J182">
        <v>2252.69</v>
      </c>
    </row>
    <row r="183" spans="1:10" x14ac:dyDescent="0.2">
      <c r="A183">
        <v>2</v>
      </c>
      <c r="B183" s="2">
        <v>44656</v>
      </c>
      <c r="C183" t="s">
        <v>188</v>
      </c>
      <c r="D183">
        <v>4</v>
      </c>
      <c r="E183" t="str">
        <f t="shared" si="2"/>
        <v>4b15</v>
      </c>
      <c r="F183">
        <v>15</v>
      </c>
      <c r="G183">
        <f>12+20+20+17+23</f>
        <v>92</v>
      </c>
      <c r="H183" t="s">
        <v>50</v>
      </c>
      <c r="I183">
        <v>8</v>
      </c>
      <c r="J183">
        <v>2463.37</v>
      </c>
    </row>
    <row r="184" spans="1:10" x14ac:dyDescent="0.2">
      <c r="A184">
        <v>2</v>
      </c>
      <c r="B184" s="2">
        <v>44656</v>
      </c>
      <c r="C184" t="s">
        <v>188</v>
      </c>
      <c r="D184">
        <v>4</v>
      </c>
      <c r="E184" t="str">
        <f t="shared" si="2"/>
        <v>4b45</v>
      </c>
      <c r="F184">
        <v>45</v>
      </c>
      <c r="G184">
        <v>0</v>
      </c>
      <c r="H184" t="s">
        <v>222</v>
      </c>
      <c r="I184">
        <v>1</v>
      </c>
      <c r="J184">
        <v>2484.2600000000002</v>
      </c>
    </row>
    <row r="185" spans="1:10" x14ac:dyDescent="0.2">
      <c r="A185">
        <v>2</v>
      </c>
      <c r="B185" s="2">
        <v>44656</v>
      </c>
      <c r="C185" t="s">
        <v>188</v>
      </c>
      <c r="D185">
        <v>4</v>
      </c>
      <c r="E185" t="str">
        <f t="shared" si="2"/>
        <v>4b45</v>
      </c>
      <c r="F185">
        <v>45</v>
      </c>
      <c r="G185">
        <v>14</v>
      </c>
      <c r="H185" t="s">
        <v>222</v>
      </c>
      <c r="I185">
        <v>2</v>
      </c>
      <c r="J185">
        <v>2368.98</v>
      </c>
    </row>
    <row r="186" spans="1:10" x14ac:dyDescent="0.2">
      <c r="A186">
        <v>2</v>
      </c>
      <c r="B186" s="2">
        <v>44656</v>
      </c>
      <c r="C186" t="s">
        <v>188</v>
      </c>
      <c r="D186">
        <v>4</v>
      </c>
      <c r="E186" t="str">
        <f t="shared" si="2"/>
        <v>4b45</v>
      </c>
      <c r="F186">
        <v>45</v>
      </c>
      <c r="G186">
        <v>5</v>
      </c>
      <c r="H186" t="s">
        <v>222</v>
      </c>
      <c r="I186">
        <v>4</v>
      </c>
      <c r="J186">
        <v>2459.44</v>
      </c>
    </row>
    <row r="187" spans="1:10" x14ac:dyDescent="0.2">
      <c r="A187">
        <v>2</v>
      </c>
      <c r="B187" s="2">
        <v>44656</v>
      </c>
      <c r="C187" t="s">
        <v>188</v>
      </c>
      <c r="D187">
        <v>4</v>
      </c>
      <c r="E187" t="str">
        <f t="shared" si="2"/>
        <v>4b45</v>
      </c>
      <c r="F187">
        <v>45</v>
      </c>
      <c r="G187">
        <v>11</v>
      </c>
      <c r="H187" t="s">
        <v>222</v>
      </c>
      <c r="I187">
        <v>5</v>
      </c>
      <c r="J187">
        <v>2501.67</v>
      </c>
    </row>
    <row r="188" spans="1:10" x14ac:dyDescent="0.2">
      <c r="A188">
        <v>2</v>
      </c>
      <c r="B188" s="2">
        <v>44656</v>
      </c>
      <c r="C188" t="s">
        <v>188</v>
      </c>
      <c r="D188">
        <v>4</v>
      </c>
      <c r="E188" t="str">
        <f t="shared" si="2"/>
        <v>4b45</v>
      </c>
      <c r="F188">
        <v>45</v>
      </c>
      <c r="G188">
        <v>12</v>
      </c>
      <c r="H188" t="s">
        <v>50</v>
      </c>
      <c r="I188">
        <v>6</v>
      </c>
      <c r="J188">
        <v>2483.1</v>
      </c>
    </row>
    <row r="189" spans="1:10" x14ac:dyDescent="0.2">
      <c r="A189">
        <v>2</v>
      </c>
      <c r="B189" s="2">
        <v>44656</v>
      </c>
      <c r="C189" t="s">
        <v>188</v>
      </c>
      <c r="D189">
        <v>4</v>
      </c>
      <c r="E189" t="str">
        <f t="shared" si="2"/>
        <v>4b45</v>
      </c>
      <c r="F189">
        <v>45</v>
      </c>
      <c r="G189">
        <v>0</v>
      </c>
      <c r="H189" t="s">
        <v>222</v>
      </c>
      <c r="I189">
        <v>7</v>
      </c>
      <c r="J189">
        <v>2417.44</v>
      </c>
    </row>
    <row r="190" spans="1:10" x14ac:dyDescent="0.2">
      <c r="A190">
        <v>2</v>
      </c>
      <c r="B190" s="2">
        <v>44656</v>
      </c>
      <c r="C190" t="s">
        <v>188</v>
      </c>
      <c r="D190">
        <v>4</v>
      </c>
      <c r="E190" t="str">
        <f t="shared" si="2"/>
        <v>4b45</v>
      </c>
      <c r="F190">
        <v>45</v>
      </c>
      <c r="G190">
        <v>17</v>
      </c>
      <c r="H190" t="s">
        <v>222</v>
      </c>
      <c r="I190">
        <v>8</v>
      </c>
      <c r="J190">
        <v>2140.98</v>
      </c>
    </row>
    <row r="191" spans="1:10" x14ac:dyDescent="0.2">
      <c r="A191">
        <v>2</v>
      </c>
      <c r="B191" s="2">
        <v>44656</v>
      </c>
      <c r="C191" t="s">
        <v>188</v>
      </c>
      <c r="D191">
        <v>4</v>
      </c>
      <c r="E191" t="str">
        <f t="shared" si="2"/>
        <v>4b45</v>
      </c>
      <c r="F191">
        <v>45</v>
      </c>
      <c r="G191">
        <v>0</v>
      </c>
      <c r="H191" t="s">
        <v>222</v>
      </c>
      <c r="I191">
        <v>9</v>
      </c>
      <c r="J191">
        <v>2326.7399999999998</v>
      </c>
    </row>
    <row r="192" spans="1:10" x14ac:dyDescent="0.2">
      <c r="A192">
        <v>2</v>
      </c>
      <c r="B192" s="2">
        <v>44656</v>
      </c>
      <c r="C192" t="s">
        <v>188</v>
      </c>
      <c r="D192">
        <v>4</v>
      </c>
      <c r="E192" t="str">
        <f t="shared" si="2"/>
        <v>4b45</v>
      </c>
      <c r="F192">
        <v>45</v>
      </c>
      <c r="G192">
        <f>6+5+8</f>
        <v>19</v>
      </c>
      <c r="H192" t="s">
        <v>222</v>
      </c>
      <c r="I192">
        <v>10</v>
      </c>
      <c r="J192">
        <v>2341.5100000000002</v>
      </c>
    </row>
    <row r="193" spans="1:10" x14ac:dyDescent="0.2">
      <c r="A193">
        <v>2</v>
      </c>
      <c r="B193" s="2">
        <v>44656</v>
      </c>
      <c r="C193" t="s">
        <v>188</v>
      </c>
      <c r="D193">
        <v>4</v>
      </c>
      <c r="E193" t="str">
        <f t="shared" si="2"/>
        <v>4b45</v>
      </c>
      <c r="F193">
        <v>45</v>
      </c>
      <c r="G193">
        <f>10+4+7+5</f>
        <v>26</v>
      </c>
      <c r="H193" t="s">
        <v>50</v>
      </c>
      <c r="I193">
        <v>11</v>
      </c>
      <c r="J193">
        <v>2548.6799999999998</v>
      </c>
    </row>
    <row r="194" spans="1:10" x14ac:dyDescent="0.2">
      <c r="A194">
        <v>2</v>
      </c>
      <c r="B194" s="2">
        <v>44656</v>
      </c>
      <c r="C194" t="s">
        <v>188</v>
      </c>
      <c r="D194">
        <v>4</v>
      </c>
      <c r="E194" t="str">
        <f t="shared" si="2"/>
        <v>4b45</v>
      </c>
      <c r="F194">
        <v>45</v>
      </c>
      <c r="G194">
        <v>10</v>
      </c>
      <c r="H194" t="s">
        <v>50</v>
      </c>
      <c r="I194">
        <v>12</v>
      </c>
      <c r="J194">
        <v>2279.2399999999998</v>
      </c>
    </row>
    <row r="195" spans="1:10" x14ac:dyDescent="0.2">
      <c r="A195">
        <v>2</v>
      </c>
      <c r="B195" s="2">
        <v>44656</v>
      </c>
      <c r="C195" t="s">
        <v>188</v>
      </c>
      <c r="D195">
        <v>4</v>
      </c>
      <c r="E195" t="str">
        <f t="shared" ref="E195:E258" si="3">CONCATENATE(C195,F195)</f>
        <v>4b45</v>
      </c>
      <c r="F195">
        <v>45</v>
      </c>
      <c r="G195">
        <v>5</v>
      </c>
      <c r="H195" t="s">
        <v>50</v>
      </c>
      <c r="I195">
        <v>13</v>
      </c>
      <c r="J195">
        <v>2470.4499999999998</v>
      </c>
    </row>
    <row r="196" spans="1:10" x14ac:dyDescent="0.2">
      <c r="A196">
        <v>2</v>
      </c>
      <c r="B196" s="2">
        <v>44656</v>
      </c>
      <c r="C196" t="s">
        <v>188</v>
      </c>
      <c r="D196">
        <v>4</v>
      </c>
      <c r="E196" t="str">
        <f t="shared" si="3"/>
        <v>4b45</v>
      </c>
      <c r="F196">
        <v>45</v>
      </c>
      <c r="G196">
        <v>12</v>
      </c>
      <c r="H196" t="s">
        <v>222</v>
      </c>
      <c r="I196">
        <v>14</v>
      </c>
      <c r="J196">
        <v>2473.39</v>
      </c>
    </row>
    <row r="197" spans="1:10" x14ac:dyDescent="0.2">
      <c r="A197">
        <v>2</v>
      </c>
      <c r="B197" s="2">
        <v>44656</v>
      </c>
      <c r="C197" t="s">
        <v>188</v>
      </c>
      <c r="D197">
        <v>4</v>
      </c>
      <c r="E197" t="str">
        <f t="shared" si="3"/>
        <v>4b45</v>
      </c>
      <c r="F197">
        <v>45</v>
      </c>
      <c r="G197">
        <v>6</v>
      </c>
      <c r="H197" t="s">
        <v>222</v>
      </c>
      <c r="I197">
        <v>15</v>
      </c>
      <c r="J197">
        <v>2498.96</v>
      </c>
    </row>
    <row r="198" spans="1:10" x14ac:dyDescent="0.2">
      <c r="A198">
        <v>2</v>
      </c>
      <c r="B198" s="2">
        <v>44656</v>
      </c>
      <c r="C198" t="s">
        <v>188</v>
      </c>
      <c r="D198">
        <v>4</v>
      </c>
      <c r="E198" t="str">
        <f t="shared" si="3"/>
        <v>4b45</v>
      </c>
      <c r="F198">
        <v>45</v>
      </c>
      <c r="G198">
        <v>0</v>
      </c>
      <c r="H198" t="s">
        <v>222</v>
      </c>
      <c r="I198">
        <v>16</v>
      </c>
      <c r="J198">
        <v>2608.7399999999998</v>
      </c>
    </row>
    <row r="199" spans="1:10" x14ac:dyDescent="0.2">
      <c r="A199">
        <v>2</v>
      </c>
      <c r="B199" s="2">
        <v>44656</v>
      </c>
      <c r="C199" t="s">
        <v>188</v>
      </c>
      <c r="D199">
        <v>4</v>
      </c>
      <c r="E199" t="str">
        <f t="shared" si="3"/>
        <v>4b45</v>
      </c>
      <c r="F199">
        <v>45</v>
      </c>
      <c r="G199">
        <f>15+18+22+14+20</f>
        <v>89</v>
      </c>
      <c r="H199" t="s">
        <v>222</v>
      </c>
      <c r="I199">
        <v>17</v>
      </c>
      <c r="J199">
        <v>2874.84</v>
      </c>
    </row>
    <row r="200" spans="1:10" x14ac:dyDescent="0.2">
      <c r="A200">
        <v>2</v>
      </c>
      <c r="B200" s="2">
        <v>44656</v>
      </c>
      <c r="C200" t="s">
        <v>188</v>
      </c>
      <c r="D200">
        <v>4</v>
      </c>
      <c r="E200" t="str">
        <f t="shared" si="3"/>
        <v>4b45</v>
      </c>
      <c r="F200">
        <v>45</v>
      </c>
      <c r="G200">
        <f>2+9+1+3</f>
        <v>15</v>
      </c>
      <c r="H200" t="s">
        <v>222</v>
      </c>
      <c r="I200">
        <v>18</v>
      </c>
      <c r="J200">
        <v>2149.17</v>
      </c>
    </row>
    <row r="201" spans="1:10" x14ac:dyDescent="0.2">
      <c r="A201">
        <v>2</v>
      </c>
      <c r="B201" s="2">
        <v>44656</v>
      </c>
      <c r="C201" t="s">
        <v>188</v>
      </c>
      <c r="D201">
        <v>4</v>
      </c>
      <c r="E201" t="str">
        <f t="shared" si="3"/>
        <v>4b45</v>
      </c>
      <c r="F201">
        <v>45</v>
      </c>
      <c r="G201">
        <f>11+10+12+7</f>
        <v>40</v>
      </c>
      <c r="H201" t="s">
        <v>222</v>
      </c>
      <c r="I201">
        <v>19</v>
      </c>
      <c r="J201">
        <v>2034.72</v>
      </c>
    </row>
    <row r="202" spans="1:10" x14ac:dyDescent="0.2">
      <c r="A202">
        <v>2</v>
      </c>
      <c r="B202" s="2">
        <v>44656</v>
      </c>
      <c r="C202" t="s">
        <v>188</v>
      </c>
      <c r="D202">
        <v>4</v>
      </c>
      <c r="E202" t="str">
        <f t="shared" si="3"/>
        <v>4b45</v>
      </c>
      <c r="F202">
        <v>45</v>
      </c>
      <c r="G202">
        <f>10+6+10</f>
        <v>26</v>
      </c>
      <c r="H202" t="s">
        <v>50</v>
      </c>
      <c r="I202">
        <v>20</v>
      </c>
      <c r="J202">
        <v>2481.7600000000002</v>
      </c>
    </row>
    <row r="203" spans="1:10" x14ac:dyDescent="0.2">
      <c r="A203">
        <v>2</v>
      </c>
      <c r="B203" s="2">
        <v>44656</v>
      </c>
      <c r="C203" t="s">
        <v>188</v>
      </c>
      <c r="D203">
        <v>4</v>
      </c>
      <c r="E203" t="str">
        <f t="shared" si="3"/>
        <v>4b45</v>
      </c>
      <c r="F203">
        <v>45</v>
      </c>
      <c r="G203">
        <f>13+18+13+24+23</f>
        <v>91</v>
      </c>
      <c r="H203" t="s">
        <v>50</v>
      </c>
      <c r="I203">
        <v>21</v>
      </c>
      <c r="J203">
        <v>2706.31</v>
      </c>
    </row>
    <row r="204" spans="1:10" x14ac:dyDescent="0.2">
      <c r="A204">
        <v>2</v>
      </c>
      <c r="B204" s="2">
        <v>44656</v>
      </c>
      <c r="C204" t="s">
        <v>188</v>
      </c>
      <c r="D204">
        <v>4</v>
      </c>
      <c r="E204" t="str">
        <f t="shared" si="3"/>
        <v>4b45</v>
      </c>
      <c r="F204">
        <v>45</v>
      </c>
      <c r="G204">
        <v>5</v>
      </c>
      <c r="H204" t="s">
        <v>222</v>
      </c>
      <c r="I204">
        <v>22</v>
      </c>
      <c r="J204">
        <v>2423.02</v>
      </c>
    </row>
    <row r="205" spans="1:10" x14ac:dyDescent="0.2">
      <c r="A205">
        <v>2</v>
      </c>
      <c r="B205" s="2">
        <v>44656</v>
      </c>
      <c r="C205" t="s">
        <v>188</v>
      </c>
      <c r="D205">
        <v>4</v>
      </c>
      <c r="E205" t="str">
        <f t="shared" si="3"/>
        <v>4b45</v>
      </c>
      <c r="F205">
        <v>45</v>
      </c>
      <c r="G205">
        <f>25+20+19+16+18</f>
        <v>98</v>
      </c>
      <c r="H205" t="s">
        <v>222</v>
      </c>
      <c r="I205">
        <v>23</v>
      </c>
      <c r="J205">
        <v>2136.59</v>
      </c>
    </row>
    <row r="206" spans="1:10" x14ac:dyDescent="0.2">
      <c r="A206">
        <v>2</v>
      </c>
      <c r="B206" s="2">
        <v>44656</v>
      </c>
      <c r="C206" t="s">
        <v>188</v>
      </c>
      <c r="D206">
        <v>4</v>
      </c>
      <c r="E206" t="str">
        <f t="shared" si="3"/>
        <v>4b45</v>
      </c>
      <c r="F206">
        <v>45</v>
      </c>
      <c r="G206">
        <f>6+5+5+15+10</f>
        <v>41</v>
      </c>
      <c r="H206" t="s">
        <v>222</v>
      </c>
      <c r="I206">
        <v>24</v>
      </c>
      <c r="J206">
        <v>2128.7199999999998</v>
      </c>
    </row>
    <row r="207" spans="1:10" x14ac:dyDescent="0.2">
      <c r="A207">
        <v>2</v>
      </c>
      <c r="B207" s="2">
        <v>44656</v>
      </c>
      <c r="C207" t="s">
        <v>188</v>
      </c>
      <c r="D207">
        <v>4</v>
      </c>
      <c r="E207" t="str">
        <f t="shared" si="3"/>
        <v>4b45</v>
      </c>
      <c r="F207">
        <v>45</v>
      </c>
      <c r="G207">
        <f>43+44+46+45+45</f>
        <v>223</v>
      </c>
      <c r="H207" t="s">
        <v>50</v>
      </c>
      <c r="I207">
        <v>25</v>
      </c>
      <c r="J207">
        <v>2250.12</v>
      </c>
    </row>
    <row r="208" spans="1:10" x14ac:dyDescent="0.2">
      <c r="A208">
        <v>2</v>
      </c>
      <c r="B208" s="2">
        <v>44656</v>
      </c>
      <c r="C208" t="s">
        <v>188</v>
      </c>
      <c r="D208">
        <v>4</v>
      </c>
      <c r="E208" t="str">
        <f t="shared" si="3"/>
        <v>4b45</v>
      </c>
      <c r="F208">
        <v>45</v>
      </c>
      <c r="G208">
        <f>4+4+9</f>
        <v>17</v>
      </c>
      <c r="H208" t="s">
        <v>222</v>
      </c>
      <c r="I208">
        <v>26</v>
      </c>
      <c r="J208">
        <v>1964.64</v>
      </c>
    </row>
    <row r="209" spans="1:10" x14ac:dyDescent="0.2">
      <c r="A209">
        <v>2</v>
      </c>
      <c r="B209" s="2">
        <v>44656</v>
      </c>
      <c r="C209" t="s">
        <v>188</v>
      </c>
      <c r="D209">
        <v>4</v>
      </c>
      <c r="E209" t="str">
        <f t="shared" si="3"/>
        <v>4b45</v>
      </c>
      <c r="F209">
        <v>45</v>
      </c>
      <c r="G209">
        <f>8+8+16</f>
        <v>32</v>
      </c>
      <c r="H209" t="s">
        <v>50</v>
      </c>
      <c r="I209">
        <v>27</v>
      </c>
      <c r="J209">
        <v>2279.0500000000002</v>
      </c>
    </row>
    <row r="210" spans="1:10" x14ac:dyDescent="0.2">
      <c r="A210">
        <v>2</v>
      </c>
      <c r="B210" s="2">
        <v>44656</v>
      </c>
      <c r="C210" t="s">
        <v>188</v>
      </c>
      <c r="D210">
        <v>4</v>
      </c>
      <c r="E210" t="str">
        <f t="shared" si="3"/>
        <v>4b45</v>
      </c>
      <c r="F210">
        <v>45</v>
      </c>
      <c r="G210">
        <v>2</v>
      </c>
      <c r="H210" t="s">
        <v>222</v>
      </c>
      <c r="I210">
        <v>28</v>
      </c>
      <c r="J210">
        <v>2098.17</v>
      </c>
    </row>
    <row r="211" spans="1:10" x14ac:dyDescent="0.2">
      <c r="A211">
        <v>2</v>
      </c>
      <c r="B211" s="2">
        <v>44656</v>
      </c>
      <c r="C211" t="s">
        <v>188</v>
      </c>
      <c r="D211">
        <v>4</v>
      </c>
      <c r="E211" t="str">
        <f t="shared" si="3"/>
        <v>4b45</v>
      </c>
      <c r="F211">
        <v>45</v>
      </c>
      <c r="G211">
        <v>2</v>
      </c>
      <c r="H211" t="s">
        <v>50</v>
      </c>
      <c r="I211">
        <v>29</v>
      </c>
      <c r="J211">
        <v>2330.35</v>
      </c>
    </row>
    <row r="212" spans="1:10" x14ac:dyDescent="0.2">
      <c r="A212">
        <v>2</v>
      </c>
      <c r="B212" s="2">
        <v>44656</v>
      </c>
      <c r="C212" t="s">
        <v>186</v>
      </c>
      <c r="D212">
        <v>6</v>
      </c>
      <c r="E212" t="str">
        <f t="shared" si="3"/>
        <v>6b15</v>
      </c>
      <c r="F212">
        <v>15</v>
      </c>
      <c r="G212">
        <v>0</v>
      </c>
      <c r="H212" t="s">
        <v>222</v>
      </c>
      <c r="I212">
        <v>1</v>
      </c>
    </row>
    <row r="213" spans="1:10" x14ac:dyDescent="0.2">
      <c r="A213">
        <v>2</v>
      </c>
      <c r="B213" s="2">
        <v>44656</v>
      </c>
      <c r="C213" t="s">
        <v>186</v>
      </c>
      <c r="D213">
        <v>6</v>
      </c>
      <c r="E213" t="str">
        <f t="shared" si="3"/>
        <v>6b15</v>
      </c>
      <c r="F213">
        <v>15</v>
      </c>
      <c r="G213">
        <f>19+13+22+16+17</f>
        <v>87</v>
      </c>
      <c r="H213" t="s">
        <v>222</v>
      </c>
      <c r="I213">
        <v>2</v>
      </c>
    </row>
    <row r="214" spans="1:10" x14ac:dyDescent="0.2">
      <c r="A214">
        <v>2</v>
      </c>
      <c r="B214" s="2">
        <v>44656</v>
      </c>
      <c r="C214" t="s">
        <v>186</v>
      </c>
      <c r="D214">
        <v>6</v>
      </c>
      <c r="E214" t="str">
        <f t="shared" si="3"/>
        <v>6b15</v>
      </c>
      <c r="F214">
        <v>15</v>
      </c>
      <c r="G214">
        <v>0</v>
      </c>
      <c r="H214" t="s">
        <v>222</v>
      </c>
      <c r="I214">
        <v>3</v>
      </c>
    </row>
    <row r="215" spans="1:10" x14ac:dyDescent="0.2">
      <c r="A215">
        <v>2</v>
      </c>
      <c r="B215" s="2">
        <v>44656</v>
      </c>
      <c r="C215" t="s">
        <v>186</v>
      </c>
      <c r="D215">
        <v>6</v>
      </c>
      <c r="E215" t="str">
        <f t="shared" si="3"/>
        <v>6b15</v>
      </c>
      <c r="F215">
        <v>15</v>
      </c>
      <c r="G215">
        <f>23+25+29+28+27</f>
        <v>132</v>
      </c>
      <c r="H215" t="s">
        <v>222</v>
      </c>
      <c r="I215">
        <v>4</v>
      </c>
    </row>
    <row r="216" spans="1:10" x14ac:dyDescent="0.2">
      <c r="A216">
        <v>2</v>
      </c>
      <c r="B216" s="2">
        <v>44656</v>
      </c>
      <c r="C216" t="s">
        <v>186</v>
      </c>
      <c r="D216">
        <v>6</v>
      </c>
      <c r="E216" t="str">
        <f t="shared" si="3"/>
        <v>6b15</v>
      </c>
      <c r="F216">
        <v>15</v>
      </c>
      <c r="G216">
        <v>0</v>
      </c>
      <c r="H216" t="s">
        <v>222</v>
      </c>
      <c r="I216">
        <v>5</v>
      </c>
    </row>
    <row r="217" spans="1:10" x14ac:dyDescent="0.2">
      <c r="A217">
        <v>2</v>
      </c>
      <c r="B217" s="2">
        <v>44656</v>
      </c>
      <c r="C217" t="s">
        <v>186</v>
      </c>
      <c r="D217">
        <v>6</v>
      </c>
      <c r="E217" t="str">
        <f t="shared" si="3"/>
        <v>6b15</v>
      </c>
      <c r="F217">
        <v>15</v>
      </c>
      <c r="G217">
        <v>0</v>
      </c>
      <c r="H217" t="s">
        <v>222</v>
      </c>
      <c r="I217">
        <v>6</v>
      </c>
      <c r="J217">
        <v>2825.66</v>
      </c>
    </row>
    <row r="218" spans="1:10" x14ac:dyDescent="0.2">
      <c r="A218">
        <v>2</v>
      </c>
      <c r="B218" s="2">
        <v>44656</v>
      </c>
      <c r="C218" t="s">
        <v>186</v>
      </c>
      <c r="D218">
        <v>6</v>
      </c>
      <c r="E218" t="str">
        <f t="shared" si="3"/>
        <v>6b15</v>
      </c>
      <c r="F218">
        <v>15</v>
      </c>
      <c r="G218">
        <v>0</v>
      </c>
      <c r="H218" t="s">
        <v>222</v>
      </c>
      <c r="I218">
        <v>7</v>
      </c>
      <c r="J218">
        <v>2983.46</v>
      </c>
    </row>
    <row r="219" spans="1:10" x14ac:dyDescent="0.2">
      <c r="A219">
        <v>2</v>
      </c>
      <c r="B219" s="2">
        <v>44656</v>
      </c>
      <c r="C219" t="s">
        <v>186</v>
      </c>
      <c r="D219">
        <v>6</v>
      </c>
      <c r="E219" t="str">
        <f t="shared" si="3"/>
        <v>6b15</v>
      </c>
      <c r="F219">
        <v>15</v>
      </c>
      <c r="G219">
        <v>0</v>
      </c>
      <c r="H219" t="s">
        <v>222</v>
      </c>
      <c r="I219">
        <v>8</v>
      </c>
      <c r="J219">
        <v>2496.35</v>
      </c>
    </row>
    <row r="220" spans="1:10" x14ac:dyDescent="0.2">
      <c r="A220">
        <v>2</v>
      </c>
      <c r="B220" s="2">
        <v>44656</v>
      </c>
      <c r="C220" t="s">
        <v>186</v>
      </c>
      <c r="D220">
        <v>6</v>
      </c>
      <c r="E220" t="str">
        <f t="shared" si="3"/>
        <v>6b15</v>
      </c>
      <c r="F220">
        <v>15</v>
      </c>
      <c r="G220">
        <v>0</v>
      </c>
      <c r="H220" t="s">
        <v>222</v>
      </c>
      <c r="I220">
        <v>9</v>
      </c>
      <c r="J220">
        <v>2497.3000000000002</v>
      </c>
    </row>
    <row r="221" spans="1:10" x14ac:dyDescent="0.2">
      <c r="A221">
        <v>2</v>
      </c>
      <c r="B221" s="2">
        <v>44656</v>
      </c>
      <c r="C221" t="s">
        <v>186</v>
      </c>
      <c r="D221">
        <v>6</v>
      </c>
      <c r="E221" t="str">
        <f t="shared" si="3"/>
        <v>6b15</v>
      </c>
      <c r="F221">
        <v>15</v>
      </c>
      <c r="G221">
        <v>0</v>
      </c>
      <c r="H221" t="s">
        <v>222</v>
      </c>
      <c r="I221">
        <v>10</v>
      </c>
      <c r="J221">
        <v>2440.9699999999998</v>
      </c>
    </row>
    <row r="222" spans="1:10" x14ac:dyDescent="0.2">
      <c r="A222">
        <v>2</v>
      </c>
      <c r="B222" s="2">
        <v>44656</v>
      </c>
      <c r="C222" t="s">
        <v>186</v>
      </c>
      <c r="D222">
        <v>6</v>
      </c>
      <c r="E222" t="str">
        <f t="shared" si="3"/>
        <v>6b15</v>
      </c>
      <c r="F222">
        <v>15</v>
      </c>
      <c r="G222">
        <f>42+63+63+47+75</f>
        <v>290</v>
      </c>
      <c r="H222" t="s">
        <v>222</v>
      </c>
      <c r="I222">
        <v>11</v>
      </c>
      <c r="J222">
        <v>2741.36</v>
      </c>
    </row>
    <row r="223" spans="1:10" x14ac:dyDescent="0.2">
      <c r="A223">
        <v>2</v>
      </c>
      <c r="B223" s="2">
        <v>44656</v>
      </c>
      <c r="C223" t="s">
        <v>186</v>
      </c>
      <c r="D223">
        <v>6</v>
      </c>
      <c r="E223" t="str">
        <f t="shared" si="3"/>
        <v>6b15</v>
      </c>
      <c r="F223">
        <v>15</v>
      </c>
      <c r="G223">
        <v>0</v>
      </c>
      <c r="H223" t="s">
        <v>222</v>
      </c>
      <c r="I223">
        <v>12</v>
      </c>
      <c r="J223">
        <v>2601.41</v>
      </c>
    </row>
    <row r="224" spans="1:10" x14ac:dyDescent="0.2">
      <c r="A224">
        <v>2</v>
      </c>
      <c r="B224" s="2">
        <v>44656</v>
      </c>
      <c r="C224" t="s">
        <v>186</v>
      </c>
      <c r="D224">
        <v>6</v>
      </c>
      <c r="E224" t="str">
        <f t="shared" si="3"/>
        <v>6b15</v>
      </c>
      <c r="F224">
        <v>15</v>
      </c>
      <c r="G224">
        <v>0</v>
      </c>
      <c r="H224" t="s">
        <v>222</v>
      </c>
      <c r="I224">
        <v>13</v>
      </c>
      <c r="J224">
        <v>2513.7199999999998</v>
      </c>
    </row>
    <row r="225" spans="1:10" x14ac:dyDescent="0.2">
      <c r="A225">
        <v>2</v>
      </c>
      <c r="B225" s="2">
        <v>44657</v>
      </c>
      <c r="C225" t="s">
        <v>186</v>
      </c>
      <c r="D225">
        <v>6</v>
      </c>
      <c r="E225" t="str">
        <f t="shared" si="3"/>
        <v>6b45</v>
      </c>
      <c r="F225">
        <v>45</v>
      </c>
      <c r="G225">
        <f>12+19+31+32+26</f>
        <v>120</v>
      </c>
      <c r="H225" t="s">
        <v>222</v>
      </c>
      <c r="I225">
        <v>1</v>
      </c>
      <c r="J225">
        <v>2701.22</v>
      </c>
    </row>
    <row r="226" spans="1:10" x14ac:dyDescent="0.2">
      <c r="A226">
        <v>2</v>
      </c>
      <c r="B226" s="2">
        <v>44657</v>
      </c>
      <c r="C226" t="s">
        <v>186</v>
      </c>
      <c r="D226">
        <v>6</v>
      </c>
      <c r="E226" t="str">
        <f t="shared" si="3"/>
        <v>6b45</v>
      </c>
      <c r="F226">
        <v>45</v>
      </c>
      <c r="G226">
        <f>8+7+4+11</f>
        <v>30</v>
      </c>
      <c r="H226" t="s">
        <v>222</v>
      </c>
      <c r="I226">
        <v>2</v>
      </c>
      <c r="J226">
        <v>2349.04</v>
      </c>
    </row>
    <row r="227" spans="1:10" x14ac:dyDescent="0.2">
      <c r="A227">
        <v>2</v>
      </c>
      <c r="B227" s="2">
        <v>44657</v>
      </c>
      <c r="C227" t="s">
        <v>186</v>
      </c>
      <c r="D227">
        <v>6</v>
      </c>
      <c r="E227" t="str">
        <f t="shared" si="3"/>
        <v>6b45</v>
      </c>
      <c r="F227">
        <v>45</v>
      </c>
      <c r="G227">
        <f>36+48+50+72+60</f>
        <v>266</v>
      </c>
      <c r="H227" t="s">
        <v>222</v>
      </c>
      <c r="I227">
        <v>3</v>
      </c>
      <c r="J227">
        <v>2339.19</v>
      </c>
    </row>
    <row r="228" spans="1:10" x14ac:dyDescent="0.2">
      <c r="A228">
        <v>2</v>
      </c>
      <c r="B228" s="2">
        <v>44657</v>
      </c>
      <c r="C228" t="s">
        <v>186</v>
      </c>
      <c r="D228">
        <v>6</v>
      </c>
      <c r="E228" t="str">
        <f t="shared" si="3"/>
        <v>6b45</v>
      </c>
      <c r="F228">
        <v>45</v>
      </c>
      <c r="G228">
        <v>0</v>
      </c>
      <c r="H228" t="s">
        <v>222</v>
      </c>
      <c r="I228">
        <v>4</v>
      </c>
      <c r="J228">
        <v>2573.6</v>
      </c>
    </row>
    <row r="229" spans="1:10" x14ac:dyDescent="0.2">
      <c r="A229">
        <v>2</v>
      </c>
      <c r="B229" s="2">
        <v>44657</v>
      </c>
      <c r="C229" t="s">
        <v>186</v>
      </c>
      <c r="D229">
        <v>6</v>
      </c>
      <c r="E229" t="str">
        <f t="shared" si="3"/>
        <v>6b45</v>
      </c>
      <c r="F229">
        <v>45</v>
      </c>
      <c r="G229">
        <f>20+10+8</f>
        <v>38</v>
      </c>
      <c r="H229" t="s">
        <v>222</v>
      </c>
      <c r="I229">
        <v>5</v>
      </c>
      <c r="J229">
        <v>2906.79</v>
      </c>
    </row>
    <row r="230" spans="1:10" x14ac:dyDescent="0.2">
      <c r="A230">
        <v>2</v>
      </c>
      <c r="B230" s="2">
        <v>44657</v>
      </c>
      <c r="C230" t="s">
        <v>186</v>
      </c>
      <c r="D230">
        <v>6</v>
      </c>
      <c r="E230" t="str">
        <f t="shared" si="3"/>
        <v>6b45</v>
      </c>
      <c r="F230">
        <v>45</v>
      </c>
      <c r="G230">
        <f>92+100+95+102+97</f>
        <v>486</v>
      </c>
      <c r="H230" t="s">
        <v>50</v>
      </c>
      <c r="I230">
        <v>6</v>
      </c>
      <c r="J230">
        <v>2811.23</v>
      </c>
    </row>
    <row r="231" spans="1:10" x14ac:dyDescent="0.2">
      <c r="A231">
        <v>2</v>
      </c>
      <c r="B231" s="2">
        <v>44657</v>
      </c>
      <c r="C231" t="s">
        <v>186</v>
      </c>
      <c r="D231">
        <v>6</v>
      </c>
      <c r="E231" t="str">
        <f t="shared" si="3"/>
        <v>6b45</v>
      </c>
      <c r="F231">
        <v>45</v>
      </c>
      <c r="G231">
        <f>28+38+29+16+30</f>
        <v>141</v>
      </c>
      <c r="H231" t="s">
        <v>50</v>
      </c>
      <c r="I231">
        <v>7</v>
      </c>
      <c r="J231">
        <v>2736.27</v>
      </c>
    </row>
    <row r="232" spans="1:10" x14ac:dyDescent="0.2">
      <c r="A232">
        <v>2</v>
      </c>
      <c r="B232" s="2">
        <v>44657</v>
      </c>
      <c r="C232" t="s">
        <v>186</v>
      </c>
      <c r="D232">
        <v>6</v>
      </c>
      <c r="E232" t="str">
        <f t="shared" si="3"/>
        <v>6b45</v>
      </c>
      <c r="F232">
        <v>45</v>
      </c>
      <c r="G232">
        <f>17+24+18+18+20</f>
        <v>97</v>
      </c>
      <c r="H232" t="s">
        <v>50</v>
      </c>
      <c r="I232">
        <v>8</v>
      </c>
      <c r="J232">
        <v>2830.52</v>
      </c>
    </row>
    <row r="233" spans="1:10" x14ac:dyDescent="0.2">
      <c r="A233">
        <v>2</v>
      </c>
      <c r="B233" s="2">
        <v>44657</v>
      </c>
      <c r="C233" t="s">
        <v>186</v>
      </c>
      <c r="D233">
        <v>6</v>
      </c>
      <c r="E233" t="str">
        <f t="shared" si="3"/>
        <v>6b45</v>
      </c>
      <c r="F233">
        <v>45</v>
      </c>
      <c r="G233">
        <v>8</v>
      </c>
      <c r="H233" t="s">
        <v>50</v>
      </c>
      <c r="I233">
        <v>9</v>
      </c>
      <c r="J233">
        <v>2906.5</v>
      </c>
    </row>
    <row r="234" spans="1:10" x14ac:dyDescent="0.2">
      <c r="A234">
        <v>2</v>
      </c>
      <c r="B234" s="2">
        <v>44657</v>
      </c>
      <c r="C234" t="s">
        <v>186</v>
      </c>
      <c r="D234">
        <v>6</v>
      </c>
      <c r="E234" t="str">
        <f t="shared" si="3"/>
        <v>6b45</v>
      </c>
      <c r="F234">
        <v>45</v>
      </c>
      <c r="G234">
        <f>60+52+44+56+53</f>
        <v>265</v>
      </c>
      <c r="H234" t="s">
        <v>50</v>
      </c>
      <c r="I234">
        <v>10</v>
      </c>
      <c r="J234">
        <v>2759.27</v>
      </c>
    </row>
    <row r="235" spans="1:10" x14ac:dyDescent="0.2">
      <c r="A235">
        <v>2</v>
      </c>
      <c r="B235" s="2">
        <v>44657</v>
      </c>
      <c r="C235" t="s">
        <v>186</v>
      </c>
      <c r="D235">
        <v>6</v>
      </c>
      <c r="E235" t="str">
        <f t="shared" si="3"/>
        <v>6b45</v>
      </c>
      <c r="F235">
        <v>45</v>
      </c>
      <c r="G235">
        <f>16+25+23+17+15</f>
        <v>96</v>
      </c>
      <c r="H235" t="s">
        <v>222</v>
      </c>
      <c r="I235">
        <v>11</v>
      </c>
      <c r="J235">
        <v>2590.7399999999998</v>
      </c>
    </row>
    <row r="236" spans="1:10" x14ac:dyDescent="0.2">
      <c r="A236">
        <v>2</v>
      </c>
      <c r="B236" s="2">
        <v>44657</v>
      </c>
      <c r="C236" t="s">
        <v>186</v>
      </c>
      <c r="D236">
        <v>6</v>
      </c>
      <c r="E236" t="str">
        <f t="shared" si="3"/>
        <v>6b45</v>
      </c>
      <c r="F236">
        <v>45</v>
      </c>
      <c r="G236">
        <f>20+26+16+22+21</f>
        <v>105</v>
      </c>
      <c r="H236" t="s">
        <v>50</v>
      </c>
      <c r="I236">
        <v>12</v>
      </c>
      <c r="J236">
        <v>2847.68</v>
      </c>
    </row>
    <row r="237" spans="1:10" x14ac:dyDescent="0.2">
      <c r="A237">
        <v>2</v>
      </c>
      <c r="B237" s="2">
        <v>44657</v>
      </c>
      <c r="C237" t="s">
        <v>186</v>
      </c>
      <c r="D237">
        <v>6</v>
      </c>
      <c r="E237" t="str">
        <f t="shared" si="3"/>
        <v>6b45</v>
      </c>
      <c r="F237">
        <v>45</v>
      </c>
      <c r="G237">
        <v>6</v>
      </c>
      <c r="H237" t="s">
        <v>50</v>
      </c>
      <c r="I237">
        <v>13</v>
      </c>
      <c r="J237">
        <v>2764.31</v>
      </c>
    </row>
    <row r="238" spans="1:10" x14ac:dyDescent="0.2">
      <c r="A238">
        <v>2</v>
      </c>
      <c r="B238" s="2">
        <v>44657</v>
      </c>
      <c r="C238" t="s">
        <v>186</v>
      </c>
      <c r="D238">
        <v>6</v>
      </c>
      <c r="E238" t="str">
        <f t="shared" si="3"/>
        <v>6b45</v>
      </c>
      <c r="F238">
        <v>45</v>
      </c>
      <c r="G238">
        <f>13+17+15+14+16</f>
        <v>75</v>
      </c>
      <c r="H238" t="s">
        <v>50</v>
      </c>
      <c r="I238">
        <v>14</v>
      </c>
      <c r="J238">
        <v>2819.71</v>
      </c>
    </row>
    <row r="239" spans="1:10" x14ac:dyDescent="0.2">
      <c r="A239">
        <v>2</v>
      </c>
      <c r="B239" s="2">
        <v>44657</v>
      </c>
      <c r="C239" t="s">
        <v>186</v>
      </c>
      <c r="D239">
        <v>6</v>
      </c>
      <c r="E239" t="str">
        <f t="shared" si="3"/>
        <v>6b45</v>
      </c>
      <c r="F239">
        <v>45</v>
      </c>
      <c r="G239">
        <v>0</v>
      </c>
      <c r="H239" t="s">
        <v>50</v>
      </c>
      <c r="I239">
        <v>15</v>
      </c>
      <c r="J239">
        <v>2732.5</v>
      </c>
    </row>
    <row r="240" spans="1:10" x14ac:dyDescent="0.2">
      <c r="A240">
        <v>2</v>
      </c>
      <c r="B240" s="2">
        <v>44657</v>
      </c>
      <c r="C240" t="s">
        <v>186</v>
      </c>
      <c r="D240">
        <v>6</v>
      </c>
      <c r="E240" t="str">
        <f t="shared" si="3"/>
        <v>6b45</v>
      </c>
      <c r="F240">
        <v>45</v>
      </c>
      <c r="G240">
        <f>4+5+4+8</f>
        <v>21</v>
      </c>
      <c r="H240" t="s">
        <v>50</v>
      </c>
      <c r="I240">
        <v>16</v>
      </c>
      <c r="J240">
        <v>2797.26</v>
      </c>
    </row>
    <row r="241" spans="1:10" x14ac:dyDescent="0.2">
      <c r="A241">
        <v>2</v>
      </c>
      <c r="B241" s="2">
        <v>44657</v>
      </c>
      <c r="C241" t="s">
        <v>186</v>
      </c>
      <c r="D241">
        <v>6</v>
      </c>
      <c r="E241" t="str">
        <f t="shared" si="3"/>
        <v>6b45</v>
      </c>
      <c r="F241">
        <v>45</v>
      </c>
      <c r="G241">
        <f>10+12+9</f>
        <v>31</v>
      </c>
      <c r="H241" t="s">
        <v>222</v>
      </c>
      <c r="I241">
        <v>17</v>
      </c>
      <c r="J241">
        <v>2574.0500000000002</v>
      </c>
    </row>
    <row r="242" spans="1:10" x14ac:dyDescent="0.2">
      <c r="A242">
        <v>2</v>
      </c>
      <c r="B242" s="2">
        <v>44657</v>
      </c>
      <c r="C242" t="s">
        <v>186</v>
      </c>
      <c r="D242">
        <v>6</v>
      </c>
      <c r="E242" t="str">
        <f t="shared" si="3"/>
        <v>6b45</v>
      </c>
      <c r="F242">
        <v>45</v>
      </c>
      <c r="G242">
        <f>6+12+7+5+8</f>
        <v>38</v>
      </c>
      <c r="H242" t="s">
        <v>222</v>
      </c>
      <c r="I242">
        <v>18</v>
      </c>
      <c r="J242">
        <v>2636.12</v>
      </c>
    </row>
    <row r="243" spans="1:10" x14ac:dyDescent="0.2">
      <c r="A243">
        <v>2</v>
      </c>
      <c r="B243" s="2">
        <v>44657</v>
      </c>
      <c r="C243" t="s">
        <v>186</v>
      </c>
      <c r="D243">
        <v>6</v>
      </c>
      <c r="E243" t="str">
        <f t="shared" si="3"/>
        <v>6b45</v>
      </c>
      <c r="F243">
        <v>45</v>
      </c>
      <c r="G243">
        <f>6+16+19+12+16</f>
        <v>69</v>
      </c>
      <c r="H243" t="s">
        <v>222</v>
      </c>
      <c r="I243">
        <v>19</v>
      </c>
      <c r="J243">
        <v>2432.2199999999998</v>
      </c>
    </row>
    <row r="244" spans="1:10" x14ac:dyDescent="0.2">
      <c r="A244">
        <v>2</v>
      </c>
      <c r="B244" s="2">
        <v>44657</v>
      </c>
      <c r="C244" t="s">
        <v>186</v>
      </c>
      <c r="D244">
        <v>6</v>
      </c>
      <c r="E244" t="str">
        <f t="shared" si="3"/>
        <v>6b45</v>
      </c>
      <c r="F244">
        <v>45</v>
      </c>
      <c r="G244">
        <f>12+12+21+32+6</f>
        <v>83</v>
      </c>
      <c r="H244" t="s">
        <v>222</v>
      </c>
      <c r="I244">
        <v>20</v>
      </c>
      <c r="J244">
        <v>2838.81</v>
      </c>
    </row>
    <row r="245" spans="1:10" x14ac:dyDescent="0.2">
      <c r="A245">
        <v>2</v>
      </c>
      <c r="B245" s="2">
        <v>44657</v>
      </c>
      <c r="C245" t="s">
        <v>186</v>
      </c>
      <c r="D245">
        <v>6</v>
      </c>
      <c r="E245" t="str">
        <f t="shared" si="3"/>
        <v>6b45</v>
      </c>
      <c r="F245">
        <v>45</v>
      </c>
      <c r="G245">
        <f>100+96+110+120+100</f>
        <v>526</v>
      </c>
      <c r="H245" t="s">
        <v>222</v>
      </c>
      <c r="I245">
        <v>22</v>
      </c>
      <c r="J245">
        <v>2632.04</v>
      </c>
    </row>
    <row r="246" spans="1:10" x14ac:dyDescent="0.2">
      <c r="A246">
        <v>2</v>
      </c>
      <c r="B246" s="2">
        <v>44657</v>
      </c>
      <c r="C246" t="s">
        <v>186</v>
      </c>
      <c r="D246">
        <v>6</v>
      </c>
      <c r="E246" t="str">
        <f t="shared" si="3"/>
        <v>6b45</v>
      </c>
      <c r="F246">
        <v>45</v>
      </c>
      <c r="G246">
        <f>21+32+33+29+31</f>
        <v>146</v>
      </c>
      <c r="H246" t="s">
        <v>222</v>
      </c>
      <c r="I246">
        <v>23</v>
      </c>
      <c r="J246">
        <v>2844.23</v>
      </c>
    </row>
    <row r="247" spans="1:10" x14ac:dyDescent="0.2">
      <c r="A247">
        <v>2</v>
      </c>
      <c r="B247" s="2">
        <v>44657</v>
      </c>
      <c r="C247" t="s">
        <v>186</v>
      </c>
      <c r="D247">
        <v>6</v>
      </c>
      <c r="E247" t="str">
        <f t="shared" si="3"/>
        <v>6b45</v>
      </c>
      <c r="F247">
        <v>45</v>
      </c>
      <c r="G247">
        <f>5+3+4+3+4</f>
        <v>19</v>
      </c>
      <c r="H247" t="s">
        <v>222</v>
      </c>
      <c r="I247">
        <v>24</v>
      </c>
      <c r="J247">
        <v>2635.84</v>
      </c>
    </row>
    <row r="248" spans="1:10" x14ac:dyDescent="0.2">
      <c r="A248">
        <v>2</v>
      </c>
      <c r="B248" s="2">
        <v>44657</v>
      </c>
      <c r="C248" t="s">
        <v>186</v>
      </c>
      <c r="D248">
        <v>6</v>
      </c>
      <c r="E248" t="str">
        <f t="shared" si="3"/>
        <v>6b45</v>
      </c>
      <c r="F248">
        <v>45</v>
      </c>
      <c r="G248">
        <f>16+19+29+25+20</f>
        <v>109</v>
      </c>
      <c r="H248" t="s">
        <v>222</v>
      </c>
      <c r="I248">
        <v>25</v>
      </c>
      <c r="J248">
        <v>2299.79</v>
      </c>
    </row>
    <row r="249" spans="1:10" x14ac:dyDescent="0.2">
      <c r="A249">
        <v>2</v>
      </c>
      <c r="B249" s="2">
        <v>44657</v>
      </c>
      <c r="C249" t="s">
        <v>186</v>
      </c>
      <c r="D249">
        <v>6</v>
      </c>
      <c r="E249" t="str">
        <f t="shared" si="3"/>
        <v>6b45</v>
      </c>
      <c r="F249">
        <v>45</v>
      </c>
      <c r="G249">
        <f>80+52+55+84+60</f>
        <v>331</v>
      </c>
      <c r="H249" t="s">
        <v>50</v>
      </c>
      <c r="I249">
        <v>27</v>
      </c>
      <c r="J249">
        <v>2707.72</v>
      </c>
    </row>
    <row r="250" spans="1:10" x14ac:dyDescent="0.2">
      <c r="A250">
        <v>2</v>
      </c>
      <c r="B250" s="2">
        <v>44657</v>
      </c>
      <c r="C250" t="s">
        <v>186</v>
      </c>
      <c r="D250">
        <v>6</v>
      </c>
      <c r="E250" t="str">
        <f t="shared" si="3"/>
        <v>6b45</v>
      </c>
      <c r="F250">
        <v>45</v>
      </c>
      <c r="G250">
        <f>76+80+108+104+97</f>
        <v>465</v>
      </c>
      <c r="H250" t="s">
        <v>222</v>
      </c>
      <c r="I250">
        <v>28</v>
      </c>
      <c r="J250">
        <v>2521.88</v>
      </c>
    </row>
    <row r="251" spans="1:10" x14ac:dyDescent="0.2">
      <c r="A251">
        <v>2</v>
      </c>
      <c r="B251" s="2">
        <v>44657</v>
      </c>
      <c r="C251" t="s">
        <v>186</v>
      </c>
      <c r="D251">
        <v>6</v>
      </c>
      <c r="E251" t="str">
        <f t="shared" si="3"/>
        <v>6b45</v>
      </c>
      <c r="F251">
        <v>45</v>
      </c>
      <c r="G251">
        <f>28+19+20+24+23</f>
        <v>114</v>
      </c>
      <c r="H251" t="s">
        <v>222</v>
      </c>
      <c r="I251">
        <v>29</v>
      </c>
      <c r="J251">
        <v>2669.46</v>
      </c>
    </row>
    <row r="252" spans="1:10" x14ac:dyDescent="0.2">
      <c r="A252">
        <v>2</v>
      </c>
      <c r="B252" s="2">
        <v>44657</v>
      </c>
      <c r="C252" t="s">
        <v>186</v>
      </c>
      <c r="D252">
        <v>6</v>
      </c>
      <c r="E252" t="str">
        <f t="shared" si="3"/>
        <v>6b45</v>
      </c>
      <c r="F252">
        <v>45</v>
      </c>
      <c r="G252">
        <f>88+1-4+6-92+108</f>
        <v>107</v>
      </c>
      <c r="H252" t="s">
        <v>222</v>
      </c>
      <c r="I252">
        <v>30</v>
      </c>
      <c r="J252">
        <v>2390.14</v>
      </c>
    </row>
    <row r="253" spans="1:10" x14ac:dyDescent="0.2">
      <c r="A253">
        <v>2</v>
      </c>
      <c r="B253" s="2">
        <v>44657</v>
      </c>
      <c r="C253" t="s">
        <v>187</v>
      </c>
      <c r="D253">
        <v>5</v>
      </c>
      <c r="E253" t="str">
        <f t="shared" si="3"/>
        <v>5b15</v>
      </c>
      <c r="F253">
        <v>15</v>
      </c>
      <c r="G253">
        <f>15+21+13+17+16</f>
        <v>82</v>
      </c>
      <c r="H253" t="s">
        <v>222</v>
      </c>
      <c r="I253">
        <v>1</v>
      </c>
      <c r="J253">
        <v>2656.69</v>
      </c>
    </row>
    <row r="254" spans="1:10" x14ac:dyDescent="0.2">
      <c r="A254">
        <v>2</v>
      </c>
      <c r="B254" s="2">
        <v>44657</v>
      </c>
      <c r="C254" t="s">
        <v>187</v>
      </c>
      <c r="D254">
        <v>5</v>
      </c>
      <c r="E254" t="str">
        <f t="shared" si="3"/>
        <v>5b15</v>
      </c>
      <c r="F254">
        <v>15</v>
      </c>
      <c r="G254">
        <f>24+36+35+56+53</f>
        <v>204</v>
      </c>
      <c r="H254" t="s">
        <v>222</v>
      </c>
      <c r="I254">
        <v>2</v>
      </c>
      <c r="J254">
        <v>2864.58</v>
      </c>
    </row>
    <row r="255" spans="1:10" x14ac:dyDescent="0.2">
      <c r="A255">
        <v>2</v>
      </c>
      <c r="B255" s="2">
        <v>44657</v>
      </c>
      <c r="C255" t="s">
        <v>187</v>
      </c>
      <c r="D255">
        <v>5</v>
      </c>
      <c r="E255" t="str">
        <f t="shared" si="3"/>
        <v>5b15</v>
      </c>
      <c r="F255">
        <v>15</v>
      </c>
      <c r="G255">
        <f>96+112+128+80+112</f>
        <v>528</v>
      </c>
      <c r="H255" t="s">
        <v>222</v>
      </c>
      <c r="I255">
        <v>3</v>
      </c>
      <c r="J255">
        <v>2931.88</v>
      </c>
    </row>
    <row r="256" spans="1:10" x14ac:dyDescent="0.2">
      <c r="A256">
        <v>2</v>
      </c>
      <c r="B256" s="2">
        <v>44657</v>
      </c>
      <c r="C256" t="s">
        <v>187</v>
      </c>
      <c r="D256">
        <v>5</v>
      </c>
      <c r="E256" t="str">
        <f t="shared" si="3"/>
        <v>5b15</v>
      </c>
      <c r="F256">
        <v>15</v>
      </c>
      <c r="G256">
        <f>52+46+58+42+50</f>
        <v>248</v>
      </c>
      <c r="H256" t="s">
        <v>222</v>
      </c>
      <c r="I256">
        <v>4</v>
      </c>
      <c r="J256">
        <v>2712.16</v>
      </c>
    </row>
    <row r="257" spans="1:10" x14ac:dyDescent="0.2">
      <c r="A257">
        <v>2</v>
      </c>
      <c r="B257" s="2">
        <v>44657</v>
      </c>
      <c r="C257" t="s">
        <v>187</v>
      </c>
      <c r="D257">
        <v>5</v>
      </c>
      <c r="E257" t="str">
        <f t="shared" si="3"/>
        <v>5b15</v>
      </c>
      <c r="F257">
        <v>15</v>
      </c>
      <c r="G257">
        <f>15+14+13+10+8</f>
        <v>60</v>
      </c>
      <c r="H257" t="s">
        <v>50</v>
      </c>
      <c r="I257">
        <v>5</v>
      </c>
      <c r="J257">
        <v>2738.71</v>
      </c>
    </row>
    <row r="258" spans="1:10" x14ac:dyDescent="0.2">
      <c r="A258">
        <v>2</v>
      </c>
      <c r="B258" s="2">
        <v>44657</v>
      </c>
      <c r="C258" t="s">
        <v>187</v>
      </c>
      <c r="D258">
        <v>5</v>
      </c>
      <c r="E258" t="str">
        <f t="shared" si="3"/>
        <v>5b15</v>
      </c>
      <c r="F258">
        <v>15</v>
      </c>
      <c r="G258">
        <f>76+104+96+120</f>
        <v>396</v>
      </c>
      <c r="H258" t="s">
        <v>50</v>
      </c>
      <c r="I258">
        <v>6</v>
      </c>
      <c r="J258">
        <v>2284.16</v>
      </c>
    </row>
    <row r="259" spans="1:10" x14ac:dyDescent="0.2">
      <c r="A259">
        <v>2</v>
      </c>
      <c r="B259" s="2">
        <v>44657</v>
      </c>
      <c r="C259" t="s">
        <v>187</v>
      </c>
      <c r="D259">
        <v>5</v>
      </c>
      <c r="E259" t="str">
        <f t="shared" ref="E259:E287" si="4">CONCATENATE(C259,F259)</f>
        <v>5b15</v>
      </c>
      <c r="F259">
        <v>15</v>
      </c>
      <c r="G259">
        <f>80+64+96+80+64</f>
        <v>384</v>
      </c>
      <c r="H259" t="s">
        <v>222</v>
      </c>
      <c r="I259">
        <v>7</v>
      </c>
      <c r="J259">
        <v>2657.67</v>
      </c>
    </row>
    <row r="260" spans="1:10" x14ac:dyDescent="0.2">
      <c r="A260">
        <v>2</v>
      </c>
      <c r="B260" s="2">
        <v>44657</v>
      </c>
      <c r="C260" t="s">
        <v>187</v>
      </c>
      <c r="D260">
        <v>5</v>
      </c>
      <c r="E260" t="str">
        <f t="shared" si="4"/>
        <v>5b45</v>
      </c>
      <c r="F260">
        <v>45</v>
      </c>
      <c r="G260">
        <f>6+9+5+8+3</f>
        <v>31</v>
      </c>
      <c r="H260" t="s">
        <v>222</v>
      </c>
      <c r="I260">
        <v>1</v>
      </c>
      <c r="J260">
        <v>2825.66</v>
      </c>
    </row>
    <row r="261" spans="1:10" x14ac:dyDescent="0.2">
      <c r="A261">
        <v>2</v>
      </c>
      <c r="B261" s="2">
        <v>44657</v>
      </c>
      <c r="C261" t="s">
        <v>187</v>
      </c>
      <c r="D261">
        <v>5</v>
      </c>
      <c r="E261" t="str">
        <f t="shared" si="4"/>
        <v>5b45</v>
      </c>
      <c r="F261">
        <v>45</v>
      </c>
      <c r="G261">
        <v>26</v>
      </c>
      <c r="H261" t="s">
        <v>222</v>
      </c>
      <c r="I261">
        <v>2</v>
      </c>
      <c r="J261">
        <v>2673.67</v>
      </c>
    </row>
    <row r="262" spans="1:10" x14ac:dyDescent="0.2">
      <c r="A262">
        <v>2</v>
      </c>
      <c r="B262" s="2">
        <v>44657</v>
      </c>
      <c r="C262" t="s">
        <v>187</v>
      </c>
      <c r="D262">
        <v>5</v>
      </c>
      <c r="E262" t="str">
        <f t="shared" si="4"/>
        <v>5b45</v>
      </c>
      <c r="F262">
        <v>45</v>
      </c>
      <c r="G262">
        <f>5+6+8+6+8</f>
        <v>33</v>
      </c>
      <c r="H262" t="s">
        <v>222</v>
      </c>
      <c r="I262">
        <v>3</v>
      </c>
      <c r="J262">
        <v>2535.1</v>
      </c>
    </row>
    <row r="263" spans="1:10" x14ac:dyDescent="0.2">
      <c r="A263">
        <v>2</v>
      </c>
      <c r="B263" s="2">
        <v>44657</v>
      </c>
      <c r="C263" t="s">
        <v>187</v>
      </c>
      <c r="D263">
        <v>5</v>
      </c>
      <c r="E263" t="str">
        <f t="shared" si="4"/>
        <v>5b45</v>
      </c>
      <c r="F263">
        <v>45</v>
      </c>
      <c r="G263">
        <f>13+14+16+15+15</f>
        <v>73</v>
      </c>
      <c r="H263" t="s">
        <v>222</v>
      </c>
      <c r="I263">
        <v>4</v>
      </c>
      <c r="J263">
        <v>2196.8000000000002</v>
      </c>
    </row>
    <row r="264" spans="1:10" x14ac:dyDescent="0.2">
      <c r="A264">
        <v>2</v>
      </c>
      <c r="B264" s="2">
        <v>44657</v>
      </c>
      <c r="C264" t="s">
        <v>187</v>
      </c>
      <c r="D264">
        <v>5</v>
      </c>
      <c r="E264" t="str">
        <f t="shared" si="4"/>
        <v>5b45</v>
      </c>
      <c r="F264">
        <v>45</v>
      </c>
      <c r="G264">
        <f>6+10+24+16+22</f>
        <v>78</v>
      </c>
      <c r="H264" t="s">
        <v>222</v>
      </c>
      <c r="I264">
        <v>5</v>
      </c>
      <c r="J264">
        <v>2195.12</v>
      </c>
    </row>
    <row r="265" spans="1:10" x14ac:dyDescent="0.2">
      <c r="A265">
        <v>2</v>
      </c>
      <c r="B265" s="2">
        <v>44657</v>
      </c>
      <c r="C265" t="s">
        <v>187</v>
      </c>
      <c r="D265">
        <v>5</v>
      </c>
      <c r="E265" t="str">
        <f t="shared" si="4"/>
        <v>5b45</v>
      </c>
      <c r="F265">
        <v>45</v>
      </c>
      <c r="G265">
        <f>14+13+11+9+17</f>
        <v>64</v>
      </c>
      <c r="H265" t="s">
        <v>50</v>
      </c>
      <c r="I265">
        <v>6</v>
      </c>
      <c r="J265">
        <v>1986.82</v>
      </c>
    </row>
    <row r="266" spans="1:10" x14ac:dyDescent="0.2">
      <c r="A266">
        <v>2</v>
      </c>
      <c r="B266" s="2">
        <v>44657</v>
      </c>
      <c r="C266" t="s">
        <v>187</v>
      </c>
      <c r="D266">
        <v>5</v>
      </c>
      <c r="E266" t="str">
        <f t="shared" si="4"/>
        <v>5b45</v>
      </c>
      <c r="F266">
        <v>45</v>
      </c>
      <c r="G266">
        <f>21+14+20+24+19</f>
        <v>98</v>
      </c>
      <c r="H266" t="s">
        <v>50</v>
      </c>
      <c r="I266">
        <v>7</v>
      </c>
      <c r="J266">
        <v>2838.09</v>
      </c>
    </row>
    <row r="267" spans="1:10" x14ac:dyDescent="0.2">
      <c r="A267">
        <v>2</v>
      </c>
      <c r="B267" s="2">
        <v>44657</v>
      </c>
      <c r="C267" t="s">
        <v>187</v>
      </c>
      <c r="D267">
        <v>5</v>
      </c>
      <c r="E267" t="str">
        <f t="shared" si="4"/>
        <v>5b45</v>
      </c>
      <c r="F267">
        <v>45</v>
      </c>
      <c r="G267">
        <v>15</v>
      </c>
      <c r="H267" t="s">
        <v>222</v>
      </c>
      <c r="I267">
        <v>8</v>
      </c>
      <c r="J267">
        <v>2643.39</v>
      </c>
    </row>
    <row r="268" spans="1:10" x14ac:dyDescent="0.2">
      <c r="A268">
        <v>2</v>
      </c>
      <c r="B268" s="2">
        <v>44657</v>
      </c>
      <c r="C268" t="s">
        <v>187</v>
      </c>
      <c r="D268">
        <v>5</v>
      </c>
      <c r="E268" t="str">
        <f t="shared" si="4"/>
        <v>5b45</v>
      </c>
      <c r="F268">
        <v>45</v>
      </c>
      <c r="G268">
        <f>34+38+43+60+58</f>
        <v>233</v>
      </c>
      <c r="H268" t="s">
        <v>50</v>
      </c>
      <c r="I268">
        <v>9</v>
      </c>
      <c r="J268">
        <v>2720.36</v>
      </c>
    </row>
    <row r="269" spans="1:10" x14ac:dyDescent="0.2">
      <c r="A269">
        <v>2</v>
      </c>
      <c r="B269" s="2">
        <v>44657</v>
      </c>
      <c r="C269" t="s">
        <v>187</v>
      </c>
      <c r="D269">
        <v>5</v>
      </c>
      <c r="E269" t="str">
        <f t="shared" si="4"/>
        <v>5b45</v>
      </c>
      <c r="F269">
        <v>45</v>
      </c>
      <c r="G269">
        <f>36+25+37+26+21</f>
        <v>145</v>
      </c>
      <c r="H269" t="s">
        <v>50</v>
      </c>
      <c r="I269">
        <v>10</v>
      </c>
      <c r="J269">
        <v>2964</v>
      </c>
    </row>
    <row r="270" spans="1:10" x14ac:dyDescent="0.2">
      <c r="A270">
        <v>2</v>
      </c>
      <c r="B270" s="2">
        <v>44657</v>
      </c>
      <c r="C270" t="s">
        <v>187</v>
      </c>
      <c r="D270">
        <v>5</v>
      </c>
      <c r="E270" t="str">
        <f t="shared" si="4"/>
        <v>5b45</v>
      </c>
      <c r="F270">
        <v>45</v>
      </c>
      <c r="G270">
        <f>18+27+18+16+16</f>
        <v>95</v>
      </c>
      <c r="H270" t="s">
        <v>50</v>
      </c>
      <c r="I270">
        <v>11</v>
      </c>
      <c r="J270">
        <v>2628.88</v>
      </c>
    </row>
    <row r="271" spans="1:10" x14ac:dyDescent="0.2">
      <c r="A271">
        <v>2</v>
      </c>
      <c r="B271" s="2">
        <v>44657</v>
      </c>
      <c r="C271" t="s">
        <v>187</v>
      </c>
      <c r="D271">
        <v>5</v>
      </c>
      <c r="E271" t="str">
        <f t="shared" si="4"/>
        <v>5b45</v>
      </c>
      <c r="F271">
        <v>45</v>
      </c>
      <c r="G271">
        <f>48+64+64+60+84</f>
        <v>320</v>
      </c>
      <c r="H271" t="s">
        <v>50</v>
      </c>
      <c r="I271">
        <v>12</v>
      </c>
      <c r="J271">
        <v>2843</v>
      </c>
    </row>
    <row r="272" spans="1:10" x14ac:dyDescent="0.2">
      <c r="A272">
        <v>2</v>
      </c>
      <c r="B272" s="2">
        <v>44657</v>
      </c>
      <c r="C272" t="s">
        <v>187</v>
      </c>
      <c r="D272">
        <v>5</v>
      </c>
      <c r="E272" t="str">
        <f t="shared" si="4"/>
        <v>5b45</v>
      </c>
      <c r="F272">
        <v>45</v>
      </c>
      <c r="G272">
        <f>4+7+6+3+6</f>
        <v>26</v>
      </c>
      <c r="H272" t="s">
        <v>222</v>
      </c>
      <c r="I272">
        <v>13</v>
      </c>
      <c r="J272">
        <v>2712.29</v>
      </c>
    </row>
    <row r="273" spans="1:10" x14ac:dyDescent="0.2">
      <c r="A273">
        <v>2</v>
      </c>
      <c r="B273" s="2">
        <v>44657</v>
      </c>
      <c r="C273" t="s">
        <v>187</v>
      </c>
      <c r="D273">
        <v>5</v>
      </c>
      <c r="E273" t="str">
        <f t="shared" si="4"/>
        <v>5b45</v>
      </c>
      <c r="F273">
        <v>45</v>
      </c>
      <c r="G273">
        <f>18+14+19+6+9</f>
        <v>66</v>
      </c>
      <c r="H273" t="s">
        <v>222</v>
      </c>
      <c r="I273">
        <v>14</v>
      </c>
      <c r="J273">
        <v>2723.21</v>
      </c>
    </row>
    <row r="274" spans="1:10" x14ac:dyDescent="0.2">
      <c r="A274">
        <v>2</v>
      </c>
      <c r="B274" s="2">
        <v>44657</v>
      </c>
      <c r="C274" t="s">
        <v>187</v>
      </c>
      <c r="D274">
        <v>5</v>
      </c>
      <c r="E274" t="str">
        <f t="shared" si="4"/>
        <v>5b45</v>
      </c>
      <c r="F274">
        <v>45</v>
      </c>
      <c r="G274">
        <v>9</v>
      </c>
      <c r="H274" t="s">
        <v>222</v>
      </c>
      <c r="I274">
        <v>15</v>
      </c>
      <c r="J274">
        <v>2176.77</v>
      </c>
    </row>
    <row r="275" spans="1:10" x14ac:dyDescent="0.2">
      <c r="A275">
        <v>2</v>
      </c>
      <c r="B275" s="2">
        <v>44657</v>
      </c>
      <c r="C275" t="s">
        <v>187</v>
      </c>
      <c r="D275">
        <v>5</v>
      </c>
      <c r="E275" t="str">
        <f t="shared" si="4"/>
        <v>5b45</v>
      </c>
      <c r="F275">
        <v>45</v>
      </c>
      <c r="G275">
        <f>24+20+22+21+22</f>
        <v>109</v>
      </c>
      <c r="H275" t="s">
        <v>50</v>
      </c>
      <c r="I275">
        <v>16</v>
      </c>
    </row>
    <row r="276" spans="1:10" x14ac:dyDescent="0.2">
      <c r="A276">
        <v>2</v>
      </c>
      <c r="B276" s="2">
        <v>44657</v>
      </c>
      <c r="C276" t="s">
        <v>187</v>
      </c>
      <c r="D276">
        <v>5</v>
      </c>
      <c r="E276" t="str">
        <f t="shared" si="4"/>
        <v>5b45</v>
      </c>
      <c r="F276">
        <v>45</v>
      </c>
      <c r="G276">
        <f>31+35+37+46+34</f>
        <v>183</v>
      </c>
      <c r="H276" t="s">
        <v>222</v>
      </c>
      <c r="I276">
        <v>17</v>
      </c>
      <c r="J276">
        <v>2405.59</v>
      </c>
    </row>
    <row r="277" spans="1:10" x14ac:dyDescent="0.2">
      <c r="A277">
        <v>2</v>
      </c>
      <c r="B277" s="2">
        <v>44657</v>
      </c>
      <c r="C277" t="s">
        <v>187</v>
      </c>
      <c r="D277">
        <v>5</v>
      </c>
      <c r="E277" t="str">
        <f t="shared" si="4"/>
        <v>5b45</v>
      </c>
      <c r="F277">
        <v>45</v>
      </c>
      <c r="G277">
        <v>21</v>
      </c>
      <c r="H277" t="s">
        <v>222</v>
      </c>
      <c r="I277">
        <v>18</v>
      </c>
      <c r="J277">
        <v>2414.81</v>
      </c>
    </row>
    <row r="278" spans="1:10" x14ac:dyDescent="0.2">
      <c r="A278">
        <v>2</v>
      </c>
      <c r="B278" s="2">
        <v>44657</v>
      </c>
      <c r="C278" t="s">
        <v>187</v>
      </c>
      <c r="D278">
        <v>5</v>
      </c>
      <c r="E278" t="str">
        <f t="shared" si="4"/>
        <v>5b45</v>
      </c>
      <c r="F278">
        <v>45</v>
      </c>
      <c r="G278">
        <f>23+17+25+40</f>
        <v>105</v>
      </c>
      <c r="H278" t="s">
        <v>222</v>
      </c>
      <c r="I278">
        <v>19</v>
      </c>
      <c r="J278">
        <v>2307.0300000000002</v>
      </c>
    </row>
    <row r="279" spans="1:10" x14ac:dyDescent="0.2">
      <c r="A279">
        <v>2</v>
      </c>
      <c r="B279" s="2">
        <v>44657</v>
      </c>
      <c r="C279" t="s">
        <v>187</v>
      </c>
      <c r="D279">
        <v>5</v>
      </c>
      <c r="E279" t="str">
        <f t="shared" si="4"/>
        <v>5b45</v>
      </c>
      <c r="F279">
        <v>45</v>
      </c>
      <c r="G279">
        <v>39</v>
      </c>
      <c r="H279" t="s">
        <v>222</v>
      </c>
      <c r="I279">
        <v>20</v>
      </c>
      <c r="J279">
        <v>2238.1</v>
      </c>
    </row>
    <row r="280" spans="1:10" x14ac:dyDescent="0.2">
      <c r="A280">
        <v>2</v>
      </c>
      <c r="B280" s="2">
        <v>44657</v>
      </c>
      <c r="C280" t="s">
        <v>187</v>
      </c>
      <c r="D280">
        <v>5</v>
      </c>
      <c r="E280" t="str">
        <f t="shared" si="4"/>
        <v>5b45</v>
      </c>
      <c r="F280">
        <v>45</v>
      </c>
      <c r="G280">
        <f>16+22+15+18+19</f>
        <v>90</v>
      </c>
      <c r="H280" t="s">
        <v>50</v>
      </c>
      <c r="I280">
        <v>22</v>
      </c>
      <c r="J280">
        <v>2480.2600000000002</v>
      </c>
    </row>
    <row r="281" spans="1:10" x14ac:dyDescent="0.2">
      <c r="A281">
        <v>2</v>
      </c>
      <c r="B281" s="2">
        <v>44657</v>
      </c>
      <c r="C281" t="s">
        <v>187</v>
      </c>
      <c r="D281">
        <v>5</v>
      </c>
      <c r="E281" t="str">
        <f t="shared" si="4"/>
        <v>5b45</v>
      </c>
      <c r="F281">
        <v>45</v>
      </c>
      <c r="G281">
        <v>33</v>
      </c>
      <c r="H281" t="s">
        <v>222</v>
      </c>
      <c r="I281">
        <v>23</v>
      </c>
      <c r="J281">
        <v>2542.38</v>
      </c>
    </row>
    <row r="282" spans="1:10" x14ac:dyDescent="0.2">
      <c r="A282">
        <v>2</v>
      </c>
      <c r="B282" s="2">
        <v>44657</v>
      </c>
      <c r="C282" t="s">
        <v>187</v>
      </c>
      <c r="D282">
        <v>5</v>
      </c>
      <c r="E282" t="str">
        <f t="shared" si="4"/>
        <v>5b45</v>
      </c>
      <c r="F282">
        <v>45</v>
      </c>
      <c r="G282">
        <f>40+9+13+11</f>
        <v>73</v>
      </c>
      <c r="H282" t="s">
        <v>222</v>
      </c>
      <c r="I282">
        <v>24</v>
      </c>
    </row>
    <row r="283" spans="1:10" x14ac:dyDescent="0.2">
      <c r="A283">
        <v>2</v>
      </c>
      <c r="B283" s="2">
        <v>44657</v>
      </c>
      <c r="C283" t="s">
        <v>187</v>
      </c>
      <c r="D283">
        <v>5</v>
      </c>
      <c r="E283" t="str">
        <f t="shared" si="4"/>
        <v>5b45</v>
      </c>
      <c r="F283">
        <v>45</v>
      </c>
      <c r="G283">
        <f>9+18+2+5+7</f>
        <v>41</v>
      </c>
      <c r="H283" t="s">
        <v>222</v>
      </c>
      <c r="I283">
        <v>25</v>
      </c>
      <c r="J283">
        <v>2109.4499999999998</v>
      </c>
    </row>
    <row r="284" spans="1:10" x14ac:dyDescent="0.2">
      <c r="A284">
        <v>2</v>
      </c>
      <c r="B284" s="2">
        <v>44657</v>
      </c>
      <c r="C284" t="s">
        <v>187</v>
      </c>
      <c r="D284">
        <v>5</v>
      </c>
      <c r="E284" t="str">
        <f t="shared" si="4"/>
        <v>5b45</v>
      </c>
      <c r="F284">
        <v>45</v>
      </c>
      <c r="G284">
        <v>3</v>
      </c>
      <c r="H284" t="s">
        <v>222</v>
      </c>
      <c r="I284">
        <v>26</v>
      </c>
      <c r="J284">
        <v>2457.0100000000002</v>
      </c>
    </row>
    <row r="285" spans="1:10" x14ac:dyDescent="0.2">
      <c r="A285">
        <v>2</v>
      </c>
      <c r="B285" s="2">
        <v>44657</v>
      </c>
      <c r="C285" t="s">
        <v>187</v>
      </c>
      <c r="D285">
        <v>5</v>
      </c>
      <c r="E285" t="str">
        <f t="shared" si="4"/>
        <v>5b45</v>
      </c>
      <c r="F285">
        <v>45</v>
      </c>
      <c r="G285">
        <f>34+34+30+31+32</f>
        <v>161</v>
      </c>
      <c r="H285" t="s">
        <v>222</v>
      </c>
      <c r="I285">
        <v>27</v>
      </c>
      <c r="J285">
        <v>2287.4699999999998</v>
      </c>
    </row>
    <row r="286" spans="1:10" x14ac:dyDescent="0.2">
      <c r="A286">
        <v>2</v>
      </c>
      <c r="B286" s="2">
        <v>44657</v>
      </c>
      <c r="C286" t="s">
        <v>187</v>
      </c>
      <c r="D286">
        <v>5</v>
      </c>
      <c r="E286" t="str">
        <f t="shared" si="4"/>
        <v>5b45</v>
      </c>
      <c r="F286">
        <v>45</v>
      </c>
      <c r="G286">
        <v>5</v>
      </c>
      <c r="H286" t="s">
        <v>222</v>
      </c>
      <c r="I286">
        <v>28</v>
      </c>
      <c r="J286">
        <v>2485.1</v>
      </c>
    </row>
    <row r="287" spans="1:10" x14ac:dyDescent="0.2">
      <c r="A287">
        <v>2</v>
      </c>
      <c r="B287" s="2">
        <v>44657</v>
      </c>
      <c r="C287" t="s">
        <v>187</v>
      </c>
      <c r="D287">
        <v>5</v>
      </c>
      <c r="E287" t="str">
        <f t="shared" si="4"/>
        <v>5b45</v>
      </c>
      <c r="F287">
        <v>45</v>
      </c>
      <c r="G287">
        <f>14+10+15+11+13</f>
        <v>63</v>
      </c>
      <c r="H287" t="s">
        <v>222</v>
      </c>
      <c r="I287">
        <v>29</v>
      </c>
      <c r="J287">
        <v>2692.58</v>
      </c>
    </row>
    <row r="288" spans="1:10" x14ac:dyDescent="0.2">
      <c r="A288">
        <v>3</v>
      </c>
      <c r="B288" s="2">
        <v>44760</v>
      </c>
      <c r="C288" t="s">
        <v>242</v>
      </c>
      <c r="D288">
        <v>7</v>
      </c>
      <c r="E288" t="s">
        <v>243</v>
      </c>
      <c r="F288">
        <v>15</v>
      </c>
      <c r="G288">
        <f>17+16+15+19+17</f>
        <v>84</v>
      </c>
      <c r="H288" t="s">
        <v>222</v>
      </c>
      <c r="I288">
        <v>1</v>
      </c>
      <c r="J288">
        <v>2760</v>
      </c>
    </row>
    <row r="289" spans="1:10" x14ac:dyDescent="0.2">
      <c r="A289">
        <v>3</v>
      </c>
      <c r="B289" s="2">
        <v>44760</v>
      </c>
      <c r="C289" t="s">
        <v>242</v>
      </c>
      <c r="D289">
        <v>7</v>
      </c>
      <c r="E289" t="s">
        <v>243</v>
      </c>
      <c r="F289">
        <v>15</v>
      </c>
      <c r="G289">
        <f>13+13+13+15+14</f>
        <v>68</v>
      </c>
      <c r="H289" t="s">
        <v>222</v>
      </c>
      <c r="I289">
        <v>2</v>
      </c>
      <c r="J289">
        <v>2630</v>
      </c>
    </row>
    <row r="290" spans="1:10" x14ac:dyDescent="0.2">
      <c r="A290">
        <v>3</v>
      </c>
      <c r="B290" s="2">
        <v>44760</v>
      </c>
      <c r="C290" t="s">
        <v>242</v>
      </c>
      <c r="D290">
        <v>7</v>
      </c>
      <c r="E290" t="s">
        <v>243</v>
      </c>
      <c r="F290">
        <v>15</v>
      </c>
      <c r="G290">
        <f>37+64+47+49+48</f>
        <v>245</v>
      </c>
      <c r="H290" t="s">
        <v>222</v>
      </c>
      <c r="I290">
        <v>3</v>
      </c>
      <c r="J290">
        <v>2820</v>
      </c>
    </row>
    <row r="291" spans="1:10" x14ac:dyDescent="0.2">
      <c r="A291">
        <v>3</v>
      </c>
      <c r="B291" s="2">
        <v>44760</v>
      </c>
      <c r="C291" t="s">
        <v>242</v>
      </c>
      <c r="D291">
        <v>7</v>
      </c>
      <c r="E291" t="s">
        <v>243</v>
      </c>
      <c r="F291">
        <v>15</v>
      </c>
      <c r="G291">
        <v>5</v>
      </c>
      <c r="H291" t="s">
        <v>222</v>
      </c>
      <c r="I291">
        <v>4</v>
      </c>
      <c r="J291">
        <v>3060</v>
      </c>
    </row>
    <row r="292" spans="1:10" x14ac:dyDescent="0.2">
      <c r="A292">
        <v>3</v>
      </c>
      <c r="B292" s="2">
        <v>44760</v>
      </c>
      <c r="C292" t="s">
        <v>242</v>
      </c>
      <c r="D292">
        <v>7</v>
      </c>
      <c r="E292" t="s">
        <v>243</v>
      </c>
      <c r="F292">
        <v>15</v>
      </c>
      <c r="G292">
        <f>18+19+20+36+17</f>
        <v>110</v>
      </c>
      <c r="H292" t="s">
        <v>222</v>
      </c>
      <c r="I292">
        <v>5</v>
      </c>
      <c r="J292">
        <v>2710</v>
      </c>
    </row>
    <row r="293" spans="1:10" x14ac:dyDescent="0.2">
      <c r="A293">
        <v>3</v>
      </c>
      <c r="B293" s="2">
        <v>44760</v>
      </c>
      <c r="C293" t="s">
        <v>242</v>
      </c>
      <c r="D293">
        <v>7</v>
      </c>
      <c r="E293" t="s">
        <v>243</v>
      </c>
      <c r="F293">
        <v>15</v>
      </c>
      <c r="G293">
        <f>29+28+29+30+30</f>
        <v>146</v>
      </c>
      <c r="H293" t="s">
        <v>222</v>
      </c>
      <c r="I293">
        <v>6</v>
      </c>
      <c r="J293">
        <v>2630</v>
      </c>
    </row>
    <row r="294" spans="1:10" x14ac:dyDescent="0.2">
      <c r="A294">
        <v>3</v>
      </c>
      <c r="B294" s="2">
        <v>44760</v>
      </c>
      <c r="C294" t="s">
        <v>242</v>
      </c>
      <c r="D294">
        <v>7</v>
      </c>
      <c r="E294" t="s">
        <v>243</v>
      </c>
      <c r="F294">
        <v>15</v>
      </c>
      <c r="G294">
        <f>29+24+29+33+26</f>
        <v>141</v>
      </c>
      <c r="H294" t="s">
        <v>222</v>
      </c>
      <c r="I294">
        <v>7</v>
      </c>
      <c r="J294">
        <v>2460</v>
      </c>
    </row>
    <row r="295" spans="1:10" x14ac:dyDescent="0.2">
      <c r="A295">
        <v>3</v>
      </c>
      <c r="B295" s="2">
        <v>44760</v>
      </c>
      <c r="C295" t="s">
        <v>242</v>
      </c>
      <c r="D295">
        <v>7</v>
      </c>
      <c r="E295" t="s">
        <v>243</v>
      </c>
      <c r="F295">
        <v>15</v>
      </c>
      <c r="G295">
        <v>17</v>
      </c>
      <c r="H295" t="s">
        <v>222</v>
      </c>
      <c r="I295">
        <v>8</v>
      </c>
      <c r="J295">
        <v>2480</v>
      </c>
    </row>
    <row r="296" spans="1:10" x14ac:dyDescent="0.2">
      <c r="A296">
        <v>3</v>
      </c>
      <c r="B296" s="2">
        <v>44760</v>
      </c>
      <c r="C296" t="s">
        <v>242</v>
      </c>
      <c r="D296">
        <v>7</v>
      </c>
      <c r="E296" t="s">
        <v>243</v>
      </c>
      <c r="F296">
        <v>15</v>
      </c>
      <c r="G296">
        <v>0</v>
      </c>
      <c r="H296" t="s">
        <v>222</v>
      </c>
      <c r="I296">
        <v>9</v>
      </c>
      <c r="J296">
        <v>2510</v>
      </c>
    </row>
    <row r="297" spans="1:10" x14ac:dyDescent="0.2">
      <c r="A297">
        <v>3</v>
      </c>
      <c r="B297" s="2">
        <v>44760</v>
      </c>
      <c r="C297" t="s">
        <v>242</v>
      </c>
      <c r="D297">
        <v>7</v>
      </c>
      <c r="E297" t="s">
        <v>243</v>
      </c>
      <c r="F297">
        <v>15</v>
      </c>
      <c r="G297">
        <f>112+128+144+128+112</f>
        <v>624</v>
      </c>
      <c r="H297" t="s">
        <v>222</v>
      </c>
      <c r="I297">
        <v>10</v>
      </c>
      <c r="J297">
        <v>3170</v>
      </c>
    </row>
    <row r="298" spans="1:10" x14ac:dyDescent="0.2">
      <c r="A298">
        <v>3</v>
      </c>
      <c r="B298" s="2">
        <v>44760</v>
      </c>
      <c r="C298" t="s">
        <v>242</v>
      </c>
      <c r="D298">
        <v>7</v>
      </c>
      <c r="E298" t="s">
        <v>243</v>
      </c>
      <c r="F298">
        <v>15</v>
      </c>
      <c r="G298">
        <v>12</v>
      </c>
      <c r="H298" t="s">
        <v>222</v>
      </c>
      <c r="I298">
        <v>11</v>
      </c>
      <c r="J298">
        <v>3150</v>
      </c>
    </row>
    <row r="299" spans="1:10" x14ac:dyDescent="0.2">
      <c r="A299">
        <v>3</v>
      </c>
      <c r="B299" s="2">
        <v>44760</v>
      </c>
      <c r="C299" t="s">
        <v>242</v>
      </c>
      <c r="D299">
        <v>7</v>
      </c>
      <c r="E299" t="s">
        <v>243</v>
      </c>
      <c r="F299">
        <v>15</v>
      </c>
      <c r="G299">
        <f>32+24+36+32+39</f>
        <v>163</v>
      </c>
      <c r="H299" t="s">
        <v>222</v>
      </c>
      <c r="I299">
        <v>12</v>
      </c>
      <c r="J299">
        <v>2510</v>
      </c>
    </row>
    <row r="300" spans="1:10" x14ac:dyDescent="0.2">
      <c r="A300">
        <v>3</v>
      </c>
      <c r="B300" s="2">
        <v>44760</v>
      </c>
      <c r="C300" t="s">
        <v>242</v>
      </c>
      <c r="D300">
        <v>7</v>
      </c>
      <c r="E300" t="s">
        <v>243</v>
      </c>
      <c r="F300">
        <v>15</v>
      </c>
      <c r="G300">
        <v>0</v>
      </c>
      <c r="H300" t="s">
        <v>222</v>
      </c>
      <c r="I300">
        <v>13</v>
      </c>
      <c r="J300">
        <v>2830</v>
      </c>
    </row>
    <row r="301" spans="1:10" x14ac:dyDescent="0.2">
      <c r="A301">
        <v>3</v>
      </c>
      <c r="B301" s="2">
        <v>44760</v>
      </c>
      <c r="C301" t="s">
        <v>242</v>
      </c>
      <c r="D301">
        <v>7</v>
      </c>
      <c r="E301" t="s">
        <v>244</v>
      </c>
      <c r="F301">
        <v>45</v>
      </c>
      <c r="G301">
        <v>0</v>
      </c>
      <c r="H301" t="s">
        <v>222</v>
      </c>
      <c r="I301">
        <v>1</v>
      </c>
      <c r="J301">
        <v>2500</v>
      </c>
    </row>
    <row r="302" spans="1:10" x14ac:dyDescent="0.2">
      <c r="A302">
        <v>3</v>
      </c>
      <c r="B302" s="2">
        <v>44760</v>
      </c>
      <c r="C302" t="s">
        <v>242</v>
      </c>
      <c r="D302">
        <v>7</v>
      </c>
      <c r="E302" t="s">
        <v>244</v>
      </c>
      <c r="F302">
        <v>45</v>
      </c>
      <c r="G302">
        <v>0</v>
      </c>
      <c r="H302" t="s">
        <v>222</v>
      </c>
      <c r="I302">
        <v>2</v>
      </c>
      <c r="J302">
        <v>2950</v>
      </c>
    </row>
    <row r="303" spans="1:10" x14ac:dyDescent="0.2">
      <c r="A303">
        <v>3</v>
      </c>
      <c r="B303" s="2">
        <v>44760</v>
      </c>
      <c r="C303" t="s">
        <v>242</v>
      </c>
      <c r="D303">
        <v>7</v>
      </c>
      <c r="E303" t="s">
        <v>244</v>
      </c>
      <c r="F303">
        <v>45</v>
      </c>
      <c r="G303">
        <f>15+28+18+22+26</f>
        <v>109</v>
      </c>
      <c r="H303" t="s">
        <v>222</v>
      </c>
      <c r="I303">
        <v>3</v>
      </c>
      <c r="J303">
        <v>2890</v>
      </c>
    </row>
    <row r="304" spans="1:10" x14ac:dyDescent="0.2">
      <c r="A304">
        <v>3</v>
      </c>
      <c r="B304" s="2">
        <v>44760</v>
      </c>
      <c r="C304" t="s">
        <v>242</v>
      </c>
      <c r="D304">
        <v>7</v>
      </c>
      <c r="E304" t="s">
        <v>244</v>
      </c>
      <c r="F304">
        <v>45</v>
      </c>
      <c r="G304">
        <v>10</v>
      </c>
      <c r="H304" t="s">
        <v>222</v>
      </c>
      <c r="I304">
        <v>4</v>
      </c>
      <c r="J304">
        <v>2850</v>
      </c>
    </row>
    <row r="305" spans="1:10" x14ac:dyDescent="0.2">
      <c r="A305">
        <v>3</v>
      </c>
      <c r="B305" s="2">
        <v>44760</v>
      </c>
      <c r="C305" t="s">
        <v>242</v>
      </c>
      <c r="D305">
        <v>7</v>
      </c>
      <c r="E305" t="s">
        <v>244</v>
      </c>
      <c r="F305">
        <v>45</v>
      </c>
      <c r="G305">
        <v>3</v>
      </c>
      <c r="H305" t="s">
        <v>222</v>
      </c>
      <c r="I305">
        <v>5</v>
      </c>
      <c r="J305">
        <v>2480</v>
      </c>
    </row>
    <row r="306" spans="1:10" x14ac:dyDescent="0.2">
      <c r="A306">
        <v>3</v>
      </c>
      <c r="B306" s="2">
        <v>44760</v>
      </c>
      <c r="C306" t="s">
        <v>242</v>
      </c>
      <c r="D306">
        <v>7</v>
      </c>
      <c r="E306" t="s">
        <v>244</v>
      </c>
      <c r="F306">
        <v>45</v>
      </c>
      <c r="G306">
        <v>19</v>
      </c>
      <c r="H306" t="s">
        <v>222</v>
      </c>
      <c r="I306">
        <v>6</v>
      </c>
      <c r="J306">
        <v>2580</v>
      </c>
    </row>
    <row r="307" spans="1:10" x14ac:dyDescent="0.2">
      <c r="A307">
        <v>3</v>
      </c>
      <c r="B307" s="2">
        <v>44760</v>
      </c>
      <c r="C307" t="s">
        <v>242</v>
      </c>
      <c r="D307">
        <v>7</v>
      </c>
      <c r="E307" t="s">
        <v>244</v>
      </c>
      <c r="F307">
        <v>45</v>
      </c>
      <c r="G307">
        <v>0</v>
      </c>
      <c r="H307" t="s">
        <v>222</v>
      </c>
      <c r="I307">
        <v>7</v>
      </c>
      <c r="J307">
        <v>2720</v>
      </c>
    </row>
    <row r="308" spans="1:10" x14ac:dyDescent="0.2">
      <c r="A308">
        <v>3</v>
      </c>
      <c r="B308" s="2">
        <v>44760</v>
      </c>
      <c r="C308" t="s">
        <v>242</v>
      </c>
      <c r="D308">
        <v>7</v>
      </c>
      <c r="E308" t="s">
        <v>244</v>
      </c>
      <c r="F308">
        <v>45</v>
      </c>
      <c r="G308">
        <v>0</v>
      </c>
      <c r="H308" t="s">
        <v>222</v>
      </c>
      <c r="I308">
        <v>8</v>
      </c>
      <c r="J308">
        <v>2730</v>
      </c>
    </row>
    <row r="309" spans="1:10" x14ac:dyDescent="0.2">
      <c r="A309">
        <v>3</v>
      </c>
      <c r="B309" s="2">
        <v>44760</v>
      </c>
      <c r="C309" t="s">
        <v>242</v>
      </c>
      <c r="D309">
        <v>7</v>
      </c>
      <c r="E309" t="s">
        <v>244</v>
      </c>
      <c r="F309">
        <v>45</v>
      </c>
      <c r="G309">
        <f>19+30+32+36+44</f>
        <v>161</v>
      </c>
      <c r="H309" t="s">
        <v>222</v>
      </c>
      <c r="I309">
        <v>9</v>
      </c>
      <c r="J309">
        <v>3080</v>
      </c>
    </row>
    <row r="310" spans="1:10" x14ac:dyDescent="0.2">
      <c r="A310">
        <v>3</v>
      </c>
      <c r="B310" s="2">
        <v>44760</v>
      </c>
      <c r="C310" t="s">
        <v>242</v>
      </c>
      <c r="D310">
        <v>7</v>
      </c>
      <c r="E310" t="s">
        <v>244</v>
      </c>
      <c r="F310">
        <v>45</v>
      </c>
      <c r="G310">
        <f>5+8+5+7+6</f>
        <v>31</v>
      </c>
      <c r="H310" t="s">
        <v>222</v>
      </c>
      <c r="I310">
        <v>10</v>
      </c>
      <c r="J310">
        <v>3330</v>
      </c>
    </row>
    <row r="311" spans="1:10" x14ac:dyDescent="0.2">
      <c r="A311">
        <v>3</v>
      </c>
      <c r="B311" s="2">
        <v>44760</v>
      </c>
      <c r="C311" t="s">
        <v>242</v>
      </c>
      <c r="D311">
        <v>7</v>
      </c>
      <c r="E311" t="s">
        <v>244</v>
      </c>
      <c r="F311">
        <v>45</v>
      </c>
      <c r="G311">
        <v>0</v>
      </c>
      <c r="H311" t="s">
        <v>222</v>
      </c>
      <c r="I311">
        <v>11</v>
      </c>
      <c r="J311">
        <v>3170</v>
      </c>
    </row>
    <row r="312" spans="1:10" x14ac:dyDescent="0.2">
      <c r="A312">
        <v>3</v>
      </c>
      <c r="B312" s="2">
        <v>44760</v>
      </c>
      <c r="C312" t="s">
        <v>242</v>
      </c>
      <c r="D312">
        <v>7</v>
      </c>
      <c r="E312" t="s">
        <v>244</v>
      </c>
      <c r="F312">
        <v>45</v>
      </c>
      <c r="G312">
        <v>6</v>
      </c>
      <c r="H312" t="s">
        <v>222</v>
      </c>
      <c r="I312">
        <v>12</v>
      </c>
      <c r="J312">
        <v>2760</v>
      </c>
    </row>
    <row r="313" spans="1:10" x14ac:dyDescent="0.2">
      <c r="A313">
        <v>3</v>
      </c>
      <c r="B313" s="2">
        <v>44760</v>
      </c>
      <c r="C313" t="s">
        <v>242</v>
      </c>
      <c r="D313">
        <v>7</v>
      </c>
      <c r="E313" t="s">
        <v>244</v>
      </c>
      <c r="F313">
        <v>45</v>
      </c>
      <c r="G313">
        <f>27</f>
        <v>27</v>
      </c>
      <c r="H313" t="s">
        <v>222</v>
      </c>
      <c r="I313">
        <v>13</v>
      </c>
      <c r="J313">
        <v>2630</v>
      </c>
    </row>
    <row r="314" spans="1:10" x14ac:dyDescent="0.2">
      <c r="A314">
        <v>3</v>
      </c>
      <c r="B314" s="2">
        <v>44760</v>
      </c>
      <c r="C314" t="s">
        <v>242</v>
      </c>
      <c r="D314">
        <v>7</v>
      </c>
      <c r="E314" t="s">
        <v>244</v>
      </c>
      <c r="F314">
        <v>45</v>
      </c>
      <c r="G314">
        <f>28+26+26+26+27</f>
        <v>133</v>
      </c>
      <c r="H314" t="s">
        <v>222</v>
      </c>
      <c r="I314">
        <v>14</v>
      </c>
      <c r="J314">
        <v>2800</v>
      </c>
    </row>
    <row r="315" spans="1:10" x14ac:dyDescent="0.2">
      <c r="A315">
        <v>3</v>
      </c>
      <c r="B315" s="2">
        <v>44760</v>
      </c>
      <c r="C315" t="s">
        <v>242</v>
      </c>
      <c r="D315">
        <v>7</v>
      </c>
      <c r="E315" t="s">
        <v>244</v>
      </c>
      <c r="F315">
        <v>45</v>
      </c>
      <c r="G315">
        <f>33+17+17</f>
        <v>67</v>
      </c>
      <c r="H315" t="s">
        <v>222</v>
      </c>
      <c r="I315">
        <v>15</v>
      </c>
      <c r="J315">
        <v>2250</v>
      </c>
    </row>
    <row r="316" spans="1:10" x14ac:dyDescent="0.2">
      <c r="A316">
        <v>3</v>
      </c>
      <c r="B316" s="2">
        <v>44760</v>
      </c>
      <c r="C316" t="s">
        <v>242</v>
      </c>
      <c r="D316">
        <v>7</v>
      </c>
      <c r="E316" t="s">
        <v>244</v>
      </c>
      <c r="F316">
        <v>45</v>
      </c>
      <c r="G316">
        <v>0</v>
      </c>
      <c r="H316" t="s">
        <v>222</v>
      </c>
      <c r="I316">
        <v>16</v>
      </c>
      <c r="J316">
        <v>3130</v>
      </c>
    </row>
    <row r="317" spans="1:10" x14ac:dyDescent="0.2">
      <c r="A317">
        <v>3</v>
      </c>
      <c r="B317" s="2">
        <v>44760</v>
      </c>
      <c r="C317" t="s">
        <v>242</v>
      </c>
      <c r="D317">
        <v>7</v>
      </c>
      <c r="E317" t="s">
        <v>244</v>
      </c>
      <c r="F317">
        <v>45</v>
      </c>
      <c r="G317">
        <v>3</v>
      </c>
      <c r="H317" t="s">
        <v>222</v>
      </c>
      <c r="I317">
        <v>17</v>
      </c>
      <c r="J317">
        <v>2570</v>
      </c>
    </row>
    <row r="318" spans="1:10" x14ac:dyDescent="0.2">
      <c r="A318">
        <v>3</v>
      </c>
      <c r="B318" s="2">
        <v>44760</v>
      </c>
      <c r="C318" t="s">
        <v>242</v>
      </c>
      <c r="D318">
        <v>7</v>
      </c>
      <c r="E318" t="s">
        <v>244</v>
      </c>
      <c r="F318">
        <v>45</v>
      </c>
      <c r="G318">
        <f>13+15+22+12</f>
        <v>62</v>
      </c>
      <c r="H318" t="s">
        <v>222</v>
      </c>
      <c r="I318">
        <v>18</v>
      </c>
      <c r="J318">
        <v>2640</v>
      </c>
    </row>
    <row r="319" spans="1:10" x14ac:dyDescent="0.2">
      <c r="A319">
        <v>3</v>
      </c>
      <c r="B319" s="2">
        <v>44760</v>
      </c>
      <c r="C319" t="s">
        <v>242</v>
      </c>
      <c r="D319">
        <v>7</v>
      </c>
      <c r="E319" t="s">
        <v>244</v>
      </c>
      <c r="F319">
        <v>45</v>
      </c>
      <c r="G319">
        <f>12+16+15+11+10</f>
        <v>64</v>
      </c>
      <c r="H319" t="s">
        <v>222</v>
      </c>
      <c r="I319">
        <v>19</v>
      </c>
      <c r="J319">
        <v>2160</v>
      </c>
    </row>
    <row r="320" spans="1:10" x14ac:dyDescent="0.2">
      <c r="A320">
        <v>3</v>
      </c>
      <c r="B320" s="2">
        <v>44760</v>
      </c>
      <c r="C320" t="s">
        <v>242</v>
      </c>
      <c r="D320">
        <v>7</v>
      </c>
      <c r="E320" t="s">
        <v>244</v>
      </c>
      <c r="F320">
        <v>45</v>
      </c>
      <c r="G320">
        <f>(4*18)+(4*18)+(4*17)+(4*24)+(4*21)</f>
        <v>392</v>
      </c>
      <c r="H320" t="s">
        <v>222</v>
      </c>
      <c r="I320">
        <v>20</v>
      </c>
      <c r="J320">
        <v>2700</v>
      </c>
    </row>
    <row r="321" spans="1:10" x14ac:dyDescent="0.2">
      <c r="A321">
        <v>3</v>
      </c>
      <c r="B321" s="2">
        <v>44760</v>
      </c>
      <c r="C321" t="s">
        <v>242</v>
      </c>
      <c r="D321">
        <v>7</v>
      </c>
      <c r="E321" t="s">
        <v>244</v>
      </c>
      <c r="F321">
        <v>45</v>
      </c>
      <c r="G321">
        <v>23</v>
      </c>
      <c r="H321" t="s">
        <v>222</v>
      </c>
      <c r="I321">
        <v>21</v>
      </c>
      <c r="J321">
        <v>2550</v>
      </c>
    </row>
    <row r="322" spans="1:10" x14ac:dyDescent="0.2">
      <c r="A322">
        <v>3</v>
      </c>
      <c r="B322" s="2">
        <v>44760</v>
      </c>
      <c r="C322" t="s">
        <v>242</v>
      </c>
      <c r="D322">
        <v>7</v>
      </c>
      <c r="E322" t="s">
        <v>244</v>
      </c>
      <c r="F322">
        <v>45</v>
      </c>
      <c r="G322">
        <v>11</v>
      </c>
      <c r="H322" t="s">
        <v>222</v>
      </c>
      <c r="I322">
        <v>22</v>
      </c>
      <c r="J322">
        <v>2310</v>
      </c>
    </row>
    <row r="323" spans="1:10" x14ac:dyDescent="0.2">
      <c r="A323">
        <v>3</v>
      </c>
      <c r="B323" s="2">
        <v>44760</v>
      </c>
      <c r="C323" t="s">
        <v>242</v>
      </c>
      <c r="D323">
        <v>7</v>
      </c>
      <c r="E323" t="s">
        <v>244</v>
      </c>
      <c r="F323">
        <v>45</v>
      </c>
      <c r="G323">
        <f>5+10+11+12+3</f>
        <v>41</v>
      </c>
      <c r="H323" t="s">
        <v>222</v>
      </c>
      <c r="I323">
        <v>23</v>
      </c>
      <c r="J323">
        <v>2110</v>
      </c>
    </row>
    <row r="324" spans="1:10" x14ac:dyDescent="0.2">
      <c r="A324">
        <v>3</v>
      </c>
      <c r="B324" s="2">
        <v>44760</v>
      </c>
      <c r="C324" t="s">
        <v>242</v>
      </c>
      <c r="D324">
        <v>7</v>
      </c>
      <c r="E324" t="s">
        <v>244</v>
      </c>
      <c r="F324">
        <v>45</v>
      </c>
      <c r="G324">
        <v>0</v>
      </c>
      <c r="H324" t="s">
        <v>222</v>
      </c>
      <c r="I324">
        <v>24</v>
      </c>
      <c r="J324">
        <v>2940</v>
      </c>
    </row>
    <row r="325" spans="1:10" x14ac:dyDescent="0.2">
      <c r="A325">
        <v>3</v>
      </c>
      <c r="B325" s="2">
        <v>44761</v>
      </c>
      <c r="C325" t="s">
        <v>245</v>
      </c>
      <c r="D325">
        <v>8</v>
      </c>
      <c r="E325" t="s">
        <v>246</v>
      </c>
      <c r="F325">
        <v>15</v>
      </c>
      <c r="G325">
        <f>88+72+80+108+108</f>
        <v>456</v>
      </c>
      <c r="H325" t="s">
        <v>222</v>
      </c>
      <c r="I325">
        <v>1</v>
      </c>
      <c r="J325">
        <v>2920</v>
      </c>
    </row>
    <row r="326" spans="1:10" x14ac:dyDescent="0.2">
      <c r="A326">
        <v>3</v>
      </c>
      <c r="B326" s="2">
        <v>44761</v>
      </c>
      <c r="C326" t="s">
        <v>245</v>
      </c>
      <c r="D326">
        <v>8</v>
      </c>
      <c r="E326" t="s">
        <v>246</v>
      </c>
      <c r="F326">
        <v>15</v>
      </c>
      <c r="G326">
        <f>21+30+17+32+17</f>
        <v>117</v>
      </c>
      <c r="H326" t="s">
        <v>222</v>
      </c>
      <c r="I326">
        <v>2</v>
      </c>
      <c r="J326">
        <v>2490</v>
      </c>
    </row>
    <row r="327" spans="1:10" x14ac:dyDescent="0.2">
      <c r="A327">
        <v>3</v>
      </c>
      <c r="B327" s="2">
        <v>44761</v>
      </c>
      <c r="C327" t="s">
        <v>245</v>
      </c>
      <c r="D327">
        <v>8</v>
      </c>
      <c r="E327" t="s">
        <v>246</v>
      </c>
      <c r="F327">
        <v>15</v>
      </c>
      <c r="G327">
        <f>38+47+45+48+34</f>
        <v>212</v>
      </c>
      <c r="H327" t="s">
        <v>222</v>
      </c>
      <c r="I327">
        <v>3</v>
      </c>
      <c r="J327">
        <v>2460</v>
      </c>
    </row>
    <row r="328" spans="1:10" x14ac:dyDescent="0.2">
      <c r="A328">
        <v>3</v>
      </c>
      <c r="B328" s="2">
        <v>44761</v>
      </c>
      <c r="C328" t="s">
        <v>245</v>
      </c>
      <c r="D328">
        <v>8</v>
      </c>
      <c r="E328" t="s">
        <v>246</v>
      </c>
      <c r="F328">
        <v>15</v>
      </c>
      <c r="G328">
        <f>19+19+27+26+20</f>
        <v>111</v>
      </c>
      <c r="H328" t="s">
        <v>222</v>
      </c>
      <c r="I328">
        <v>4</v>
      </c>
      <c r="J328">
        <v>2490</v>
      </c>
    </row>
    <row r="329" spans="1:10" x14ac:dyDescent="0.2">
      <c r="A329">
        <v>3</v>
      </c>
      <c r="B329" s="2">
        <v>44761</v>
      </c>
      <c r="C329" t="s">
        <v>245</v>
      </c>
      <c r="D329">
        <v>8</v>
      </c>
      <c r="E329" t="s">
        <v>246</v>
      </c>
      <c r="F329">
        <v>15</v>
      </c>
      <c r="G329">
        <f>13+15+18+21+23</f>
        <v>90</v>
      </c>
      <c r="H329" t="s">
        <v>222</v>
      </c>
      <c r="I329">
        <v>5</v>
      </c>
      <c r="J329">
        <v>2810</v>
      </c>
    </row>
    <row r="330" spans="1:10" x14ac:dyDescent="0.2">
      <c r="A330">
        <v>3</v>
      </c>
      <c r="B330" s="2">
        <v>44761</v>
      </c>
      <c r="C330" t="s">
        <v>245</v>
      </c>
      <c r="D330">
        <v>8</v>
      </c>
      <c r="E330" t="s">
        <v>246</v>
      </c>
      <c r="F330">
        <v>15</v>
      </c>
      <c r="G330">
        <f>20+17+16+31+24</f>
        <v>108</v>
      </c>
      <c r="H330" t="s">
        <v>222</v>
      </c>
      <c r="I330">
        <v>6</v>
      </c>
      <c r="J330">
        <v>2210</v>
      </c>
    </row>
    <row r="331" spans="1:10" x14ac:dyDescent="0.2">
      <c r="A331">
        <v>3</v>
      </c>
      <c r="B331" s="2">
        <v>44761</v>
      </c>
      <c r="C331" t="s">
        <v>245</v>
      </c>
      <c r="D331">
        <v>8</v>
      </c>
      <c r="E331" t="s">
        <v>246</v>
      </c>
      <c r="F331">
        <v>15</v>
      </c>
      <c r="G331">
        <f>38+31+43+39+33</f>
        <v>184</v>
      </c>
      <c r="H331" t="s">
        <v>222</v>
      </c>
      <c r="I331">
        <v>7</v>
      </c>
    </row>
    <row r="332" spans="1:10" x14ac:dyDescent="0.2">
      <c r="A332">
        <v>3</v>
      </c>
      <c r="B332" s="2">
        <v>44761</v>
      </c>
      <c r="C332" t="s">
        <v>245</v>
      </c>
      <c r="D332">
        <v>8</v>
      </c>
      <c r="E332" t="s">
        <v>246</v>
      </c>
      <c r="F332">
        <v>15</v>
      </c>
      <c r="G332">
        <f>65+86+72+88+75</f>
        <v>386</v>
      </c>
      <c r="H332" t="s">
        <v>222</v>
      </c>
      <c r="I332">
        <v>8</v>
      </c>
    </row>
    <row r="333" spans="1:10" x14ac:dyDescent="0.2">
      <c r="A333">
        <v>3</v>
      </c>
      <c r="B333" s="2">
        <v>44761</v>
      </c>
      <c r="C333" t="s">
        <v>245</v>
      </c>
      <c r="D333">
        <v>8</v>
      </c>
      <c r="E333" t="s">
        <v>246</v>
      </c>
      <c r="F333">
        <v>15</v>
      </c>
      <c r="G333">
        <f>9+9+10+8</f>
        <v>36</v>
      </c>
      <c r="H333" t="s">
        <v>222</v>
      </c>
      <c r="I333">
        <v>9</v>
      </c>
    </row>
    <row r="334" spans="1:10" x14ac:dyDescent="0.2">
      <c r="A334">
        <v>3</v>
      </c>
      <c r="B334" s="2">
        <v>44761</v>
      </c>
      <c r="C334" t="s">
        <v>245</v>
      </c>
      <c r="D334">
        <v>8</v>
      </c>
      <c r="E334" t="s">
        <v>246</v>
      </c>
      <c r="F334">
        <v>15</v>
      </c>
      <c r="G334">
        <f>12+12+45</f>
        <v>69</v>
      </c>
      <c r="H334" t="s">
        <v>222</v>
      </c>
      <c r="I334">
        <v>10</v>
      </c>
    </row>
    <row r="335" spans="1:10" x14ac:dyDescent="0.2">
      <c r="A335">
        <v>3</v>
      </c>
      <c r="B335" s="2">
        <v>44761</v>
      </c>
      <c r="C335" t="s">
        <v>245</v>
      </c>
      <c r="D335">
        <v>8</v>
      </c>
      <c r="E335" t="s">
        <v>246</v>
      </c>
      <c r="F335">
        <v>15</v>
      </c>
      <c r="G335">
        <f>12+9+11+16+10</f>
        <v>58</v>
      </c>
      <c r="H335" t="s">
        <v>222</v>
      </c>
      <c r="I335">
        <v>11</v>
      </c>
    </row>
    <row r="336" spans="1:10" x14ac:dyDescent="0.2">
      <c r="A336">
        <v>3</v>
      </c>
      <c r="B336" s="2">
        <v>44761</v>
      </c>
      <c r="C336" t="s">
        <v>245</v>
      </c>
      <c r="D336">
        <v>8</v>
      </c>
      <c r="E336" t="s">
        <v>250</v>
      </c>
      <c r="F336">
        <v>45</v>
      </c>
      <c r="G336">
        <f>33+8+9</f>
        <v>50</v>
      </c>
      <c r="H336" t="s">
        <v>222</v>
      </c>
      <c r="I336">
        <v>1</v>
      </c>
      <c r="J336">
        <v>2950</v>
      </c>
    </row>
    <row r="337" spans="1:10" x14ac:dyDescent="0.2">
      <c r="A337">
        <v>3</v>
      </c>
      <c r="B337" s="2">
        <v>44761</v>
      </c>
      <c r="C337" t="s">
        <v>245</v>
      </c>
      <c r="D337">
        <v>8</v>
      </c>
      <c r="E337" t="s">
        <v>250</v>
      </c>
      <c r="F337">
        <v>45</v>
      </c>
      <c r="G337">
        <f>34+23+35+33+35</f>
        <v>160</v>
      </c>
      <c r="H337" t="s">
        <v>222</v>
      </c>
      <c r="I337">
        <v>2</v>
      </c>
      <c r="J337">
        <v>2690</v>
      </c>
    </row>
    <row r="338" spans="1:10" x14ac:dyDescent="0.2">
      <c r="A338">
        <v>3</v>
      </c>
      <c r="B338" s="2">
        <v>44761</v>
      </c>
      <c r="C338" t="s">
        <v>245</v>
      </c>
      <c r="D338">
        <v>8</v>
      </c>
      <c r="E338" t="s">
        <v>250</v>
      </c>
      <c r="F338">
        <v>45</v>
      </c>
      <c r="G338">
        <f>19+21+23+23+21</f>
        <v>107</v>
      </c>
      <c r="H338" t="s">
        <v>222</v>
      </c>
      <c r="I338">
        <v>3</v>
      </c>
      <c r="J338">
        <v>2490</v>
      </c>
    </row>
    <row r="339" spans="1:10" x14ac:dyDescent="0.2">
      <c r="A339">
        <v>3</v>
      </c>
      <c r="B339" s="2">
        <v>44761</v>
      </c>
      <c r="C339" t="s">
        <v>245</v>
      </c>
      <c r="D339">
        <v>8</v>
      </c>
      <c r="E339" t="s">
        <v>250</v>
      </c>
      <c r="F339">
        <v>45</v>
      </c>
      <c r="G339">
        <f>12+11+18+10</f>
        <v>51</v>
      </c>
      <c r="H339" t="s">
        <v>222</v>
      </c>
      <c r="I339">
        <v>4</v>
      </c>
      <c r="J339">
        <v>2730</v>
      </c>
    </row>
    <row r="340" spans="1:10" x14ac:dyDescent="0.2">
      <c r="A340">
        <v>3</v>
      </c>
      <c r="B340" s="2">
        <v>44761</v>
      </c>
      <c r="C340" t="s">
        <v>245</v>
      </c>
      <c r="D340">
        <v>8</v>
      </c>
      <c r="E340" t="s">
        <v>250</v>
      </c>
      <c r="F340">
        <v>45</v>
      </c>
      <c r="G340">
        <f>18+22+16+23+20</f>
        <v>99</v>
      </c>
      <c r="H340" t="s">
        <v>222</v>
      </c>
      <c r="I340">
        <v>5</v>
      </c>
      <c r="J340">
        <v>2740</v>
      </c>
    </row>
    <row r="341" spans="1:10" x14ac:dyDescent="0.2">
      <c r="A341">
        <v>3</v>
      </c>
      <c r="B341" s="2">
        <v>44761</v>
      </c>
      <c r="C341" t="s">
        <v>245</v>
      </c>
      <c r="D341">
        <v>8</v>
      </c>
      <c r="E341" t="s">
        <v>250</v>
      </c>
      <c r="F341">
        <v>45</v>
      </c>
      <c r="G341">
        <f>15+19+22+28</f>
        <v>84</v>
      </c>
      <c r="H341" t="s">
        <v>222</v>
      </c>
      <c r="I341">
        <v>6</v>
      </c>
      <c r="J341">
        <v>2430</v>
      </c>
    </row>
    <row r="342" spans="1:10" x14ac:dyDescent="0.2">
      <c r="A342">
        <v>3</v>
      </c>
      <c r="B342" s="2">
        <v>44761</v>
      </c>
      <c r="C342" t="s">
        <v>245</v>
      </c>
      <c r="D342">
        <v>8</v>
      </c>
      <c r="E342" t="s">
        <v>250</v>
      </c>
      <c r="F342">
        <v>45</v>
      </c>
      <c r="G342">
        <f>6+15+11+9+7</f>
        <v>48</v>
      </c>
      <c r="H342" t="s">
        <v>222</v>
      </c>
      <c r="I342">
        <v>8</v>
      </c>
      <c r="J342">
        <v>2540</v>
      </c>
    </row>
    <row r="343" spans="1:10" x14ac:dyDescent="0.2">
      <c r="A343">
        <v>3</v>
      </c>
      <c r="B343" s="2">
        <v>44761</v>
      </c>
      <c r="C343" t="s">
        <v>245</v>
      </c>
      <c r="D343">
        <v>8</v>
      </c>
      <c r="E343" t="s">
        <v>250</v>
      </c>
      <c r="F343">
        <v>45</v>
      </c>
      <c r="G343">
        <f>18+15+8+6</f>
        <v>47</v>
      </c>
      <c r="H343" t="s">
        <v>222</v>
      </c>
      <c r="I343">
        <v>9</v>
      </c>
      <c r="J343">
        <v>2320</v>
      </c>
    </row>
    <row r="344" spans="1:10" x14ac:dyDescent="0.2">
      <c r="A344">
        <v>3</v>
      </c>
      <c r="B344" s="2">
        <v>44761</v>
      </c>
      <c r="C344" t="s">
        <v>245</v>
      </c>
      <c r="D344">
        <v>8</v>
      </c>
      <c r="E344" t="s">
        <v>250</v>
      </c>
      <c r="F344">
        <v>45</v>
      </c>
      <c r="G344">
        <f>7+9+10+6+8</f>
        <v>40</v>
      </c>
      <c r="H344" t="s">
        <v>222</v>
      </c>
      <c r="I344">
        <v>10</v>
      </c>
      <c r="J344">
        <v>2430</v>
      </c>
    </row>
    <row r="345" spans="1:10" x14ac:dyDescent="0.2">
      <c r="A345">
        <v>3</v>
      </c>
      <c r="B345" s="2">
        <v>44761</v>
      </c>
      <c r="C345" t="s">
        <v>245</v>
      </c>
      <c r="D345">
        <v>8</v>
      </c>
      <c r="E345" t="s">
        <v>250</v>
      </c>
      <c r="F345">
        <v>45</v>
      </c>
      <c r="G345">
        <f>40+52+56+80+64</f>
        <v>292</v>
      </c>
      <c r="H345" t="s">
        <v>222</v>
      </c>
      <c r="I345">
        <v>11</v>
      </c>
      <c r="J345">
        <v>2910</v>
      </c>
    </row>
    <row r="346" spans="1:10" x14ac:dyDescent="0.2">
      <c r="A346">
        <v>3</v>
      </c>
      <c r="B346" s="2">
        <v>44761</v>
      </c>
      <c r="C346" t="s">
        <v>245</v>
      </c>
      <c r="D346">
        <v>8</v>
      </c>
      <c r="E346" t="s">
        <v>250</v>
      </c>
      <c r="F346">
        <v>45</v>
      </c>
      <c r="G346">
        <v>0</v>
      </c>
      <c r="H346" t="s">
        <v>222</v>
      </c>
      <c r="I346">
        <v>13</v>
      </c>
      <c r="J346">
        <v>2950</v>
      </c>
    </row>
    <row r="347" spans="1:10" x14ac:dyDescent="0.2">
      <c r="A347">
        <v>3</v>
      </c>
      <c r="B347" s="2">
        <v>44761</v>
      </c>
      <c r="C347" t="s">
        <v>245</v>
      </c>
      <c r="D347">
        <v>8</v>
      </c>
      <c r="E347" t="s">
        <v>250</v>
      </c>
      <c r="F347">
        <v>45</v>
      </c>
      <c r="G347">
        <v>6</v>
      </c>
      <c r="H347" t="s">
        <v>222</v>
      </c>
      <c r="I347">
        <v>14</v>
      </c>
      <c r="J347">
        <v>2260</v>
      </c>
    </row>
    <row r="348" spans="1:10" x14ac:dyDescent="0.2">
      <c r="A348">
        <v>3</v>
      </c>
      <c r="B348" s="2">
        <v>44761</v>
      </c>
      <c r="C348" t="s">
        <v>245</v>
      </c>
      <c r="D348">
        <v>8</v>
      </c>
      <c r="E348" t="s">
        <v>250</v>
      </c>
      <c r="F348">
        <v>45</v>
      </c>
      <c r="G348">
        <f>10+6+8+5</f>
        <v>29</v>
      </c>
      <c r="H348" t="s">
        <v>222</v>
      </c>
      <c r="I348">
        <v>15</v>
      </c>
      <c r="J348">
        <v>2860</v>
      </c>
    </row>
    <row r="349" spans="1:10" x14ac:dyDescent="0.2">
      <c r="A349">
        <v>3</v>
      </c>
      <c r="B349" s="2">
        <v>44761</v>
      </c>
      <c r="C349" t="s">
        <v>245</v>
      </c>
      <c r="D349">
        <v>8</v>
      </c>
      <c r="E349" t="s">
        <v>250</v>
      </c>
      <c r="F349">
        <v>45</v>
      </c>
      <c r="G349">
        <f>15+16+17+14+15</f>
        <v>77</v>
      </c>
      <c r="H349" t="s">
        <v>222</v>
      </c>
      <c r="I349">
        <v>16</v>
      </c>
      <c r="J349">
        <v>2480</v>
      </c>
    </row>
    <row r="350" spans="1:10" x14ac:dyDescent="0.2">
      <c r="A350">
        <v>3</v>
      </c>
      <c r="B350" s="2">
        <v>44761</v>
      </c>
      <c r="C350" t="s">
        <v>245</v>
      </c>
      <c r="D350">
        <v>8</v>
      </c>
      <c r="E350" t="s">
        <v>250</v>
      </c>
      <c r="F350">
        <v>45</v>
      </c>
      <c r="G350">
        <v>8</v>
      </c>
      <c r="H350" t="s">
        <v>222</v>
      </c>
      <c r="I350">
        <v>17</v>
      </c>
      <c r="J350">
        <v>2620</v>
      </c>
    </row>
    <row r="351" spans="1:10" x14ac:dyDescent="0.2">
      <c r="A351">
        <v>3</v>
      </c>
      <c r="B351" s="2">
        <v>44761</v>
      </c>
      <c r="C351" t="s">
        <v>245</v>
      </c>
      <c r="D351">
        <v>8</v>
      </c>
      <c r="E351" t="s">
        <v>250</v>
      </c>
      <c r="F351">
        <v>45</v>
      </c>
      <c r="G351">
        <f>30+22+28+23+17</f>
        <v>120</v>
      </c>
      <c r="H351" t="s">
        <v>222</v>
      </c>
      <c r="I351">
        <v>18</v>
      </c>
      <c r="J351">
        <v>3160</v>
      </c>
    </row>
    <row r="352" spans="1:10" x14ac:dyDescent="0.2">
      <c r="A352">
        <v>3</v>
      </c>
      <c r="B352" s="2">
        <v>44761</v>
      </c>
      <c r="C352" t="s">
        <v>245</v>
      </c>
      <c r="D352">
        <v>8</v>
      </c>
      <c r="E352" t="s">
        <v>250</v>
      </c>
      <c r="F352">
        <v>45</v>
      </c>
      <c r="G352">
        <f>13+5+11+7+9</f>
        <v>45</v>
      </c>
      <c r="H352" t="s">
        <v>222</v>
      </c>
      <c r="I352">
        <v>19</v>
      </c>
      <c r="J352">
        <v>2210</v>
      </c>
    </row>
    <row r="353" spans="1:10" x14ac:dyDescent="0.2">
      <c r="A353">
        <v>3</v>
      </c>
      <c r="B353" s="2">
        <v>44761</v>
      </c>
      <c r="C353" t="s">
        <v>245</v>
      </c>
      <c r="D353">
        <v>8</v>
      </c>
      <c r="E353" t="s">
        <v>250</v>
      </c>
      <c r="F353">
        <v>45</v>
      </c>
      <c r="G353">
        <f>20+24+30+34+31</f>
        <v>139</v>
      </c>
      <c r="H353" t="s">
        <v>222</v>
      </c>
      <c r="I353">
        <v>20</v>
      </c>
      <c r="J353">
        <v>2720</v>
      </c>
    </row>
    <row r="354" spans="1:10" x14ac:dyDescent="0.2">
      <c r="A354">
        <v>3</v>
      </c>
      <c r="B354" s="2">
        <v>44761</v>
      </c>
      <c r="C354" t="s">
        <v>245</v>
      </c>
      <c r="D354">
        <v>8</v>
      </c>
      <c r="E354" t="s">
        <v>250</v>
      </c>
      <c r="F354">
        <v>45</v>
      </c>
      <c r="G354">
        <f>26+13</f>
        <v>39</v>
      </c>
      <c r="H354" t="s">
        <v>222</v>
      </c>
      <c r="I354">
        <v>22</v>
      </c>
      <c r="J354">
        <v>2450</v>
      </c>
    </row>
    <row r="355" spans="1:10" x14ac:dyDescent="0.2">
      <c r="A355">
        <v>3</v>
      </c>
      <c r="B355" s="2">
        <v>44761</v>
      </c>
      <c r="C355" t="s">
        <v>245</v>
      </c>
      <c r="D355">
        <v>8</v>
      </c>
      <c r="E355" t="s">
        <v>250</v>
      </c>
      <c r="F355">
        <v>45</v>
      </c>
      <c r="G355">
        <f>52+36+34+46+38</f>
        <v>206</v>
      </c>
      <c r="H355" t="s">
        <v>222</v>
      </c>
      <c r="I355">
        <v>23</v>
      </c>
      <c r="J355">
        <v>2590</v>
      </c>
    </row>
    <row r="356" spans="1:10" x14ac:dyDescent="0.2">
      <c r="A356">
        <v>3</v>
      </c>
      <c r="B356" s="2">
        <v>44761</v>
      </c>
      <c r="C356" t="s">
        <v>245</v>
      </c>
      <c r="D356">
        <v>8</v>
      </c>
      <c r="E356" t="s">
        <v>250</v>
      </c>
      <c r="F356">
        <v>45</v>
      </c>
      <c r="G356">
        <f>21+40+46</f>
        <v>107</v>
      </c>
      <c r="H356" t="s">
        <v>222</v>
      </c>
      <c r="I356">
        <v>24</v>
      </c>
      <c r="J356">
        <v>2440</v>
      </c>
    </row>
    <row r="357" spans="1:10" x14ac:dyDescent="0.2">
      <c r="A357">
        <v>3</v>
      </c>
      <c r="B357" s="2">
        <v>44761</v>
      </c>
      <c r="C357" t="s">
        <v>245</v>
      </c>
      <c r="D357">
        <v>8</v>
      </c>
      <c r="E357" t="s">
        <v>250</v>
      </c>
      <c r="F357">
        <v>45</v>
      </c>
      <c r="G357">
        <f>36+30+33+26+23</f>
        <v>148</v>
      </c>
      <c r="H357" t="s">
        <v>222</v>
      </c>
      <c r="I357">
        <v>25</v>
      </c>
      <c r="J357">
        <v>2420</v>
      </c>
    </row>
    <row r="358" spans="1:10" x14ac:dyDescent="0.2">
      <c r="A358">
        <v>3</v>
      </c>
      <c r="B358" s="2">
        <v>44761</v>
      </c>
      <c r="C358" t="s">
        <v>245</v>
      </c>
      <c r="D358">
        <v>8</v>
      </c>
      <c r="E358" t="s">
        <v>250</v>
      </c>
      <c r="F358">
        <v>45</v>
      </c>
      <c r="G358">
        <f>64+76+100+79+80</f>
        <v>399</v>
      </c>
      <c r="H358" t="s">
        <v>222</v>
      </c>
      <c r="I358">
        <v>26</v>
      </c>
      <c r="J358">
        <v>2180</v>
      </c>
    </row>
    <row r="359" spans="1:10" x14ac:dyDescent="0.2">
      <c r="A359">
        <v>3</v>
      </c>
      <c r="B359" s="2">
        <v>44761</v>
      </c>
      <c r="C359" t="s">
        <v>245</v>
      </c>
      <c r="D359">
        <v>8</v>
      </c>
      <c r="E359" t="s">
        <v>250</v>
      </c>
      <c r="F359">
        <v>45</v>
      </c>
      <c r="G359">
        <f>8+7+18+11</f>
        <v>44</v>
      </c>
      <c r="H359" t="s">
        <v>222</v>
      </c>
      <c r="I359">
        <v>27</v>
      </c>
      <c r="J359">
        <v>2690</v>
      </c>
    </row>
    <row r="360" spans="1:10" x14ac:dyDescent="0.2">
      <c r="A360">
        <v>4</v>
      </c>
      <c r="B360" s="2">
        <v>44774</v>
      </c>
      <c r="C360" t="s">
        <v>253</v>
      </c>
      <c r="D360">
        <v>7</v>
      </c>
      <c r="E360" t="s">
        <v>254</v>
      </c>
      <c r="F360">
        <v>15</v>
      </c>
      <c r="G360">
        <f>46+51+41+50+42</f>
        <v>230</v>
      </c>
      <c r="H360" t="s">
        <v>222</v>
      </c>
      <c r="I360">
        <v>1</v>
      </c>
      <c r="J360">
        <v>2990</v>
      </c>
    </row>
    <row r="361" spans="1:10" x14ac:dyDescent="0.2">
      <c r="A361">
        <v>4</v>
      </c>
      <c r="B361" s="2">
        <v>44774</v>
      </c>
      <c r="C361" t="s">
        <v>253</v>
      </c>
      <c r="D361">
        <v>7</v>
      </c>
      <c r="E361" t="s">
        <v>254</v>
      </c>
      <c r="F361">
        <v>15</v>
      </c>
      <c r="G361">
        <f>6+17+7+22+26</f>
        <v>78</v>
      </c>
      <c r="H361" t="s">
        <v>222</v>
      </c>
      <c r="I361">
        <v>2</v>
      </c>
      <c r="J361">
        <v>2520</v>
      </c>
    </row>
    <row r="362" spans="1:10" x14ac:dyDescent="0.2">
      <c r="A362">
        <v>4</v>
      </c>
      <c r="B362" s="2">
        <v>44774</v>
      </c>
      <c r="C362" t="s">
        <v>253</v>
      </c>
      <c r="D362">
        <v>7</v>
      </c>
      <c r="E362" t="s">
        <v>254</v>
      </c>
      <c r="F362">
        <v>15</v>
      </c>
      <c r="G362">
        <f>64+64+64+78+78</f>
        <v>348</v>
      </c>
      <c r="H362" t="s">
        <v>222</v>
      </c>
      <c r="I362">
        <v>3</v>
      </c>
      <c r="J362">
        <v>2630</v>
      </c>
    </row>
    <row r="363" spans="1:10" x14ac:dyDescent="0.2">
      <c r="A363">
        <v>4</v>
      </c>
      <c r="B363" s="2">
        <v>44774</v>
      </c>
      <c r="C363" t="s">
        <v>253</v>
      </c>
      <c r="D363">
        <v>7</v>
      </c>
      <c r="E363" t="s">
        <v>254</v>
      </c>
      <c r="F363">
        <v>15</v>
      </c>
      <c r="G363">
        <f>26+21+36+40+36</f>
        <v>159</v>
      </c>
      <c r="H363" t="s">
        <v>222</v>
      </c>
      <c r="I363">
        <v>4</v>
      </c>
      <c r="J363">
        <v>2340</v>
      </c>
    </row>
    <row r="364" spans="1:10" x14ac:dyDescent="0.2">
      <c r="A364">
        <v>4</v>
      </c>
      <c r="B364" s="2">
        <v>44774</v>
      </c>
      <c r="C364" t="s">
        <v>253</v>
      </c>
      <c r="D364">
        <v>7</v>
      </c>
      <c r="E364" t="s">
        <v>254</v>
      </c>
      <c r="F364">
        <v>15</v>
      </c>
      <c r="G364">
        <v>92</v>
      </c>
      <c r="H364" t="s">
        <v>222</v>
      </c>
      <c r="I364">
        <v>5</v>
      </c>
      <c r="J364">
        <v>2570</v>
      </c>
    </row>
    <row r="365" spans="1:10" x14ac:dyDescent="0.2">
      <c r="A365">
        <v>4</v>
      </c>
      <c r="B365" s="2">
        <v>44774</v>
      </c>
      <c r="C365" t="s">
        <v>253</v>
      </c>
      <c r="D365">
        <v>7</v>
      </c>
      <c r="E365" t="s">
        <v>254</v>
      </c>
      <c r="F365">
        <v>15</v>
      </c>
      <c r="G365">
        <f>15+30+27+29+27</f>
        <v>128</v>
      </c>
      <c r="H365" t="s">
        <v>222</v>
      </c>
      <c r="I365">
        <v>6</v>
      </c>
      <c r="J365">
        <v>3030</v>
      </c>
    </row>
    <row r="366" spans="1:10" x14ac:dyDescent="0.2">
      <c r="A366">
        <v>4</v>
      </c>
      <c r="B366" s="2">
        <v>44774</v>
      </c>
      <c r="C366" t="s">
        <v>253</v>
      </c>
      <c r="D366">
        <v>7</v>
      </c>
      <c r="E366" t="s">
        <v>254</v>
      </c>
      <c r="F366">
        <v>15</v>
      </c>
      <c r="G366">
        <f>17+32+28+26+36</f>
        <v>139</v>
      </c>
      <c r="H366" t="s">
        <v>222</v>
      </c>
      <c r="I366">
        <v>7</v>
      </c>
      <c r="J366">
        <v>2670</v>
      </c>
    </row>
    <row r="367" spans="1:10" x14ac:dyDescent="0.2">
      <c r="A367">
        <v>4</v>
      </c>
      <c r="B367" s="2">
        <v>44774</v>
      </c>
      <c r="C367" t="s">
        <v>253</v>
      </c>
      <c r="D367">
        <v>7</v>
      </c>
      <c r="E367" t="s">
        <v>254</v>
      </c>
      <c r="F367">
        <v>15</v>
      </c>
      <c r="G367">
        <v>200</v>
      </c>
      <c r="H367" t="s">
        <v>222</v>
      </c>
      <c r="I367">
        <v>8</v>
      </c>
      <c r="J367">
        <v>2820</v>
      </c>
    </row>
    <row r="368" spans="1:10" x14ac:dyDescent="0.2">
      <c r="A368">
        <v>4</v>
      </c>
      <c r="B368" s="2">
        <v>44774</v>
      </c>
      <c r="C368" t="s">
        <v>253</v>
      </c>
      <c r="D368">
        <v>7</v>
      </c>
      <c r="E368" t="s">
        <v>255</v>
      </c>
      <c r="F368">
        <v>45</v>
      </c>
      <c r="G368">
        <f>28+34+26+40+42</f>
        <v>170</v>
      </c>
      <c r="H368" t="s">
        <v>222</v>
      </c>
      <c r="I368">
        <v>1</v>
      </c>
      <c r="J368">
        <v>2500</v>
      </c>
    </row>
    <row r="369" spans="1:10" x14ac:dyDescent="0.2">
      <c r="A369">
        <v>4</v>
      </c>
      <c r="B369" s="2">
        <v>44774</v>
      </c>
      <c r="C369" t="s">
        <v>253</v>
      </c>
      <c r="D369">
        <v>7</v>
      </c>
      <c r="E369" t="s">
        <v>255</v>
      </c>
      <c r="F369">
        <v>45</v>
      </c>
      <c r="G369">
        <f>16+17+14+18+17</f>
        <v>82</v>
      </c>
      <c r="H369" t="s">
        <v>222</v>
      </c>
      <c r="I369">
        <v>2</v>
      </c>
      <c r="J369">
        <v>2540</v>
      </c>
    </row>
    <row r="370" spans="1:10" x14ac:dyDescent="0.2">
      <c r="A370">
        <v>4</v>
      </c>
      <c r="B370" s="2">
        <v>44774</v>
      </c>
      <c r="C370" t="s">
        <v>253</v>
      </c>
      <c r="D370">
        <v>7</v>
      </c>
      <c r="E370" t="s">
        <v>255</v>
      </c>
      <c r="F370">
        <v>45</v>
      </c>
      <c r="G370">
        <v>0</v>
      </c>
      <c r="H370" t="s">
        <v>222</v>
      </c>
      <c r="I370">
        <v>3</v>
      </c>
      <c r="J370">
        <v>2570</v>
      </c>
    </row>
    <row r="371" spans="1:10" x14ac:dyDescent="0.2">
      <c r="A371">
        <v>4</v>
      </c>
      <c r="B371" s="2">
        <v>44774</v>
      </c>
      <c r="C371" t="s">
        <v>253</v>
      </c>
      <c r="D371">
        <v>7</v>
      </c>
      <c r="E371" t="s">
        <v>255</v>
      </c>
      <c r="F371">
        <v>45</v>
      </c>
      <c r="G371">
        <f>80+86+106+96+99</f>
        <v>467</v>
      </c>
      <c r="H371" t="s">
        <v>222</v>
      </c>
      <c r="I371">
        <v>4</v>
      </c>
      <c r="J371">
        <v>2510</v>
      </c>
    </row>
    <row r="372" spans="1:10" x14ac:dyDescent="0.2">
      <c r="A372">
        <v>4</v>
      </c>
      <c r="B372" s="2">
        <v>44774</v>
      </c>
      <c r="C372" t="s">
        <v>253</v>
      </c>
      <c r="D372">
        <v>7</v>
      </c>
      <c r="E372" t="s">
        <v>255</v>
      </c>
      <c r="F372">
        <v>45</v>
      </c>
      <c r="G372">
        <v>0</v>
      </c>
      <c r="H372" t="s">
        <v>222</v>
      </c>
      <c r="I372">
        <v>5</v>
      </c>
      <c r="J372">
        <v>2270</v>
      </c>
    </row>
    <row r="373" spans="1:10" x14ac:dyDescent="0.2">
      <c r="A373">
        <v>4</v>
      </c>
      <c r="B373" s="2">
        <v>44774</v>
      </c>
      <c r="C373" t="s">
        <v>253</v>
      </c>
      <c r="D373">
        <v>7</v>
      </c>
      <c r="E373" t="s">
        <v>255</v>
      </c>
      <c r="F373">
        <v>45</v>
      </c>
      <c r="G373">
        <v>14</v>
      </c>
      <c r="H373" t="s">
        <v>222</v>
      </c>
      <c r="I373">
        <v>6</v>
      </c>
      <c r="J373">
        <v>2710</v>
      </c>
    </row>
    <row r="374" spans="1:10" x14ac:dyDescent="0.2">
      <c r="A374">
        <v>4</v>
      </c>
      <c r="B374" s="2">
        <v>44774</v>
      </c>
      <c r="C374" t="s">
        <v>253</v>
      </c>
      <c r="D374">
        <v>7</v>
      </c>
      <c r="E374" t="s">
        <v>255</v>
      </c>
      <c r="F374">
        <v>45</v>
      </c>
      <c r="G374">
        <v>0</v>
      </c>
      <c r="H374" t="s">
        <v>222</v>
      </c>
      <c r="I374">
        <v>8</v>
      </c>
      <c r="J374">
        <v>3150</v>
      </c>
    </row>
    <row r="375" spans="1:10" x14ac:dyDescent="0.2">
      <c r="A375">
        <v>4</v>
      </c>
      <c r="B375" s="2">
        <v>44774</v>
      </c>
      <c r="C375" t="s">
        <v>253</v>
      </c>
      <c r="D375">
        <v>7</v>
      </c>
      <c r="E375" t="s">
        <v>255</v>
      </c>
      <c r="F375">
        <v>45</v>
      </c>
      <c r="G375">
        <f>39+42+40+52+56</f>
        <v>229</v>
      </c>
      <c r="H375" t="s">
        <v>222</v>
      </c>
      <c r="I375">
        <v>9</v>
      </c>
      <c r="J375">
        <v>3020</v>
      </c>
    </row>
    <row r="376" spans="1:10" x14ac:dyDescent="0.2">
      <c r="A376">
        <v>4</v>
      </c>
      <c r="B376" s="2">
        <v>44774</v>
      </c>
      <c r="C376" t="s">
        <v>253</v>
      </c>
      <c r="D376">
        <v>7</v>
      </c>
      <c r="E376" t="s">
        <v>255</v>
      </c>
      <c r="F376">
        <v>45</v>
      </c>
      <c r="G376">
        <v>0</v>
      </c>
      <c r="H376" t="s">
        <v>222</v>
      </c>
      <c r="I376">
        <v>10</v>
      </c>
      <c r="J376">
        <v>2520</v>
      </c>
    </row>
    <row r="377" spans="1:10" x14ac:dyDescent="0.2">
      <c r="A377">
        <v>4</v>
      </c>
      <c r="B377" s="2">
        <v>44774</v>
      </c>
      <c r="C377" t="s">
        <v>253</v>
      </c>
      <c r="D377">
        <v>7</v>
      </c>
      <c r="E377" t="s">
        <v>255</v>
      </c>
      <c r="F377">
        <v>45</v>
      </c>
      <c r="G377">
        <v>14</v>
      </c>
      <c r="H377" t="s">
        <v>222</v>
      </c>
      <c r="I377">
        <v>11</v>
      </c>
      <c r="J377">
        <v>2180</v>
      </c>
    </row>
    <row r="378" spans="1:10" x14ac:dyDescent="0.2">
      <c r="A378">
        <v>4</v>
      </c>
      <c r="B378" s="2">
        <v>44774</v>
      </c>
      <c r="C378" t="s">
        <v>253</v>
      </c>
      <c r="D378">
        <v>7</v>
      </c>
      <c r="E378" t="s">
        <v>255</v>
      </c>
      <c r="F378">
        <v>45</v>
      </c>
      <c r="G378">
        <f>37+43+42+68+70</f>
        <v>260</v>
      </c>
      <c r="H378" t="s">
        <v>222</v>
      </c>
      <c r="I378">
        <v>12</v>
      </c>
      <c r="J378">
        <v>2140</v>
      </c>
    </row>
    <row r="379" spans="1:10" x14ac:dyDescent="0.2">
      <c r="A379">
        <v>4</v>
      </c>
      <c r="B379" s="2">
        <v>44774</v>
      </c>
      <c r="C379" t="s">
        <v>253</v>
      </c>
      <c r="D379">
        <v>7</v>
      </c>
      <c r="E379" t="s">
        <v>255</v>
      </c>
      <c r="F379">
        <v>45</v>
      </c>
      <c r="G379">
        <f>19+30+28+27+28</f>
        <v>132</v>
      </c>
      <c r="H379" t="s">
        <v>222</v>
      </c>
      <c r="I379">
        <v>13</v>
      </c>
    </row>
    <row r="380" spans="1:10" x14ac:dyDescent="0.2">
      <c r="A380">
        <v>4</v>
      </c>
      <c r="B380" s="2">
        <v>44774</v>
      </c>
      <c r="C380" t="s">
        <v>253</v>
      </c>
      <c r="D380">
        <v>7</v>
      </c>
      <c r="E380" t="s">
        <v>255</v>
      </c>
      <c r="F380">
        <v>45</v>
      </c>
      <c r="G380">
        <v>0</v>
      </c>
      <c r="H380" t="s">
        <v>222</v>
      </c>
      <c r="I380">
        <v>14</v>
      </c>
      <c r="J380">
        <v>2860</v>
      </c>
    </row>
    <row r="381" spans="1:10" x14ac:dyDescent="0.2">
      <c r="A381">
        <v>4</v>
      </c>
      <c r="B381" s="2">
        <v>44774</v>
      </c>
      <c r="C381" t="s">
        <v>253</v>
      </c>
      <c r="D381">
        <v>7</v>
      </c>
      <c r="E381" t="s">
        <v>255</v>
      </c>
      <c r="F381">
        <v>45</v>
      </c>
      <c r="G381">
        <f>76+72+73+96+96</f>
        <v>413</v>
      </c>
      <c r="H381" t="s">
        <v>222</v>
      </c>
      <c r="I381">
        <v>15</v>
      </c>
      <c r="J381">
        <v>2960</v>
      </c>
    </row>
    <row r="382" spans="1:10" x14ac:dyDescent="0.2">
      <c r="A382">
        <v>4</v>
      </c>
      <c r="B382" s="2">
        <v>44774</v>
      </c>
      <c r="C382" t="s">
        <v>253</v>
      </c>
      <c r="D382">
        <v>7</v>
      </c>
      <c r="E382" t="s">
        <v>255</v>
      </c>
      <c r="F382">
        <v>45</v>
      </c>
      <c r="G382">
        <f>26+27+33+36+23</f>
        <v>145</v>
      </c>
      <c r="H382" t="s">
        <v>222</v>
      </c>
      <c r="I382">
        <v>16</v>
      </c>
      <c r="J382">
        <v>2500</v>
      </c>
    </row>
    <row r="383" spans="1:10" x14ac:dyDescent="0.2">
      <c r="A383">
        <v>4</v>
      </c>
      <c r="B383" s="2">
        <v>44774</v>
      </c>
      <c r="C383" t="s">
        <v>253</v>
      </c>
      <c r="D383">
        <v>7</v>
      </c>
      <c r="E383" t="s">
        <v>255</v>
      </c>
      <c r="F383">
        <v>45</v>
      </c>
      <c r="G383">
        <f>17+35+33+28+31</f>
        <v>144</v>
      </c>
      <c r="H383" t="s">
        <v>222</v>
      </c>
      <c r="I383">
        <v>17</v>
      </c>
      <c r="J383">
        <v>2680</v>
      </c>
    </row>
    <row r="384" spans="1:10" x14ac:dyDescent="0.2">
      <c r="A384">
        <v>4</v>
      </c>
      <c r="B384" s="2">
        <v>44774</v>
      </c>
      <c r="C384" t="s">
        <v>253</v>
      </c>
      <c r="D384">
        <v>7</v>
      </c>
      <c r="E384" t="s">
        <v>255</v>
      </c>
      <c r="F384">
        <v>45</v>
      </c>
      <c r="G384">
        <f>22+27+20+22+23</f>
        <v>114</v>
      </c>
      <c r="H384" t="s">
        <v>222</v>
      </c>
      <c r="I384">
        <v>18</v>
      </c>
      <c r="J384">
        <v>2410</v>
      </c>
    </row>
    <row r="385" spans="1:10" x14ac:dyDescent="0.2">
      <c r="A385">
        <v>4</v>
      </c>
      <c r="B385" s="2">
        <v>44774</v>
      </c>
      <c r="C385" t="s">
        <v>253</v>
      </c>
      <c r="D385">
        <v>7</v>
      </c>
      <c r="E385" t="s">
        <v>255</v>
      </c>
      <c r="F385">
        <v>45</v>
      </c>
      <c r="G385">
        <f>86+90+86+86+72</f>
        <v>420</v>
      </c>
      <c r="H385" t="s">
        <v>222</v>
      </c>
      <c r="I385">
        <v>19</v>
      </c>
      <c r="J385">
        <v>2320</v>
      </c>
    </row>
    <row r="386" spans="1:10" x14ac:dyDescent="0.2">
      <c r="A386">
        <v>4</v>
      </c>
      <c r="B386" s="2">
        <v>44774</v>
      </c>
      <c r="C386" t="s">
        <v>253</v>
      </c>
      <c r="D386">
        <v>7</v>
      </c>
      <c r="E386" t="s">
        <v>255</v>
      </c>
      <c r="F386">
        <v>45</v>
      </c>
      <c r="G386">
        <v>0</v>
      </c>
      <c r="H386" t="s">
        <v>222</v>
      </c>
      <c r="I386">
        <v>21</v>
      </c>
      <c r="J386">
        <v>2760</v>
      </c>
    </row>
    <row r="387" spans="1:10" x14ac:dyDescent="0.2">
      <c r="A387">
        <v>4</v>
      </c>
      <c r="B387" s="2">
        <v>44774</v>
      </c>
      <c r="C387" t="s">
        <v>253</v>
      </c>
      <c r="D387">
        <v>7</v>
      </c>
      <c r="E387" t="s">
        <v>255</v>
      </c>
      <c r="F387">
        <v>45</v>
      </c>
      <c r="G387">
        <f>22+30+31+34+31</f>
        <v>148</v>
      </c>
      <c r="H387" t="s">
        <v>222</v>
      </c>
      <c r="I387">
        <v>22</v>
      </c>
      <c r="J387">
        <v>2430</v>
      </c>
    </row>
    <row r="388" spans="1:10" x14ac:dyDescent="0.2">
      <c r="A388">
        <v>4</v>
      </c>
      <c r="B388" s="2">
        <v>44774</v>
      </c>
      <c r="C388" t="s">
        <v>253</v>
      </c>
      <c r="D388">
        <v>7</v>
      </c>
      <c r="E388" t="s">
        <v>255</v>
      </c>
      <c r="F388">
        <v>45</v>
      </c>
      <c r="G388">
        <f>20+31+19+20+19</f>
        <v>109</v>
      </c>
      <c r="H388" t="s">
        <v>222</v>
      </c>
      <c r="I388">
        <v>23</v>
      </c>
      <c r="J388">
        <v>2250</v>
      </c>
    </row>
    <row r="389" spans="1:10" x14ac:dyDescent="0.2">
      <c r="A389">
        <v>4</v>
      </c>
      <c r="B389" s="2">
        <v>44774</v>
      </c>
      <c r="C389" t="s">
        <v>253</v>
      </c>
      <c r="D389">
        <v>7</v>
      </c>
      <c r="E389" t="s">
        <v>255</v>
      </c>
      <c r="F389">
        <v>45</v>
      </c>
      <c r="G389">
        <v>0</v>
      </c>
      <c r="H389" t="s">
        <v>222</v>
      </c>
      <c r="I389">
        <v>24</v>
      </c>
      <c r="J389">
        <v>2660</v>
      </c>
    </row>
    <row r="390" spans="1:10" x14ac:dyDescent="0.2">
      <c r="A390">
        <v>4</v>
      </c>
      <c r="B390" s="2">
        <v>44774</v>
      </c>
      <c r="C390" t="s">
        <v>253</v>
      </c>
      <c r="D390">
        <v>7</v>
      </c>
      <c r="E390" t="s">
        <v>255</v>
      </c>
      <c r="F390">
        <v>45</v>
      </c>
      <c r="G390">
        <f>29+26+32+36+32</f>
        <v>155</v>
      </c>
      <c r="H390" t="s">
        <v>222</v>
      </c>
      <c r="I390">
        <v>25</v>
      </c>
      <c r="J390">
        <v>2070</v>
      </c>
    </row>
    <row r="391" spans="1:10" x14ac:dyDescent="0.2">
      <c r="A391">
        <v>4</v>
      </c>
      <c r="B391" s="2">
        <v>44775</v>
      </c>
      <c r="C391" t="s">
        <v>256</v>
      </c>
      <c r="D391">
        <v>8</v>
      </c>
      <c r="E391" t="s">
        <v>257</v>
      </c>
      <c r="F391">
        <v>15</v>
      </c>
      <c r="G391">
        <f>120+72+88+76+89</f>
        <v>445</v>
      </c>
      <c r="H391" t="s">
        <v>222</v>
      </c>
      <c r="I391">
        <v>1</v>
      </c>
      <c r="J391">
        <v>2510</v>
      </c>
    </row>
    <row r="392" spans="1:10" x14ac:dyDescent="0.2">
      <c r="A392">
        <v>4</v>
      </c>
      <c r="B392" s="2">
        <v>44775</v>
      </c>
      <c r="C392" t="s">
        <v>256</v>
      </c>
      <c r="D392">
        <v>8</v>
      </c>
      <c r="E392" t="s">
        <v>257</v>
      </c>
      <c r="F392">
        <v>15</v>
      </c>
      <c r="G392">
        <f>128+148+112+140+140</f>
        <v>668</v>
      </c>
      <c r="H392" t="s">
        <v>222</v>
      </c>
      <c r="I392">
        <v>2</v>
      </c>
      <c r="J392">
        <v>2430</v>
      </c>
    </row>
    <row r="393" spans="1:10" x14ac:dyDescent="0.2">
      <c r="A393">
        <v>4</v>
      </c>
      <c r="B393" s="2">
        <v>44775</v>
      </c>
      <c r="C393" t="s">
        <v>256</v>
      </c>
      <c r="D393">
        <v>8</v>
      </c>
      <c r="E393" t="s">
        <v>257</v>
      </c>
      <c r="F393">
        <v>15</v>
      </c>
      <c r="G393">
        <f>256+252+259+282+285</f>
        <v>1334</v>
      </c>
      <c r="H393" t="s">
        <v>222</v>
      </c>
      <c r="I393">
        <v>3</v>
      </c>
      <c r="J393">
        <v>2700</v>
      </c>
    </row>
    <row r="394" spans="1:10" x14ac:dyDescent="0.2">
      <c r="A394">
        <v>4</v>
      </c>
      <c r="B394" s="2">
        <v>44775</v>
      </c>
      <c r="C394" t="s">
        <v>256</v>
      </c>
      <c r="D394">
        <v>8</v>
      </c>
      <c r="E394" t="s">
        <v>257</v>
      </c>
      <c r="F394">
        <v>15</v>
      </c>
      <c r="G394">
        <f>180+180+212+168+184</f>
        <v>924</v>
      </c>
      <c r="H394" t="s">
        <v>222</v>
      </c>
      <c r="I394">
        <v>4</v>
      </c>
      <c r="J394">
        <v>2620</v>
      </c>
    </row>
    <row r="395" spans="1:10" x14ac:dyDescent="0.2">
      <c r="A395">
        <v>4</v>
      </c>
      <c r="B395" s="2">
        <v>44775</v>
      </c>
      <c r="C395" t="s">
        <v>256</v>
      </c>
      <c r="D395">
        <v>8</v>
      </c>
      <c r="E395" t="s">
        <v>257</v>
      </c>
      <c r="F395">
        <v>15</v>
      </c>
      <c r="G395">
        <f>94+140+136+140+144</f>
        <v>654</v>
      </c>
      <c r="H395" t="s">
        <v>222</v>
      </c>
      <c r="I395">
        <v>5</v>
      </c>
      <c r="J395">
        <v>2480</v>
      </c>
    </row>
    <row r="396" spans="1:10" x14ac:dyDescent="0.2">
      <c r="A396">
        <v>4</v>
      </c>
      <c r="B396" s="2">
        <v>44775</v>
      </c>
      <c r="C396" t="s">
        <v>256</v>
      </c>
      <c r="D396">
        <v>8</v>
      </c>
      <c r="E396" t="s">
        <v>257</v>
      </c>
      <c r="F396">
        <v>15</v>
      </c>
      <c r="G396">
        <f>144+176+164+188+144</f>
        <v>816</v>
      </c>
      <c r="H396" t="s">
        <v>222</v>
      </c>
      <c r="I396">
        <v>6</v>
      </c>
      <c r="J396">
        <v>2130</v>
      </c>
    </row>
    <row r="397" spans="1:10" x14ac:dyDescent="0.2">
      <c r="A397">
        <v>4</v>
      </c>
      <c r="B397" s="2">
        <v>44775</v>
      </c>
      <c r="C397" t="s">
        <v>256</v>
      </c>
      <c r="D397">
        <v>8</v>
      </c>
      <c r="E397" t="s">
        <v>257</v>
      </c>
      <c r="F397">
        <v>15</v>
      </c>
      <c r="G397">
        <f>320+224+304+240+288</f>
        <v>1376</v>
      </c>
      <c r="H397" t="s">
        <v>222</v>
      </c>
      <c r="I397">
        <v>7</v>
      </c>
      <c r="J397">
        <v>2620</v>
      </c>
    </row>
    <row r="398" spans="1:10" x14ac:dyDescent="0.2">
      <c r="A398">
        <v>4</v>
      </c>
      <c r="B398" s="2">
        <v>44775</v>
      </c>
      <c r="C398" t="s">
        <v>256</v>
      </c>
      <c r="D398">
        <v>8</v>
      </c>
      <c r="E398" t="s">
        <v>257</v>
      </c>
      <c r="F398">
        <v>15</v>
      </c>
      <c r="G398">
        <f>120+160+132+128+116</f>
        <v>656</v>
      </c>
      <c r="H398" t="s">
        <v>222</v>
      </c>
      <c r="I398">
        <v>8</v>
      </c>
      <c r="J398">
        <v>2350</v>
      </c>
    </row>
    <row r="399" spans="1:10" x14ac:dyDescent="0.2">
      <c r="A399">
        <v>4</v>
      </c>
      <c r="B399" s="2">
        <v>44775</v>
      </c>
      <c r="C399" t="s">
        <v>256</v>
      </c>
      <c r="D399">
        <v>8</v>
      </c>
      <c r="E399" t="s">
        <v>258</v>
      </c>
      <c r="F399">
        <v>45</v>
      </c>
      <c r="G399">
        <f>256+224+208+304+256</f>
        <v>1248</v>
      </c>
      <c r="H399" t="s">
        <v>222</v>
      </c>
      <c r="I399">
        <v>1</v>
      </c>
      <c r="J399">
        <v>2640</v>
      </c>
    </row>
    <row r="400" spans="1:10" x14ac:dyDescent="0.2">
      <c r="A400">
        <v>4</v>
      </c>
      <c r="B400" s="2">
        <v>44775</v>
      </c>
      <c r="C400" t="s">
        <v>256</v>
      </c>
      <c r="D400">
        <v>8</v>
      </c>
      <c r="E400" t="s">
        <v>258</v>
      </c>
      <c r="F400">
        <v>45</v>
      </c>
      <c r="G400">
        <f>34+28+30+26+26</f>
        <v>144</v>
      </c>
      <c r="H400" t="s">
        <v>222</v>
      </c>
      <c r="I400">
        <v>2</v>
      </c>
      <c r="J400">
        <v>2110</v>
      </c>
    </row>
    <row r="401" spans="1:10" x14ac:dyDescent="0.2">
      <c r="A401">
        <v>4</v>
      </c>
      <c r="B401" s="2">
        <v>44775</v>
      </c>
      <c r="C401" t="s">
        <v>256</v>
      </c>
      <c r="D401">
        <v>8</v>
      </c>
      <c r="E401" t="s">
        <v>258</v>
      </c>
      <c r="F401">
        <v>45</v>
      </c>
      <c r="G401">
        <f>48+53+63+57+72</f>
        <v>293</v>
      </c>
      <c r="H401" t="s">
        <v>222</v>
      </c>
      <c r="I401">
        <v>3</v>
      </c>
      <c r="J401">
        <v>2260</v>
      </c>
    </row>
    <row r="402" spans="1:10" x14ac:dyDescent="0.2">
      <c r="A402">
        <v>4</v>
      </c>
      <c r="B402" s="2">
        <v>44775</v>
      </c>
      <c r="C402" t="s">
        <v>256</v>
      </c>
      <c r="D402">
        <v>8</v>
      </c>
      <c r="E402" t="s">
        <v>258</v>
      </c>
      <c r="F402">
        <v>45</v>
      </c>
      <c r="G402">
        <f>22+24+19+21+22</f>
        <v>108</v>
      </c>
      <c r="H402" t="s">
        <v>222</v>
      </c>
      <c r="I402">
        <v>4</v>
      </c>
      <c r="J402">
        <v>2130</v>
      </c>
    </row>
    <row r="403" spans="1:10" x14ac:dyDescent="0.2">
      <c r="A403">
        <v>4</v>
      </c>
      <c r="B403" s="2">
        <v>44775</v>
      </c>
      <c r="C403" t="s">
        <v>256</v>
      </c>
      <c r="D403">
        <v>8</v>
      </c>
      <c r="E403" t="s">
        <v>258</v>
      </c>
      <c r="F403">
        <v>45</v>
      </c>
      <c r="G403">
        <f>128+118+103+115+112</f>
        <v>576</v>
      </c>
      <c r="H403" t="s">
        <v>222</v>
      </c>
      <c r="I403">
        <v>5</v>
      </c>
      <c r="J403">
        <v>2250</v>
      </c>
    </row>
    <row r="404" spans="1:10" x14ac:dyDescent="0.2">
      <c r="A404">
        <v>4</v>
      </c>
      <c r="B404" s="2">
        <v>44775</v>
      </c>
      <c r="C404" t="s">
        <v>256</v>
      </c>
      <c r="D404">
        <v>8</v>
      </c>
      <c r="E404" t="s">
        <v>258</v>
      </c>
      <c r="F404">
        <v>45</v>
      </c>
      <c r="G404">
        <v>750</v>
      </c>
      <c r="H404" t="s">
        <v>222</v>
      </c>
      <c r="I404">
        <v>6</v>
      </c>
      <c r="J404">
        <v>2490</v>
      </c>
    </row>
    <row r="405" spans="1:10" x14ac:dyDescent="0.2">
      <c r="A405">
        <v>4</v>
      </c>
      <c r="B405" s="2">
        <v>44775</v>
      </c>
      <c r="C405" t="s">
        <v>256</v>
      </c>
      <c r="D405">
        <v>8</v>
      </c>
      <c r="E405" t="s">
        <v>258</v>
      </c>
      <c r="F405">
        <v>45</v>
      </c>
      <c r="G405">
        <f>17+28+21+21+15</f>
        <v>102</v>
      </c>
      <c r="H405" t="s">
        <v>222</v>
      </c>
      <c r="I405">
        <v>7</v>
      </c>
      <c r="J405">
        <v>2740</v>
      </c>
    </row>
    <row r="406" spans="1:10" x14ac:dyDescent="0.2">
      <c r="A406">
        <v>4</v>
      </c>
      <c r="B406" s="2">
        <v>44775</v>
      </c>
      <c r="C406" t="s">
        <v>256</v>
      </c>
      <c r="D406">
        <v>8</v>
      </c>
      <c r="E406" t="s">
        <v>258</v>
      </c>
      <c r="F406">
        <v>45</v>
      </c>
      <c r="G406">
        <f>53+50+55+66+63</f>
        <v>287</v>
      </c>
      <c r="H406" t="s">
        <v>222</v>
      </c>
      <c r="I406">
        <v>8</v>
      </c>
      <c r="J406">
        <v>2450</v>
      </c>
    </row>
    <row r="407" spans="1:10" x14ac:dyDescent="0.2">
      <c r="A407">
        <v>4</v>
      </c>
      <c r="B407" s="2">
        <v>44775</v>
      </c>
      <c r="C407" t="s">
        <v>256</v>
      </c>
      <c r="D407">
        <v>8</v>
      </c>
      <c r="E407" t="s">
        <v>258</v>
      </c>
      <c r="F407">
        <v>45</v>
      </c>
      <c r="G407">
        <f>57+60+66+86+84</f>
        <v>353</v>
      </c>
      <c r="H407" t="s">
        <v>222</v>
      </c>
      <c r="I407">
        <v>9</v>
      </c>
      <c r="J407">
        <v>2720</v>
      </c>
    </row>
    <row r="408" spans="1:10" x14ac:dyDescent="0.2">
      <c r="A408">
        <v>4</v>
      </c>
      <c r="B408" s="2">
        <v>44775</v>
      </c>
      <c r="C408" t="s">
        <v>256</v>
      </c>
      <c r="D408">
        <v>8</v>
      </c>
      <c r="E408" t="s">
        <v>258</v>
      </c>
      <c r="F408">
        <v>45</v>
      </c>
      <c r="G408">
        <f>53+58+44+62+48</f>
        <v>265</v>
      </c>
      <c r="H408" t="s">
        <v>222</v>
      </c>
      <c r="I408">
        <v>10</v>
      </c>
      <c r="J408">
        <v>2750</v>
      </c>
    </row>
    <row r="409" spans="1:10" x14ac:dyDescent="0.2">
      <c r="A409">
        <v>4</v>
      </c>
      <c r="B409" s="2">
        <v>44775</v>
      </c>
      <c r="C409" t="s">
        <v>256</v>
      </c>
      <c r="D409">
        <v>8</v>
      </c>
      <c r="E409" t="s">
        <v>258</v>
      </c>
      <c r="F409">
        <v>45</v>
      </c>
      <c r="G409">
        <f>25+27+36+37+32</f>
        <v>157</v>
      </c>
      <c r="H409" t="s">
        <v>222</v>
      </c>
      <c r="I409">
        <v>11</v>
      </c>
      <c r="J409">
        <v>2400</v>
      </c>
    </row>
    <row r="410" spans="1:10" x14ac:dyDescent="0.2">
      <c r="A410">
        <v>4</v>
      </c>
      <c r="B410" s="2">
        <v>44775</v>
      </c>
      <c r="C410" t="s">
        <v>256</v>
      </c>
      <c r="D410">
        <v>8</v>
      </c>
      <c r="E410" t="s">
        <v>258</v>
      </c>
      <c r="F410">
        <v>45</v>
      </c>
      <c r="G410">
        <f>70+60+72+68+70</f>
        <v>340</v>
      </c>
      <c r="H410" t="s">
        <v>222</v>
      </c>
      <c r="I410">
        <v>12</v>
      </c>
      <c r="J410">
        <v>2750</v>
      </c>
    </row>
    <row r="411" spans="1:10" x14ac:dyDescent="0.2">
      <c r="A411">
        <v>4</v>
      </c>
      <c r="B411" s="2">
        <v>44775</v>
      </c>
      <c r="C411" t="s">
        <v>256</v>
      </c>
      <c r="D411">
        <v>8</v>
      </c>
      <c r="E411" t="s">
        <v>258</v>
      </c>
      <c r="F411">
        <v>45</v>
      </c>
      <c r="G411">
        <f>26+40+37+43+42</f>
        <v>188</v>
      </c>
      <c r="H411" t="s">
        <v>222</v>
      </c>
      <c r="I411">
        <v>13</v>
      </c>
      <c r="J411">
        <v>2310</v>
      </c>
    </row>
    <row r="412" spans="1:10" x14ac:dyDescent="0.2">
      <c r="A412">
        <v>4</v>
      </c>
      <c r="B412" s="2">
        <v>44775</v>
      </c>
      <c r="C412" t="s">
        <v>256</v>
      </c>
      <c r="D412">
        <v>8</v>
      </c>
      <c r="E412" t="s">
        <v>258</v>
      </c>
      <c r="F412">
        <v>45</v>
      </c>
      <c r="G412">
        <f>82+100+92+104+110</f>
        <v>488</v>
      </c>
      <c r="H412" t="s">
        <v>222</v>
      </c>
      <c r="I412">
        <v>14</v>
      </c>
      <c r="J412">
        <v>2230</v>
      </c>
    </row>
    <row r="413" spans="1:10" x14ac:dyDescent="0.2">
      <c r="A413">
        <v>5</v>
      </c>
      <c r="B413" s="2">
        <v>44803</v>
      </c>
      <c r="C413" t="s">
        <v>271</v>
      </c>
      <c r="D413">
        <v>7</v>
      </c>
      <c r="E413" t="s">
        <v>272</v>
      </c>
      <c r="F413">
        <v>15</v>
      </c>
      <c r="G413">
        <f>62+63+49+65+74</f>
        <v>313</v>
      </c>
      <c r="H413" t="s">
        <v>222</v>
      </c>
      <c r="I413">
        <v>1</v>
      </c>
      <c r="J413">
        <v>2890</v>
      </c>
    </row>
    <row r="414" spans="1:10" x14ac:dyDescent="0.2">
      <c r="A414">
        <v>5</v>
      </c>
      <c r="B414" s="2">
        <v>44803</v>
      </c>
      <c r="C414" t="s">
        <v>271</v>
      </c>
      <c r="D414">
        <v>7</v>
      </c>
      <c r="E414" t="s">
        <v>272</v>
      </c>
      <c r="F414">
        <v>15</v>
      </c>
      <c r="G414">
        <f>128+152+160+148+168</f>
        <v>756</v>
      </c>
      <c r="H414" t="s">
        <v>222</v>
      </c>
      <c r="I414">
        <v>2</v>
      </c>
      <c r="J414">
        <v>2920</v>
      </c>
    </row>
    <row r="415" spans="1:10" x14ac:dyDescent="0.2">
      <c r="A415">
        <v>5</v>
      </c>
      <c r="B415" s="2">
        <v>44803</v>
      </c>
      <c r="C415" t="s">
        <v>271</v>
      </c>
      <c r="D415">
        <v>7</v>
      </c>
      <c r="E415" t="s">
        <v>272</v>
      </c>
      <c r="F415">
        <v>15</v>
      </c>
      <c r="G415">
        <f>38+32+37+38+32</f>
        <v>177</v>
      </c>
      <c r="H415" t="s">
        <v>222</v>
      </c>
      <c r="I415">
        <v>3</v>
      </c>
      <c r="J415">
        <v>2310</v>
      </c>
    </row>
    <row r="416" spans="1:10" x14ac:dyDescent="0.2">
      <c r="A416">
        <v>5</v>
      </c>
      <c r="B416" s="2">
        <v>44803</v>
      </c>
      <c r="C416" t="s">
        <v>271</v>
      </c>
      <c r="D416">
        <v>7</v>
      </c>
      <c r="E416" t="s">
        <v>272</v>
      </c>
      <c r="F416">
        <v>15</v>
      </c>
      <c r="G416">
        <f>6+11+17+10+11</f>
        <v>55</v>
      </c>
      <c r="H416" t="s">
        <v>222</v>
      </c>
      <c r="I416">
        <v>4</v>
      </c>
      <c r="J416">
        <v>2810</v>
      </c>
    </row>
    <row r="417" spans="1:10" x14ac:dyDescent="0.2">
      <c r="A417">
        <v>5</v>
      </c>
      <c r="B417" s="2">
        <v>44803</v>
      </c>
      <c r="C417" t="s">
        <v>271</v>
      </c>
      <c r="D417">
        <v>7</v>
      </c>
      <c r="E417" t="s">
        <v>272</v>
      </c>
      <c r="F417">
        <v>15</v>
      </c>
      <c r="G417">
        <f>24+33+37+38+38</f>
        <v>170</v>
      </c>
      <c r="H417" t="s">
        <v>222</v>
      </c>
      <c r="I417">
        <v>5</v>
      </c>
      <c r="J417">
        <v>2660</v>
      </c>
    </row>
    <row r="418" spans="1:10" x14ac:dyDescent="0.2">
      <c r="A418">
        <v>5</v>
      </c>
      <c r="B418" s="2">
        <v>44803</v>
      </c>
      <c r="C418" t="s">
        <v>271</v>
      </c>
      <c r="D418">
        <v>7</v>
      </c>
      <c r="E418" t="s">
        <v>272</v>
      </c>
      <c r="F418">
        <v>15</v>
      </c>
      <c r="G418">
        <f>22+24+36+36+20</f>
        <v>138</v>
      </c>
      <c r="H418" t="s">
        <v>222</v>
      </c>
      <c r="I418">
        <v>6</v>
      </c>
      <c r="J418">
        <v>2430</v>
      </c>
    </row>
    <row r="419" spans="1:10" x14ac:dyDescent="0.2">
      <c r="A419">
        <v>5</v>
      </c>
      <c r="B419" s="2">
        <v>44803</v>
      </c>
      <c r="C419" t="s">
        <v>271</v>
      </c>
      <c r="D419">
        <v>7</v>
      </c>
      <c r="E419" t="s">
        <v>272</v>
      </c>
      <c r="F419">
        <v>15</v>
      </c>
      <c r="G419">
        <f>72+84+66+84+84</f>
        <v>390</v>
      </c>
      <c r="H419" t="s">
        <v>222</v>
      </c>
      <c r="I419">
        <v>7</v>
      </c>
      <c r="J419">
        <v>2560</v>
      </c>
    </row>
    <row r="420" spans="1:10" x14ac:dyDescent="0.2">
      <c r="A420">
        <v>5</v>
      </c>
      <c r="B420" s="2">
        <v>44803</v>
      </c>
      <c r="C420" t="s">
        <v>271</v>
      </c>
      <c r="D420">
        <v>7</v>
      </c>
      <c r="E420" t="s">
        <v>272</v>
      </c>
      <c r="F420">
        <v>15</v>
      </c>
      <c r="G420">
        <f>18+19+11+9+6</f>
        <v>63</v>
      </c>
      <c r="H420" t="s">
        <v>222</v>
      </c>
      <c r="I420">
        <v>8</v>
      </c>
      <c r="J420">
        <v>2690</v>
      </c>
    </row>
    <row r="421" spans="1:10" x14ac:dyDescent="0.2">
      <c r="A421">
        <v>5</v>
      </c>
      <c r="B421" s="2">
        <v>44803</v>
      </c>
      <c r="C421" t="s">
        <v>271</v>
      </c>
      <c r="D421">
        <v>7</v>
      </c>
      <c r="E421" t="s">
        <v>272</v>
      </c>
      <c r="F421">
        <v>15</v>
      </c>
      <c r="G421">
        <f>30+38+30+24+27</f>
        <v>149</v>
      </c>
      <c r="H421" t="s">
        <v>222</v>
      </c>
      <c r="I421">
        <v>9</v>
      </c>
      <c r="J421">
        <v>2230</v>
      </c>
    </row>
    <row r="422" spans="1:10" x14ac:dyDescent="0.2">
      <c r="A422">
        <v>5</v>
      </c>
      <c r="B422" s="2">
        <v>44803</v>
      </c>
      <c r="C422" t="s">
        <v>271</v>
      </c>
      <c r="D422">
        <v>7</v>
      </c>
      <c r="E422" t="s">
        <v>272</v>
      </c>
      <c r="F422">
        <v>15</v>
      </c>
      <c r="G422">
        <f>41+41+35+38+40</f>
        <v>195</v>
      </c>
      <c r="H422" t="s">
        <v>222</v>
      </c>
      <c r="I422">
        <v>10</v>
      </c>
      <c r="J422">
        <v>2100</v>
      </c>
    </row>
    <row r="423" spans="1:10" x14ac:dyDescent="0.2">
      <c r="A423">
        <v>5</v>
      </c>
      <c r="B423" s="2">
        <v>44803</v>
      </c>
      <c r="C423" t="s">
        <v>271</v>
      </c>
      <c r="D423">
        <v>7</v>
      </c>
      <c r="E423" t="s">
        <v>272</v>
      </c>
      <c r="F423">
        <v>15</v>
      </c>
      <c r="G423">
        <f>68+86+82+70+75</f>
        <v>381</v>
      </c>
      <c r="H423" t="s">
        <v>222</v>
      </c>
      <c r="I423">
        <v>11</v>
      </c>
      <c r="J423">
        <v>2150</v>
      </c>
    </row>
    <row r="424" spans="1:10" x14ac:dyDescent="0.2">
      <c r="A424">
        <v>5</v>
      </c>
      <c r="B424" s="2">
        <v>44803</v>
      </c>
      <c r="C424" t="s">
        <v>271</v>
      </c>
      <c r="D424">
        <v>7</v>
      </c>
      <c r="E424" t="s">
        <v>272</v>
      </c>
      <c r="F424">
        <v>15</v>
      </c>
      <c r="G424">
        <f>72+64+66+90+120</f>
        <v>412</v>
      </c>
      <c r="H424" t="s">
        <v>222</v>
      </c>
      <c r="I424">
        <v>12</v>
      </c>
      <c r="J424">
        <v>2800</v>
      </c>
    </row>
    <row r="425" spans="1:10" x14ac:dyDescent="0.2">
      <c r="A425">
        <v>5</v>
      </c>
      <c r="B425" s="2">
        <v>44803</v>
      </c>
      <c r="C425" t="s">
        <v>271</v>
      </c>
      <c r="D425">
        <v>7</v>
      </c>
      <c r="E425" t="s">
        <v>273</v>
      </c>
      <c r="F425">
        <v>45</v>
      </c>
      <c r="G425">
        <f>136+148+156+108+176</f>
        <v>724</v>
      </c>
      <c r="H425" t="s">
        <v>222</v>
      </c>
      <c r="I425">
        <v>1</v>
      </c>
      <c r="J425">
        <v>2930</v>
      </c>
    </row>
    <row r="426" spans="1:10" x14ac:dyDescent="0.2">
      <c r="A426">
        <v>5</v>
      </c>
      <c r="B426" s="2">
        <v>44803</v>
      </c>
      <c r="C426" t="s">
        <v>271</v>
      </c>
      <c r="D426">
        <v>7</v>
      </c>
      <c r="E426" t="s">
        <v>273</v>
      </c>
      <c r="F426">
        <v>45</v>
      </c>
      <c r="G426">
        <v>4</v>
      </c>
      <c r="H426" t="s">
        <v>222</v>
      </c>
      <c r="I426">
        <v>2</v>
      </c>
      <c r="J426">
        <v>2760</v>
      </c>
    </row>
    <row r="427" spans="1:10" x14ac:dyDescent="0.2">
      <c r="A427">
        <v>5</v>
      </c>
      <c r="B427" s="2">
        <v>44803</v>
      </c>
      <c r="C427" t="s">
        <v>271</v>
      </c>
      <c r="D427">
        <v>7</v>
      </c>
      <c r="E427" t="s">
        <v>273</v>
      </c>
      <c r="F427">
        <v>45</v>
      </c>
      <c r="G427">
        <v>0</v>
      </c>
      <c r="H427" t="s">
        <v>222</v>
      </c>
      <c r="I427">
        <v>3</v>
      </c>
      <c r="J427">
        <v>2310</v>
      </c>
    </row>
    <row r="428" spans="1:10" x14ac:dyDescent="0.2">
      <c r="A428">
        <v>5</v>
      </c>
      <c r="B428" s="2">
        <v>44803</v>
      </c>
      <c r="C428" t="s">
        <v>271</v>
      </c>
      <c r="D428">
        <v>7</v>
      </c>
      <c r="E428" t="s">
        <v>273</v>
      </c>
      <c r="F428">
        <v>45</v>
      </c>
      <c r="G428">
        <v>0</v>
      </c>
      <c r="H428" t="s">
        <v>222</v>
      </c>
      <c r="I428">
        <v>4</v>
      </c>
      <c r="J428">
        <v>2950</v>
      </c>
    </row>
    <row r="429" spans="1:10" x14ac:dyDescent="0.2">
      <c r="A429">
        <v>5</v>
      </c>
      <c r="B429" s="2">
        <v>44803</v>
      </c>
      <c r="C429" t="s">
        <v>271</v>
      </c>
      <c r="D429">
        <v>7</v>
      </c>
      <c r="E429" t="s">
        <v>273</v>
      </c>
      <c r="F429">
        <v>45</v>
      </c>
      <c r="G429">
        <v>7</v>
      </c>
      <c r="H429" t="s">
        <v>222</v>
      </c>
      <c r="I429">
        <v>6</v>
      </c>
      <c r="J429">
        <v>2270</v>
      </c>
    </row>
    <row r="430" spans="1:10" x14ac:dyDescent="0.2">
      <c r="A430">
        <v>5</v>
      </c>
      <c r="B430" s="2">
        <v>44803</v>
      </c>
      <c r="C430" t="s">
        <v>271</v>
      </c>
      <c r="D430">
        <v>7</v>
      </c>
      <c r="E430" t="s">
        <v>273</v>
      </c>
      <c r="F430">
        <v>45</v>
      </c>
      <c r="G430">
        <v>37</v>
      </c>
      <c r="H430" t="s">
        <v>222</v>
      </c>
      <c r="I430">
        <v>7</v>
      </c>
      <c r="J430">
        <v>2400</v>
      </c>
    </row>
    <row r="431" spans="1:10" x14ac:dyDescent="0.2">
      <c r="A431">
        <v>5</v>
      </c>
      <c r="B431" s="2">
        <v>44803</v>
      </c>
      <c r="C431" t="s">
        <v>271</v>
      </c>
      <c r="D431">
        <v>7</v>
      </c>
      <c r="E431" t="s">
        <v>273</v>
      </c>
      <c r="F431">
        <v>45</v>
      </c>
      <c r="G431">
        <f>29+18+30+23+21</f>
        <v>121</v>
      </c>
      <c r="H431" t="s">
        <v>222</v>
      </c>
      <c r="I431">
        <v>8</v>
      </c>
      <c r="J431">
        <v>2530</v>
      </c>
    </row>
    <row r="432" spans="1:10" x14ac:dyDescent="0.2">
      <c r="A432">
        <v>5</v>
      </c>
      <c r="B432" s="2">
        <v>44803</v>
      </c>
      <c r="C432" t="s">
        <v>271</v>
      </c>
      <c r="D432">
        <v>7</v>
      </c>
      <c r="E432" t="s">
        <v>273</v>
      </c>
      <c r="F432">
        <v>45</v>
      </c>
      <c r="G432">
        <f>18+28+21+33+18</f>
        <v>118</v>
      </c>
      <c r="H432" t="s">
        <v>222</v>
      </c>
      <c r="I432">
        <v>9</v>
      </c>
      <c r="J432">
        <v>2460</v>
      </c>
    </row>
    <row r="433" spans="1:10" x14ac:dyDescent="0.2">
      <c r="A433">
        <v>5</v>
      </c>
      <c r="B433" s="2">
        <v>44803</v>
      </c>
      <c r="C433" t="s">
        <v>271</v>
      </c>
      <c r="D433">
        <v>7</v>
      </c>
      <c r="E433" t="s">
        <v>273</v>
      </c>
      <c r="F433">
        <v>45</v>
      </c>
      <c r="G433">
        <f>28+47+26+28+40</f>
        <v>169</v>
      </c>
      <c r="H433" t="s">
        <v>222</v>
      </c>
      <c r="I433">
        <v>10</v>
      </c>
      <c r="J433">
        <v>2210</v>
      </c>
    </row>
    <row r="434" spans="1:10" x14ac:dyDescent="0.2">
      <c r="A434">
        <v>5</v>
      </c>
      <c r="B434" s="2">
        <v>44803</v>
      </c>
      <c r="C434" t="s">
        <v>271</v>
      </c>
      <c r="D434">
        <v>7</v>
      </c>
      <c r="E434" t="s">
        <v>273</v>
      </c>
      <c r="F434">
        <v>45</v>
      </c>
      <c r="G434">
        <f>13+21+30+16+32</f>
        <v>112</v>
      </c>
      <c r="H434" t="s">
        <v>222</v>
      </c>
      <c r="I434">
        <v>11</v>
      </c>
      <c r="J434">
        <v>2420</v>
      </c>
    </row>
    <row r="435" spans="1:10" x14ac:dyDescent="0.2">
      <c r="A435">
        <v>5</v>
      </c>
      <c r="B435" s="2">
        <v>44803</v>
      </c>
      <c r="C435" t="s">
        <v>271</v>
      </c>
      <c r="D435">
        <v>7</v>
      </c>
      <c r="E435" t="s">
        <v>273</v>
      </c>
      <c r="F435">
        <v>45</v>
      </c>
      <c r="G435">
        <f>19+20+17+17+19</f>
        <v>92</v>
      </c>
      <c r="H435" t="s">
        <v>222</v>
      </c>
      <c r="I435">
        <v>12</v>
      </c>
      <c r="J435">
        <v>2570</v>
      </c>
    </row>
    <row r="436" spans="1:10" x14ac:dyDescent="0.2">
      <c r="A436">
        <v>5</v>
      </c>
      <c r="B436" s="2">
        <v>44803</v>
      </c>
      <c r="C436" t="s">
        <v>271</v>
      </c>
      <c r="D436">
        <v>7</v>
      </c>
      <c r="E436" t="s">
        <v>273</v>
      </c>
      <c r="F436">
        <v>45</v>
      </c>
      <c r="G436">
        <f>70+120+62+66+58</f>
        <v>376</v>
      </c>
      <c r="H436" t="s">
        <v>222</v>
      </c>
      <c r="I436">
        <v>13</v>
      </c>
      <c r="J436">
        <v>2300</v>
      </c>
    </row>
    <row r="437" spans="1:10" x14ac:dyDescent="0.2">
      <c r="A437">
        <v>5</v>
      </c>
      <c r="B437" s="2">
        <v>44803</v>
      </c>
      <c r="C437" t="s">
        <v>271</v>
      </c>
      <c r="D437">
        <v>7</v>
      </c>
      <c r="E437" t="s">
        <v>273</v>
      </c>
      <c r="F437">
        <v>45</v>
      </c>
      <c r="G437">
        <v>0</v>
      </c>
      <c r="H437" t="s">
        <v>222</v>
      </c>
      <c r="I437">
        <v>14</v>
      </c>
      <c r="J437">
        <v>2380</v>
      </c>
    </row>
    <row r="438" spans="1:10" x14ac:dyDescent="0.2">
      <c r="A438">
        <v>5</v>
      </c>
      <c r="B438" s="2">
        <v>44803</v>
      </c>
      <c r="C438" t="s">
        <v>271</v>
      </c>
      <c r="D438">
        <v>7</v>
      </c>
      <c r="E438" t="s">
        <v>273</v>
      </c>
      <c r="F438">
        <v>45</v>
      </c>
      <c r="G438">
        <f>43+36+33+47+31</f>
        <v>190</v>
      </c>
      <c r="H438" t="s">
        <v>222</v>
      </c>
      <c r="I438">
        <v>15</v>
      </c>
      <c r="J438">
        <v>2780</v>
      </c>
    </row>
    <row r="439" spans="1:10" x14ac:dyDescent="0.2">
      <c r="A439">
        <v>5</v>
      </c>
      <c r="B439" s="2">
        <v>44803</v>
      </c>
      <c r="C439" t="s">
        <v>271</v>
      </c>
      <c r="D439">
        <v>7</v>
      </c>
      <c r="E439" t="s">
        <v>273</v>
      </c>
      <c r="F439">
        <v>45</v>
      </c>
      <c r="G439">
        <v>28</v>
      </c>
      <c r="H439" t="s">
        <v>222</v>
      </c>
      <c r="I439">
        <v>16</v>
      </c>
      <c r="J439">
        <v>2400</v>
      </c>
    </row>
    <row r="440" spans="1:10" x14ac:dyDescent="0.2">
      <c r="A440">
        <v>5</v>
      </c>
      <c r="B440" s="2">
        <v>44803</v>
      </c>
      <c r="C440" t="s">
        <v>274</v>
      </c>
      <c r="D440">
        <v>8</v>
      </c>
      <c r="E440" t="s">
        <v>275</v>
      </c>
      <c r="F440">
        <v>15</v>
      </c>
      <c r="G440">
        <f>19+17+26+21+22</f>
        <v>105</v>
      </c>
      <c r="H440" t="s">
        <v>222</v>
      </c>
      <c r="I440">
        <v>1</v>
      </c>
      <c r="J440">
        <v>2670</v>
      </c>
    </row>
    <row r="441" spans="1:10" x14ac:dyDescent="0.2">
      <c r="A441">
        <v>5</v>
      </c>
      <c r="B441" s="2">
        <v>44803</v>
      </c>
      <c r="C441" t="s">
        <v>274</v>
      </c>
      <c r="D441">
        <v>8</v>
      </c>
      <c r="E441" t="s">
        <v>275</v>
      </c>
      <c r="F441">
        <v>15</v>
      </c>
      <c r="G441">
        <f>152+176+168+208+176</f>
        <v>880</v>
      </c>
      <c r="H441" t="s">
        <v>222</v>
      </c>
      <c r="I441">
        <v>2</v>
      </c>
      <c r="J441">
        <v>2630</v>
      </c>
    </row>
    <row r="442" spans="1:10" x14ac:dyDescent="0.2">
      <c r="A442">
        <v>5</v>
      </c>
      <c r="B442" s="2">
        <v>44803</v>
      </c>
      <c r="C442" t="s">
        <v>274</v>
      </c>
      <c r="D442">
        <v>8</v>
      </c>
      <c r="E442" t="s">
        <v>275</v>
      </c>
      <c r="F442">
        <v>15</v>
      </c>
      <c r="G442">
        <f>29+29+38+43+30</f>
        <v>169</v>
      </c>
      <c r="H442" t="s">
        <v>222</v>
      </c>
      <c r="I442">
        <v>3</v>
      </c>
      <c r="J442">
        <v>2290</v>
      </c>
    </row>
    <row r="443" spans="1:10" x14ac:dyDescent="0.2">
      <c r="A443">
        <v>5</v>
      </c>
      <c r="B443" s="2">
        <v>44803</v>
      </c>
      <c r="C443" t="s">
        <v>274</v>
      </c>
      <c r="D443">
        <v>8</v>
      </c>
      <c r="E443" t="s">
        <v>275</v>
      </c>
      <c r="F443">
        <v>15</v>
      </c>
      <c r="G443">
        <f>37+40+35+41+37</f>
        <v>190</v>
      </c>
      <c r="H443" t="s">
        <v>222</v>
      </c>
      <c r="I443">
        <v>4</v>
      </c>
      <c r="J443">
        <v>2790</v>
      </c>
    </row>
    <row r="444" spans="1:10" x14ac:dyDescent="0.2">
      <c r="A444">
        <v>5</v>
      </c>
      <c r="B444" s="2">
        <v>44803</v>
      </c>
      <c r="C444" t="s">
        <v>274</v>
      </c>
      <c r="D444">
        <v>8</v>
      </c>
      <c r="E444" t="s">
        <v>275</v>
      </c>
      <c r="F444">
        <v>15</v>
      </c>
      <c r="G444">
        <f>26+34+33+36+32</f>
        <v>161</v>
      </c>
      <c r="H444" t="s">
        <v>222</v>
      </c>
      <c r="I444">
        <v>5</v>
      </c>
      <c r="J444">
        <v>2240</v>
      </c>
    </row>
    <row r="445" spans="1:10" x14ac:dyDescent="0.2">
      <c r="A445">
        <v>5</v>
      </c>
      <c r="B445" s="2">
        <v>44803</v>
      </c>
      <c r="C445" t="s">
        <v>274</v>
      </c>
      <c r="D445">
        <v>8</v>
      </c>
      <c r="E445" t="s">
        <v>276</v>
      </c>
      <c r="F445">
        <v>45</v>
      </c>
      <c r="G445">
        <f>51+46+38+37+39</f>
        <v>211</v>
      </c>
      <c r="H445" t="s">
        <v>222</v>
      </c>
      <c r="I445">
        <v>1</v>
      </c>
    </row>
    <row r="446" spans="1:10" x14ac:dyDescent="0.2">
      <c r="A446">
        <v>5</v>
      </c>
      <c r="B446" s="2">
        <v>44803</v>
      </c>
      <c r="C446" t="s">
        <v>274</v>
      </c>
      <c r="D446">
        <v>8</v>
      </c>
      <c r="E446" t="s">
        <v>276</v>
      </c>
      <c r="F446">
        <v>45</v>
      </c>
      <c r="G446">
        <f>94+95+110+106+100</f>
        <v>505</v>
      </c>
      <c r="H446" t="s">
        <v>222</v>
      </c>
      <c r="I446">
        <v>3</v>
      </c>
    </row>
    <row r="447" spans="1:10" x14ac:dyDescent="0.2">
      <c r="A447">
        <v>5</v>
      </c>
      <c r="B447" s="2">
        <v>44803</v>
      </c>
      <c r="C447" t="s">
        <v>274</v>
      </c>
      <c r="D447">
        <v>8</v>
      </c>
      <c r="E447" t="s">
        <v>276</v>
      </c>
      <c r="F447">
        <v>45</v>
      </c>
      <c r="G447">
        <f>24+11+21+27+17</f>
        <v>100</v>
      </c>
      <c r="H447" t="s">
        <v>222</v>
      </c>
      <c r="I447">
        <v>5</v>
      </c>
    </row>
    <row r="448" spans="1:10" x14ac:dyDescent="0.2">
      <c r="A448">
        <v>5</v>
      </c>
      <c r="B448" s="2">
        <v>44803</v>
      </c>
      <c r="C448" t="s">
        <v>274</v>
      </c>
      <c r="D448">
        <v>8</v>
      </c>
      <c r="E448" t="s">
        <v>276</v>
      </c>
      <c r="F448">
        <v>45</v>
      </c>
      <c r="G448">
        <f>36+33+39+38+35</f>
        <v>181</v>
      </c>
      <c r="H448" t="s">
        <v>222</v>
      </c>
      <c r="I448">
        <v>6</v>
      </c>
    </row>
    <row r="449" spans="1:10" x14ac:dyDescent="0.2">
      <c r="A449">
        <v>5</v>
      </c>
      <c r="B449" s="2">
        <v>44803</v>
      </c>
      <c r="C449" t="s">
        <v>274</v>
      </c>
      <c r="D449">
        <v>8</v>
      </c>
      <c r="E449" t="s">
        <v>276</v>
      </c>
      <c r="F449">
        <v>45</v>
      </c>
      <c r="G449">
        <f>46+53+58+41+46</f>
        <v>244</v>
      </c>
      <c r="H449" t="s">
        <v>222</v>
      </c>
      <c r="I449">
        <v>7</v>
      </c>
    </row>
    <row r="450" spans="1:10" x14ac:dyDescent="0.2">
      <c r="A450">
        <v>5</v>
      </c>
      <c r="B450" s="2">
        <v>44803</v>
      </c>
      <c r="C450" t="s">
        <v>274</v>
      </c>
      <c r="D450">
        <v>8</v>
      </c>
      <c r="E450" t="s">
        <v>276</v>
      </c>
      <c r="F450">
        <v>45</v>
      </c>
      <c r="G450">
        <f>37+25+29+26+42</f>
        <v>159</v>
      </c>
      <c r="H450" t="s">
        <v>222</v>
      </c>
      <c r="I450">
        <v>8</v>
      </c>
    </row>
    <row r="451" spans="1:10" x14ac:dyDescent="0.2">
      <c r="A451">
        <v>5</v>
      </c>
      <c r="B451" s="2">
        <v>44803</v>
      </c>
      <c r="C451" t="s">
        <v>274</v>
      </c>
      <c r="D451">
        <v>8</v>
      </c>
      <c r="E451" t="s">
        <v>276</v>
      </c>
      <c r="F451">
        <v>45</v>
      </c>
      <c r="G451">
        <f>48+42+52+40+44</f>
        <v>226</v>
      </c>
      <c r="H451" t="s">
        <v>222</v>
      </c>
      <c r="I451">
        <v>9</v>
      </c>
    </row>
    <row r="452" spans="1:10" x14ac:dyDescent="0.2">
      <c r="A452">
        <v>5</v>
      </c>
      <c r="B452" s="2">
        <v>44803</v>
      </c>
      <c r="C452" t="s">
        <v>274</v>
      </c>
      <c r="D452">
        <v>8</v>
      </c>
      <c r="E452" t="s">
        <v>276</v>
      </c>
      <c r="F452">
        <v>45</v>
      </c>
      <c r="G452">
        <f>88+144+164+136+106</f>
        <v>638</v>
      </c>
      <c r="H452" t="s">
        <v>222</v>
      </c>
      <c r="I452">
        <v>10</v>
      </c>
    </row>
    <row r="453" spans="1:10" x14ac:dyDescent="0.2">
      <c r="A453">
        <v>5</v>
      </c>
      <c r="B453" s="2">
        <v>44803</v>
      </c>
      <c r="C453" t="s">
        <v>274</v>
      </c>
      <c r="D453">
        <v>8</v>
      </c>
      <c r="E453" t="s">
        <v>276</v>
      </c>
      <c r="F453">
        <v>45</v>
      </c>
      <c r="G453">
        <f>13+13+6+14+9</f>
        <v>55</v>
      </c>
      <c r="H453" t="s">
        <v>222</v>
      </c>
      <c r="I453">
        <v>11</v>
      </c>
    </row>
    <row r="454" spans="1:10" x14ac:dyDescent="0.2">
      <c r="A454">
        <v>5</v>
      </c>
      <c r="B454" s="2">
        <v>44803</v>
      </c>
      <c r="C454" t="s">
        <v>274</v>
      </c>
      <c r="D454">
        <v>8</v>
      </c>
      <c r="E454" t="s">
        <v>276</v>
      </c>
      <c r="F454">
        <v>45</v>
      </c>
      <c r="G454">
        <f>27+36+34+34+35</f>
        <v>166</v>
      </c>
      <c r="H454" t="s">
        <v>222</v>
      </c>
      <c r="I454">
        <v>13</v>
      </c>
    </row>
    <row r="455" spans="1:10" x14ac:dyDescent="0.2">
      <c r="A455">
        <v>5</v>
      </c>
      <c r="B455" s="2">
        <v>44803</v>
      </c>
      <c r="C455" t="s">
        <v>274</v>
      </c>
      <c r="D455">
        <v>8</v>
      </c>
      <c r="E455" t="s">
        <v>276</v>
      </c>
      <c r="F455">
        <v>45</v>
      </c>
      <c r="G455">
        <v>4</v>
      </c>
      <c r="H455" t="s">
        <v>222</v>
      </c>
      <c r="I455">
        <v>14</v>
      </c>
    </row>
    <row r="456" spans="1:10" x14ac:dyDescent="0.2">
      <c r="A456">
        <v>5</v>
      </c>
      <c r="B456" s="2">
        <v>44803</v>
      </c>
      <c r="C456" t="s">
        <v>274</v>
      </c>
      <c r="D456">
        <v>8</v>
      </c>
      <c r="E456" t="s">
        <v>276</v>
      </c>
      <c r="F456">
        <v>45</v>
      </c>
      <c r="G456">
        <f>15+4+18+6+5</f>
        <v>48</v>
      </c>
      <c r="H456" t="s">
        <v>222</v>
      </c>
      <c r="I456">
        <v>15</v>
      </c>
    </row>
    <row r="457" spans="1:10" x14ac:dyDescent="0.2">
      <c r="A457">
        <v>6</v>
      </c>
      <c r="B457" s="2">
        <v>44835</v>
      </c>
      <c r="C457" t="s">
        <v>291</v>
      </c>
      <c r="D457">
        <v>9</v>
      </c>
      <c r="E457" t="s">
        <v>292</v>
      </c>
      <c r="F457">
        <v>15</v>
      </c>
      <c r="G457">
        <f>67+78+76+78+59</f>
        <v>358</v>
      </c>
      <c r="H457" t="s">
        <v>222</v>
      </c>
      <c r="I457">
        <v>1</v>
      </c>
      <c r="J457">
        <v>3260</v>
      </c>
    </row>
    <row r="458" spans="1:10" x14ac:dyDescent="0.2">
      <c r="A458">
        <v>6</v>
      </c>
      <c r="B458" s="2">
        <v>44835</v>
      </c>
      <c r="C458" t="s">
        <v>291</v>
      </c>
      <c r="D458">
        <v>9</v>
      </c>
      <c r="E458" t="s">
        <v>292</v>
      </c>
      <c r="F458">
        <v>15</v>
      </c>
      <c r="G458">
        <f>56+61+53+57+58</f>
        <v>285</v>
      </c>
      <c r="H458" t="s">
        <v>222</v>
      </c>
      <c r="I458">
        <v>2</v>
      </c>
      <c r="J458">
        <v>2700</v>
      </c>
    </row>
    <row r="459" spans="1:10" x14ac:dyDescent="0.2">
      <c r="A459">
        <v>6</v>
      </c>
      <c r="B459" s="2">
        <v>44835</v>
      </c>
      <c r="C459" t="s">
        <v>291</v>
      </c>
      <c r="D459">
        <v>9</v>
      </c>
      <c r="E459" t="s">
        <v>292</v>
      </c>
      <c r="F459">
        <v>15</v>
      </c>
      <c r="G459">
        <f>47+43+44+38+40</f>
        <v>212</v>
      </c>
      <c r="H459" t="s">
        <v>222</v>
      </c>
      <c r="I459">
        <v>3</v>
      </c>
      <c r="J459">
        <v>2760</v>
      </c>
    </row>
    <row r="460" spans="1:10" x14ac:dyDescent="0.2">
      <c r="A460">
        <v>6</v>
      </c>
      <c r="B460" s="2">
        <v>44835</v>
      </c>
      <c r="C460" t="s">
        <v>291</v>
      </c>
      <c r="D460">
        <v>9</v>
      </c>
      <c r="E460" t="s">
        <v>292</v>
      </c>
      <c r="F460">
        <v>15</v>
      </c>
      <c r="G460">
        <f>27+18+25+27+27</f>
        <v>124</v>
      </c>
      <c r="H460" t="s">
        <v>222</v>
      </c>
      <c r="I460">
        <v>4</v>
      </c>
      <c r="J460">
        <v>3050</v>
      </c>
    </row>
    <row r="461" spans="1:10" x14ac:dyDescent="0.2">
      <c r="A461">
        <v>6</v>
      </c>
      <c r="B461" s="2">
        <v>44835</v>
      </c>
      <c r="C461" t="s">
        <v>291</v>
      </c>
      <c r="D461">
        <v>9</v>
      </c>
      <c r="E461" t="s">
        <v>292</v>
      </c>
      <c r="F461">
        <v>15</v>
      </c>
      <c r="G461">
        <f>32+30+35+34+33</f>
        <v>164</v>
      </c>
      <c r="H461" t="s">
        <v>222</v>
      </c>
      <c r="I461">
        <v>5</v>
      </c>
      <c r="J461">
        <v>2700</v>
      </c>
    </row>
    <row r="462" spans="1:10" x14ac:dyDescent="0.2">
      <c r="A462">
        <v>6</v>
      </c>
      <c r="B462" s="2">
        <v>44835</v>
      </c>
      <c r="C462" t="s">
        <v>291</v>
      </c>
      <c r="D462">
        <v>9</v>
      </c>
      <c r="E462" t="s">
        <v>292</v>
      </c>
      <c r="F462">
        <v>15</v>
      </c>
      <c r="G462">
        <f>49+33+47+40+36</f>
        <v>205</v>
      </c>
      <c r="H462" t="s">
        <v>222</v>
      </c>
      <c r="I462">
        <v>6</v>
      </c>
      <c r="J462">
        <v>2960</v>
      </c>
    </row>
    <row r="463" spans="1:10" x14ac:dyDescent="0.2">
      <c r="A463">
        <v>6</v>
      </c>
      <c r="B463" s="2">
        <v>44835</v>
      </c>
      <c r="C463" t="s">
        <v>291</v>
      </c>
      <c r="D463">
        <v>9</v>
      </c>
      <c r="E463" t="s">
        <v>292</v>
      </c>
      <c r="F463">
        <v>15</v>
      </c>
      <c r="G463">
        <f>114+94+106+126+110</f>
        <v>550</v>
      </c>
      <c r="H463" t="s">
        <v>222</v>
      </c>
      <c r="I463">
        <v>7</v>
      </c>
      <c r="J463">
        <v>2310</v>
      </c>
    </row>
    <row r="464" spans="1:10" x14ac:dyDescent="0.2">
      <c r="A464">
        <v>6</v>
      </c>
      <c r="B464" s="2">
        <v>44835</v>
      </c>
      <c r="C464" t="s">
        <v>291</v>
      </c>
      <c r="D464">
        <v>9</v>
      </c>
      <c r="E464" t="s">
        <v>292</v>
      </c>
      <c r="F464">
        <v>15</v>
      </c>
      <c r="G464">
        <f>37+41+48+30+23</f>
        <v>179</v>
      </c>
      <c r="H464" t="s">
        <v>222</v>
      </c>
      <c r="I464">
        <v>8</v>
      </c>
    </row>
    <row r="465" spans="1:10" x14ac:dyDescent="0.2">
      <c r="A465">
        <v>6</v>
      </c>
      <c r="B465" s="2">
        <v>44835</v>
      </c>
      <c r="C465" t="s">
        <v>291</v>
      </c>
      <c r="D465">
        <v>9</v>
      </c>
      <c r="E465" t="s">
        <v>292</v>
      </c>
      <c r="F465">
        <v>15</v>
      </c>
      <c r="G465">
        <f>54+68+64+86+86</f>
        <v>358</v>
      </c>
      <c r="H465" t="s">
        <v>222</v>
      </c>
      <c r="I465">
        <v>9</v>
      </c>
    </row>
    <row r="466" spans="1:10" x14ac:dyDescent="0.2">
      <c r="A466">
        <v>6</v>
      </c>
      <c r="B466" s="2">
        <v>44835</v>
      </c>
      <c r="C466" t="s">
        <v>291</v>
      </c>
      <c r="D466">
        <v>9</v>
      </c>
      <c r="E466" t="s">
        <v>292</v>
      </c>
      <c r="F466">
        <v>15</v>
      </c>
      <c r="G466">
        <f>110+110+105+105+105</f>
        <v>535</v>
      </c>
      <c r="H466" t="s">
        <v>222</v>
      </c>
      <c r="I466">
        <v>10</v>
      </c>
      <c r="J466">
        <v>3050</v>
      </c>
    </row>
    <row r="467" spans="1:10" x14ac:dyDescent="0.2">
      <c r="A467">
        <v>6</v>
      </c>
      <c r="B467" s="2">
        <v>44835</v>
      </c>
      <c r="C467" t="s">
        <v>291</v>
      </c>
      <c r="D467">
        <v>9</v>
      </c>
      <c r="E467" t="s">
        <v>292</v>
      </c>
      <c r="F467">
        <v>15</v>
      </c>
      <c r="G467">
        <f>184+172+156+176+176</f>
        <v>864</v>
      </c>
      <c r="H467" t="s">
        <v>222</v>
      </c>
      <c r="I467">
        <v>11</v>
      </c>
      <c r="J467">
        <v>3030</v>
      </c>
    </row>
    <row r="468" spans="1:10" x14ac:dyDescent="0.2">
      <c r="A468">
        <v>6</v>
      </c>
      <c r="B468" s="2">
        <v>44835</v>
      </c>
      <c r="C468" t="s">
        <v>291</v>
      </c>
      <c r="D468">
        <v>9</v>
      </c>
      <c r="E468" t="s">
        <v>292</v>
      </c>
      <c r="F468">
        <v>15</v>
      </c>
      <c r="G468">
        <f>41+61+40+43+42</f>
        <v>227</v>
      </c>
      <c r="H468" t="s">
        <v>222</v>
      </c>
      <c r="I468">
        <v>12</v>
      </c>
      <c r="J468">
        <v>2690</v>
      </c>
    </row>
    <row r="469" spans="1:10" x14ac:dyDescent="0.2">
      <c r="A469">
        <v>6</v>
      </c>
      <c r="B469" s="2">
        <v>44835</v>
      </c>
      <c r="C469" t="s">
        <v>291</v>
      </c>
      <c r="D469">
        <v>9</v>
      </c>
      <c r="E469" t="s">
        <v>292</v>
      </c>
      <c r="F469">
        <v>15</v>
      </c>
      <c r="G469">
        <f>47+19+36+25+31</f>
        <v>158</v>
      </c>
      <c r="H469" t="s">
        <v>222</v>
      </c>
      <c r="I469">
        <v>13</v>
      </c>
      <c r="J469">
        <v>2500</v>
      </c>
    </row>
    <row r="470" spans="1:10" x14ac:dyDescent="0.2">
      <c r="A470">
        <v>6</v>
      </c>
      <c r="B470" s="2">
        <v>44835</v>
      </c>
      <c r="C470" t="s">
        <v>291</v>
      </c>
      <c r="D470">
        <v>9</v>
      </c>
      <c r="E470" t="s">
        <v>292</v>
      </c>
      <c r="F470">
        <v>15</v>
      </c>
      <c r="G470">
        <f>28+32+23+30+30</f>
        <v>143</v>
      </c>
      <c r="H470" t="s">
        <v>222</v>
      </c>
      <c r="I470">
        <v>14</v>
      </c>
      <c r="J470">
        <v>2280</v>
      </c>
    </row>
    <row r="471" spans="1:10" x14ac:dyDescent="0.2">
      <c r="A471">
        <v>6</v>
      </c>
      <c r="B471" s="2">
        <v>44835</v>
      </c>
      <c r="C471" t="s">
        <v>291</v>
      </c>
      <c r="D471">
        <v>9</v>
      </c>
      <c r="E471" t="s">
        <v>293</v>
      </c>
      <c r="F471">
        <v>45</v>
      </c>
      <c r="G471">
        <f>52+52+30+35+37</f>
        <v>206</v>
      </c>
      <c r="H471" t="s">
        <v>222</v>
      </c>
      <c r="I471">
        <v>1</v>
      </c>
      <c r="J471">
        <v>2860</v>
      </c>
    </row>
    <row r="472" spans="1:10" x14ac:dyDescent="0.2">
      <c r="A472">
        <v>6</v>
      </c>
      <c r="B472" s="2">
        <v>44835</v>
      </c>
      <c r="C472" t="s">
        <v>291</v>
      </c>
      <c r="D472">
        <v>9</v>
      </c>
      <c r="E472" t="s">
        <v>293</v>
      </c>
      <c r="F472">
        <v>45</v>
      </c>
      <c r="G472">
        <f>11+19+13+18+10</f>
        <v>71</v>
      </c>
      <c r="H472" t="s">
        <v>222</v>
      </c>
      <c r="I472">
        <v>2</v>
      </c>
      <c r="J472">
        <v>2870</v>
      </c>
    </row>
    <row r="473" spans="1:10" x14ac:dyDescent="0.2">
      <c r="A473">
        <v>6</v>
      </c>
      <c r="B473" s="2">
        <v>44835</v>
      </c>
      <c r="C473" t="s">
        <v>291</v>
      </c>
      <c r="D473">
        <v>9</v>
      </c>
      <c r="E473" t="s">
        <v>293</v>
      </c>
      <c r="F473">
        <v>45</v>
      </c>
      <c r="G473">
        <f>39+40+41+40+40</f>
        <v>200</v>
      </c>
      <c r="H473" t="s">
        <v>222</v>
      </c>
      <c r="I473">
        <v>3</v>
      </c>
      <c r="J473">
        <v>2450</v>
      </c>
    </row>
    <row r="474" spans="1:10" x14ac:dyDescent="0.2">
      <c r="A474">
        <v>6</v>
      </c>
      <c r="B474" s="2">
        <v>44835</v>
      </c>
      <c r="C474" t="s">
        <v>291</v>
      </c>
      <c r="D474">
        <v>9</v>
      </c>
      <c r="E474" t="s">
        <v>293</v>
      </c>
      <c r="F474">
        <v>45</v>
      </c>
      <c r="G474">
        <f>12+21+14+7+15</f>
        <v>69</v>
      </c>
      <c r="H474" t="s">
        <v>222</v>
      </c>
      <c r="I474">
        <v>4</v>
      </c>
      <c r="J474">
        <v>2350</v>
      </c>
    </row>
    <row r="475" spans="1:10" x14ac:dyDescent="0.2">
      <c r="A475">
        <v>6</v>
      </c>
      <c r="B475" s="2">
        <v>44835</v>
      </c>
      <c r="C475" t="s">
        <v>291</v>
      </c>
      <c r="D475">
        <v>9</v>
      </c>
      <c r="E475" t="s">
        <v>293</v>
      </c>
      <c r="F475">
        <v>45</v>
      </c>
      <c r="G475">
        <f>73+88+90+108+90</f>
        <v>449</v>
      </c>
      <c r="H475" t="s">
        <v>222</v>
      </c>
      <c r="I475">
        <v>5</v>
      </c>
      <c r="J475">
        <v>2460</v>
      </c>
    </row>
    <row r="476" spans="1:10" x14ac:dyDescent="0.2">
      <c r="A476">
        <v>6</v>
      </c>
      <c r="B476" s="2">
        <v>44835</v>
      </c>
      <c r="C476" t="s">
        <v>291</v>
      </c>
      <c r="D476">
        <v>9</v>
      </c>
      <c r="E476" t="s">
        <v>293</v>
      </c>
      <c r="F476">
        <v>45</v>
      </c>
      <c r="G476">
        <f>63+73+61+65+65</f>
        <v>327</v>
      </c>
      <c r="H476" t="s">
        <v>222</v>
      </c>
      <c r="I476">
        <v>6</v>
      </c>
      <c r="J476">
        <v>2830</v>
      </c>
    </row>
    <row r="477" spans="1:10" x14ac:dyDescent="0.2">
      <c r="A477">
        <v>6</v>
      </c>
      <c r="B477" s="2">
        <v>44835</v>
      </c>
      <c r="C477" t="s">
        <v>291</v>
      </c>
      <c r="D477">
        <v>9</v>
      </c>
      <c r="E477" t="s">
        <v>293</v>
      </c>
      <c r="F477">
        <v>45</v>
      </c>
      <c r="G477">
        <f>128+148+138+116+127</f>
        <v>657</v>
      </c>
      <c r="H477" t="s">
        <v>222</v>
      </c>
      <c r="I477">
        <v>7</v>
      </c>
      <c r="J477">
        <v>3050</v>
      </c>
    </row>
    <row r="478" spans="1:10" x14ac:dyDescent="0.2">
      <c r="A478">
        <v>6</v>
      </c>
      <c r="B478" s="2">
        <v>44835</v>
      </c>
      <c r="C478" t="s">
        <v>291</v>
      </c>
      <c r="D478">
        <v>9</v>
      </c>
      <c r="E478" t="s">
        <v>293</v>
      </c>
      <c r="F478">
        <v>45</v>
      </c>
      <c r="G478">
        <f>152+160+160+155+159</f>
        <v>786</v>
      </c>
      <c r="H478" t="s">
        <v>222</v>
      </c>
      <c r="I478">
        <v>8</v>
      </c>
      <c r="J478">
        <v>2800</v>
      </c>
    </row>
    <row r="479" spans="1:10" x14ac:dyDescent="0.2">
      <c r="A479">
        <v>6</v>
      </c>
      <c r="B479" s="2">
        <v>44835</v>
      </c>
      <c r="C479" t="s">
        <v>291</v>
      </c>
      <c r="D479">
        <v>9</v>
      </c>
      <c r="E479" t="s">
        <v>293</v>
      </c>
      <c r="F479">
        <v>45</v>
      </c>
      <c r="G479">
        <f>17+27+24+31+35</f>
        <v>134</v>
      </c>
      <c r="H479" t="s">
        <v>222</v>
      </c>
      <c r="I479">
        <v>9</v>
      </c>
      <c r="J479">
        <v>2700</v>
      </c>
    </row>
    <row r="480" spans="1:10" x14ac:dyDescent="0.2">
      <c r="A480">
        <v>6</v>
      </c>
      <c r="B480" s="2">
        <v>44835</v>
      </c>
      <c r="C480" t="s">
        <v>291</v>
      </c>
      <c r="D480">
        <v>9</v>
      </c>
      <c r="E480" t="s">
        <v>293</v>
      </c>
      <c r="F480">
        <v>45</v>
      </c>
      <c r="G480">
        <f>152+184+192+180+184</f>
        <v>892</v>
      </c>
      <c r="H480" t="s">
        <v>222</v>
      </c>
      <c r="I480">
        <v>10</v>
      </c>
      <c r="J480">
        <v>3050</v>
      </c>
    </row>
    <row r="481" spans="1:10" x14ac:dyDescent="0.2">
      <c r="A481">
        <v>6</v>
      </c>
      <c r="B481" s="2">
        <v>44835</v>
      </c>
      <c r="C481" t="s">
        <v>291</v>
      </c>
      <c r="D481">
        <v>9</v>
      </c>
      <c r="E481" t="s">
        <v>293</v>
      </c>
      <c r="F481">
        <v>45</v>
      </c>
      <c r="G481">
        <f>212+196+204+205+207</f>
        <v>1024</v>
      </c>
      <c r="H481" t="s">
        <v>222</v>
      </c>
      <c r="I481">
        <v>11</v>
      </c>
      <c r="J481">
        <v>3130</v>
      </c>
    </row>
    <row r="482" spans="1:10" x14ac:dyDescent="0.2">
      <c r="A482">
        <v>6</v>
      </c>
      <c r="B482" s="2">
        <v>44835</v>
      </c>
      <c r="C482" t="s">
        <v>291</v>
      </c>
      <c r="D482">
        <v>9</v>
      </c>
      <c r="E482" t="s">
        <v>293</v>
      </c>
      <c r="F482">
        <v>45</v>
      </c>
      <c r="G482">
        <f>11+17+16+13+15</f>
        <v>72</v>
      </c>
      <c r="H482" t="s">
        <v>222</v>
      </c>
      <c r="I482">
        <v>12</v>
      </c>
      <c r="J482">
        <v>2800</v>
      </c>
    </row>
    <row r="483" spans="1:10" x14ac:dyDescent="0.2">
      <c r="A483">
        <v>6</v>
      </c>
      <c r="B483" s="2">
        <v>44835</v>
      </c>
      <c r="C483" t="s">
        <v>291</v>
      </c>
      <c r="D483">
        <v>9</v>
      </c>
      <c r="E483" t="s">
        <v>293</v>
      </c>
      <c r="F483">
        <v>45</v>
      </c>
      <c r="G483">
        <f>17+27+19+25+13</f>
        <v>101</v>
      </c>
      <c r="H483" t="s">
        <v>222</v>
      </c>
      <c r="I483">
        <v>13</v>
      </c>
      <c r="J483">
        <v>2480</v>
      </c>
    </row>
    <row r="484" spans="1:10" x14ac:dyDescent="0.2">
      <c r="A484">
        <v>6</v>
      </c>
      <c r="B484" s="2">
        <v>44835</v>
      </c>
      <c r="C484" t="s">
        <v>291</v>
      </c>
      <c r="D484">
        <v>9</v>
      </c>
      <c r="E484" t="s">
        <v>293</v>
      </c>
      <c r="F484">
        <v>45</v>
      </c>
      <c r="G484">
        <f>9+16+12+11+13</f>
        <v>61</v>
      </c>
      <c r="H484" t="s">
        <v>222</v>
      </c>
      <c r="I484">
        <v>14</v>
      </c>
      <c r="J484">
        <v>2790</v>
      </c>
    </row>
    <row r="485" spans="1:10" x14ac:dyDescent="0.2">
      <c r="A485">
        <v>6</v>
      </c>
      <c r="B485" s="2">
        <v>44835</v>
      </c>
      <c r="C485" t="s">
        <v>291</v>
      </c>
      <c r="D485">
        <v>9</v>
      </c>
      <c r="E485" t="s">
        <v>293</v>
      </c>
      <c r="F485">
        <v>45</v>
      </c>
      <c r="G485">
        <v>13</v>
      </c>
      <c r="H485" t="s">
        <v>222</v>
      </c>
      <c r="I485">
        <v>15</v>
      </c>
      <c r="J485">
        <v>2690</v>
      </c>
    </row>
    <row r="486" spans="1:10" x14ac:dyDescent="0.2">
      <c r="A486">
        <v>6</v>
      </c>
      <c r="B486" s="2">
        <v>44835</v>
      </c>
      <c r="C486" t="s">
        <v>291</v>
      </c>
      <c r="D486">
        <v>9</v>
      </c>
      <c r="E486" t="s">
        <v>293</v>
      </c>
      <c r="F486">
        <v>45</v>
      </c>
      <c r="G486">
        <f>152+156+148+153+151</f>
        <v>760</v>
      </c>
      <c r="H486" t="s">
        <v>222</v>
      </c>
      <c r="I486">
        <v>16</v>
      </c>
      <c r="J486">
        <v>2740</v>
      </c>
    </row>
    <row r="487" spans="1:10" x14ac:dyDescent="0.2">
      <c r="A487">
        <v>6</v>
      </c>
      <c r="B487" s="2">
        <v>44835</v>
      </c>
      <c r="C487" t="s">
        <v>291</v>
      </c>
      <c r="D487">
        <v>9</v>
      </c>
      <c r="E487" t="s">
        <v>293</v>
      </c>
      <c r="F487">
        <v>45</v>
      </c>
      <c r="G487">
        <v>4</v>
      </c>
      <c r="H487" t="s">
        <v>222</v>
      </c>
      <c r="I487">
        <v>17</v>
      </c>
      <c r="J487">
        <v>2330</v>
      </c>
    </row>
    <row r="488" spans="1:10" x14ac:dyDescent="0.2">
      <c r="A488">
        <v>6</v>
      </c>
      <c r="B488" s="2">
        <v>44835</v>
      </c>
      <c r="C488" t="s">
        <v>291</v>
      </c>
      <c r="D488">
        <v>9</v>
      </c>
      <c r="E488" t="s">
        <v>293</v>
      </c>
      <c r="F488">
        <v>45</v>
      </c>
      <c r="G488">
        <f>184+224+224+192+200</f>
        <v>1024</v>
      </c>
      <c r="H488" t="s">
        <v>222</v>
      </c>
      <c r="I488">
        <v>18</v>
      </c>
      <c r="J488">
        <v>2830</v>
      </c>
    </row>
    <row r="489" spans="1:10" x14ac:dyDescent="0.2">
      <c r="A489">
        <v>6</v>
      </c>
      <c r="B489" s="2">
        <v>44835</v>
      </c>
      <c r="C489" t="s">
        <v>291</v>
      </c>
      <c r="D489">
        <v>9</v>
      </c>
      <c r="E489" t="s">
        <v>293</v>
      </c>
      <c r="F489">
        <v>45</v>
      </c>
      <c r="G489">
        <f>47+57+53+56+54</f>
        <v>267</v>
      </c>
      <c r="H489" t="s">
        <v>222</v>
      </c>
      <c r="I489">
        <v>19</v>
      </c>
      <c r="J489">
        <v>2900</v>
      </c>
    </row>
    <row r="490" spans="1:10" x14ac:dyDescent="0.2">
      <c r="A490">
        <v>6</v>
      </c>
      <c r="B490" s="2">
        <v>44835</v>
      </c>
      <c r="C490" t="s">
        <v>291</v>
      </c>
      <c r="D490">
        <v>9</v>
      </c>
      <c r="E490" t="s">
        <v>293</v>
      </c>
      <c r="F490">
        <v>45</v>
      </c>
      <c r="G490">
        <f>32+26+39+28+30</f>
        <v>155</v>
      </c>
      <c r="H490" t="s">
        <v>222</v>
      </c>
      <c r="I490">
        <v>21</v>
      </c>
      <c r="J490">
        <v>2480</v>
      </c>
    </row>
    <row r="491" spans="1:10" x14ac:dyDescent="0.2">
      <c r="A491">
        <v>6</v>
      </c>
      <c r="B491" s="2">
        <v>44835</v>
      </c>
      <c r="C491" t="s">
        <v>291</v>
      </c>
      <c r="D491">
        <v>9</v>
      </c>
      <c r="E491" t="s">
        <v>293</v>
      </c>
      <c r="F491">
        <v>45</v>
      </c>
      <c r="G491">
        <f>26+38+21+33+30</f>
        <v>148</v>
      </c>
      <c r="H491" t="s">
        <v>222</v>
      </c>
      <c r="I491">
        <v>23</v>
      </c>
      <c r="J491">
        <v>2050</v>
      </c>
    </row>
    <row r="492" spans="1:10" x14ac:dyDescent="0.2">
      <c r="A492">
        <v>6</v>
      </c>
      <c r="B492" s="2">
        <v>44835</v>
      </c>
      <c r="C492" t="s">
        <v>291</v>
      </c>
      <c r="D492">
        <v>9</v>
      </c>
      <c r="E492" t="s">
        <v>293</v>
      </c>
      <c r="F492">
        <v>45</v>
      </c>
      <c r="G492">
        <f>224+272+336+280+256</f>
        <v>1368</v>
      </c>
      <c r="H492" t="s">
        <v>222</v>
      </c>
      <c r="I492">
        <v>24</v>
      </c>
      <c r="J492">
        <v>2840</v>
      </c>
    </row>
    <row r="493" spans="1:10" x14ac:dyDescent="0.2">
      <c r="A493">
        <v>6</v>
      </c>
      <c r="B493" s="2">
        <v>44835</v>
      </c>
      <c r="C493" t="s">
        <v>291</v>
      </c>
      <c r="D493">
        <v>9</v>
      </c>
      <c r="E493" t="s">
        <v>293</v>
      </c>
      <c r="F493">
        <v>45</v>
      </c>
      <c r="G493">
        <f>6+13+10+19+11</f>
        <v>59</v>
      </c>
      <c r="H493" t="s">
        <v>222</v>
      </c>
      <c r="I493">
        <v>25</v>
      </c>
      <c r="J493">
        <v>2300</v>
      </c>
    </row>
    <row r="494" spans="1:10" x14ac:dyDescent="0.2">
      <c r="A494">
        <v>6</v>
      </c>
      <c r="B494" s="2">
        <v>44835</v>
      </c>
      <c r="C494" t="s">
        <v>291</v>
      </c>
      <c r="D494">
        <v>9</v>
      </c>
      <c r="E494" t="s">
        <v>293</v>
      </c>
      <c r="F494">
        <v>45</v>
      </c>
      <c r="G494">
        <f>41+38+37+40+40</f>
        <v>196</v>
      </c>
      <c r="H494" t="s">
        <v>222</v>
      </c>
      <c r="I494">
        <v>26</v>
      </c>
      <c r="J494">
        <v>2290</v>
      </c>
    </row>
    <row r="495" spans="1:10" x14ac:dyDescent="0.2">
      <c r="A495">
        <v>6</v>
      </c>
      <c r="B495" s="2">
        <v>44835</v>
      </c>
      <c r="C495" t="s">
        <v>291</v>
      </c>
      <c r="D495">
        <v>9</v>
      </c>
      <c r="E495" t="s">
        <v>293</v>
      </c>
      <c r="F495">
        <v>45</v>
      </c>
      <c r="G495">
        <f>112+132+120+136+125</f>
        <v>625</v>
      </c>
      <c r="H495" t="s">
        <v>222</v>
      </c>
      <c r="I495">
        <v>27</v>
      </c>
      <c r="J495">
        <v>2820</v>
      </c>
    </row>
    <row r="496" spans="1:10" x14ac:dyDescent="0.2">
      <c r="A496">
        <v>6</v>
      </c>
      <c r="B496" s="2">
        <v>44835</v>
      </c>
      <c r="C496" t="s">
        <v>291</v>
      </c>
      <c r="D496">
        <v>9</v>
      </c>
      <c r="E496" t="s">
        <v>293</v>
      </c>
      <c r="F496">
        <v>45</v>
      </c>
      <c r="G496">
        <f>42+31+22+30+30</f>
        <v>155</v>
      </c>
      <c r="H496" t="s">
        <v>222</v>
      </c>
      <c r="I496">
        <v>28</v>
      </c>
      <c r="J496">
        <v>2900</v>
      </c>
    </row>
    <row r="497" spans="1:10" x14ac:dyDescent="0.2">
      <c r="A497">
        <v>6</v>
      </c>
      <c r="B497" s="2">
        <v>44835</v>
      </c>
      <c r="C497" t="s">
        <v>291</v>
      </c>
      <c r="D497">
        <v>9</v>
      </c>
      <c r="E497" t="s">
        <v>293</v>
      </c>
      <c r="F497">
        <v>45</v>
      </c>
      <c r="G497">
        <f>86*5</f>
        <v>430</v>
      </c>
      <c r="H497" t="s">
        <v>222</v>
      </c>
      <c r="I497">
        <v>29</v>
      </c>
      <c r="J497">
        <v>2740</v>
      </c>
    </row>
    <row r="498" spans="1:10" x14ac:dyDescent="0.2">
      <c r="A498">
        <v>6</v>
      </c>
      <c r="B498" s="2">
        <v>44835</v>
      </c>
      <c r="C498" t="s">
        <v>291</v>
      </c>
      <c r="D498">
        <v>9</v>
      </c>
      <c r="E498" t="s">
        <v>293</v>
      </c>
      <c r="F498">
        <v>45</v>
      </c>
      <c r="G498">
        <f>30+28+32+27+29</f>
        <v>146</v>
      </c>
      <c r="H498" t="s">
        <v>222</v>
      </c>
      <c r="I498">
        <v>30</v>
      </c>
      <c r="J498">
        <v>2550</v>
      </c>
    </row>
    <row r="499" spans="1:10" x14ac:dyDescent="0.2">
      <c r="A499">
        <v>6</v>
      </c>
      <c r="B499" s="2">
        <v>44835</v>
      </c>
      <c r="C499" t="s">
        <v>291</v>
      </c>
      <c r="D499">
        <v>9</v>
      </c>
      <c r="E499" t="s">
        <v>293</v>
      </c>
      <c r="F499">
        <v>45</v>
      </c>
      <c r="G499">
        <f>28+26+28+38+30</f>
        <v>150</v>
      </c>
      <c r="H499" t="s">
        <v>222</v>
      </c>
      <c r="I499">
        <v>31</v>
      </c>
      <c r="J499">
        <v>2250</v>
      </c>
    </row>
    <row r="500" spans="1:10" x14ac:dyDescent="0.2">
      <c r="A500">
        <v>6</v>
      </c>
      <c r="B500" s="2">
        <v>44835</v>
      </c>
      <c r="C500" t="s">
        <v>291</v>
      </c>
      <c r="D500">
        <v>9</v>
      </c>
      <c r="E500" t="s">
        <v>293</v>
      </c>
      <c r="F500">
        <v>45</v>
      </c>
      <c r="G500">
        <f>104+60+80+96+85</f>
        <v>425</v>
      </c>
      <c r="H500" t="s">
        <v>222</v>
      </c>
      <c r="I500">
        <v>33</v>
      </c>
      <c r="J500">
        <v>2460</v>
      </c>
    </row>
    <row r="501" spans="1:10" x14ac:dyDescent="0.2">
      <c r="A501">
        <v>6</v>
      </c>
      <c r="B501" s="2">
        <v>44836</v>
      </c>
      <c r="C501" t="s">
        <v>294</v>
      </c>
      <c r="D501">
        <v>10</v>
      </c>
      <c r="E501" t="s">
        <v>295</v>
      </c>
      <c r="F501">
        <v>15</v>
      </c>
      <c r="G501">
        <f>3</f>
        <v>3</v>
      </c>
      <c r="H501" t="s">
        <v>222</v>
      </c>
      <c r="I501">
        <v>1</v>
      </c>
      <c r="J501">
        <v>2630</v>
      </c>
    </row>
    <row r="502" spans="1:10" x14ac:dyDescent="0.2">
      <c r="A502">
        <v>6</v>
      </c>
      <c r="B502" s="2">
        <v>44836</v>
      </c>
      <c r="C502" t="s">
        <v>294</v>
      </c>
      <c r="D502">
        <v>10</v>
      </c>
      <c r="E502" t="s">
        <v>295</v>
      </c>
      <c r="F502">
        <v>15</v>
      </c>
      <c r="G502">
        <f>21+16+30+21+25</f>
        <v>113</v>
      </c>
      <c r="H502" t="s">
        <v>222</v>
      </c>
      <c r="I502">
        <v>2</v>
      </c>
      <c r="J502">
        <v>2210</v>
      </c>
    </row>
    <row r="503" spans="1:10" x14ac:dyDescent="0.2">
      <c r="A503">
        <v>6</v>
      </c>
      <c r="B503" s="2">
        <v>44836</v>
      </c>
      <c r="C503" t="s">
        <v>294</v>
      </c>
      <c r="D503">
        <v>10</v>
      </c>
      <c r="E503" t="s">
        <v>295</v>
      </c>
      <c r="F503">
        <v>15</v>
      </c>
      <c r="G503">
        <f>23+14+19+25+20</f>
        <v>101</v>
      </c>
      <c r="H503" t="s">
        <v>222</v>
      </c>
      <c r="I503">
        <v>3</v>
      </c>
      <c r="J503">
        <v>2260</v>
      </c>
    </row>
    <row r="504" spans="1:10" x14ac:dyDescent="0.2">
      <c r="A504">
        <v>6</v>
      </c>
      <c r="B504" s="2">
        <v>44836</v>
      </c>
      <c r="C504" t="s">
        <v>294</v>
      </c>
      <c r="D504">
        <v>10</v>
      </c>
      <c r="E504" t="s">
        <v>295</v>
      </c>
      <c r="F504">
        <v>15</v>
      </c>
      <c r="G504">
        <f>7+40</f>
        <v>47</v>
      </c>
      <c r="H504" t="s">
        <v>222</v>
      </c>
      <c r="I504">
        <v>4</v>
      </c>
      <c r="J504">
        <v>2290</v>
      </c>
    </row>
    <row r="505" spans="1:10" x14ac:dyDescent="0.2">
      <c r="A505">
        <v>6</v>
      </c>
      <c r="B505" s="2">
        <v>44836</v>
      </c>
      <c r="C505" t="s">
        <v>294</v>
      </c>
      <c r="D505">
        <v>10</v>
      </c>
      <c r="E505" t="s">
        <v>295</v>
      </c>
      <c r="F505">
        <v>15</v>
      </c>
      <c r="G505">
        <f>45+41+35+52+39</f>
        <v>212</v>
      </c>
      <c r="H505" t="s">
        <v>222</v>
      </c>
      <c r="I505">
        <v>5</v>
      </c>
      <c r="J505">
        <v>2860</v>
      </c>
    </row>
    <row r="506" spans="1:10" x14ac:dyDescent="0.2">
      <c r="A506">
        <v>6</v>
      </c>
      <c r="B506" s="2">
        <v>44836</v>
      </c>
      <c r="C506" t="s">
        <v>294</v>
      </c>
      <c r="D506">
        <v>10</v>
      </c>
      <c r="E506" t="s">
        <v>295</v>
      </c>
      <c r="F506">
        <v>15</v>
      </c>
      <c r="G506">
        <f>12</f>
        <v>12</v>
      </c>
      <c r="H506" t="s">
        <v>222</v>
      </c>
      <c r="I506">
        <v>6</v>
      </c>
      <c r="J506">
        <v>2840</v>
      </c>
    </row>
    <row r="507" spans="1:10" x14ac:dyDescent="0.2">
      <c r="A507">
        <v>6</v>
      </c>
      <c r="B507" s="2">
        <v>44836</v>
      </c>
      <c r="C507" t="s">
        <v>294</v>
      </c>
      <c r="D507">
        <v>10</v>
      </c>
      <c r="E507" t="s">
        <v>295</v>
      </c>
      <c r="F507">
        <v>15</v>
      </c>
      <c r="G507">
        <f>52+68+74+58+64</f>
        <v>316</v>
      </c>
      <c r="H507" t="s">
        <v>222</v>
      </c>
      <c r="I507">
        <v>7</v>
      </c>
      <c r="J507">
        <v>2160</v>
      </c>
    </row>
    <row r="508" spans="1:10" x14ac:dyDescent="0.2">
      <c r="A508">
        <v>6</v>
      </c>
      <c r="B508" s="2">
        <v>44836</v>
      </c>
      <c r="C508" t="s">
        <v>294</v>
      </c>
      <c r="D508">
        <v>10</v>
      </c>
      <c r="E508" t="s">
        <v>295</v>
      </c>
      <c r="F508">
        <v>15</v>
      </c>
      <c r="G508">
        <f>96+116+116+104+98</f>
        <v>530</v>
      </c>
      <c r="H508" t="s">
        <v>222</v>
      </c>
      <c r="I508">
        <v>8</v>
      </c>
      <c r="J508">
        <v>2680</v>
      </c>
    </row>
    <row r="509" spans="1:10" x14ac:dyDescent="0.2">
      <c r="A509">
        <v>6</v>
      </c>
      <c r="B509" s="2">
        <v>44836</v>
      </c>
      <c r="C509" t="s">
        <v>294</v>
      </c>
      <c r="D509">
        <v>10</v>
      </c>
      <c r="E509" t="s">
        <v>295</v>
      </c>
      <c r="F509">
        <v>15</v>
      </c>
      <c r="G509">
        <f>14+21+18+21+23</f>
        <v>97</v>
      </c>
      <c r="H509" t="s">
        <v>222</v>
      </c>
      <c r="I509">
        <v>9</v>
      </c>
      <c r="J509">
        <v>2630</v>
      </c>
    </row>
    <row r="510" spans="1:10" x14ac:dyDescent="0.2">
      <c r="A510">
        <v>6</v>
      </c>
      <c r="B510" s="2">
        <v>44836</v>
      </c>
      <c r="C510" t="s">
        <v>294</v>
      </c>
      <c r="D510">
        <v>10</v>
      </c>
      <c r="E510" t="s">
        <v>295</v>
      </c>
      <c r="F510">
        <v>15</v>
      </c>
      <c r="G510">
        <f>20</f>
        <v>20</v>
      </c>
      <c r="H510" t="s">
        <v>222</v>
      </c>
      <c r="I510">
        <v>10</v>
      </c>
      <c r="J510">
        <v>2840</v>
      </c>
    </row>
    <row r="511" spans="1:10" x14ac:dyDescent="0.2">
      <c r="A511">
        <v>6</v>
      </c>
      <c r="B511" s="2">
        <v>44836</v>
      </c>
      <c r="C511" t="s">
        <v>294</v>
      </c>
      <c r="D511">
        <v>10</v>
      </c>
      <c r="E511" t="s">
        <v>295</v>
      </c>
      <c r="F511">
        <v>15</v>
      </c>
      <c r="G511">
        <f>26+18+20+25+16</f>
        <v>105</v>
      </c>
      <c r="H511" t="s">
        <v>222</v>
      </c>
      <c r="I511">
        <v>11</v>
      </c>
      <c r="J511">
        <v>2660</v>
      </c>
    </row>
    <row r="512" spans="1:10" x14ac:dyDescent="0.2">
      <c r="A512">
        <v>6</v>
      </c>
      <c r="B512" s="2">
        <v>44836</v>
      </c>
      <c r="C512" t="s">
        <v>294</v>
      </c>
      <c r="D512">
        <v>10</v>
      </c>
      <c r="E512" t="s">
        <v>296</v>
      </c>
      <c r="F512">
        <v>45</v>
      </c>
      <c r="G512">
        <f>132+130+134+132+132</f>
        <v>660</v>
      </c>
      <c r="H512" t="s">
        <v>222</v>
      </c>
      <c r="I512">
        <v>1</v>
      </c>
      <c r="J512">
        <v>3060</v>
      </c>
    </row>
    <row r="513" spans="1:10" x14ac:dyDescent="0.2">
      <c r="A513">
        <v>6</v>
      </c>
      <c r="B513" s="2">
        <v>44836</v>
      </c>
      <c r="C513" t="s">
        <v>294</v>
      </c>
      <c r="D513">
        <v>10</v>
      </c>
      <c r="E513" t="s">
        <v>296</v>
      </c>
      <c r="F513">
        <v>45</v>
      </c>
      <c r="G513">
        <v>0</v>
      </c>
      <c r="H513" t="s">
        <v>222</v>
      </c>
      <c r="I513">
        <v>2</v>
      </c>
      <c r="J513">
        <v>2490</v>
      </c>
    </row>
    <row r="514" spans="1:10" x14ac:dyDescent="0.2">
      <c r="A514">
        <v>6</v>
      </c>
      <c r="B514" s="2">
        <v>44836</v>
      </c>
      <c r="C514" t="s">
        <v>294</v>
      </c>
      <c r="D514">
        <v>10</v>
      </c>
      <c r="E514" t="s">
        <v>296</v>
      </c>
      <c r="F514">
        <v>45</v>
      </c>
      <c r="G514">
        <f>18+23+15+16+23</f>
        <v>95</v>
      </c>
      <c r="H514" t="s">
        <v>222</v>
      </c>
      <c r="I514">
        <v>3</v>
      </c>
      <c r="J514">
        <v>2220</v>
      </c>
    </row>
    <row r="515" spans="1:10" x14ac:dyDescent="0.2">
      <c r="A515">
        <v>6</v>
      </c>
      <c r="B515" s="2">
        <v>44836</v>
      </c>
      <c r="C515" t="s">
        <v>294</v>
      </c>
      <c r="D515">
        <v>10</v>
      </c>
      <c r="E515" t="s">
        <v>296</v>
      </c>
      <c r="F515">
        <v>45</v>
      </c>
      <c r="G515">
        <f>53+41+50+36+39</f>
        <v>219</v>
      </c>
      <c r="H515" t="s">
        <v>222</v>
      </c>
      <c r="I515">
        <v>4</v>
      </c>
      <c r="J515">
        <v>1920</v>
      </c>
    </row>
    <row r="516" spans="1:10" x14ac:dyDescent="0.2">
      <c r="A516">
        <v>6</v>
      </c>
      <c r="B516" s="2">
        <v>44836</v>
      </c>
      <c r="C516" t="s">
        <v>294</v>
      </c>
      <c r="D516">
        <v>10</v>
      </c>
      <c r="E516" t="s">
        <v>296</v>
      </c>
      <c r="F516">
        <v>45</v>
      </c>
      <c r="G516">
        <f>46+52+66+43+50</f>
        <v>257</v>
      </c>
      <c r="H516" t="s">
        <v>222</v>
      </c>
      <c r="I516">
        <v>5</v>
      </c>
      <c r="J516">
        <v>2610</v>
      </c>
    </row>
    <row r="517" spans="1:10" x14ac:dyDescent="0.2">
      <c r="A517">
        <v>6</v>
      </c>
      <c r="B517" s="2">
        <v>44836</v>
      </c>
      <c r="C517" t="s">
        <v>294</v>
      </c>
      <c r="D517">
        <v>10</v>
      </c>
      <c r="E517" t="s">
        <v>296</v>
      </c>
      <c r="F517">
        <v>45</v>
      </c>
      <c r="G517">
        <v>0</v>
      </c>
      <c r="H517" t="s">
        <v>222</v>
      </c>
      <c r="I517">
        <v>6</v>
      </c>
      <c r="J517">
        <v>2860</v>
      </c>
    </row>
    <row r="518" spans="1:10" x14ac:dyDescent="0.2">
      <c r="A518">
        <v>6</v>
      </c>
      <c r="B518" s="2">
        <v>44836</v>
      </c>
      <c r="C518" t="s">
        <v>294</v>
      </c>
      <c r="D518">
        <v>10</v>
      </c>
      <c r="E518" t="s">
        <v>296</v>
      </c>
      <c r="F518">
        <v>45</v>
      </c>
      <c r="G518">
        <f>52+62+50+56+56</f>
        <v>276</v>
      </c>
      <c r="H518" t="s">
        <v>222</v>
      </c>
      <c r="I518">
        <v>7</v>
      </c>
      <c r="J518">
        <v>2740</v>
      </c>
    </row>
    <row r="519" spans="1:10" x14ac:dyDescent="0.2">
      <c r="A519">
        <v>6</v>
      </c>
      <c r="B519" s="2">
        <v>44836</v>
      </c>
      <c r="C519" t="s">
        <v>294</v>
      </c>
      <c r="D519">
        <v>10</v>
      </c>
      <c r="E519" t="s">
        <v>296</v>
      </c>
      <c r="F519">
        <v>45</v>
      </c>
      <c r="G519">
        <f>58+50+40+39+46</f>
        <v>233</v>
      </c>
      <c r="H519" t="s">
        <v>222</v>
      </c>
      <c r="I519">
        <v>8</v>
      </c>
      <c r="J519">
        <v>2090</v>
      </c>
    </row>
    <row r="520" spans="1:10" x14ac:dyDescent="0.2">
      <c r="A520">
        <v>6</v>
      </c>
      <c r="B520" s="2">
        <v>44836</v>
      </c>
      <c r="C520" t="s">
        <v>294</v>
      </c>
      <c r="D520">
        <v>10</v>
      </c>
      <c r="E520" t="s">
        <v>296</v>
      </c>
      <c r="F520">
        <v>45</v>
      </c>
      <c r="G520">
        <f>52+54+66+42+54</f>
        <v>268</v>
      </c>
      <c r="H520" t="s">
        <v>222</v>
      </c>
      <c r="I520">
        <v>9</v>
      </c>
      <c r="J520">
        <v>2530</v>
      </c>
    </row>
    <row r="521" spans="1:10" x14ac:dyDescent="0.2">
      <c r="A521">
        <v>6</v>
      </c>
      <c r="B521" s="2">
        <v>44836</v>
      </c>
      <c r="C521" t="s">
        <v>294</v>
      </c>
      <c r="D521">
        <v>10</v>
      </c>
      <c r="E521" t="s">
        <v>296</v>
      </c>
      <c r="F521">
        <v>45</v>
      </c>
      <c r="G521">
        <f>6+9+4+10+12</f>
        <v>41</v>
      </c>
      <c r="H521" t="s">
        <v>222</v>
      </c>
      <c r="I521">
        <v>10</v>
      </c>
      <c r="J521">
        <v>2430</v>
      </c>
    </row>
    <row r="522" spans="1:10" x14ac:dyDescent="0.2">
      <c r="A522">
        <v>6</v>
      </c>
      <c r="B522" s="2">
        <v>44836</v>
      </c>
      <c r="C522" t="s">
        <v>294</v>
      </c>
      <c r="D522">
        <v>10</v>
      </c>
      <c r="E522" t="s">
        <v>296</v>
      </c>
      <c r="F522">
        <v>45</v>
      </c>
      <c r="G522">
        <v>0</v>
      </c>
      <c r="H522" t="s">
        <v>222</v>
      </c>
      <c r="I522">
        <v>11</v>
      </c>
      <c r="J522">
        <v>2810</v>
      </c>
    </row>
    <row r="523" spans="1:10" x14ac:dyDescent="0.2">
      <c r="A523">
        <v>6</v>
      </c>
      <c r="B523" s="2">
        <v>44836</v>
      </c>
      <c r="C523" t="s">
        <v>294</v>
      </c>
      <c r="D523">
        <v>10</v>
      </c>
      <c r="E523" t="s">
        <v>296</v>
      </c>
      <c r="F523">
        <v>45</v>
      </c>
      <c r="G523">
        <v>4</v>
      </c>
      <c r="H523" t="s">
        <v>222</v>
      </c>
      <c r="I523">
        <v>12</v>
      </c>
      <c r="J523">
        <v>2770</v>
      </c>
    </row>
    <row r="524" spans="1:10" x14ac:dyDescent="0.2">
      <c r="A524">
        <v>6</v>
      </c>
      <c r="B524" s="2">
        <v>44836</v>
      </c>
      <c r="C524" t="s">
        <v>294</v>
      </c>
      <c r="D524">
        <v>10</v>
      </c>
      <c r="E524" t="s">
        <v>296</v>
      </c>
      <c r="F524">
        <v>45</v>
      </c>
      <c r="G524">
        <v>0</v>
      </c>
      <c r="H524" t="s">
        <v>222</v>
      </c>
      <c r="I524">
        <v>13</v>
      </c>
      <c r="J524">
        <v>2790</v>
      </c>
    </row>
    <row r="525" spans="1:10" x14ac:dyDescent="0.2">
      <c r="A525">
        <v>6</v>
      </c>
      <c r="B525" s="2">
        <v>44836</v>
      </c>
      <c r="C525" t="s">
        <v>294</v>
      </c>
      <c r="D525">
        <v>10</v>
      </c>
      <c r="E525" t="s">
        <v>296</v>
      </c>
      <c r="F525">
        <v>45</v>
      </c>
      <c r="G525">
        <v>0</v>
      </c>
      <c r="H525" t="s">
        <v>222</v>
      </c>
      <c r="I525">
        <v>14</v>
      </c>
      <c r="J525">
        <v>3030</v>
      </c>
    </row>
    <row r="526" spans="1:10" x14ac:dyDescent="0.2">
      <c r="A526">
        <v>6</v>
      </c>
      <c r="B526" s="2">
        <v>44836</v>
      </c>
      <c r="C526" t="s">
        <v>294</v>
      </c>
      <c r="D526">
        <v>10</v>
      </c>
      <c r="E526" t="s">
        <v>296</v>
      </c>
      <c r="F526">
        <v>45</v>
      </c>
      <c r="G526">
        <v>2</v>
      </c>
      <c r="H526" t="s">
        <v>222</v>
      </c>
      <c r="I526">
        <v>15</v>
      </c>
      <c r="J526">
        <v>2870</v>
      </c>
    </row>
    <row r="527" spans="1:10" x14ac:dyDescent="0.2">
      <c r="A527">
        <v>6</v>
      </c>
      <c r="B527" s="2">
        <v>44836</v>
      </c>
      <c r="C527" t="s">
        <v>294</v>
      </c>
      <c r="D527">
        <v>10</v>
      </c>
      <c r="E527" t="s">
        <v>296</v>
      </c>
      <c r="F527">
        <v>45</v>
      </c>
      <c r="G527">
        <v>2</v>
      </c>
      <c r="H527" t="s">
        <v>222</v>
      </c>
      <c r="I527">
        <v>16</v>
      </c>
      <c r="J527">
        <v>2690</v>
      </c>
    </row>
    <row r="528" spans="1:10" x14ac:dyDescent="0.2">
      <c r="A528">
        <v>6</v>
      </c>
      <c r="B528" s="2">
        <v>44836</v>
      </c>
      <c r="C528" t="s">
        <v>294</v>
      </c>
      <c r="D528">
        <v>10</v>
      </c>
      <c r="E528" t="s">
        <v>296</v>
      </c>
      <c r="F528">
        <v>45</v>
      </c>
      <c r="G528">
        <f>17+20+18+18+18</f>
        <v>91</v>
      </c>
      <c r="H528" t="s">
        <v>222</v>
      </c>
      <c r="I528">
        <v>17</v>
      </c>
      <c r="J528">
        <v>2570</v>
      </c>
    </row>
    <row r="529" spans="1:10" x14ac:dyDescent="0.2">
      <c r="A529">
        <v>6</v>
      </c>
      <c r="B529" s="2">
        <v>44836</v>
      </c>
      <c r="C529" t="s">
        <v>294</v>
      </c>
      <c r="D529">
        <v>10</v>
      </c>
      <c r="E529" t="s">
        <v>296</v>
      </c>
      <c r="F529">
        <v>45</v>
      </c>
      <c r="G529">
        <v>0</v>
      </c>
      <c r="H529" t="s">
        <v>222</v>
      </c>
      <c r="I529">
        <v>18</v>
      </c>
      <c r="J529">
        <v>2610</v>
      </c>
    </row>
    <row r="530" spans="1:10" x14ac:dyDescent="0.2">
      <c r="A530">
        <v>6</v>
      </c>
      <c r="B530" s="2">
        <v>44836</v>
      </c>
      <c r="C530" t="s">
        <v>294</v>
      </c>
      <c r="D530">
        <v>10</v>
      </c>
      <c r="E530" t="s">
        <v>296</v>
      </c>
      <c r="F530">
        <v>45</v>
      </c>
      <c r="G530">
        <v>3</v>
      </c>
      <c r="H530" t="s">
        <v>222</v>
      </c>
      <c r="I530">
        <v>19</v>
      </c>
      <c r="J530">
        <v>2150</v>
      </c>
    </row>
    <row r="531" spans="1:10" x14ac:dyDescent="0.2">
      <c r="A531">
        <v>6</v>
      </c>
      <c r="B531" s="2">
        <v>44836</v>
      </c>
      <c r="C531" t="s">
        <v>294</v>
      </c>
      <c r="D531">
        <v>10</v>
      </c>
      <c r="E531" t="s">
        <v>296</v>
      </c>
      <c r="F531">
        <v>45</v>
      </c>
      <c r="G531">
        <f>7+16+14+8+18</f>
        <v>63</v>
      </c>
      <c r="H531" t="s">
        <v>222</v>
      </c>
      <c r="I531">
        <v>20</v>
      </c>
      <c r="J531">
        <v>2590</v>
      </c>
    </row>
    <row r="532" spans="1:10" x14ac:dyDescent="0.2">
      <c r="A532">
        <v>6</v>
      </c>
      <c r="B532" s="2">
        <v>44836</v>
      </c>
      <c r="C532" t="s">
        <v>294</v>
      </c>
      <c r="D532">
        <v>10</v>
      </c>
      <c r="E532" t="s">
        <v>296</v>
      </c>
      <c r="F532">
        <v>45</v>
      </c>
      <c r="G532">
        <v>3</v>
      </c>
      <c r="H532" t="s">
        <v>222</v>
      </c>
      <c r="I532">
        <v>21</v>
      </c>
    </row>
    <row r="533" spans="1:10" x14ac:dyDescent="0.2">
      <c r="A533">
        <v>6</v>
      </c>
      <c r="B533" s="2">
        <v>44836</v>
      </c>
      <c r="C533" t="s">
        <v>294</v>
      </c>
      <c r="D533">
        <v>10</v>
      </c>
      <c r="E533" t="s">
        <v>296</v>
      </c>
      <c r="F533">
        <v>45</v>
      </c>
      <c r="G533">
        <v>0</v>
      </c>
      <c r="H533" t="s">
        <v>222</v>
      </c>
      <c r="I533">
        <v>22</v>
      </c>
    </row>
    <row r="534" spans="1:10" x14ac:dyDescent="0.2">
      <c r="A534">
        <v>6</v>
      </c>
      <c r="B534" s="2">
        <v>44836</v>
      </c>
      <c r="C534" t="s">
        <v>294</v>
      </c>
      <c r="D534">
        <v>10</v>
      </c>
      <c r="E534" t="s">
        <v>296</v>
      </c>
      <c r="F534">
        <v>45</v>
      </c>
      <c r="G534">
        <f>11+6+8+14</f>
        <v>39</v>
      </c>
      <c r="H534" t="s">
        <v>222</v>
      </c>
      <c r="I534">
        <v>23</v>
      </c>
    </row>
    <row r="535" spans="1:10" x14ac:dyDescent="0.2">
      <c r="A535">
        <v>6</v>
      </c>
      <c r="B535" s="2">
        <v>44836</v>
      </c>
      <c r="C535" t="s">
        <v>294</v>
      </c>
      <c r="D535">
        <v>10</v>
      </c>
      <c r="E535" t="s">
        <v>296</v>
      </c>
      <c r="F535">
        <v>45</v>
      </c>
      <c r="G535">
        <f>37+41+36+80</f>
        <v>194</v>
      </c>
      <c r="H535" t="s">
        <v>222</v>
      </c>
      <c r="I535">
        <v>24</v>
      </c>
    </row>
    <row r="536" spans="1:10" x14ac:dyDescent="0.2">
      <c r="A536">
        <v>6</v>
      </c>
      <c r="B536" s="2">
        <v>44836</v>
      </c>
      <c r="C536" t="s">
        <v>294</v>
      </c>
      <c r="D536">
        <v>10</v>
      </c>
      <c r="E536" t="s">
        <v>296</v>
      </c>
      <c r="F536">
        <v>45</v>
      </c>
      <c r="G536">
        <f>6+12+14</f>
        <v>32</v>
      </c>
      <c r="H536" t="s">
        <v>222</v>
      </c>
      <c r="I536">
        <v>25</v>
      </c>
    </row>
    <row r="537" spans="1:10" x14ac:dyDescent="0.2">
      <c r="A537">
        <v>6</v>
      </c>
      <c r="B537" s="2">
        <v>44836</v>
      </c>
      <c r="C537" t="s">
        <v>294</v>
      </c>
      <c r="D537">
        <v>10</v>
      </c>
      <c r="E537" t="s">
        <v>296</v>
      </c>
      <c r="F537">
        <v>45</v>
      </c>
      <c r="G537">
        <f>40+46+42+44+43</f>
        <v>215</v>
      </c>
      <c r="H537" t="s">
        <v>222</v>
      </c>
      <c r="I537">
        <v>26</v>
      </c>
    </row>
    <row r="538" spans="1:10" x14ac:dyDescent="0.2">
      <c r="A538">
        <v>6</v>
      </c>
      <c r="B538" s="2">
        <v>44836</v>
      </c>
      <c r="C538" t="s">
        <v>294</v>
      </c>
      <c r="D538">
        <v>10</v>
      </c>
      <c r="E538" t="s">
        <v>296</v>
      </c>
      <c r="F538">
        <v>45</v>
      </c>
      <c r="G538">
        <f>18+11+20+16+20</f>
        <v>85</v>
      </c>
      <c r="H538" t="s">
        <v>222</v>
      </c>
      <c r="I538">
        <v>27</v>
      </c>
    </row>
    <row r="539" spans="1:10" x14ac:dyDescent="0.2">
      <c r="A539">
        <v>6</v>
      </c>
      <c r="B539" s="2">
        <v>44836</v>
      </c>
      <c r="C539" t="s">
        <v>294</v>
      </c>
      <c r="D539">
        <v>10</v>
      </c>
      <c r="E539" t="s">
        <v>296</v>
      </c>
      <c r="F539">
        <v>45</v>
      </c>
      <c r="G539">
        <v>14</v>
      </c>
      <c r="H539" t="s">
        <v>222</v>
      </c>
      <c r="I539">
        <v>28</v>
      </c>
    </row>
    <row r="540" spans="1:10" x14ac:dyDescent="0.2">
      <c r="A540">
        <v>6</v>
      </c>
      <c r="B540" s="2">
        <v>44836</v>
      </c>
      <c r="C540" t="s">
        <v>294</v>
      </c>
      <c r="D540">
        <v>10</v>
      </c>
      <c r="E540" t="s">
        <v>296</v>
      </c>
      <c r="F540">
        <v>45</v>
      </c>
      <c r="G540">
        <v>0</v>
      </c>
      <c r="H540" t="s">
        <v>222</v>
      </c>
      <c r="I540">
        <v>29</v>
      </c>
    </row>
    <row r="541" spans="1:10" x14ac:dyDescent="0.2">
      <c r="A541">
        <v>6</v>
      </c>
      <c r="B541" s="2">
        <v>44836</v>
      </c>
      <c r="C541" t="s">
        <v>294</v>
      </c>
      <c r="D541">
        <v>10</v>
      </c>
      <c r="E541" t="s">
        <v>296</v>
      </c>
      <c r="F541">
        <v>45</v>
      </c>
      <c r="G541">
        <v>0</v>
      </c>
      <c r="H541" t="s">
        <v>222</v>
      </c>
      <c r="I541">
        <v>30</v>
      </c>
    </row>
    <row r="542" spans="1:10" x14ac:dyDescent="0.2">
      <c r="A542">
        <v>6</v>
      </c>
      <c r="B542" s="2">
        <v>44836</v>
      </c>
      <c r="C542" t="s">
        <v>294</v>
      </c>
      <c r="D542">
        <v>10</v>
      </c>
      <c r="E542" t="s">
        <v>296</v>
      </c>
      <c r="F542">
        <v>45</v>
      </c>
      <c r="G542">
        <v>2</v>
      </c>
      <c r="H542" t="s">
        <v>222</v>
      </c>
      <c r="I542">
        <v>31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0768-7E07-4154-BD2A-EF5153AECE00}">
  <dimension ref="A1:S173"/>
  <sheetViews>
    <sheetView workbookViewId="0">
      <pane ySplit="1" topLeftCell="A2" activePane="bottomLeft" state="frozen"/>
      <selection pane="bottomLeft" activeCell="C19" sqref="C19"/>
    </sheetView>
  </sheetViews>
  <sheetFormatPr baseColWidth="10" defaultColWidth="8.83203125" defaultRowHeight="15" x14ac:dyDescent="0.2"/>
  <cols>
    <col min="3" max="4" width="10.83203125" customWidth="1"/>
    <col min="6" max="6" width="11" customWidth="1"/>
    <col min="7" max="8" width="10.5" customWidth="1"/>
  </cols>
  <sheetData>
    <row r="1" spans="1:15" x14ac:dyDescent="0.2">
      <c r="A1" t="s">
        <v>184</v>
      </c>
      <c r="B1" t="s">
        <v>112</v>
      </c>
      <c r="C1" t="s">
        <v>33</v>
      </c>
      <c r="D1" t="s">
        <v>236</v>
      </c>
      <c r="E1" t="s">
        <v>37</v>
      </c>
      <c r="F1" t="s">
        <v>118</v>
      </c>
      <c r="G1" t="s">
        <v>40</v>
      </c>
      <c r="H1" t="s">
        <v>211</v>
      </c>
      <c r="I1" t="s">
        <v>235</v>
      </c>
      <c r="J1" t="s">
        <v>234</v>
      </c>
      <c r="K1" t="s">
        <v>113</v>
      </c>
      <c r="L1" t="s">
        <v>117</v>
      </c>
      <c r="M1" t="s">
        <v>302</v>
      </c>
      <c r="N1" t="s">
        <v>41</v>
      </c>
    </row>
    <row r="2" spans="1:15" x14ac:dyDescent="0.2">
      <c r="A2">
        <v>1</v>
      </c>
      <c r="B2">
        <v>1</v>
      </c>
      <c r="C2" s="2">
        <v>44606</v>
      </c>
      <c r="D2">
        <v>3</v>
      </c>
      <c r="E2" t="s">
        <v>170</v>
      </c>
      <c r="F2" t="s">
        <v>133</v>
      </c>
      <c r="G2">
        <v>15</v>
      </c>
      <c r="H2" t="str">
        <f t="shared" ref="H2:H33" si="0">CONCATENATE(E2,G2)</f>
        <v>3a15</v>
      </c>
      <c r="I2">
        <v>2</v>
      </c>
      <c r="J2">
        <f t="shared" ref="J2:J33" si="1">G2-I2</f>
        <v>13</v>
      </c>
      <c r="K2">
        <f t="shared" ref="K2:K33" si="2">I2 /G2</f>
        <v>0.13333333333333333</v>
      </c>
      <c r="L2">
        <f t="shared" ref="L2:L33" si="3">K2*100</f>
        <v>13.333333333333334</v>
      </c>
      <c r="M2" t="str">
        <f>_xlfn.CONCAT(G2,F2)</f>
        <v>15Inoculated</v>
      </c>
      <c r="O2" t="s">
        <v>153</v>
      </c>
    </row>
    <row r="3" spans="1:15" x14ac:dyDescent="0.2">
      <c r="A3">
        <v>1</v>
      </c>
      <c r="B3">
        <v>1</v>
      </c>
      <c r="C3" s="2">
        <v>44606</v>
      </c>
      <c r="D3">
        <v>3</v>
      </c>
      <c r="E3" t="s">
        <v>170</v>
      </c>
      <c r="F3" t="s">
        <v>133</v>
      </c>
      <c r="G3">
        <v>45</v>
      </c>
      <c r="H3" t="str">
        <f t="shared" si="0"/>
        <v>3a45</v>
      </c>
      <c r="I3">
        <v>6</v>
      </c>
      <c r="J3">
        <f t="shared" si="1"/>
        <v>39</v>
      </c>
      <c r="K3">
        <f t="shared" si="2"/>
        <v>0.13333333333333333</v>
      </c>
      <c r="L3">
        <f t="shared" si="3"/>
        <v>13.333333333333334</v>
      </c>
      <c r="M3" t="str">
        <f t="shared" ref="M3:M66" si="4">_xlfn.CONCAT(G3,F3)</f>
        <v>45Inoculated</v>
      </c>
      <c r="O3" t="s">
        <v>167</v>
      </c>
    </row>
    <row r="4" spans="1:15" x14ac:dyDescent="0.2">
      <c r="A4">
        <v>1</v>
      </c>
      <c r="B4">
        <v>1</v>
      </c>
      <c r="C4" s="2">
        <v>44607</v>
      </c>
      <c r="D4">
        <v>1</v>
      </c>
      <c r="E4" t="s">
        <v>176</v>
      </c>
      <c r="F4" t="s">
        <v>199</v>
      </c>
      <c r="G4">
        <v>15</v>
      </c>
      <c r="H4" t="str">
        <f t="shared" si="0"/>
        <v>1clean15</v>
      </c>
      <c r="I4">
        <v>0</v>
      </c>
      <c r="J4">
        <f t="shared" si="1"/>
        <v>15</v>
      </c>
      <c r="K4">
        <f t="shared" si="2"/>
        <v>0</v>
      </c>
      <c r="L4">
        <f t="shared" si="3"/>
        <v>0</v>
      </c>
      <c r="M4" t="str">
        <f t="shared" si="4"/>
        <v>15Control</v>
      </c>
    </row>
    <row r="5" spans="1:15" x14ac:dyDescent="0.2">
      <c r="A5">
        <v>1</v>
      </c>
      <c r="B5">
        <v>1</v>
      </c>
      <c r="C5" s="2">
        <v>44607</v>
      </c>
      <c r="D5">
        <v>1</v>
      </c>
      <c r="E5" t="s">
        <v>176</v>
      </c>
      <c r="F5" t="s">
        <v>199</v>
      </c>
      <c r="G5">
        <v>45</v>
      </c>
      <c r="H5" t="str">
        <f t="shared" si="0"/>
        <v>1clean45</v>
      </c>
      <c r="I5">
        <v>0</v>
      </c>
      <c r="J5">
        <f t="shared" si="1"/>
        <v>45</v>
      </c>
      <c r="K5">
        <f t="shared" si="2"/>
        <v>0</v>
      </c>
      <c r="L5">
        <f t="shared" si="3"/>
        <v>0</v>
      </c>
      <c r="M5" t="str">
        <f t="shared" si="4"/>
        <v>45Control</v>
      </c>
    </row>
    <row r="6" spans="1:15" x14ac:dyDescent="0.2">
      <c r="A6">
        <v>1</v>
      </c>
      <c r="B6">
        <v>1</v>
      </c>
      <c r="C6" s="2">
        <v>44607</v>
      </c>
      <c r="D6">
        <v>6</v>
      </c>
      <c r="E6" t="s">
        <v>173</v>
      </c>
      <c r="F6" t="s">
        <v>133</v>
      </c>
      <c r="G6">
        <v>15</v>
      </c>
      <c r="H6" t="str">
        <f t="shared" si="0"/>
        <v>6a15</v>
      </c>
      <c r="I6">
        <v>4</v>
      </c>
      <c r="J6">
        <f t="shared" si="1"/>
        <v>11</v>
      </c>
      <c r="K6">
        <f t="shared" si="2"/>
        <v>0.26666666666666666</v>
      </c>
      <c r="L6">
        <f t="shared" si="3"/>
        <v>26.666666666666668</v>
      </c>
      <c r="M6" t="str">
        <f t="shared" si="4"/>
        <v>15Inoculated</v>
      </c>
      <c r="O6" t="s">
        <v>163</v>
      </c>
    </row>
    <row r="7" spans="1:15" x14ac:dyDescent="0.2">
      <c r="A7">
        <v>1</v>
      </c>
      <c r="B7">
        <v>1</v>
      </c>
      <c r="C7" s="2">
        <v>44607</v>
      </c>
      <c r="D7">
        <v>6</v>
      </c>
      <c r="E7" t="s">
        <v>173</v>
      </c>
      <c r="F7" t="s">
        <v>133</v>
      </c>
      <c r="G7">
        <v>45</v>
      </c>
      <c r="H7" t="str">
        <f t="shared" si="0"/>
        <v>6a45</v>
      </c>
      <c r="I7">
        <v>6</v>
      </c>
      <c r="J7">
        <f t="shared" si="1"/>
        <v>39</v>
      </c>
      <c r="K7">
        <f t="shared" si="2"/>
        <v>0.13333333333333333</v>
      </c>
      <c r="L7">
        <f t="shared" si="3"/>
        <v>13.333333333333334</v>
      </c>
      <c r="M7" t="str">
        <f t="shared" si="4"/>
        <v>45Inoculated</v>
      </c>
    </row>
    <row r="8" spans="1:15" x14ac:dyDescent="0.2">
      <c r="A8">
        <v>1</v>
      </c>
      <c r="B8">
        <v>1</v>
      </c>
      <c r="C8" s="2">
        <v>44607</v>
      </c>
      <c r="D8">
        <v>5</v>
      </c>
      <c r="E8" t="s">
        <v>172</v>
      </c>
      <c r="F8" t="s">
        <v>133</v>
      </c>
      <c r="G8">
        <v>15</v>
      </c>
      <c r="H8" t="str">
        <f t="shared" si="0"/>
        <v>5a15</v>
      </c>
      <c r="I8">
        <v>2</v>
      </c>
      <c r="J8">
        <f t="shared" si="1"/>
        <v>13</v>
      </c>
      <c r="K8">
        <f t="shared" si="2"/>
        <v>0.13333333333333333</v>
      </c>
      <c r="L8">
        <f t="shared" si="3"/>
        <v>13.333333333333334</v>
      </c>
      <c r="M8" t="str">
        <f t="shared" si="4"/>
        <v>15Inoculated</v>
      </c>
    </row>
    <row r="9" spans="1:15" x14ac:dyDescent="0.2">
      <c r="A9">
        <v>1</v>
      </c>
      <c r="B9">
        <v>1</v>
      </c>
      <c r="C9" s="2">
        <v>44607</v>
      </c>
      <c r="D9">
        <v>5</v>
      </c>
      <c r="E9" t="s">
        <v>172</v>
      </c>
      <c r="F9" t="s">
        <v>133</v>
      </c>
      <c r="G9">
        <v>45</v>
      </c>
      <c r="H9" t="str">
        <f t="shared" si="0"/>
        <v>5a45</v>
      </c>
      <c r="I9">
        <v>8</v>
      </c>
      <c r="J9">
        <f t="shared" si="1"/>
        <v>37</v>
      </c>
      <c r="K9">
        <f t="shared" si="2"/>
        <v>0.17777777777777778</v>
      </c>
      <c r="L9">
        <f t="shared" si="3"/>
        <v>17.777777777777779</v>
      </c>
      <c r="M9" t="str">
        <f t="shared" si="4"/>
        <v>45Inoculated</v>
      </c>
    </row>
    <row r="10" spans="1:15" x14ac:dyDescent="0.2">
      <c r="A10">
        <v>1</v>
      </c>
      <c r="B10">
        <v>1</v>
      </c>
      <c r="C10" s="2">
        <v>44608</v>
      </c>
      <c r="D10">
        <v>1</v>
      </c>
      <c r="E10" t="s">
        <v>169</v>
      </c>
      <c r="F10" t="s">
        <v>133</v>
      </c>
      <c r="G10">
        <v>15</v>
      </c>
      <c r="H10" t="str">
        <f t="shared" si="0"/>
        <v>1a15</v>
      </c>
      <c r="I10">
        <v>0</v>
      </c>
      <c r="J10">
        <f t="shared" si="1"/>
        <v>15</v>
      </c>
      <c r="K10">
        <f t="shared" si="2"/>
        <v>0</v>
      </c>
      <c r="L10">
        <f t="shared" si="3"/>
        <v>0</v>
      </c>
      <c r="M10" t="str">
        <f t="shared" si="4"/>
        <v>15Inoculated</v>
      </c>
    </row>
    <row r="11" spans="1:15" x14ac:dyDescent="0.2">
      <c r="A11">
        <v>1</v>
      </c>
      <c r="B11">
        <v>1</v>
      </c>
      <c r="C11" s="2">
        <v>44608</v>
      </c>
      <c r="D11">
        <v>1</v>
      </c>
      <c r="E11" t="s">
        <v>169</v>
      </c>
      <c r="F11" t="s">
        <v>133</v>
      </c>
      <c r="G11">
        <v>45</v>
      </c>
      <c r="H11" t="str">
        <f t="shared" si="0"/>
        <v>1a45</v>
      </c>
      <c r="I11">
        <v>6</v>
      </c>
      <c r="J11">
        <f t="shared" si="1"/>
        <v>39</v>
      </c>
      <c r="K11">
        <f t="shared" si="2"/>
        <v>0.13333333333333333</v>
      </c>
      <c r="L11">
        <f t="shared" si="3"/>
        <v>13.333333333333334</v>
      </c>
      <c r="M11" t="str">
        <f t="shared" si="4"/>
        <v>45Inoculated</v>
      </c>
    </row>
    <row r="12" spans="1:15" x14ac:dyDescent="0.2">
      <c r="A12">
        <v>1</v>
      </c>
      <c r="B12">
        <v>1</v>
      </c>
      <c r="C12" s="2">
        <v>44608</v>
      </c>
      <c r="D12">
        <v>4</v>
      </c>
      <c r="E12" t="s">
        <v>171</v>
      </c>
      <c r="F12" t="s">
        <v>133</v>
      </c>
      <c r="G12">
        <v>15</v>
      </c>
      <c r="H12" t="str">
        <f t="shared" si="0"/>
        <v>4a15</v>
      </c>
      <c r="I12">
        <v>2</v>
      </c>
      <c r="J12">
        <f t="shared" si="1"/>
        <v>13</v>
      </c>
      <c r="K12">
        <f t="shared" si="2"/>
        <v>0.13333333333333333</v>
      </c>
      <c r="L12">
        <f t="shared" si="3"/>
        <v>13.333333333333334</v>
      </c>
      <c r="M12" t="str">
        <f t="shared" si="4"/>
        <v>15Inoculated</v>
      </c>
    </row>
    <row r="13" spans="1:15" x14ac:dyDescent="0.2">
      <c r="A13">
        <v>1</v>
      </c>
      <c r="B13">
        <v>1</v>
      </c>
      <c r="C13" s="2">
        <v>44608</v>
      </c>
      <c r="D13">
        <v>4</v>
      </c>
      <c r="E13" t="s">
        <v>171</v>
      </c>
      <c r="F13" t="s">
        <v>133</v>
      </c>
      <c r="G13">
        <v>45</v>
      </c>
      <c r="H13" t="str">
        <f t="shared" si="0"/>
        <v>4a45</v>
      </c>
      <c r="I13">
        <v>20</v>
      </c>
      <c r="J13">
        <f t="shared" si="1"/>
        <v>25</v>
      </c>
      <c r="K13">
        <f t="shared" si="2"/>
        <v>0.44444444444444442</v>
      </c>
      <c r="L13">
        <f t="shared" si="3"/>
        <v>44.444444444444443</v>
      </c>
      <c r="M13" t="str">
        <f t="shared" si="4"/>
        <v>45Inoculated</v>
      </c>
    </row>
    <row r="14" spans="1:15" x14ac:dyDescent="0.2">
      <c r="A14">
        <v>1</v>
      </c>
      <c r="B14">
        <v>2</v>
      </c>
      <c r="C14" s="2">
        <v>44612</v>
      </c>
      <c r="D14">
        <v>3</v>
      </c>
      <c r="E14" t="s">
        <v>170</v>
      </c>
      <c r="F14" t="s">
        <v>133</v>
      </c>
      <c r="G14">
        <v>15</v>
      </c>
      <c r="H14" t="str">
        <f t="shared" si="0"/>
        <v>3a15</v>
      </c>
      <c r="I14">
        <v>2</v>
      </c>
      <c r="J14">
        <f t="shared" si="1"/>
        <v>13</v>
      </c>
      <c r="K14">
        <f t="shared" si="2"/>
        <v>0.13333333333333333</v>
      </c>
      <c r="L14">
        <f t="shared" si="3"/>
        <v>13.333333333333334</v>
      </c>
      <c r="M14" t="str">
        <f t="shared" si="4"/>
        <v>15Inoculated</v>
      </c>
    </row>
    <row r="15" spans="1:15" x14ac:dyDescent="0.2">
      <c r="A15">
        <v>1</v>
      </c>
      <c r="B15">
        <v>2</v>
      </c>
      <c r="C15" s="2">
        <v>44612</v>
      </c>
      <c r="D15">
        <v>3</v>
      </c>
      <c r="E15" t="s">
        <v>170</v>
      </c>
      <c r="F15" t="s">
        <v>133</v>
      </c>
      <c r="G15">
        <v>45</v>
      </c>
      <c r="H15" t="str">
        <f t="shared" si="0"/>
        <v>3a45</v>
      </c>
      <c r="I15">
        <v>10</v>
      </c>
      <c r="J15">
        <f t="shared" si="1"/>
        <v>35</v>
      </c>
      <c r="K15">
        <f t="shared" si="2"/>
        <v>0.22222222222222221</v>
      </c>
      <c r="L15">
        <f t="shared" si="3"/>
        <v>22.222222222222221</v>
      </c>
      <c r="M15" t="str">
        <f t="shared" si="4"/>
        <v>45Inoculated</v>
      </c>
    </row>
    <row r="16" spans="1:15" x14ac:dyDescent="0.2">
      <c r="A16">
        <v>1</v>
      </c>
      <c r="B16">
        <v>2</v>
      </c>
      <c r="C16" s="2">
        <v>44612</v>
      </c>
      <c r="D16">
        <v>6</v>
      </c>
      <c r="E16" t="s">
        <v>173</v>
      </c>
      <c r="F16" t="s">
        <v>133</v>
      </c>
      <c r="G16">
        <v>15</v>
      </c>
      <c r="H16" t="str">
        <f t="shared" si="0"/>
        <v>6a15</v>
      </c>
      <c r="I16">
        <v>5</v>
      </c>
      <c r="J16">
        <f t="shared" si="1"/>
        <v>10</v>
      </c>
      <c r="K16">
        <f t="shared" si="2"/>
        <v>0.33333333333333331</v>
      </c>
      <c r="L16">
        <f t="shared" si="3"/>
        <v>33.333333333333329</v>
      </c>
      <c r="M16" t="str">
        <f t="shared" si="4"/>
        <v>15Inoculated</v>
      </c>
    </row>
    <row r="17" spans="1:13" x14ac:dyDescent="0.2">
      <c r="A17">
        <v>1</v>
      </c>
      <c r="B17">
        <v>2</v>
      </c>
      <c r="C17" s="2">
        <v>44612</v>
      </c>
      <c r="D17">
        <v>6</v>
      </c>
      <c r="E17" t="s">
        <v>173</v>
      </c>
      <c r="F17" t="s">
        <v>133</v>
      </c>
      <c r="G17">
        <v>45</v>
      </c>
      <c r="H17" t="str">
        <f t="shared" si="0"/>
        <v>6a45</v>
      </c>
      <c r="I17">
        <v>15</v>
      </c>
      <c r="J17">
        <f t="shared" si="1"/>
        <v>30</v>
      </c>
      <c r="K17">
        <f t="shared" si="2"/>
        <v>0.33333333333333331</v>
      </c>
      <c r="L17">
        <f t="shared" si="3"/>
        <v>33.333333333333329</v>
      </c>
      <c r="M17" t="str">
        <f t="shared" si="4"/>
        <v>45Inoculated</v>
      </c>
    </row>
    <row r="18" spans="1:13" x14ac:dyDescent="0.2">
      <c r="A18">
        <v>1</v>
      </c>
      <c r="B18">
        <v>2</v>
      </c>
      <c r="C18" s="2">
        <v>44614</v>
      </c>
      <c r="D18">
        <v>1</v>
      </c>
      <c r="E18" t="s">
        <v>169</v>
      </c>
      <c r="F18" t="s">
        <v>133</v>
      </c>
      <c r="G18">
        <v>15</v>
      </c>
      <c r="H18" t="str">
        <f t="shared" si="0"/>
        <v>1a15</v>
      </c>
      <c r="I18">
        <v>1</v>
      </c>
      <c r="J18">
        <f t="shared" si="1"/>
        <v>14</v>
      </c>
      <c r="K18">
        <f t="shared" si="2"/>
        <v>6.6666666666666666E-2</v>
      </c>
      <c r="L18">
        <f t="shared" si="3"/>
        <v>6.666666666666667</v>
      </c>
      <c r="M18" t="str">
        <f t="shared" si="4"/>
        <v>15Inoculated</v>
      </c>
    </row>
    <row r="19" spans="1:13" x14ac:dyDescent="0.2">
      <c r="A19">
        <v>1</v>
      </c>
      <c r="B19">
        <v>2</v>
      </c>
      <c r="C19" s="2">
        <v>44614</v>
      </c>
      <c r="D19">
        <v>1</v>
      </c>
      <c r="E19" t="s">
        <v>169</v>
      </c>
      <c r="F19" t="s">
        <v>133</v>
      </c>
      <c r="G19">
        <v>45</v>
      </c>
      <c r="H19" t="str">
        <f t="shared" si="0"/>
        <v>1a45</v>
      </c>
      <c r="I19">
        <v>11</v>
      </c>
      <c r="J19">
        <f t="shared" si="1"/>
        <v>34</v>
      </c>
      <c r="K19">
        <f t="shared" si="2"/>
        <v>0.24444444444444444</v>
      </c>
      <c r="L19">
        <f t="shared" si="3"/>
        <v>24.444444444444443</v>
      </c>
      <c r="M19" t="str">
        <f t="shared" si="4"/>
        <v>45Inoculated</v>
      </c>
    </row>
    <row r="20" spans="1:13" x14ac:dyDescent="0.2">
      <c r="A20">
        <v>1</v>
      </c>
      <c r="B20">
        <v>2</v>
      </c>
      <c r="C20" s="2">
        <v>44614</v>
      </c>
      <c r="D20">
        <v>5</v>
      </c>
      <c r="E20" t="s">
        <v>172</v>
      </c>
      <c r="F20" t="s">
        <v>133</v>
      </c>
      <c r="G20">
        <v>15</v>
      </c>
      <c r="H20" t="str">
        <f t="shared" si="0"/>
        <v>5a15</v>
      </c>
      <c r="I20">
        <v>6</v>
      </c>
      <c r="J20">
        <f t="shared" si="1"/>
        <v>9</v>
      </c>
      <c r="K20">
        <f t="shared" si="2"/>
        <v>0.4</v>
      </c>
      <c r="L20">
        <f t="shared" si="3"/>
        <v>40</v>
      </c>
      <c r="M20" t="str">
        <f t="shared" si="4"/>
        <v>15Inoculated</v>
      </c>
    </row>
    <row r="21" spans="1:13" x14ac:dyDescent="0.2">
      <c r="A21">
        <v>1</v>
      </c>
      <c r="B21">
        <v>2</v>
      </c>
      <c r="C21" s="2">
        <v>44614</v>
      </c>
      <c r="D21">
        <v>5</v>
      </c>
      <c r="E21" t="s">
        <v>172</v>
      </c>
      <c r="F21" t="s">
        <v>133</v>
      </c>
      <c r="G21">
        <v>45</v>
      </c>
      <c r="H21" t="str">
        <f t="shared" si="0"/>
        <v>5a45</v>
      </c>
      <c r="I21">
        <v>22</v>
      </c>
      <c r="J21">
        <f t="shared" si="1"/>
        <v>23</v>
      </c>
      <c r="K21">
        <f t="shared" si="2"/>
        <v>0.48888888888888887</v>
      </c>
      <c r="L21">
        <f t="shared" si="3"/>
        <v>48.888888888888886</v>
      </c>
      <c r="M21" t="str">
        <f t="shared" si="4"/>
        <v>45Inoculated</v>
      </c>
    </row>
    <row r="22" spans="1:13" x14ac:dyDescent="0.2">
      <c r="A22">
        <v>1</v>
      </c>
      <c r="B22">
        <v>2</v>
      </c>
      <c r="C22" s="2">
        <v>44615</v>
      </c>
      <c r="D22">
        <v>4</v>
      </c>
      <c r="E22" t="s">
        <v>171</v>
      </c>
      <c r="F22" t="s">
        <v>133</v>
      </c>
      <c r="G22">
        <v>15</v>
      </c>
      <c r="H22" t="str">
        <f t="shared" si="0"/>
        <v>4a15</v>
      </c>
      <c r="I22">
        <v>4</v>
      </c>
      <c r="J22">
        <f t="shared" si="1"/>
        <v>11</v>
      </c>
      <c r="K22">
        <f t="shared" si="2"/>
        <v>0.26666666666666666</v>
      </c>
      <c r="L22">
        <f t="shared" si="3"/>
        <v>26.666666666666668</v>
      </c>
      <c r="M22" t="str">
        <f t="shared" si="4"/>
        <v>15Inoculated</v>
      </c>
    </row>
    <row r="23" spans="1:13" x14ac:dyDescent="0.2">
      <c r="A23">
        <v>1</v>
      </c>
      <c r="B23">
        <v>2</v>
      </c>
      <c r="C23" s="2">
        <v>44615</v>
      </c>
      <c r="D23">
        <v>4</v>
      </c>
      <c r="E23" t="s">
        <v>171</v>
      </c>
      <c r="F23" t="s">
        <v>133</v>
      </c>
      <c r="G23">
        <v>45</v>
      </c>
      <c r="H23" t="str">
        <f t="shared" si="0"/>
        <v>4a45</v>
      </c>
      <c r="I23">
        <v>32</v>
      </c>
      <c r="J23">
        <f t="shared" si="1"/>
        <v>13</v>
      </c>
      <c r="K23">
        <f t="shared" si="2"/>
        <v>0.71111111111111114</v>
      </c>
      <c r="L23">
        <f t="shared" si="3"/>
        <v>71.111111111111114</v>
      </c>
      <c r="M23" t="str">
        <f t="shared" si="4"/>
        <v>45Inoculated</v>
      </c>
    </row>
    <row r="24" spans="1:13" x14ac:dyDescent="0.2">
      <c r="A24">
        <v>1</v>
      </c>
      <c r="B24">
        <v>3</v>
      </c>
      <c r="C24" s="2">
        <v>44620</v>
      </c>
      <c r="D24">
        <v>3</v>
      </c>
      <c r="E24" t="s">
        <v>170</v>
      </c>
      <c r="F24" t="s">
        <v>133</v>
      </c>
      <c r="G24">
        <v>15</v>
      </c>
      <c r="H24" t="str">
        <f t="shared" si="0"/>
        <v>3a15</v>
      </c>
      <c r="I24">
        <v>3</v>
      </c>
      <c r="J24">
        <f t="shared" si="1"/>
        <v>12</v>
      </c>
      <c r="K24">
        <f t="shared" si="2"/>
        <v>0.2</v>
      </c>
      <c r="L24">
        <f t="shared" si="3"/>
        <v>20</v>
      </c>
      <c r="M24" t="str">
        <f t="shared" si="4"/>
        <v>15Inoculated</v>
      </c>
    </row>
    <row r="25" spans="1:13" x14ac:dyDescent="0.2">
      <c r="A25">
        <v>1</v>
      </c>
      <c r="B25">
        <v>3</v>
      </c>
      <c r="C25" s="2">
        <v>44620</v>
      </c>
      <c r="D25">
        <v>3</v>
      </c>
      <c r="E25" t="s">
        <v>170</v>
      </c>
      <c r="F25" t="s">
        <v>133</v>
      </c>
      <c r="G25">
        <v>45</v>
      </c>
      <c r="H25" t="str">
        <f t="shared" si="0"/>
        <v>3a45</v>
      </c>
      <c r="I25">
        <v>14</v>
      </c>
      <c r="J25">
        <f t="shared" si="1"/>
        <v>31</v>
      </c>
      <c r="K25">
        <f t="shared" si="2"/>
        <v>0.31111111111111112</v>
      </c>
      <c r="L25">
        <f t="shared" si="3"/>
        <v>31.111111111111111</v>
      </c>
      <c r="M25" t="str">
        <f t="shared" si="4"/>
        <v>45Inoculated</v>
      </c>
    </row>
    <row r="26" spans="1:13" x14ac:dyDescent="0.2">
      <c r="A26">
        <v>1</v>
      </c>
      <c r="B26">
        <v>3</v>
      </c>
      <c r="C26" s="2">
        <v>44621</v>
      </c>
      <c r="D26">
        <v>6</v>
      </c>
      <c r="E26" t="s">
        <v>173</v>
      </c>
      <c r="F26" t="s">
        <v>133</v>
      </c>
      <c r="G26">
        <v>15</v>
      </c>
      <c r="H26" t="str">
        <f t="shared" si="0"/>
        <v>6a15</v>
      </c>
      <c r="I26">
        <v>5</v>
      </c>
      <c r="J26">
        <f t="shared" si="1"/>
        <v>10</v>
      </c>
      <c r="K26">
        <f t="shared" si="2"/>
        <v>0.33333333333333331</v>
      </c>
      <c r="L26">
        <f t="shared" si="3"/>
        <v>33.333333333333329</v>
      </c>
      <c r="M26" t="str">
        <f t="shared" si="4"/>
        <v>15Inoculated</v>
      </c>
    </row>
    <row r="27" spans="1:13" x14ac:dyDescent="0.2">
      <c r="A27">
        <v>1</v>
      </c>
      <c r="B27">
        <v>3</v>
      </c>
      <c r="C27" s="2">
        <v>44621</v>
      </c>
      <c r="D27">
        <v>6</v>
      </c>
      <c r="E27" t="s">
        <v>173</v>
      </c>
      <c r="F27" t="s">
        <v>133</v>
      </c>
      <c r="G27">
        <v>45</v>
      </c>
      <c r="H27" t="str">
        <f t="shared" si="0"/>
        <v>6a45</v>
      </c>
      <c r="I27">
        <v>19</v>
      </c>
      <c r="J27">
        <f t="shared" si="1"/>
        <v>26</v>
      </c>
      <c r="K27">
        <f t="shared" si="2"/>
        <v>0.42222222222222222</v>
      </c>
      <c r="L27">
        <f t="shared" si="3"/>
        <v>42.222222222222221</v>
      </c>
      <c r="M27" t="str">
        <f t="shared" si="4"/>
        <v>45Inoculated</v>
      </c>
    </row>
    <row r="28" spans="1:13" x14ac:dyDescent="0.2">
      <c r="A28">
        <v>1</v>
      </c>
      <c r="B28">
        <v>3</v>
      </c>
      <c r="C28" s="2">
        <v>44621</v>
      </c>
      <c r="D28">
        <v>1</v>
      </c>
      <c r="E28" t="s">
        <v>169</v>
      </c>
      <c r="F28" t="s">
        <v>133</v>
      </c>
      <c r="G28">
        <v>15</v>
      </c>
      <c r="H28" t="str">
        <f t="shared" si="0"/>
        <v>1a15</v>
      </c>
      <c r="I28">
        <v>2</v>
      </c>
      <c r="J28">
        <f t="shared" si="1"/>
        <v>13</v>
      </c>
      <c r="K28">
        <f t="shared" si="2"/>
        <v>0.13333333333333333</v>
      </c>
      <c r="L28">
        <f t="shared" si="3"/>
        <v>13.333333333333334</v>
      </c>
      <c r="M28" t="str">
        <f t="shared" si="4"/>
        <v>15Inoculated</v>
      </c>
    </row>
    <row r="29" spans="1:13" x14ac:dyDescent="0.2">
      <c r="A29">
        <v>1</v>
      </c>
      <c r="B29">
        <v>3</v>
      </c>
      <c r="C29" s="2">
        <v>44622</v>
      </c>
      <c r="D29">
        <v>1</v>
      </c>
      <c r="E29" t="s">
        <v>176</v>
      </c>
      <c r="F29" t="s">
        <v>199</v>
      </c>
      <c r="G29">
        <v>15</v>
      </c>
      <c r="H29" t="str">
        <f t="shared" si="0"/>
        <v>1clean15</v>
      </c>
      <c r="I29">
        <v>3</v>
      </c>
      <c r="J29">
        <f t="shared" si="1"/>
        <v>12</v>
      </c>
      <c r="K29">
        <f t="shared" si="2"/>
        <v>0.2</v>
      </c>
      <c r="L29">
        <f t="shared" si="3"/>
        <v>20</v>
      </c>
      <c r="M29" t="str">
        <f t="shared" si="4"/>
        <v>15Control</v>
      </c>
    </row>
    <row r="30" spans="1:13" x14ac:dyDescent="0.2">
      <c r="A30">
        <v>1</v>
      </c>
      <c r="B30">
        <v>3</v>
      </c>
      <c r="C30" s="2">
        <v>44622</v>
      </c>
      <c r="D30">
        <v>1</v>
      </c>
      <c r="E30" t="s">
        <v>176</v>
      </c>
      <c r="F30" t="s">
        <v>199</v>
      </c>
      <c r="G30">
        <v>45</v>
      </c>
      <c r="H30" t="str">
        <f t="shared" si="0"/>
        <v>1clean45</v>
      </c>
      <c r="I30">
        <v>4</v>
      </c>
      <c r="J30">
        <f t="shared" si="1"/>
        <v>41</v>
      </c>
      <c r="K30">
        <f t="shared" si="2"/>
        <v>8.8888888888888892E-2</v>
      </c>
      <c r="L30">
        <f t="shared" si="3"/>
        <v>8.8888888888888893</v>
      </c>
      <c r="M30" t="str">
        <f t="shared" si="4"/>
        <v>45Control</v>
      </c>
    </row>
    <row r="31" spans="1:13" x14ac:dyDescent="0.2">
      <c r="A31">
        <v>1</v>
      </c>
      <c r="B31">
        <v>3</v>
      </c>
      <c r="C31" s="2">
        <v>44622</v>
      </c>
      <c r="D31">
        <v>1</v>
      </c>
      <c r="E31" t="s">
        <v>169</v>
      </c>
      <c r="F31" t="s">
        <v>133</v>
      </c>
      <c r="G31">
        <v>45</v>
      </c>
      <c r="H31" t="str">
        <f t="shared" si="0"/>
        <v>1a45</v>
      </c>
      <c r="I31">
        <v>16</v>
      </c>
      <c r="J31">
        <f t="shared" si="1"/>
        <v>29</v>
      </c>
      <c r="K31">
        <f t="shared" si="2"/>
        <v>0.35555555555555557</v>
      </c>
      <c r="L31">
        <f t="shared" si="3"/>
        <v>35.555555555555557</v>
      </c>
      <c r="M31" t="str">
        <f t="shared" si="4"/>
        <v>45Inoculated</v>
      </c>
    </row>
    <row r="32" spans="1:13" x14ac:dyDescent="0.2">
      <c r="A32">
        <v>1</v>
      </c>
      <c r="B32">
        <v>3</v>
      </c>
      <c r="C32" s="2">
        <v>44622</v>
      </c>
      <c r="D32">
        <v>4</v>
      </c>
      <c r="E32" t="s">
        <v>171</v>
      </c>
      <c r="F32" t="s">
        <v>133</v>
      </c>
      <c r="G32">
        <v>15</v>
      </c>
      <c r="H32" t="str">
        <f t="shared" si="0"/>
        <v>4a15</v>
      </c>
      <c r="I32">
        <v>7</v>
      </c>
      <c r="J32">
        <f t="shared" si="1"/>
        <v>8</v>
      </c>
      <c r="K32">
        <f t="shared" si="2"/>
        <v>0.46666666666666667</v>
      </c>
      <c r="L32">
        <f t="shared" si="3"/>
        <v>46.666666666666664</v>
      </c>
      <c r="M32" t="str">
        <f t="shared" si="4"/>
        <v>15Inoculated</v>
      </c>
    </row>
    <row r="33" spans="1:15" x14ac:dyDescent="0.2">
      <c r="A33">
        <v>1</v>
      </c>
      <c r="B33">
        <v>3</v>
      </c>
      <c r="C33" s="2">
        <v>44622</v>
      </c>
      <c r="D33">
        <v>4</v>
      </c>
      <c r="E33" t="s">
        <v>171</v>
      </c>
      <c r="F33" t="s">
        <v>133</v>
      </c>
      <c r="G33">
        <v>45</v>
      </c>
      <c r="H33" t="str">
        <f t="shared" si="0"/>
        <v>4a45</v>
      </c>
      <c r="I33">
        <v>36</v>
      </c>
      <c r="J33">
        <f t="shared" si="1"/>
        <v>9</v>
      </c>
      <c r="K33">
        <f t="shared" si="2"/>
        <v>0.8</v>
      </c>
      <c r="L33">
        <f t="shared" si="3"/>
        <v>80</v>
      </c>
      <c r="M33" t="str">
        <f t="shared" si="4"/>
        <v>45Inoculated</v>
      </c>
    </row>
    <row r="34" spans="1:15" x14ac:dyDescent="0.2">
      <c r="A34">
        <v>1</v>
      </c>
      <c r="B34">
        <v>3</v>
      </c>
      <c r="C34" s="2">
        <v>44622</v>
      </c>
      <c r="D34">
        <v>5</v>
      </c>
      <c r="E34" t="s">
        <v>172</v>
      </c>
      <c r="F34" t="s">
        <v>133</v>
      </c>
      <c r="G34">
        <v>15</v>
      </c>
      <c r="H34" t="str">
        <f t="shared" ref="H34:H65" si="5">CONCATENATE(E34,G34)</f>
        <v>5a15</v>
      </c>
      <c r="I34">
        <v>10</v>
      </c>
      <c r="J34">
        <f t="shared" ref="J34:J65" si="6">G34-I34</f>
        <v>5</v>
      </c>
      <c r="K34">
        <f t="shared" ref="K34:K65" si="7">I34 /G34</f>
        <v>0.66666666666666663</v>
      </c>
      <c r="L34">
        <f t="shared" ref="L34:L65" si="8">K34*100</f>
        <v>66.666666666666657</v>
      </c>
      <c r="M34" t="str">
        <f t="shared" si="4"/>
        <v>15Inoculated</v>
      </c>
    </row>
    <row r="35" spans="1:15" x14ac:dyDescent="0.2">
      <c r="A35">
        <v>1</v>
      </c>
      <c r="B35">
        <v>3</v>
      </c>
      <c r="C35" s="2">
        <v>44622</v>
      </c>
      <c r="D35">
        <v>5</v>
      </c>
      <c r="E35" t="s">
        <v>172</v>
      </c>
      <c r="F35" t="s">
        <v>133</v>
      </c>
      <c r="G35">
        <v>45</v>
      </c>
      <c r="H35" t="str">
        <f t="shared" si="5"/>
        <v>5a45</v>
      </c>
      <c r="I35">
        <v>33</v>
      </c>
      <c r="J35">
        <f t="shared" si="6"/>
        <v>12</v>
      </c>
      <c r="K35">
        <f t="shared" si="7"/>
        <v>0.73333333333333328</v>
      </c>
      <c r="L35">
        <f t="shared" si="8"/>
        <v>73.333333333333329</v>
      </c>
      <c r="M35" t="str">
        <f t="shared" si="4"/>
        <v>45Inoculated</v>
      </c>
    </row>
    <row r="36" spans="1:15" x14ac:dyDescent="0.2">
      <c r="A36">
        <v>2</v>
      </c>
      <c r="B36">
        <v>1</v>
      </c>
      <c r="C36" s="2">
        <v>44643</v>
      </c>
      <c r="D36">
        <v>3</v>
      </c>
      <c r="E36" t="s">
        <v>185</v>
      </c>
      <c r="F36" t="s">
        <v>133</v>
      </c>
      <c r="G36">
        <v>15</v>
      </c>
      <c r="H36" t="str">
        <f t="shared" si="5"/>
        <v>3b15</v>
      </c>
      <c r="I36">
        <v>2</v>
      </c>
      <c r="J36">
        <f t="shared" si="6"/>
        <v>13</v>
      </c>
      <c r="K36">
        <f t="shared" si="7"/>
        <v>0.13333333333333333</v>
      </c>
      <c r="L36">
        <f t="shared" si="8"/>
        <v>13.333333333333334</v>
      </c>
      <c r="M36" t="str">
        <f t="shared" si="4"/>
        <v>15Inoculated</v>
      </c>
      <c r="N36" t="s">
        <v>189</v>
      </c>
    </row>
    <row r="37" spans="1:15" x14ac:dyDescent="0.2">
      <c r="A37">
        <v>2</v>
      </c>
      <c r="B37">
        <v>1</v>
      </c>
      <c r="C37" s="2">
        <v>44643</v>
      </c>
      <c r="D37">
        <v>3</v>
      </c>
      <c r="E37" t="s">
        <v>185</v>
      </c>
      <c r="F37" t="s">
        <v>133</v>
      </c>
      <c r="G37">
        <v>45</v>
      </c>
      <c r="H37" t="str">
        <f t="shared" si="5"/>
        <v>3b45</v>
      </c>
      <c r="I37">
        <v>5</v>
      </c>
      <c r="J37">
        <f t="shared" si="6"/>
        <v>40</v>
      </c>
      <c r="K37">
        <f t="shared" si="7"/>
        <v>0.1111111111111111</v>
      </c>
      <c r="L37">
        <f t="shared" si="8"/>
        <v>11.111111111111111</v>
      </c>
      <c r="M37" t="str">
        <f t="shared" si="4"/>
        <v>45Inoculated</v>
      </c>
      <c r="N37" t="s">
        <v>190</v>
      </c>
    </row>
    <row r="38" spans="1:15" x14ac:dyDescent="0.2">
      <c r="A38">
        <v>2</v>
      </c>
      <c r="B38">
        <v>1</v>
      </c>
      <c r="C38" s="2">
        <v>44643</v>
      </c>
      <c r="D38">
        <v>5</v>
      </c>
      <c r="E38" t="s">
        <v>187</v>
      </c>
      <c r="F38" t="s">
        <v>133</v>
      </c>
      <c r="G38">
        <v>15</v>
      </c>
      <c r="H38" t="str">
        <f t="shared" si="5"/>
        <v>5b15</v>
      </c>
      <c r="I38">
        <v>2</v>
      </c>
      <c r="J38">
        <f t="shared" si="6"/>
        <v>13</v>
      </c>
      <c r="K38">
        <f t="shared" si="7"/>
        <v>0.13333333333333333</v>
      </c>
      <c r="L38">
        <f t="shared" si="8"/>
        <v>13.333333333333334</v>
      </c>
      <c r="M38" t="str">
        <f t="shared" si="4"/>
        <v>15Inoculated</v>
      </c>
      <c r="N38" t="s">
        <v>189</v>
      </c>
    </row>
    <row r="39" spans="1:15" x14ac:dyDescent="0.2">
      <c r="A39">
        <v>2</v>
      </c>
      <c r="B39">
        <v>1</v>
      </c>
      <c r="C39" s="2">
        <v>44643</v>
      </c>
      <c r="D39">
        <v>5</v>
      </c>
      <c r="E39" t="s">
        <v>187</v>
      </c>
      <c r="F39" t="s">
        <v>133</v>
      </c>
      <c r="G39">
        <v>45</v>
      </c>
      <c r="H39" t="str">
        <f t="shared" si="5"/>
        <v>5b45</v>
      </c>
      <c r="I39">
        <v>3</v>
      </c>
      <c r="J39">
        <f t="shared" si="6"/>
        <v>42</v>
      </c>
      <c r="K39">
        <f t="shared" si="7"/>
        <v>6.6666666666666666E-2</v>
      </c>
      <c r="L39">
        <f t="shared" si="8"/>
        <v>6.666666666666667</v>
      </c>
      <c r="M39" t="str">
        <f t="shared" si="4"/>
        <v>45Inoculated</v>
      </c>
      <c r="N39" t="s">
        <v>193</v>
      </c>
    </row>
    <row r="40" spans="1:15" x14ac:dyDescent="0.2">
      <c r="A40">
        <v>2</v>
      </c>
      <c r="B40">
        <v>1</v>
      </c>
      <c r="C40" s="2">
        <v>44643</v>
      </c>
      <c r="D40">
        <v>6</v>
      </c>
      <c r="E40" t="s">
        <v>186</v>
      </c>
      <c r="F40" t="s">
        <v>133</v>
      </c>
      <c r="G40">
        <v>15</v>
      </c>
      <c r="H40" t="str">
        <f t="shared" si="5"/>
        <v>6b15</v>
      </c>
      <c r="I40">
        <v>1</v>
      </c>
      <c r="J40">
        <f t="shared" si="6"/>
        <v>14</v>
      </c>
      <c r="K40">
        <f t="shared" si="7"/>
        <v>6.6666666666666666E-2</v>
      </c>
      <c r="L40">
        <f t="shared" si="8"/>
        <v>6.666666666666667</v>
      </c>
      <c r="M40" t="str">
        <f t="shared" si="4"/>
        <v>15Inoculated</v>
      </c>
      <c r="N40" t="s">
        <v>194</v>
      </c>
    </row>
    <row r="41" spans="1:15" x14ac:dyDescent="0.2">
      <c r="A41">
        <v>2</v>
      </c>
      <c r="B41">
        <v>1</v>
      </c>
      <c r="C41" s="2">
        <v>44643</v>
      </c>
      <c r="D41">
        <v>6</v>
      </c>
      <c r="E41" t="s">
        <v>186</v>
      </c>
      <c r="F41" t="s">
        <v>133</v>
      </c>
      <c r="G41">
        <v>45</v>
      </c>
      <c r="H41" t="str">
        <f t="shared" si="5"/>
        <v>6b45</v>
      </c>
      <c r="I41">
        <v>3</v>
      </c>
      <c r="J41">
        <f t="shared" si="6"/>
        <v>42</v>
      </c>
      <c r="K41">
        <f t="shared" si="7"/>
        <v>6.6666666666666666E-2</v>
      </c>
      <c r="L41">
        <f t="shared" si="8"/>
        <v>6.666666666666667</v>
      </c>
      <c r="M41" t="str">
        <f t="shared" si="4"/>
        <v>45Inoculated</v>
      </c>
      <c r="N41" t="s">
        <v>191</v>
      </c>
    </row>
    <row r="42" spans="1:15" x14ac:dyDescent="0.2">
      <c r="A42">
        <v>2</v>
      </c>
      <c r="B42">
        <v>1</v>
      </c>
      <c r="C42" s="2">
        <v>44644</v>
      </c>
      <c r="D42">
        <v>5</v>
      </c>
      <c r="E42" t="s">
        <v>195</v>
      </c>
      <c r="F42" t="s">
        <v>199</v>
      </c>
      <c r="G42">
        <v>15</v>
      </c>
      <c r="H42" t="str">
        <f t="shared" si="5"/>
        <v>5clean15</v>
      </c>
      <c r="I42" s="15">
        <v>0</v>
      </c>
      <c r="J42" s="15">
        <f t="shared" si="6"/>
        <v>15</v>
      </c>
      <c r="K42">
        <f t="shared" si="7"/>
        <v>0</v>
      </c>
      <c r="L42">
        <f t="shared" si="8"/>
        <v>0</v>
      </c>
      <c r="M42" t="str">
        <f t="shared" si="4"/>
        <v>15Control</v>
      </c>
    </row>
    <row r="43" spans="1:15" x14ac:dyDescent="0.2">
      <c r="A43" s="4">
        <v>2</v>
      </c>
      <c r="B43" s="4">
        <v>1</v>
      </c>
      <c r="C43" s="5">
        <v>44644</v>
      </c>
      <c r="D43" s="4">
        <v>5</v>
      </c>
      <c r="E43" s="4" t="s">
        <v>195</v>
      </c>
      <c r="F43" s="4" t="s">
        <v>199</v>
      </c>
      <c r="G43" s="4">
        <v>45</v>
      </c>
      <c r="H43" s="4" t="str">
        <f t="shared" si="5"/>
        <v>5clean45</v>
      </c>
      <c r="I43" s="4">
        <v>45</v>
      </c>
      <c r="J43">
        <f t="shared" si="6"/>
        <v>0</v>
      </c>
      <c r="K43" s="4">
        <f t="shared" si="7"/>
        <v>1</v>
      </c>
      <c r="L43" s="4">
        <f t="shared" si="8"/>
        <v>100</v>
      </c>
      <c r="M43" t="str">
        <f t="shared" si="4"/>
        <v>45Control</v>
      </c>
      <c r="N43" s="4" t="s">
        <v>198</v>
      </c>
      <c r="O43" s="4"/>
    </row>
    <row r="44" spans="1:15" x14ac:dyDescent="0.2">
      <c r="A44">
        <v>2</v>
      </c>
      <c r="B44">
        <v>1</v>
      </c>
      <c r="C44" s="2">
        <v>44644</v>
      </c>
      <c r="D44">
        <v>6</v>
      </c>
      <c r="E44" t="s">
        <v>197</v>
      </c>
      <c r="F44" t="s">
        <v>199</v>
      </c>
      <c r="G44">
        <v>15</v>
      </c>
      <c r="H44" t="str">
        <f t="shared" si="5"/>
        <v>6clean15</v>
      </c>
      <c r="I44">
        <v>1</v>
      </c>
      <c r="J44">
        <f t="shared" si="6"/>
        <v>14</v>
      </c>
      <c r="K44">
        <f t="shared" si="7"/>
        <v>6.6666666666666666E-2</v>
      </c>
      <c r="L44">
        <f t="shared" si="8"/>
        <v>6.666666666666667</v>
      </c>
      <c r="M44" t="str">
        <f t="shared" si="4"/>
        <v>15Control</v>
      </c>
    </row>
    <row r="45" spans="1:15" s="4" customFormat="1" x14ac:dyDescent="0.2">
      <c r="A45">
        <v>2</v>
      </c>
      <c r="B45">
        <v>1</v>
      </c>
      <c r="C45" s="2">
        <v>44644</v>
      </c>
      <c r="D45">
        <v>6</v>
      </c>
      <c r="E45" t="s">
        <v>197</v>
      </c>
      <c r="F45" t="s">
        <v>199</v>
      </c>
      <c r="G45">
        <v>45</v>
      </c>
      <c r="H45" t="str">
        <f t="shared" si="5"/>
        <v>6clean45</v>
      </c>
      <c r="I45">
        <v>2</v>
      </c>
      <c r="J45">
        <f t="shared" si="6"/>
        <v>43</v>
      </c>
      <c r="K45">
        <f t="shared" si="7"/>
        <v>4.4444444444444446E-2</v>
      </c>
      <c r="L45">
        <f t="shared" si="8"/>
        <v>4.4444444444444446</v>
      </c>
      <c r="M45" t="str">
        <f t="shared" si="4"/>
        <v>45Control</v>
      </c>
      <c r="N45"/>
      <c r="O45"/>
    </row>
    <row r="46" spans="1:15" x14ac:dyDescent="0.2">
      <c r="A46">
        <v>2</v>
      </c>
      <c r="B46">
        <v>1</v>
      </c>
      <c r="C46" s="2">
        <v>44644</v>
      </c>
      <c r="D46">
        <v>3</v>
      </c>
      <c r="E46" t="s">
        <v>196</v>
      </c>
      <c r="F46" t="s">
        <v>199</v>
      </c>
      <c r="G46">
        <v>15</v>
      </c>
      <c r="H46" t="str">
        <f t="shared" si="5"/>
        <v>3clean15</v>
      </c>
      <c r="I46">
        <v>0</v>
      </c>
      <c r="J46">
        <f t="shared" si="6"/>
        <v>15</v>
      </c>
      <c r="K46">
        <f t="shared" si="7"/>
        <v>0</v>
      </c>
      <c r="L46">
        <f t="shared" si="8"/>
        <v>0</v>
      </c>
      <c r="M46" t="str">
        <f t="shared" si="4"/>
        <v>15Control</v>
      </c>
    </row>
    <row r="47" spans="1:15" x14ac:dyDescent="0.2">
      <c r="A47">
        <v>2</v>
      </c>
      <c r="B47">
        <v>1</v>
      </c>
      <c r="C47" s="2">
        <v>44644</v>
      </c>
      <c r="D47">
        <v>3</v>
      </c>
      <c r="E47" t="s">
        <v>196</v>
      </c>
      <c r="F47" t="s">
        <v>199</v>
      </c>
      <c r="G47">
        <v>45</v>
      </c>
      <c r="H47" t="str">
        <f t="shared" si="5"/>
        <v>3clean45</v>
      </c>
      <c r="I47">
        <v>1</v>
      </c>
      <c r="J47">
        <f t="shared" si="6"/>
        <v>44</v>
      </c>
      <c r="K47">
        <f t="shared" si="7"/>
        <v>2.2222222222222223E-2</v>
      </c>
      <c r="L47">
        <f t="shared" si="8"/>
        <v>2.2222222222222223</v>
      </c>
      <c r="M47" t="str">
        <f t="shared" si="4"/>
        <v>45Control</v>
      </c>
    </row>
    <row r="48" spans="1:15" x14ac:dyDescent="0.2">
      <c r="A48">
        <v>2</v>
      </c>
      <c r="B48">
        <v>1</v>
      </c>
      <c r="C48" s="2">
        <v>44644</v>
      </c>
      <c r="D48">
        <v>4</v>
      </c>
      <c r="E48" t="s">
        <v>188</v>
      </c>
      <c r="F48" t="s">
        <v>133</v>
      </c>
      <c r="G48">
        <v>15</v>
      </c>
      <c r="H48" t="str">
        <f t="shared" si="5"/>
        <v>4b15</v>
      </c>
      <c r="I48">
        <v>3</v>
      </c>
      <c r="J48">
        <f t="shared" si="6"/>
        <v>12</v>
      </c>
      <c r="K48">
        <f t="shared" si="7"/>
        <v>0.2</v>
      </c>
      <c r="L48">
        <f t="shared" si="8"/>
        <v>20</v>
      </c>
      <c r="M48" t="str">
        <f t="shared" si="4"/>
        <v>15Inoculated</v>
      </c>
      <c r="N48" t="s">
        <v>191</v>
      </c>
    </row>
    <row r="49" spans="1:14" x14ac:dyDescent="0.2">
      <c r="A49">
        <v>2</v>
      </c>
      <c r="B49">
        <v>1</v>
      </c>
      <c r="C49" s="2">
        <v>44644</v>
      </c>
      <c r="D49">
        <v>4</v>
      </c>
      <c r="E49" t="s">
        <v>188</v>
      </c>
      <c r="F49" t="s">
        <v>133</v>
      </c>
      <c r="G49">
        <v>45</v>
      </c>
      <c r="H49" t="str">
        <f t="shared" si="5"/>
        <v>4b45</v>
      </c>
      <c r="I49">
        <v>6</v>
      </c>
      <c r="J49">
        <f t="shared" si="6"/>
        <v>39</v>
      </c>
      <c r="K49">
        <f t="shared" si="7"/>
        <v>0.13333333333333333</v>
      </c>
      <c r="L49">
        <f t="shared" si="8"/>
        <v>13.333333333333334</v>
      </c>
      <c r="M49" t="str">
        <f t="shared" si="4"/>
        <v>45Inoculated</v>
      </c>
      <c r="N49" t="s">
        <v>192</v>
      </c>
    </row>
    <row r="50" spans="1:14" x14ac:dyDescent="0.2">
      <c r="A50">
        <v>2</v>
      </c>
      <c r="B50">
        <v>2</v>
      </c>
      <c r="C50" s="2">
        <v>44649</v>
      </c>
      <c r="D50">
        <v>3</v>
      </c>
      <c r="E50" t="s">
        <v>185</v>
      </c>
      <c r="F50" t="s">
        <v>133</v>
      </c>
      <c r="G50">
        <v>15</v>
      </c>
      <c r="H50" t="str">
        <f t="shared" si="5"/>
        <v>3b15</v>
      </c>
      <c r="I50">
        <v>2</v>
      </c>
      <c r="J50">
        <f t="shared" si="6"/>
        <v>13</v>
      </c>
      <c r="K50">
        <f t="shared" si="7"/>
        <v>0.13333333333333333</v>
      </c>
      <c r="L50">
        <f t="shared" si="8"/>
        <v>13.333333333333334</v>
      </c>
      <c r="M50" t="str">
        <f t="shared" si="4"/>
        <v>15Inoculated</v>
      </c>
      <c r="N50" t="s">
        <v>209</v>
      </c>
    </row>
    <row r="51" spans="1:14" x14ac:dyDescent="0.2">
      <c r="A51">
        <v>2</v>
      </c>
      <c r="B51">
        <v>2</v>
      </c>
      <c r="C51" s="2">
        <v>44649</v>
      </c>
      <c r="D51">
        <v>3</v>
      </c>
      <c r="E51" t="s">
        <v>185</v>
      </c>
      <c r="F51" t="s">
        <v>133</v>
      </c>
      <c r="G51">
        <v>45</v>
      </c>
      <c r="H51" t="str">
        <f t="shared" si="5"/>
        <v>3b45</v>
      </c>
      <c r="I51">
        <v>8</v>
      </c>
      <c r="J51">
        <f t="shared" si="6"/>
        <v>37</v>
      </c>
      <c r="K51">
        <f t="shared" si="7"/>
        <v>0.17777777777777778</v>
      </c>
      <c r="L51">
        <f t="shared" si="8"/>
        <v>17.777777777777779</v>
      </c>
      <c r="M51" t="str">
        <f t="shared" si="4"/>
        <v>45Inoculated</v>
      </c>
    </row>
    <row r="52" spans="1:14" x14ac:dyDescent="0.2">
      <c r="A52">
        <v>2</v>
      </c>
      <c r="B52">
        <v>2</v>
      </c>
      <c r="C52" s="2">
        <v>44649</v>
      </c>
      <c r="D52">
        <v>4</v>
      </c>
      <c r="E52" t="s">
        <v>188</v>
      </c>
      <c r="F52" t="s">
        <v>133</v>
      </c>
      <c r="G52">
        <v>15</v>
      </c>
      <c r="H52" t="str">
        <f t="shared" si="5"/>
        <v>4b15</v>
      </c>
      <c r="I52">
        <v>6</v>
      </c>
      <c r="J52">
        <f t="shared" si="6"/>
        <v>9</v>
      </c>
      <c r="K52">
        <f t="shared" si="7"/>
        <v>0.4</v>
      </c>
      <c r="L52">
        <f t="shared" si="8"/>
        <v>40</v>
      </c>
      <c r="M52" t="str">
        <f t="shared" si="4"/>
        <v>15Inoculated</v>
      </c>
    </row>
    <row r="53" spans="1:14" x14ac:dyDescent="0.2">
      <c r="A53">
        <v>2</v>
      </c>
      <c r="B53">
        <v>2</v>
      </c>
      <c r="C53" s="2">
        <v>44649</v>
      </c>
      <c r="D53">
        <v>4</v>
      </c>
      <c r="E53" t="s">
        <v>188</v>
      </c>
      <c r="F53" t="s">
        <v>133</v>
      </c>
      <c r="G53">
        <v>45</v>
      </c>
      <c r="H53" t="str">
        <f t="shared" si="5"/>
        <v>4b45</v>
      </c>
      <c r="I53">
        <v>6</v>
      </c>
      <c r="J53">
        <f t="shared" si="6"/>
        <v>39</v>
      </c>
      <c r="K53">
        <f t="shared" si="7"/>
        <v>0.13333333333333333</v>
      </c>
      <c r="L53">
        <f t="shared" si="8"/>
        <v>13.333333333333334</v>
      </c>
      <c r="M53" t="str">
        <f t="shared" si="4"/>
        <v>45Inoculated</v>
      </c>
    </row>
    <row r="54" spans="1:14" x14ac:dyDescent="0.2">
      <c r="A54">
        <v>2</v>
      </c>
      <c r="B54">
        <v>2</v>
      </c>
      <c r="C54" s="2">
        <v>44650</v>
      </c>
      <c r="D54">
        <v>5</v>
      </c>
      <c r="E54" t="s">
        <v>187</v>
      </c>
      <c r="F54" t="s">
        <v>133</v>
      </c>
      <c r="G54">
        <v>15</v>
      </c>
      <c r="H54" t="str">
        <f t="shared" si="5"/>
        <v>5b15</v>
      </c>
      <c r="I54">
        <v>3</v>
      </c>
      <c r="J54">
        <f t="shared" si="6"/>
        <v>12</v>
      </c>
      <c r="K54">
        <f t="shared" si="7"/>
        <v>0.2</v>
      </c>
      <c r="L54">
        <f t="shared" si="8"/>
        <v>20</v>
      </c>
      <c r="M54" t="str">
        <f t="shared" si="4"/>
        <v>15Inoculated</v>
      </c>
    </row>
    <row r="55" spans="1:14" x14ac:dyDescent="0.2">
      <c r="A55">
        <v>2</v>
      </c>
      <c r="B55">
        <v>2</v>
      </c>
      <c r="C55" s="2">
        <v>44650</v>
      </c>
      <c r="D55">
        <v>5</v>
      </c>
      <c r="E55" t="s">
        <v>187</v>
      </c>
      <c r="F55" t="s">
        <v>133</v>
      </c>
      <c r="G55">
        <v>45</v>
      </c>
      <c r="H55" t="str">
        <f t="shared" si="5"/>
        <v>5b45</v>
      </c>
      <c r="I55">
        <v>4</v>
      </c>
      <c r="J55">
        <f t="shared" si="6"/>
        <v>41</v>
      </c>
      <c r="K55">
        <f t="shared" si="7"/>
        <v>8.8888888888888892E-2</v>
      </c>
      <c r="L55">
        <f t="shared" si="8"/>
        <v>8.8888888888888893</v>
      </c>
      <c r="M55" t="str">
        <f t="shared" si="4"/>
        <v>45Inoculated</v>
      </c>
    </row>
    <row r="56" spans="1:14" x14ac:dyDescent="0.2">
      <c r="A56">
        <v>2</v>
      </c>
      <c r="B56">
        <v>2</v>
      </c>
      <c r="C56" s="2">
        <v>44650</v>
      </c>
      <c r="D56">
        <v>6</v>
      </c>
      <c r="E56" t="s">
        <v>186</v>
      </c>
      <c r="F56" t="s">
        <v>133</v>
      </c>
      <c r="G56">
        <v>15</v>
      </c>
      <c r="H56" t="str">
        <f t="shared" si="5"/>
        <v>6b15</v>
      </c>
      <c r="I56">
        <v>2</v>
      </c>
      <c r="J56">
        <f t="shared" si="6"/>
        <v>13</v>
      </c>
      <c r="K56">
        <f t="shared" si="7"/>
        <v>0.13333333333333333</v>
      </c>
      <c r="L56">
        <f t="shared" si="8"/>
        <v>13.333333333333334</v>
      </c>
      <c r="M56" t="str">
        <f t="shared" si="4"/>
        <v>15Inoculated</v>
      </c>
    </row>
    <row r="57" spans="1:14" x14ac:dyDescent="0.2">
      <c r="A57">
        <v>2</v>
      </c>
      <c r="B57">
        <v>2</v>
      </c>
      <c r="C57" s="2">
        <v>44650</v>
      </c>
      <c r="D57">
        <v>6</v>
      </c>
      <c r="E57" t="s">
        <v>186</v>
      </c>
      <c r="F57" t="s">
        <v>133</v>
      </c>
      <c r="G57">
        <v>45</v>
      </c>
      <c r="H57" t="str">
        <f t="shared" si="5"/>
        <v>6b45</v>
      </c>
      <c r="I57">
        <v>3</v>
      </c>
      <c r="J57">
        <f t="shared" si="6"/>
        <v>42</v>
      </c>
      <c r="K57">
        <f t="shared" si="7"/>
        <v>6.6666666666666666E-2</v>
      </c>
      <c r="L57">
        <f t="shared" si="8"/>
        <v>6.666666666666667</v>
      </c>
      <c r="M57" t="str">
        <f t="shared" si="4"/>
        <v>45Inoculated</v>
      </c>
    </row>
    <row r="58" spans="1:14" x14ac:dyDescent="0.2">
      <c r="A58">
        <v>2</v>
      </c>
      <c r="B58">
        <v>2</v>
      </c>
      <c r="C58" s="2">
        <v>44652</v>
      </c>
      <c r="D58">
        <v>5</v>
      </c>
      <c r="E58" t="s">
        <v>195</v>
      </c>
      <c r="F58" t="s">
        <v>199</v>
      </c>
      <c r="G58">
        <v>15</v>
      </c>
      <c r="H58" t="str">
        <f t="shared" si="5"/>
        <v>5clean15</v>
      </c>
      <c r="I58" s="15">
        <v>1</v>
      </c>
      <c r="J58" s="15">
        <f t="shared" si="6"/>
        <v>14</v>
      </c>
      <c r="K58">
        <f t="shared" si="7"/>
        <v>6.6666666666666666E-2</v>
      </c>
      <c r="L58">
        <f t="shared" si="8"/>
        <v>6.666666666666667</v>
      </c>
      <c r="M58" t="str">
        <f t="shared" si="4"/>
        <v>15Control</v>
      </c>
    </row>
    <row r="59" spans="1:14" s="4" customFormat="1" x14ac:dyDescent="0.2">
      <c r="A59" s="4">
        <v>2</v>
      </c>
      <c r="B59" s="4">
        <v>2</v>
      </c>
      <c r="C59" s="5">
        <v>44652</v>
      </c>
      <c r="D59" s="4">
        <v>5</v>
      </c>
      <c r="E59" s="4" t="s">
        <v>195</v>
      </c>
      <c r="F59" s="4" t="s">
        <v>199</v>
      </c>
      <c r="G59" s="4">
        <v>45</v>
      </c>
      <c r="H59" s="4" t="str">
        <f t="shared" si="5"/>
        <v>5clean45</v>
      </c>
      <c r="I59" s="4">
        <v>45</v>
      </c>
      <c r="J59">
        <f t="shared" si="6"/>
        <v>0</v>
      </c>
      <c r="K59" s="4">
        <f t="shared" si="7"/>
        <v>1</v>
      </c>
      <c r="L59" s="4">
        <f t="shared" si="8"/>
        <v>100</v>
      </c>
      <c r="M59" t="str">
        <f t="shared" si="4"/>
        <v>45Control</v>
      </c>
    </row>
    <row r="60" spans="1:14" x14ac:dyDescent="0.2">
      <c r="A60">
        <v>2</v>
      </c>
      <c r="B60">
        <v>2</v>
      </c>
      <c r="C60" s="2">
        <v>44652</v>
      </c>
      <c r="D60">
        <v>6</v>
      </c>
      <c r="E60" t="s">
        <v>197</v>
      </c>
      <c r="F60" t="s">
        <v>199</v>
      </c>
      <c r="G60">
        <v>15</v>
      </c>
      <c r="H60" t="str">
        <f t="shared" si="5"/>
        <v>6clean15</v>
      </c>
      <c r="I60">
        <v>2</v>
      </c>
      <c r="J60">
        <f t="shared" si="6"/>
        <v>13</v>
      </c>
      <c r="K60">
        <f t="shared" si="7"/>
        <v>0.13333333333333333</v>
      </c>
      <c r="L60">
        <f t="shared" si="8"/>
        <v>13.333333333333334</v>
      </c>
      <c r="M60" t="str">
        <f t="shared" si="4"/>
        <v>15Control</v>
      </c>
    </row>
    <row r="61" spans="1:14" x14ac:dyDescent="0.2">
      <c r="A61">
        <v>2</v>
      </c>
      <c r="B61">
        <v>2</v>
      </c>
      <c r="C61" s="2">
        <v>44652</v>
      </c>
      <c r="D61">
        <v>6</v>
      </c>
      <c r="E61" t="s">
        <v>197</v>
      </c>
      <c r="F61" t="s">
        <v>199</v>
      </c>
      <c r="G61">
        <v>45</v>
      </c>
      <c r="H61" t="str">
        <f t="shared" si="5"/>
        <v>6clean45</v>
      </c>
      <c r="I61">
        <v>7</v>
      </c>
      <c r="J61">
        <f t="shared" si="6"/>
        <v>38</v>
      </c>
      <c r="K61">
        <f t="shared" si="7"/>
        <v>0.15555555555555556</v>
      </c>
      <c r="L61">
        <f t="shared" si="8"/>
        <v>15.555555555555555</v>
      </c>
      <c r="M61" t="str">
        <f t="shared" si="4"/>
        <v>45Control</v>
      </c>
    </row>
    <row r="62" spans="1:14" x14ac:dyDescent="0.2">
      <c r="A62">
        <v>2</v>
      </c>
      <c r="B62">
        <v>2</v>
      </c>
      <c r="C62" s="2">
        <v>44652</v>
      </c>
      <c r="D62">
        <v>3</v>
      </c>
      <c r="E62" t="s">
        <v>196</v>
      </c>
      <c r="F62" t="s">
        <v>199</v>
      </c>
      <c r="G62">
        <v>15</v>
      </c>
      <c r="H62" t="str">
        <f t="shared" si="5"/>
        <v>3clean15</v>
      </c>
      <c r="I62">
        <v>0</v>
      </c>
      <c r="J62">
        <f t="shared" si="6"/>
        <v>15</v>
      </c>
      <c r="K62">
        <f t="shared" si="7"/>
        <v>0</v>
      </c>
      <c r="L62">
        <f t="shared" si="8"/>
        <v>0</v>
      </c>
      <c r="M62" t="str">
        <f t="shared" si="4"/>
        <v>15Control</v>
      </c>
    </row>
    <row r="63" spans="1:14" x14ac:dyDescent="0.2">
      <c r="A63">
        <v>2</v>
      </c>
      <c r="B63">
        <v>2</v>
      </c>
      <c r="C63" s="2">
        <v>44652</v>
      </c>
      <c r="D63">
        <v>3</v>
      </c>
      <c r="E63" t="s">
        <v>196</v>
      </c>
      <c r="F63" t="s">
        <v>199</v>
      </c>
      <c r="G63">
        <v>45</v>
      </c>
      <c r="H63" t="str">
        <f t="shared" si="5"/>
        <v>3clean45</v>
      </c>
      <c r="I63">
        <v>2</v>
      </c>
      <c r="J63">
        <f t="shared" si="6"/>
        <v>43</v>
      </c>
      <c r="K63">
        <f t="shared" si="7"/>
        <v>4.4444444444444446E-2</v>
      </c>
      <c r="L63">
        <f t="shared" si="8"/>
        <v>4.4444444444444446</v>
      </c>
      <c r="M63" t="str">
        <f t="shared" si="4"/>
        <v>45Control</v>
      </c>
    </row>
    <row r="64" spans="1:14" x14ac:dyDescent="0.2">
      <c r="A64">
        <v>2</v>
      </c>
      <c r="B64">
        <v>3</v>
      </c>
      <c r="C64" s="2">
        <v>44655</v>
      </c>
      <c r="D64">
        <v>3</v>
      </c>
      <c r="E64" t="s">
        <v>185</v>
      </c>
      <c r="F64" t="s">
        <v>133</v>
      </c>
      <c r="G64">
        <v>15</v>
      </c>
      <c r="H64" t="str">
        <f t="shared" si="5"/>
        <v>3b15</v>
      </c>
      <c r="I64">
        <v>2</v>
      </c>
      <c r="J64">
        <f t="shared" si="6"/>
        <v>13</v>
      </c>
      <c r="K64">
        <f t="shared" si="7"/>
        <v>0.13333333333333333</v>
      </c>
      <c r="L64">
        <f t="shared" si="8"/>
        <v>13.333333333333334</v>
      </c>
      <c r="M64" t="str">
        <f t="shared" si="4"/>
        <v>15Inoculated</v>
      </c>
    </row>
    <row r="65" spans="1:14" x14ac:dyDescent="0.2">
      <c r="A65">
        <v>2</v>
      </c>
      <c r="B65">
        <v>3</v>
      </c>
      <c r="C65" s="2">
        <v>44655</v>
      </c>
      <c r="D65">
        <v>3</v>
      </c>
      <c r="E65" t="s">
        <v>185</v>
      </c>
      <c r="F65" t="s">
        <v>133</v>
      </c>
      <c r="G65">
        <v>45</v>
      </c>
      <c r="H65" t="str">
        <f t="shared" si="5"/>
        <v>3b45</v>
      </c>
      <c r="I65">
        <v>8</v>
      </c>
      <c r="J65">
        <f t="shared" si="6"/>
        <v>37</v>
      </c>
      <c r="K65">
        <f t="shared" si="7"/>
        <v>0.17777777777777778</v>
      </c>
      <c r="L65">
        <f t="shared" si="8"/>
        <v>17.777777777777779</v>
      </c>
      <c r="M65" t="str">
        <f t="shared" si="4"/>
        <v>45Inoculated</v>
      </c>
    </row>
    <row r="66" spans="1:14" x14ac:dyDescent="0.2">
      <c r="A66">
        <v>2</v>
      </c>
      <c r="B66">
        <v>3</v>
      </c>
      <c r="C66" s="2">
        <v>44656</v>
      </c>
      <c r="D66">
        <v>4</v>
      </c>
      <c r="E66" t="s">
        <v>188</v>
      </c>
      <c r="F66" t="s">
        <v>133</v>
      </c>
      <c r="G66">
        <v>15</v>
      </c>
      <c r="H66" t="str">
        <f t="shared" ref="H66:H77" si="9">CONCATENATE(E66,G66)</f>
        <v>4b15</v>
      </c>
      <c r="I66">
        <v>7</v>
      </c>
      <c r="J66">
        <f t="shared" ref="J66:J77" si="10">G66-I66</f>
        <v>8</v>
      </c>
      <c r="K66">
        <f t="shared" ref="K66:K97" si="11">I66 /G66</f>
        <v>0.46666666666666667</v>
      </c>
      <c r="L66">
        <f t="shared" ref="L66:L97" si="12">K66*100</f>
        <v>46.666666666666664</v>
      </c>
      <c r="M66" t="str">
        <f t="shared" si="4"/>
        <v>15Inoculated</v>
      </c>
    </row>
    <row r="67" spans="1:14" x14ac:dyDescent="0.2">
      <c r="A67">
        <v>2</v>
      </c>
      <c r="B67">
        <v>3</v>
      </c>
      <c r="C67" s="2">
        <v>44656</v>
      </c>
      <c r="D67">
        <v>4</v>
      </c>
      <c r="E67" t="s">
        <v>188</v>
      </c>
      <c r="F67" t="s">
        <v>133</v>
      </c>
      <c r="G67">
        <v>45</v>
      </c>
      <c r="H67" t="str">
        <f t="shared" si="9"/>
        <v>4b45</v>
      </c>
      <c r="I67">
        <v>16</v>
      </c>
      <c r="J67">
        <f t="shared" si="10"/>
        <v>29</v>
      </c>
      <c r="K67">
        <f t="shared" si="11"/>
        <v>0.35555555555555557</v>
      </c>
      <c r="L67">
        <f t="shared" si="12"/>
        <v>35.555555555555557</v>
      </c>
      <c r="M67" t="str">
        <f t="shared" ref="M67:M130" si="13">_xlfn.CONCAT(G67,F67)</f>
        <v>45Inoculated</v>
      </c>
    </row>
    <row r="68" spans="1:14" x14ac:dyDescent="0.2">
      <c r="A68">
        <v>2</v>
      </c>
      <c r="B68">
        <v>3</v>
      </c>
      <c r="C68" s="2">
        <v>44656</v>
      </c>
      <c r="D68">
        <v>6</v>
      </c>
      <c r="E68" t="s">
        <v>186</v>
      </c>
      <c r="F68" t="s">
        <v>133</v>
      </c>
      <c r="G68">
        <v>15</v>
      </c>
      <c r="H68" t="str">
        <f t="shared" si="9"/>
        <v>6b15</v>
      </c>
      <c r="I68">
        <v>2</v>
      </c>
      <c r="J68">
        <f t="shared" si="10"/>
        <v>13</v>
      </c>
      <c r="K68">
        <f t="shared" si="11"/>
        <v>0.13333333333333333</v>
      </c>
      <c r="L68">
        <f t="shared" si="12"/>
        <v>13.333333333333334</v>
      </c>
      <c r="M68" t="str">
        <f t="shared" si="13"/>
        <v>15Inoculated</v>
      </c>
    </row>
    <row r="69" spans="1:14" x14ac:dyDescent="0.2">
      <c r="A69">
        <v>2</v>
      </c>
      <c r="B69">
        <v>3</v>
      </c>
      <c r="C69" s="2">
        <v>44657</v>
      </c>
      <c r="D69">
        <v>5</v>
      </c>
      <c r="E69" t="s">
        <v>187</v>
      </c>
      <c r="F69" t="s">
        <v>133</v>
      </c>
      <c r="G69">
        <v>15</v>
      </c>
      <c r="H69" t="str">
        <f t="shared" si="9"/>
        <v>5b15</v>
      </c>
      <c r="I69">
        <v>8</v>
      </c>
      <c r="J69">
        <f t="shared" si="10"/>
        <v>7</v>
      </c>
      <c r="K69">
        <f t="shared" si="11"/>
        <v>0.53333333333333333</v>
      </c>
      <c r="L69">
        <f t="shared" si="12"/>
        <v>53.333333333333336</v>
      </c>
      <c r="M69" t="str">
        <f t="shared" si="13"/>
        <v>15Inoculated</v>
      </c>
    </row>
    <row r="70" spans="1:14" x14ac:dyDescent="0.2">
      <c r="A70">
        <v>2</v>
      </c>
      <c r="B70">
        <v>3</v>
      </c>
      <c r="C70" s="2">
        <v>44657</v>
      </c>
      <c r="D70">
        <v>5</v>
      </c>
      <c r="E70" t="s">
        <v>187</v>
      </c>
      <c r="F70" t="s">
        <v>133</v>
      </c>
      <c r="G70">
        <v>45</v>
      </c>
      <c r="H70" t="str">
        <f t="shared" si="9"/>
        <v>5b45</v>
      </c>
      <c r="I70">
        <v>16</v>
      </c>
      <c r="J70">
        <f t="shared" si="10"/>
        <v>29</v>
      </c>
      <c r="K70">
        <f t="shared" si="11"/>
        <v>0.35555555555555557</v>
      </c>
      <c r="L70">
        <f t="shared" si="12"/>
        <v>35.555555555555557</v>
      </c>
      <c r="M70" t="str">
        <f t="shared" si="13"/>
        <v>45Inoculated</v>
      </c>
    </row>
    <row r="71" spans="1:14" x14ac:dyDescent="0.2">
      <c r="A71">
        <v>2</v>
      </c>
      <c r="B71">
        <v>3</v>
      </c>
      <c r="C71" s="2">
        <v>44657</v>
      </c>
      <c r="D71">
        <v>6</v>
      </c>
      <c r="E71" t="s">
        <v>186</v>
      </c>
      <c r="F71" t="s">
        <v>133</v>
      </c>
      <c r="G71">
        <v>45</v>
      </c>
      <c r="H71" t="str">
        <f t="shared" si="9"/>
        <v>6b45</v>
      </c>
      <c r="I71">
        <v>15</v>
      </c>
      <c r="J71">
        <f t="shared" si="10"/>
        <v>30</v>
      </c>
      <c r="K71">
        <f t="shared" si="11"/>
        <v>0.33333333333333331</v>
      </c>
      <c r="L71">
        <f t="shared" si="12"/>
        <v>33.333333333333329</v>
      </c>
      <c r="M71" t="str">
        <f t="shared" si="13"/>
        <v>45Inoculated</v>
      </c>
    </row>
    <row r="72" spans="1:14" x14ac:dyDescent="0.2">
      <c r="A72">
        <v>2</v>
      </c>
      <c r="B72">
        <v>3</v>
      </c>
      <c r="C72" s="2">
        <v>44658</v>
      </c>
      <c r="D72">
        <v>5</v>
      </c>
      <c r="E72" t="s">
        <v>195</v>
      </c>
      <c r="F72" t="s">
        <v>199</v>
      </c>
      <c r="G72">
        <v>15</v>
      </c>
      <c r="H72" t="str">
        <f t="shared" si="9"/>
        <v>5clean15</v>
      </c>
      <c r="I72" s="15">
        <v>1</v>
      </c>
      <c r="J72" s="15">
        <v>14</v>
      </c>
      <c r="K72">
        <f t="shared" si="11"/>
        <v>6.6666666666666666E-2</v>
      </c>
      <c r="L72">
        <f t="shared" si="12"/>
        <v>6.666666666666667</v>
      </c>
      <c r="M72" t="str">
        <f t="shared" si="13"/>
        <v>15Control</v>
      </c>
    </row>
    <row r="73" spans="1:14" s="4" customFormat="1" x14ac:dyDescent="0.2">
      <c r="A73" s="4">
        <v>2</v>
      </c>
      <c r="B73" s="4">
        <v>3</v>
      </c>
      <c r="C73" s="5">
        <v>44658</v>
      </c>
      <c r="D73" s="4">
        <v>5</v>
      </c>
      <c r="E73" s="4" t="s">
        <v>195</v>
      </c>
      <c r="F73" s="4" t="s">
        <v>199</v>
      </c>
      <c r="G73" s="4">
        <v>45</v>
      </c>
      <c r="H73" s="4" t="str">
        <f t="shared" si="9"/>
        <v>5clean45</v>
      </c>
      <c r="I73" s="4">
        <v>45</v>
      </c>
      <c r="J73">
        <f t="shared" si="10"/>
        <v>0</v>
      </c>
      <c r="K73" s="4">
        <f t="shared" si="11"/>
        <v>1</v>
      </c>
      <c r="L73" s="4">
        <f t="shared" si="12"/>
        <v>100</v>
      </c>
      <c r="M73" t="str">
        <f t="shared" si="13"/>
        <v>45Control</v>
      </c>
      <c r="N73" s="4" t="s">
        <v>210</v>
      </c>
    </row>
    <row r="74" spans="1:14" x14ac:dyDescent="0.2">
      <c r="A74">
        <v>2</v>
      </c>
      <c r="B74">
        <v>3</v>
      </c>
      <c r="C74" s="2">
        <v>44658</v>
      </c>
      <c r="D74">
        <v>6</v>
      </c>
      <c r="E74" t="s">
        <v>197</v>
      </c>
      <c r="F74" t="s">
        <v>199</v>
      </c>
      <c r="G74">
        <v>15</v>
      </c>
      <c r="H74" t="str">
        <f t="shared" si="9"/>
        <v>6clean15</v>
      </c>
      <c r="I74">
        <v>2</v>
      </c>
      <c r="J74">
        <f t="shared" si="10"/>
        <v>13</v>
      </c>
      <c r="K74">
        <f t="shared" si="11"/>
        <v>0.13333333333333333</v>
      </c>
      <c r="L74">
        <f t="shared" si="12"/>
        <v>13.333333333333334</v>
      </c>
      <c r="M74" t="str">
        <f t="shared" si="13"/>
        <v>15Control</v>
      </c>
    </row>
    <row r="75" spans="1:14" x14ac:dyDescent="0.2">
      <c r="A75">
        <v>2</v>
      </c>
      <c r="B75">
        <v>3</v>
      </c>
      <c r="C75" s="2">
        <v>44658</v>
      </c>
      <c r="D75">
        <v>6</v>
      </c>
      <c r="E75" t="s">
        <v>197</v>
      </c>
      <c r="F75" t="s">
        <v>199</v>
      </c>
      <c r="G75">
        <v>45</v>
      </c>
      <c r="H75" t="str">
        <f t="shared" si="9"/>
        <v>6clean45</v>
      </c>
      <c r="I75">
        <v>15</v>
      </c>
      <c r="J75">
        <f t="shared" si="10"/>
        <v>30</v>
      </c>
      <c r="K75">
        <f t="shared" si="11"/>
        <v>0.33333333333333331</v>
      </c>
      <c r="L75">
        <f t="shared" si="12"/>
        <v>33.333333333333329</v>
      </c>
      <c r="M75" t="str">
        <f t="shared" si="13"/>
        <v>45Control</v>
      </c>
    </row>
    <row r="76" spans="1:14" s="16" customFormat="1" x14ac:dyDescent="0.2">
      <c r="A76" s="16">
        <v>2</v>
      </c>
      <c r="B76" s="16">
        <v>3</v>
      </c>
      <c r="C76" s="17">
        <v>44658</v>
      </c>
      <c r="D76" s="16">
        <v>3</v>
      </c>
      <c r="E76" s="16" t="s">
        <v>196</v>
      </c>
      <c r="F76" s="16" t="s">
        <v>199</v>
      </c>
      <c r="G76" s="16">
        <v>15</v>
      </c>
      <c r="H76" s="16" t="str">
        <f t="shared" si="9"/>
        <v>3clean15</v>
      </c>
      <c r="I76" s="16">
        <v>0</v>
      </c>
      <c r="J76" s="16">
        <f t="shared" si="10"/>
        <v>15</v>
      </c>
      <c r="K76" s="16">
        <f t="shared" si="11"/>
        <v>0</v>
      </c>
      <c r="L76" s="16">
        <f t="shared" si="12"/>
        <v>0</v>
      </c>
      <c r="M76" t="str">
        <f t="shared" si="13"/>
        <v>15Control</v>
      </c>
    </row>
    <row r="77" spans="1:14" s="16" customFormat="1" x14ac:dyDescent="0.2">
      <c r="A77" s="16">
        <v>2</v>
      </c>
      <c r="B77" s="16">
        <v>3</v>
      </c>
      <c r="C77" s="17">
        <v>44658</v>
      </c>
      <c r="D77" s="16">
        <v>3</v>
      </c>
      <c r="E77" s="16" t="s">
        <v>196</v>
      </c>
      <c r="F77" s="16" t="s">
        <v>199</v>
      </c>
      <c r="G77" s="16">
        <v>45</v>
      </c>
      <c r="H77" s="16" t="str">
        <f t="shared" si="9"/>
        <v>3clean45</v>
      </c>
      <c r="I77" s="16">
        <v>3</v>
      </c>
      <c r="J77" s="16">
        <f t="shared" si="10"/>
        <v>42</v>
      </c>
      <c r="K77" s="16">
        <f t="shared" si="11"/>
        <v>6.6666666666666666E-2</v>
      </c>
      <c r="L77" s="16">
        <f t="shared" si="12"/>
        <v>6.666666666666667</v>
      </c>
      <c r="M77" t="str">
        <f t="shared" si="13"/>
        <v>45Control</v>
      </c>
    </row>
    <row r="78" spans="1:14" x14ac:dyDescent="0.2">
      <c r="A78">
        <v>3</v>
      </c>
      <c r="B78">
        <v>1</v>
      </c>
      <c r="C78" s="2">
        <v>44747</v>
      </c>
      <c r="D78">
        <v>7</v>
      </c>
      <c r="E78" t="s">
        <v>242</v>
      </c>
      <c r="F78" t="s">
        <v>199</v>
      </c>
      <c r="G78">
        <v>15</v>
      </c>
      <c r="H78" t="s">
        <v>247</v>
      </c>
      <c r="I78">
        <v>1</v>
      </c>
      <c r="J78">
        <v>14</v>
      </c>
      <c r="K78">
        <f t="shared" si="11"/>
        <v>6.6666666666666666E-2</v>
      </c>
      <c r="L78">
        <f t="shared" si="12"/>
        <v>6.666666666666667</v>
      </c>
      <c r="M78" t="str">
        <f t="shared" si="13"/>
        <v>15Control</v>
      </c>
    </row>
    <row r="79" spans="1:14" x14ac:dyDescent="0.2">
      <c r="A79">
        <v>3</v>
      </c>
      <c r="B79">
        <v>1</v>
      </c>
      <c r="C79" s="2">
        <v>44747</v>
      </c>
      <c r="D79">
        <v>7</v>
      </c>
      <c r="E79" t="s">
        <v>242</v>
      </c>
      <c r="F79" t="s">
        <v>199</v>
      </c>
      <c r="G79">
        <v>45</v>
      </c>
      <c r="H79" t="s">
        <v>248</v>
      </c>
      <c r="I79">
        <v>3</v>
      </c>
      <c r="J79">
        <v>42</v>
      </c>
      <c r="K79">
        <f t="shared" si="11"/>
        <v>6.6666666666666666E-2</v>
      </c>
      <c r="L79">
        <f t="shared" si="12"/>
        <v>6.666666666666667</v>
      </c>
      <c r="M79" t="str">
        <f t="shared" si="13"/>
        <v>45Control</v>
      </c>
    </row>
    <row r="80" spans="1:14" x14ac:dyDescent="0.2">
      <c r="A80">
        <v>3</v>
      </c>
      <c r="B80">
        <v>1</v>
      </c>
      <c r="C80" s="2">
        <v>44747</v>
      </c>
      <c r="D80">
        <v>8</v>
      </c>
      <c r="E80" t="s">
        <v>245</v>
      </c>
      <c r="F80" t="s">
        <v>199</v>
      </c>
      <c r="G80">
        <v>15</v>
      </c>
      <c r="H80" t="s">
        <v>249</v>
      </c>
      <c r="I80">
        <v>1</v>
      </c>
      <c r="J80">
        <v>14</v>
      </c>
      <c r="K80">
        <f t="shared" si="11"/>
        <v>6.6666666666666666E-2</v>
      </c>
      <c r="L80">
        <f t="shared" si="12"/>
        <v>6.666666666666667</v>
      </c>
      <c r="M80" t="str">
        <f t="shared" si="13"/>
        <v>15Control</v>
      </c>
    </row>
    <row r="81" spans="1:13" x14ac:dyDescent="0.2">
      <c r="A81">
        <v>3</v>
      </c>
      <c r="B81">
        <v>1</v>
      </c>
      <c r="C81" s="2">
        <v>44747</v>
      </c>
      <c r="D81">
        <v>8</v>
      </c>
      <c r="E81" t="s">
        <v>245</v>
      </c>
      <c r="F81" t="s">
        <v>199</v>
      </c>
      <c r="G81">
        <v>45</v>
      </c>
      <c r="H81" t="s">
        <v>251</v>
      </c>
      <c r="I81">
        <v>3</v>
      </c>
      <c r="J81">
        <v>42</v>
      </c>
      <c r="K81">
        <f t="shared" si="11"/>
        <v>6.6666666666666666E-2</v>
      </c>
      <c r="L81">
        <f t="shared" si="12"/>
        <v>6.666666666666667</v>
      </c>
      <c r="M81" t="str">
        <f t="shared" si="13"/>
        <v>45Control</v>
      </c>
    </row>
    <row r="82" spans="1:13" x14ac:dyDescent="0.2">
      <c r="A82">
        <v>3</v>
      </c>
      <c r="B82">
        <v>1</v>
      </c>
      <c r="C82" s="2">
        <v>44747</v>
      </c>
      <c r="D82">
        <v>7</v>
      </c>
      <c r="E82" t="s">
        <v>242</v>
      </c>
      <c r="F82" t="s">
        <v>133</v>
      </c>
      <c r="G82">
        <v>15</v>
      </c>
      <c r="H82" t="s">
        <v>243</v>
      </c>
      <c r="I82">
        <v>1</v>
      </c>
      <c r="J82">
        <v>14</v>
      </c>
      <c r="K82">
        <f t="shared" si="11"/>
        <v>6.6666666666666666E-2</v>
      </c>
      <c r="L82">
        <f t="shared" si="12"/>
        <v>6.666666666666667</v>
      </c>
      <c r="M82" t="str">
        <f t="shared" si="13"/>
        <v>15Inoculated</v>
      </c>
    </row>
    <row r="83" spans="1:13" x14ac:dyDescent="0.2">
      <c r="A83">
        <v>3</v>
      </c>
      <c r="B83">
        <v>1</v>
      </c>
      <c r="C83" s="2">
        <v>44747</v>
      </c>
      <c r="D83">
        <v>7</v>
      </c>
      <c r="E83" t="s">
        <v>242</v>
      </c>
      <c r="F83" t="s">
        <v>133</v>
      </c>
      <c r="G83">
        <v>45</v>
      </c>
      <c r="H83" t="s">
        <v>244</v>
      </c>
      <c r="I83">
        <v>5</v>
      </c>
      <c r="J83">
        <v>40</v>
      </c>
      <c r="K83">
        <f t="shared" si="11"/>
        <v>0.1111111111111111</v>
      </c>
      <c r="L83">
        <f t="shared" si="12"/>
        <v>11.111111111111111</v>
      </c>
      <c r="M83" t="str">
        <f t="shared" si="13"/>
        <v>45Inoculated</v>
      </c>
    </row>
    <row r="84" spans="1:13" x14ac:dyDescent="0.2">
      <c r="A84">
        <v>3</v>
      </c>
      <c r="B84">
        <v>1</v>
      </c>
      <c r="C84" s="2">
        <v>44747</v>
      </c>
      <c r="D84">
        <v>8</v>
      </c>
      <c r="E84" t="s">
        <v>245</v>
      </c>
      <c r="F84" t="s">
        <v>133</v>
      </c>
      <c r="G84">
        <v>15</v>
      </c>
      <c r="H84" t="s">
        <v>246</v>
      </c>
      <c r="I84">
        <v>2</v>
      </c>
      <c r="J84">
        <v>13</v>
      </c>
      <c r="K84">
        <f t="shared" si="11"/>
        <v>0.13333333333333333</v>
      </c>
      <c r="L84">
        <f t="shared" si="12"/>
        <v>13.333333333333334</v>
      </c>
      <c r="M84" t="str">
        <f t="shared" si="13"/>
        <v>15Inoculated</v>
      </c>
    </row>
    <row r="85" spans="1:13" x14ac:dyDescent="0.2">
      <c r="A85">
        <v>3</v>
      </c>
      <c r="B85">
        <v>1</v>
      </c>
      <c r="C85" s="2">
        <v>44747</v>
      </c>
      <c r="D85">
        <v>8</v>
      </c>
      <c r="E85" t="s">
        <v>245</v>
      </c>
      <c r="F85" t="s">
        <v>133</v>
      </c>
      <c r="G85">
        <v>45</v>
      </c>
      <c r="H85" t="s">
        <v>250</v>
      </c>
      <c r="I85">
        <v>2</v>
      </c>
      <c r="J85">
        <v>43</v>
      </c>
      <c r="K85">
        <f t="shared" si="11"/>
        <v>4.4444444444444446E-2</v>
      </c>
      <c r="L85">
        <f t="shared" si="12"/>
        <v>4.4444444444444446</v>
      </c>
      <c r="M85" t="str">
        <f t="shared" si="13"/>
        <v>45Inoculated</v>
      </c>
    </row>
    <row r="86" spans="1:13" x14ac:dyDescent="0.2">
      <c r="A86">
        <v>3</v>
      </c>
      <c r="B86">
        <v>2</v>
      </c>
      <c r="C86" s="2">
        <v>44754</v>
      </c>
      <c r="D86">
        <v>7</v>
      </c>
      <c r="E86" t="s">
        <v>242</v>
      </c>
      <c r="F86" t="s">
        <v>199</v>
      </c>
      <c r="G86">
        <v>15</v>
      </c>
      <c r="H86" t="s">
        <v>247</v>
      </c>
      <c r="I86">
        <v>2</v>
      </c>
      <c r="J86">
        <v>13</v>
      </c>
      <c r="K86">
        <f t="shared" si="11"/>
        <v>0.13333333333333333</v>
      </c>
      <c r="L86">
        <f t="shared" si="12"/>
        <v>13.333333333333334</v>
      </c>
      <c r="M86" t="str">
        <f t="shared" si="13"/>
        <v>15Control</v>
      </c>
    </row>
    <row r="87" spans="1:13" x14ac:dyDescent="0.2">
      <c r="A87">
        <v>3</v>
      </c>
      <c r="B87">
        <v>2</v>
      </c>
      <c r="C87" s="2">
        <v>44754</v>
      </c>
      <c r="D87">
        <v>7</v>
      </c>
      <c r="E87" t="s">
        <v>242</v>
      </c>
      <c r="F87" t="s">
        <v>199</v>
      </c>
      <c r="G87">
        <v>45</v>
      </c>
      <c r="H87" t="s">
        <v>248</v>
      </c>
      <c r="I87">
        <v>4</v>
      </c>
      <c r="J87">
        <v>41</v>
      </c>
      <c r="K87">
        <f t="shared" si="11"/>
        <v>8.8888888888888892E-2</v>
      </c>
      <c r="L87">
        <f t="shared" si="12"/>
        <v>8.8888888888888893</v>
      </c>
      <c r="M87" t="str">
        <f t="shared" si="13"/>
        <v>45Control</v>
      </c>
    </row>
    <row r="88" spans="1:13" x14ac:dyDescent="0.2">
      <c r="A88">
        <v>3</v>
      </c>
      <c r="B88">
        <v>2</v>
      </c>
      <c r="C88" s="2">
        <v>44754</v>
      </c>
      <c r="D88">
        <v>8</v>
      </c>
      <c r="E88" t="s">
        <v>245</v>
      </c>
      <c r="F88" t="s">
        <v>199</v>
      </c>
      <c r="G88">
        <v>15</v>
      </c>
      <c r="H88" t="s">
        <v>249</v>
      </c>
      <c r="I88" s="8">
        <v>5</v>
      </c>
      <c r="J88" s="8">
        <v>10</v>
      </c>
      <c r="K88">
        <f t="shared" si="11"/>
        <v>0.33333333333333331</v>
      </c>
      <c r="L88">
        <f t="shared" si="12"/>
        <v>33.333333333333329</v>
      </c>
      <c r="M88" t="str">
        <f t="shared" si="13"/>
        <v>15Control</v>
      </c>
    </row>
    <row r="89" spans="1:13" x14ac:dyDescent="0.2">
      <c r="A89">
        <v>3</v>
      </c>
      <c r="B89">
        <v>2</v>
      </c>
      <c r="C89" s="2">
        <v>44754</v>
      </c>
      <c r="D89">
        <v>8</v>
      </c>
      <c r="E89" t="s">
        <v>245</v>
      </c>
      <c r="F89" t="s">
        <v>199</v>
      </c>
      <c r="G89">
        <v>45</v>
      </c>
      <c r="H89" t="s">
        <v>251</v>
      </c>
      <c r="I89" s="8">
        <v>3</v>
      </c>
      <c r="J89">
        <v>42</v>
      </c>
      <c r="K89">
        <f t="shared" si="11"/>
        <v>6.6666666666666666E-2</v>
      </c>
      <c r="L89">
        <f t="shared" si="12"/>
        <v>6.666666666666667</v>
      </c>
      <c r="M89" t="str">
        <f t="shared" si="13"/>
        <v>45Control</v>
      </c>
    </row>
    <row r="90" spans="1:13" x14ac:dyDescent="0.2">
      <c r="A90">
        <v>3</v>
      </c>
      <c r="B90">
        <v>2</v>
      </c>
      <c r="C90" s="2">
        <v>44754</v>
      </c>
      <c r="D90">
        <v>7</v>
      </c>
      <c r="E90" t="s">
        <v>242</v>
      </c>
      <c r="F90" t="s">
        <v>133</v>
      </c>
      <c r="G90">
        <v>15</v>
      </c>
      <c r="H90" t="s">
        <v>243</v>
      </c>
      <c r="I90" s="8">
        <v>2</v>
      </c>
      <c r="J90" s="8">
        <v>13</v>
      </c>
      <c r="K90">
        <f t="shared" si="11"/>
        <v>0.13333333333333333</v>
      </c>
      <c r="L90">
        <f t="shared" si="12"/>
        <v>13.333333333333334</v>
      </c>
      <c r="M90" t="str">
        <f t="shared" si="13"/>
        <v>15Inoculated</v>
      </c>
    </row>
    <row r="91" spans="1:13" x14ac:dyDescent="0.2">
      <c r="A91">
        <v>3</v>
      </c>
      <c r="B91">
        <v>2</v>
      </c>
      <c r="C91" s="2">
        <v>44754</v>
      </c>
      <c r="D91">
        <v>7</v>
      </c>
      <c r="E91" t="s">
        <v>242</v>
      </c>
      <c r="F91" t="s">
        <v>133</v>
      </c>
      <c r="G91">
        <v>45</v>
      </c>
      <c r="H91" t="s">
        <v>244</v>
      </c>
      <c r="I91" s="8">
        <v>15</v>
      </c>
      <c r="J91" s="8">
        <v>30</v>
      </c>
      <c r="K91">
        <f t="shared" si="11"/>
        <v>0.33333333333333331</v>
      </c>
      <c r="L91">
        <f t="shared" si="12"/>
        <v>33.333333333333329</v>
      </c>
      <c r="M91" t="str">
        <f t="shared" si="13"/>
        <v>45Inoculated</v>
      </c>
    </row>
    <row r="92" spans="1:13" x14ac:dyDescent="0.2">
      <c r="A92">
        <v>3</v>
      </c>
      <c r="B92">
        <v>2</v>
      </c>
      <c r="C92" s="2">
        <v>44754</v>
      </c>
      <c r="D92">
        <v>8</v>
      </c>
      <c r="E92" t="s">
        <v>245</v>
      </c>
      <c r="F92" t="s">
        <v>133</v>
      </c>
      <c r="G92">
        <v>15</v>
      </c>
      <c r="H92" t="s">
        <v>246</v>
      </c>
      <c r="I92" s="8">
        <v>3</v>
      </c>
      <c r="J92" s="8">
        <v>12</v>
      </c>
      <c r="K92">
        <f t="shared" si="11"/>
        <v>0.2</v>
      </c>
      <c r="L92">
        <f t="shared" si="12"/>
        <v>20</v>
      </c>
      <c r="M92" t="str">
        <f t="shared" si="13"/>
        <v>15Inoculated</v>
      </c>
    </row>
    <row r="93" spans="1:13" x14ac:dyDescent="0.2">
      <c r="A93">
        <v>3</v>
      </c>
      <c r="B93">
        <v>2</v>
      </c>
      <c r="C93" s="2">
        <v>44754</v>
      </c>
      <c r="D93">
        <v>8</v>
      </c>
      <c r="E93" t="s">
        <v>245</v>
      </c>
      <c r="F93" t="s">
        <v>133</v>
      </c>
      <c r="G93">
        <v>45</v>
      </c>
      <c r="H93" t="s">
        <v>250</v>
      </c>
      <c r="I93" s="8">
        <v>8</v>
      </c>
      <c r="J93" s="8">
        <v>37</v>
      </c>
      <c r="K93">
        <f t="shared" si="11"/>
        <v>0.17777777777777778</v>
      </c>
      <c r="L93">
        <f t="shared" si="12"/>
        <v>17.777777777777779</v>
      </c>
      <c r="M93" t="str">
        <f t="shared" si="13"/>
        <v>45Inoculated</v>
      </c>
    </row>
    <row r="94" spans="1:13" x14ac:dyDescent="0.2">
      <c r="A94">
        <v>3</v>
      </c>
      <c r="B94">
        <v>3</v>
      </c>
      <c r="C94" s="2">
        <v>44760</v>
      </c>
      <c r="D94">
        <v>7</v>
      </c>
      <c r="E94" t="s">
        <v>242</v>
      </c>
      <c r="F94" t="s">
        <v>199</v>
      </c>
      <c r="G94">
        <v>15</v>
      </c>
      <c r="H94" t="s">
        <v>247</v>
      </c>
      <c r="I94" s="8">
        <v>2</v>
      </c>
      <c r="J94" s="8">
        <v>13</v>
      </c>
      <c r="K94">
        <f t="shared" si="11"/>
        <v>0.13333333333333333</v>
      </c>
      <c r="L94">
        <f t="shared" si="12"/>
        <v>13.333333333333334</v>
      </c>
      <c r="M94" t="str">
        <f t="shared" si="13"/>
        <v>15Control</v>
      </c>
    </row>
    <row r="95" spans="1:13" x14ac:dyDescent="0.2">
      <c r="A95">
        <v>3</v>
      </c>
      <c r="B95">
        <v>3</v>
      </c>
      <c r="C95" s="2">
        <v>44760</v>
      </c>
      <c r="D95">
        <v>7</v>
      </c>
      <c r="E95" t="s">
        <v>242</v>
      </c>
      <c r="F95" t="s">
        <v>199</v>
      </c>
      <c r="G95">
        <v>45</v>
      </c>
      <c r="H95" t="s">
        <v>248</v>
      </c>
      <c r="I95" s="8">
        <v>10</v>
      </c>
      <c r="J95" s="8">
        <v>35</v>
      </c>
      <c r="K95">
        <f t="shared" si="11"/>
        <v>0.22222222222222221</v>
      </c>
      <c r="L95">
        <f t="shared" si="12"/>
        <v>22.222222222222221</v>
      </c>
      <c r="M95" t="str">
        <f t="shared" si="13"/>
        <v>45Control</v>
      </c>
    </row>
    <row r="96" spans="1:13" x14ac:dyDescent="0.2">
      <c r="A96">
        <v>3</v>
      </c>
      <c r="B96">
        <v>3</v>
      </c>
      <c r="C96" s="2">
        <v>44760</v>
      </c>
      <c r="D96">
        <v>7</v>
      </c>
      <c r="E96" t="s">
        <v>242</v>
      </c>
      <c r="F96" t="s">
        <v>133</v>
      </c>
      <c r="G96">
        <v>15</v>
      </c>
      <c r="H96" t="s">
        <v>243</v>
      </c>
      <c r="I96" s="8">
        <v>2</v>
      </c>
      <c r="J96" s="8">
        <v>13</v>
      </c>
      <c r="K96">
        <f t="shared" si="11"/>
        <v>0.13333333333333333</v>
      </c>
      <c r="L96">
        <f t="shared" si="12"/>
        <v>13.333333333333334</v>
      </c>
      <c r="M96" t="str">
        <f t="shared" si="13"/>
        <v>15Inoculated</v>
      </c>
    </row>
    <row r="97" spans="1:15" x14ac:dyDescent="0.2">
      <c r="A97">
        <v>3</v>
      </c>
      <c r="B97">
        <v>3</v>
      </c>
      <c r="C97" s="2">
        <v>44760</v>
      </c>
      <c r="D97">
        <v>7</v>
      </c>
      <c r="E97" t="s">
        <v>242</v>
      </c>
      <c r="F97" t="s">
        <v>133</v>
      </c>
      <c r="G97">
        <v>45</v>
      </c>
      <c r="H97" t="s">
        <v>244</v>
      </c>
      <c r="I97" s="8">
        <v>18</v>
      </c>
      <c r="J97" s="8">
        <v>27</v>
      </c>
      <c r="K97">
        <f t="shared" si="11"/>
        <v>0.4</v>
      </c>
      <c r="L97">
        <f t="shared" si="12"/>
        <v>40</v>
      </c>
      <c r="M97" t="str">
        <f t="shared" si="13"/>
        <v>45Inoculated</v>
      </c>
    </row>
    <row r="98" spans="1:15" x14ac:dyDescent="0.2">
      <c r="A98">
        <v>4</v>
      </c>
      <c r="B98">
        <v>1</v>
      </c>
      <c r="C98" s="2">
        <v>44760</v>
      </c>
      <c r="D98">
        <v>7</v>
      </c>
      <c r="E98" t="s">
        <v>253</v>
      </c>
      <c r="F98" t="s">
        <v>199</v>
      </c>
      <c r="G98">
        <v>15</v>
      </c>
      <c r="H98" t="s">
        <v>259</v>
      </c>
      <c r="I98" s="8">
        <v>5</v>
      </c>
      <c r="J98" s="8">
        <v>10</v>
      </c>
      <c r="K98">
        <f t="shared" ref="K98:K125" si="14">I98 /G98</f>
        <v>0.33333333333333331</v>
      </c>
      <c r="L98">
        <f t="shared" ref="L98:L125" si="15">K98*100</f>
        <v>33.333333333333329</v>
      </c>
      <c r="M98" t="str">
        <f t="shared" si="13"/>
        <v>15Control</v>
      </c>
    </row>
    <row r="99" spans="1:15" x14ac:dyDescent="0.2">
      <c r="A99" s="13">
        <v>4</v>
      </c>
      <c r="B99" s="13">
        <v>1</v>
      </c>
      <c r="C99" s="14">
        <v>44760</v>
      </c>
      <c r="D99" s="13">
        <v>7</v>
      </c>
      <c r="E99" s="13" t="s">
        <v>253</v>
      </c>
      <c r="F99" s="13" t="s">
        <v>199</v>
      </c>
      <c r="G99" s="13">
        <v>45</v>
      </c>
      <c r="H99" s="13" t="s">
        <v>260</v>
      </c>
      <c r="I99" s="11">
        <v>10</v>
      </c>
      <c r="J99" s="11">
        <v>35</v>
      </c>
      <c r="K99" s="13">
        <f t="shared" si="14"/>
        <v>0.22222222222222221</v>
      </c>
      <c r="L99" s="13">
        <f t="shared" si="15"/>
        <v>22.222222222222221</v>
      </c>
      <c r="M99" t="str">
        <f t="shared" si="13"/>
        <v>45Control</v>
      </c>
      <c r="N99" s="13" t="s">
        <v>263</v>
      </c>
      <c r="O99" s="13"/>
    </row>
    <row r="100" spans="1:15" x14ac:dyDescent="0.2">
      <c r="A100">
        <v>4</v>
      </c>
      <c r="B100">
        <v>1</v>
      </c>
      <c r="C100" s="2">
        <v>44760</v>
      </c>
      <c r="D100">
        <v>7</v>
      </c>
      <c r="E100" t="s">
        <v>253</v>
      </c>
      <c r="F100" t="s">
        <v>133</v>
      </c>
      <c r="G100">
        <v>15</v>
      </c>
      <c r="H100" t="s">
        <v>254</v>
      </c>
      <c r="I100" s="8">
        <v>3</v>
      </c>
      <c r="J100" s="8">
        <v>12</v>
      </c>
      <c r="K100">
        <f t="shared" si="14"/>
        <v>0.2</v>
      </c>
      <c r="L100">
        <f t="shared" si="15"/>
        <v>20</v>
      </c>
      <c r="M100" t="str">
        <f t="shared" si="13"/>
        <v>15Inoculated</v>
      </c>
    </row>
    <row r="101" spans="1:15" x14ac:dyDescent="0.2">
      <c r="A101">
        <v>4</v>
      </c>
      <c r="B101">
        <v>1</v>
      </c>
      <c r="C101" s="2">
        <v>44760</v>
      </c>
      <c r="D101">
        <v>7</v>
      </c>
      <c r="E101" t="s">
        <v>253</v>
      </c>
      <c r="F101" t="s">
        <v>133</v>
      </c>
      <c r="G101">
        <v>45</v>
      </c>
      <c r="H101" t="s">
        <v>255</v>
      </c>
      <c r="I101" s="8">
        <v>3</v>
      </c>
      <c r="J101" s="8">
        <v>42</v>
      </c>
      <c r="K101">
        <f t="shared" si="14"/>
        <v>6.6666666666666666E-2</v>
      </c>
      <c r="L101">
        <f t="shared" si="15"/>
        <v>6.666666666666667</v>
      </c>
      <c r="M101" t="str">
        <f t="shared" si="13"/>
        <v>45Inoculated</v>
      </c>
    </row>
    <row r="102" spans="1:15" x14ac:dyDescent="0.2">
      <c r="A102">
        <v>3</v>
      </c>
      <c r="B102">
        <v>3</v>
      </c>
      <c r="C102" s="2">
        <v>44761</v>
      </c>
      <c r="D102">
        <v>8</v>
      </c>
      <c r="E102" t="s">
        <v>245</v>
      </c>
      <c r="F102" t="s">
        <v>199</v>
      </c>
      <c r="G102">
        <v>15</v>
      </c>
      <c r="H102" t="s">
        <v>249</v>
      </c>
      <c r="I102">
        <v>5</v>
      </c>
      <c r="J102">
        <v>10</v>
      </c>
      <c r="K102">
        <f t="shared" si="14"/>
        <v>0.33333333333333331</v>
      </c>
      <c r="L102">
        <f t="shared" si="15"/>
        <v>33.333333333333329</v>
      </c>
      <c r="M102" t="str">
        <f t="shared" si="13"/>
        <v>15Control</v>
      </c>
    </row>
    <row r="103" spans="1:15" x14ac:dyDescent="0.2">
      <c r="A103">
        <v>3</v>
      </c>
      <c r="B103">
        <v>3</v>
      </c>
      <c r="C103" s="2">
        <v>44761</v>
      </c>
      <c r="D103">
        <v>8</v>
      </c>
      <c r="E103" t="s">
        <v>245</v>
      </c>
      <c r="F103" t="s">
        <v>199</v>
      </c>
      <c r="G103">
        <v>45</v>
      </c>
      <c r="H103" t="s">
        <v>251</v>
      </c>
      <c r="I103">
        <v>10</v>
      </c>
      <c r="J103">
        <v>35</v>
      </c>
      <c r="K103">
        <f t="shared" si="14"/>
        <v>0.22222222222222221</v>
      </c>
      <c r="L103">
        <f t="shared" si="15"/>
        <v>22.222222222222221</v>
      </c>
      <c r="M103" t="str">
        <f t="shared" si="13"/>
        <v>45Control</v>
      </c>
    </row>
    <row r="104" spans="1:15" x14ac:dyDescent="0.2">
      <c r="A104">
        <v>3</v>
      </c>
      <c r="B104">
        <v>3</v>
      </c>
      <c r="C104" s="2">
        <v>44761</v>
      </c>
      <c r="D104">
        <v>8</v>
      </c>
      <c r="E104" t="s">
        <v>245</v>
      </c>
      <c r="F104" t="s">
        <v>133</v>
      </c>
      <c r="G104">
        <v>15</v>
      </c>
      <c r="H104" t="s">
        <v>246</v>
      </c>
      <c r="I104" s="8">
        <v>4</v>
      </c>
      <c r="J104" s="8">
        <v>11</v>
      </c>
      <c r="K104">
        <f t="shared" si="14"/>
        <v>0.26666666666666666</v>
      </c>
      <c r="L104">
        <f t="shared" si="15"/>
        <v>26.666666666666668</v>
      </c>
      <c r="M104" t="str">
        <f t="shared" si="13"/>
        <v>15Inoculated</v>
      </c>
    </row>
    <row r="105" spans="1:15" s="13" customFormat="1" x14ac:dyDescent="0.2">
      <c r="A105">
        <v>3</v>
      </c>
      <c r="B105">
        <v>3</v>
      </c>
      <c r="C105" s="2">
        <v>44761</v>
      </c>
      <c r="D105">
        <v>8</v>
      </c>
      <c r="E105" t="s">
        <v>245</v>
      </c>
      <c r="F105" t="s">
        <v>133</v>
      </c>
      <c r="G105">
        <v>45</v>
      </c>
      <c r="H105" t="s">
        <v>250</v>
      </c>
      <c r="I105" s="8">
        <v>15</v>
      </c>
      <c r="J105" s="8">
        <v>30</v>
      </c>
      <c r="K105">
        <f t="shared" si="14"/>
        <v>0.33333333333333331</v>
      </c>
      <c r="L105">
        <f t="shared" si="15"/>
        <v>33.333333333333329</v>
      </c>
      <c r="M105" t="str">
        <f t="shared" si="13"/>
        <v>45Inoculated</v>
      </c>
      <c r="N105"/>
      <c r="O105"/>
    </row>
    <row r="106" spans="1:15" x14ac:dyDescent="0.2">
      <c r="A106">
        <v>4</v>
      </c>
      <c r="B106">
        <v>1</v>
      </c>
      <c r="C106" s="2">
        <v>44761</v>
      </c>
      <c r="D106">
        <v>8</v>
      </c>
      <c r="E106" t="s">
        <v>256</v>
      </c>
      <c r="F106" t="s">
        <v>199</v>
      </c>
      <c r="G106">
        <v>15</v>
      </c>
      <c r="H106" t="s">
        <v>261</v>
      </c>
      <c r="I106" s="8">
        <v>6</v>
      </c>
      <c r="J106" s="8">
        <v>9</v>
      </c>
      <c r="K106">
        <f t="shared" si="14"/>
        <v>0.4</v>
      </c>
      <c r="L106">
        <f t="shared" si="15"/>
        <v>40</v>
      </c>
      <c r="M106" t="str">
        <f t="shared" si="13"/>
        <v>15Control</v>
      </c>
    </row>
    <row r="107" spans="1:15" x14ac:dyDescent="0.2">
      <c r="A107">
        <v>4</v>
      </c>
      <c r="B107">
        <v>1</v>
      </c>
      <c r="C107" s="2">
        <v>44761</v>
      </c>
      <c r="D107">
        <v>8</v>
      </c>
      <c r="E107" t="s">
        <v>256</v>
      </c>
      <c r="F107" t="s">
        <v>199</v>
      </c>
      <c r="G107">
        <v>45</v>
      </c>
      <c r="H107" t="s">
        <v>262</v>
      </c>
      <c r="I107" s="8">
        <v>8</v>
      </c>
      <c r="J107" s="8">
        <v>37</v>
      </c>
      <c r="K107">
        <f t="shared" si="14"/>
        <v>0.17777777777777778</v>
      </c>
      <c r="L107">
        <f t="shared" si="15"/>
        <v>17.777777777777779</v>
      </c>
      <c r="M107" t="str">
        <f t="shared" si="13"/>
        <v>45Control</v>
      </c>
    </row>
    <row r="108" spans="1:15" x14ac:dyDescent="0.2">
      <c r="A108">
        <v>4</v>
      </c>
      <c r="B108">
        <v>1</v>
      </c>
      <c r="C108" s="2">
        <v>44761</v>
      </c>
      <c r="D108">
        <v>8</v>
      </c>
      <c r="E108" t="s">
        <v>256</v>
      </c>
      <c r="F108" t="s">
        <v>133</v>
      </c>
      <c r="G108">
        <v>15</v>
      </c>
      <c r="H108" t="s">
        <v>257</v>
      </c>
      <c r="I108" s="8">
        <v>1</v>
      </c>
      <c r="J108" s="8">
        <v>14</v>
      </c>
      <c r="K108">
        <f t="shared" si="14"/>
        <v>6.6666666666666666E-2</v>
      </c>
      <c r="L108">
        <f t="shared" si="15"/>
        <v>6.666666666666667</v>
      </c>
      <c r="M108" t="str">
        <f t="shared" si="13"/>
        <v>15Inoculated</v>
      </c>
    </row>
    <row r="109" spans="1:15" x14ac:dyDescent="0.2">
      <c r="A109">
        <v>4</v>
      </c>
      <c r="B109">
        <v>1</v>
      </c>
      <c r="C109" s="2">
        <v>44761</v>
      </c>
      <c r="D109">
        <v>8</v>
      </c>
      <c r="E109" t="s">
        <v>256</v>
      </c>
      <c r="F109" t="s">
        <v>133</v>
      </c>
      <c r="G109">
        <v>45</v>
      </c>
      <c r="H109" t="s">
        <v>258</v>
      </c>
      <c r="I109" s="8">
        <v>5</v>
      </c>
      <c r="J109" s="8">
        <v>40</v>
      </c>
      <c r="K109">
        <f t="shared" si="14"/>
        <v>0.1111111111111111</v>
      </c>
      <c r="L109">
        <f t="shared" si="15"/>
        <v>11.111111111111111</v>
      </c>
      <c r="M109" t="str">
        <f t="shared" si="13"/>
        <v>45Inoculated</v>
      </c>
    </row>
    <row r="110" spans="1:15" x14ac:dyDescent="0.2">
      <c r="A110">
        <v>4</v>
      </c>
      <c r="B110">
        <v>2</v>
      </c>
      <c r="C110" s="2">
        <v>44768</v>
      </c>
      <c r="D110">
        <v>7</v>
      </c>
      <c r="E110" t="s">
        <v>253</v>
      </c>
      <c r="F110" t="s">
        <v>199</v>
      </c>
      <c r="G110">
        <v>15</v>
      </c>
      <c r="H110" t="s">
        <v>259</v>
      </c>
      <c r="I110" s="8">
        <v>7</v>
      </c>
      <c r="J110" s="8">
        <v>8</v>
      </c>
      <c r="K110">
        <f t="shared" si="14"/>
        <v>0.46666666666666667</v>
      </c>
      <c r="L110">
        <f t="shared" si="15"/>
        <v>46.666666666666664</v>
      </c>
      <c r="M110" t="str">
        <f t="shared" si="13"/>
        <v>15Control</v>
      </c>
    </row>
    <row r="111" spans="1:15" x14ac:dyDescent="0.2">
      <c r="A111">
        <v>4</v>
      </c>
      <c r="B111">
        <v>2</v>
      </c>
      <c r="C111" s="2">
        <v>44768</v>
      </c>
      <c r="D111">
        <v>7</v>
      </c>
      <c r="E111" t="s">
        <v>253</v>
      </c>
      <c r="F111" t="s">
        <v>199</v>
      </c>
      <c r="G111">
        <v>45</v>
      </c>
      <c r="H111" s="13" t="s">
        <v>260</v>
      </c>
      <c r="I111" s="11">
        <v>10</v>
      </c>
      <c r="J111" s="11">
        <v>35</v>
      </c>
      <c r="K111">
        <f t="shared" si="14"/>
        <v>0.22222222222222221</v>
      </c>
      <c r="L111">
        <f t="shared" si="15"/>
        <v>22.222222222222221</v>
      </c>
      <c r="M111" t="str">
        <f t="shared" si="13"/>
        <v>45Control</v>
      </c>
    </row>
    <row r="112" spans="1:15" x14ac:dyDescent="0.2">
      <c r="A112">
        <v>4</v>
      </c>
      <c r="B112">
        <v>2</v>
      </c>
      <c r="C112" s="2">
        <v>44768</v>
      </c>
      <c r="D112">
        <v>8</v>
      </c>
      <c r="E112" t="s">
        <v>256</v>
      </c>
      <c r="F112" t="s">
        <v>199</v>
      </c>
      <c r="G112">
        <v>15</v>
      </c>
      <c r="H112" t="s">
        <v>261</v>
      </c>
      <c r="I112" s="8">
        <v>7</v>
      </c>
      <c r="J112" s="8">
        <v>8</v>
      </c>
      <c r="K112">
        <f t="shared" si="14"/>
        <v>0.46666666666666667</v>
      </c>
      <c r="L112">
        <f t="shared" si="15"/>
        <v>46.666666666666664</v>
      </c>
      <c r="M112" t="str">
        <f t="shared" si="13"/>
        <v>15Control</v>
      </c>
    </row>
    <row r="113" spans="1:19" x14ac:dyDescent="0.2">
      <c r="A113">
        <v>4</v>
      </c>
      <c r="B113">
        <v>2</v>
      </c>
      <c r="C113" s="2">
        <v>44768</v>
      </c>
      <c r="D113">
        <v>8</v>
      </c>
      <c r="E113" t="s">
        <v>256</v>
      </c>
      <c r="F113" t="s">
        <v>199</v>
      </c>
      <c r="G113">
        <v>45</v>
      </c>
      <c r="H113" t="s">
        <v>262</v>
      </c>
      <c r="I113" s="8">
        <v>14</v>
      </c>
      <c r="J113" s="8">
        <v>31</v>
      </c>
      <c r="K113">
        <f t="shared" si="14"/>
        <v>0.31111111111111112</v>
      </c>
      <c r="L113">
        <f t="shared" si="15"/>
        <v>31.111111111111111</v>
      </c>
      <c r="M113" t="str">
        <f t="shared" si="13"/>
        <v>45Control</v>
      </c>
    </row>
    <row r="114" spans="1:19" x14ac:dyDescent="0.2">
      <c r="A114">
        <v>4</v>
      </c>
      <c r="B114">
        <v>2</v>
      </c>
      <c r="C114" s="2">
        <v>44768</v>
      </c>
      <c r="D114">
        <v>7</v>
      </c>
      <c r="E114" t="s">
        <v>253</v>
      </c>
      <c r="F114" t="s">
        <v>133</v>
      </c>
      <c r="G114">
        <v>15</v>
      </c>
      <c r="H114" t="s">
        <v>254</v>
      </c>
      <c r="I114" s="8">
        <v>5</v>
      </c>
      <c r="J114" s="8">
        <v>10</v>
      </c>
      <c r="K114">
        <f t="shared" si="14"/>
        <v>0.33333333333333331</v>
      </c>
      <c r="L114">
        <f t="shared" si="15"/>
        <v>33.333333333333329</v>
      </c>
      <c r="M114" t="str">
        <f t="shared" si="13"/>
        <v>15Inoculated</v>
      </c>
    </row>
    <row r="115" spans="1:19" x14ac:dyDescent="0.2">
      <c r="A115">
        <v>4</v>
      </c>
      <c r="B115">
        <v>2</v>
      </c>
      <c r="C115" s="2">
        <v>44768</v>
      </c>
      <c r="D115">
        <v>7</v>
      </c>
      <c r="E115" t="s">
        <v>253</v>
      </c>
      <c r="F115" t="s">
        <v>133</v>
      </c>
      <c r="G115">
        <v>45</v>
      </c>
      <c r="H115" t="s">
        <v>255</v>
      </c>
      <c r="I115" s="8">
        <v>7</v>
      </c>
      <c r="J115" s="8">
        <v>38</v>
      </c>
      <c r="K115">
        <f t="shared" si="14"/>
        <v>0.15555555555555556</v>
      </c>
      <c r="L115">
        <f t="shared" si="15"/>
        <v>15.555555555555555</v>
      </c>
      <c r="M115" t="str">
        <f t="shared" si="13"/>
        <v>45Inoculated</v>
      </c>
    </row>
    <row r="116" spans="1:19" x14ac:dyDescent="0.2">
      <c r="A116">
        <v>4</v>
      </c>
      <c r="B116">
        <v>2</v>
      </c>
      <c r="C116" s="2">
        <v>44768</v>
      </c>
      <c r="D116">
        <v>8</v>
      </c>
      <c r="E116" t="s">
        <v>256</v>
      </c>
      <c r="F116" t="s">
        <v>133</v>
      </c>
      <c r="G116">
        <v>15</v>
      </c>
      <c r="H116" t="s">
        <v>257</v>
      </c>
      <c r="I116" s="8">
        <v>5</v>
      </c>
      <c r="J116" s="8">
        <v>10</v>
      </c>
      <c r="K116">
        <f t="shared" si="14"/>
        <v>0.33333333333333331</v>
      </c>
      <c r="L116">
        <f t="shared" si="15"/>
        <v>33.333333333333329</v>
      </c>
      <c r="M116" t="str">
        <f t="shared" si="13"/>
        <v>15Inoculated</v>
      </c>
    </row>
    <row r="117" spans="1:19" x14ac:dyDescent="0.2">
      <c r="A117">
        <v>4</v>
      </c>
      <c r="B117">
        <v>2</v>
      </c>
      <c r="C117" s="2">
        <v>44768</v>
      </c>
      <c r="D117">
        <v>8</v>
      </c>
      <c r="E117" t="s">
        <v>256</v>
      </c>
      <c r="F117" t="s">
        <v>133</v>
      </c>
      <c r="G117">
        <v>45</v>
      </c>
      <c r="H117" t="s">
        <v>258</v>
      </c>
      <c r="I117" s="8">
        <v>20</v>
      </c>
      <c r="J117" s="8">
        <v>25</v>
      </c>
      <c r="K117">
        <f t="shared" si="14"/>
        <v>0.44444444444444442</v>
      </c>
      <c r="L117">
        <f t="shared" si="15"/>
        <v>44.444444444444443</v>
      </c>
      <c r="M117" t="str">
        <f t="shared" si="13"/>
        <v>45Inoculated</v>
      </c>
    </row>
    <row r="118" spans="1:19" x14ac:dyDescent="0.2">
      <c r="A118">
        <v>4</v>
      </c>
      <c r="B118">
        <v>3</v>
      </c>
      <c r="C118" s="2">
        <v>44774</v>
      </c>
      <c r="D118">
        <v>7</v>
      </c>
      <c r="E118" t="s">
        <v>253</v>
      </c>
      <c r="F118" t="s">
        <v>199</v>
      </c>
      <c r="G118">
        <v>15</v>
      </c>
      <c r="H118" t="s">
        <v>259</v>
      </c>
      <c r="I118" s="8">
        <v>8</v>
      </c>
      <c r="J118" s="8">
        <v>7</v>
      </c>
      <c r="K118">
        <f t="shared" si="14"/>
        <v>0.53333333333333333</v>
      </c>
      <c r="L118">
        <f t="shared" si="15"/>
        <v>53.333333333333336</v>
      </c>
      <c r="M118" t="str">
        <f t="shared" si="13"/>
        <v>15Control</v>
      </c>
    </row>
    <row r="119" spans="1:19" x14ac:dyDescent="0.2">
      <c r="A119" s="11">
        <v>4</v>
      </c>
      <c r="B119" s="11">
        <v>3</v>
      </c>
      <c r="C119" s="12">
        <v>44774</v>
      </c>
      <c r="D119" s="11">
        <v>7</v>
      </c>
      <c r="E119" s="11" t="s">
        <v>253</v>
      </c>
      <c r="F119" s="11" t="s">
        <v>199</v>
      </c>
      <c r="G119" s="11">
        <v>45</v>
      </c>
      <c r="H119" s="11" t="s">
        <v>260</v>
      </c>
      <c r="I119" s="11">
        <v>10</v>
      </c>
      <c r="J119" s="11">
        <v>34</v>
      </c>
      <c r="K119" s="11">
        <f t="shared" si="14"/>
        <v>0.22222222222222221</v>
      </c>
      <c r="L119" s="11">
        <f t="shared" si="15"/>
        <v>22.222222222222221</v>
      </c>
      <c r="M119" t="str">
        <f t="shared" si="13"/>
        <v>45Control</v>
      </c>
      <c r="N119" s="11"/>
      <c r="O119" s="11"/>
    </row>
    <row r="120" spans="1:19" x14ac:dyDescent="0.2">
      <c r="A120">
        <v>4</v>
      </c>
      <c r="B120">
        <v>3</v>
      </c>
      <c r="C120" s="2">
        <v>44774</v>
      </c>
      <c r="D120">
        <v>7</v>
      </c>
      <c r="E120" t="s">
        <v>253</v>
      </c>
      <c r="F120" t="s">
        <v>133</v>
      </c>
      <c r="G120">
        <v>15</v>
      </c>
      <c r="H120" t="s">
        <v>254</v>
      </c>
      <c r="I120" s="8">
        <v>7</v>
      </c>
      <c r="J120" s="8">
        <v>8</v>
      </c>
      <c r="K120">
        <f t="shared" si="14"/>
        <v>0.46666666666666667</v>
      </c>
      <c r="L120">
        <f t="shared" si="15"/>
        <v>46.666666666666664</v>
      </c>
      <c r="M120" t="str">
        <f t="shared" si="13"/>
        <v>15Inoculated</v>
      </c>
    </row>
    <row r="121" spans="1:19" s="11" customFormat="1" x14ac:dyDescent="0.2">
      <c r="A121">
        <v>4</v>
      </c>
      <c r="B121">
        <v>3</v>
      </c>
      <c r="C121" s="2">
        <v>44774</v>
      </c>
      <c r="D121">
        <v>7</v>
      </c>
      <c r="E121" t="s">
        <v>253</v>
      </c>
      <c r="F121" t="s">
        <v>133</v>
      </c>
      <c r="G121">
        <v>45</v>
      </c>
      <c r="H121" t="s">
        <v>255</v>
      </c>
      <c r="I121" s="8">
        <v>20</v>
      </c>
      <c r="J121" s="8">
        <v>25</v>
      </c>
      <c r="K121">
        <f t="shared" si="14"/>
        <v>0.44444444444444442</v>
      </c>
      <c r="L121">
        <f t="shared" si="15"/>
        <v>44.444444444444443</v>
      </c>
      <c r="M121" t="str">
        <f t="shared" si="13"/>
        <v>45Inoculated</v>
      </c>
      <c r="N121"/>
      <c r="O121"/>
    </row>
    <row r="122" spans="1:19" x14ac:dyDescent="0.2">
      <c r="A122">
        <v>4</v>
      </c>
      <c r="B122">
        <v>3</v>
      </c>
      <c r="C122" s="2">
        <v>44775</v>
      </c>
      <c r="D122">
        <v>8</v>
      </c>
      <c r="E122" t="s">
        <v>256</v>
      </c>
      <c r="F122" t="s">
        <v>199</v>
      </c>
      <c r="G122">
        <v>15</v>
      </c>
      <c r="H122" t="s">
        <v>261</v>
      </c>
      <c r="I122" s="8">
        <v>8</v>
      </c>
      <c r="J122" s="8">
        <v>7</v>
      </c>
      <c r="K122">
        <f t="shared" si="14"/>
        <v>0.53333333333333333</v>
      </c>
      <c r="L122">
        <f t="shared" si="15"/>
        <v>53.333333333333336</v>
      </c>
      <c r="M122" t="str">
        <f t="shared" si="13"/>
        <v>15Control</v>
      </c>
      <c r="N122" s="3"/>
      <c r="O122" s="3"/>
    </row>
    <row r="123" spans="1:19" x14ac:dyDescent="0.2">
      <c r="A123">
        <v>4</v>
      </c>
      <c r="B123">
        <v>3</v>
      </c>
      <c r="C123" s="2">
        <v>44775</v>
      </c>
      <c r="D123">
        <v>8</v>
      </c>
      <c r="E123" t="s">
        <v>256</v>
      </c>
      <c r="F123" t="s">
        <v>199</v>
      </c>
      <c r="G123">
        <v>45</v>
      </c>
      <c r="H123" t="s">
        <v>262</v>
      </c>
      <c r="I123" s="8">
        <v>19</v>
      </c>
      <c r="J123" s="8">
        <f>14+12</f>
        <v>26</v>
      </c>
      <c r="K123">
        <f t="shared" si="14"/>
        <v>0.42222222222222222</v>
      </c>
      <c r="L123">
        <f t="shared" si="15"/>
        <v>42.222222222222221</v>
      </c>
      <c r="M123" t="str">
        <f t="shared" si="13"/>
        <v>45Control</v>
      </c>
      <c r="N123" s="3"/>
      <c r="O123" s="3"/>
      <c r="S123" s="1"/>
    </row>
    <row r="124" spans="1:19" x14ac:dyDescent="0.2">
      <c r="A124">
        <v>4</v>
      </c>
      <c r="B124">
        <v>3</v>
      </c>
      <c r="C124" s="2">
        <v>44775</v>
      </c>
      <c r="D124">
        <v>8</v>
      </c>
      <c r="E124" t="s">
        <v>256</v>
      </c>
      <c r="F124" t="s">
        <v>133</v>
      </c>
      <c r="G124">
        <v>15</v>
      </c>
      <c r="H124" t="s">
        <v>257</v>
      </c>
      <c r="I124" s="8">
        <v>7</v>
      </c>
      <c r="J124" s="8">
        <v>8</v>
      </c>
      <c r="K124">
        <f t="shared" si="14"/>
        <v>0.46666666666666667</v>
      </c>
      <c r="L124">
        <f t="shared" si="15"/>
        <v>46.666666666666664</v>
      </c>
      <c r="M124" t="str">
        <f t="shared" si="13"/>
        <v>15Inoculated</v>
      </c>
      <c r="S124" s="1"/>
    </row>
    <row r="125" spans="1:19" x14ac:dyDescent="0.2">
      <c r="A125">
        <v>4</v>
      </c>
      <c r="B125">
        <v>3</v>
      </c>
      <c r="C125" s="2">
        <v>44775</v>
      </c>
      <c r="D125">
        <v>8</v>
      </c>
      <c r="E125" t="s">
        <v>256</v>
      </c>
      <c r="F125" t="s">
        <v>133</v>
      </c>
      <c r="G125">
        <v>45</v>
      </c>
      <c r="H125" t="s">
        <v>258</v>
      </c>
      <c r="I125" s="8">
        <v>29</v>
      </c>
      <c r="J125" s="8">
        <v>16</v>
      </c>
      <c r="K125">
        <f t="shared" si="14"/>
        <v>0.64444444444444449</v>
      </c>
      <c r="L125">
        <f t="shared" si="15"/>
        <v>64.444444444444443</v>
      </c>
      <c r="M125" t="str">
        <f t="shared" si="13"/>
        <v>45Inoculated</v>
      </c>
      <c r="N125" s="3"/>
      <c r="O125" s="3"/>
    </row>
    <row r="126" spans="1:19" x14ac:dyDescent="0.2">
      <c r="A126">
        <v>5</v>
      </c>
      <c r="B126">
        <v>1</v>
      </c>
      <c r="C126" s="2">
        <v>44788</v>
      </c>
      <c r="D126">
        <v>7</v>
      </c>
      <c r="E126" t="s">
        <v>271</v>
      </c>
      <c r="F126" t="s">
        <v>133</v>
      </c>
      <c r="G126">
        <v>15</v>
      </c>
      <c r="H126" t="s">
        <v>272</v>
      </c>
      <c r="I126" s="8">
        <v>2</v>
      </c>
      <c r="J126" s="8">
        <v>13</v>
      </c>
      <c r="K126">
        <f t="shared" ref="K126:K133" si="16">I126 /G126</f>
        <v>0.13333333333333333</v>
      </c>
      <c r="L126">
        <f t="shared" ref="L126:L133" si="17">K126*100</f>
        <v>13.333333333333334</v>
      </c>
      <c r="M126" t="str">
        <f t="shared" si="13"/>
        <v>15Inoculated</v>
      </c>
      <c r="N126" s="3"/>
      <c r="O126" s="3"/>
    </row>
    <row r="127" spans="1:19" x14ac:dyDescent="0.2">
      <c r="A127">
        <v>5</v>
      </c>
      <c r="B127">
        <v>1</v>
      </c>
      <c r="C127" s="2">
        <v>44788</v>
      </c>
      <c r="D127">
        <v>7</v>
      </c>
      <c r="E127" t="s">
        <v>271</v>
      </c>
      <c r="F127" t="s">
        <v>133</v>
      </c>
      <c r="G127">
        <v>45</v>
      </c>
      <c r="H127" t="s">
        <v>273</v>
      </c>
      <c r="I127" s="8">
        <v>5</v>
      </c>
      <c r="J127" s="8">
        <v>40</v>
      </c>
      <c r="K127">
        <f t="shared" si="16"/>
        <v>0.1111111111111111</v>
      </c>
      <c r="L127">
        <f t="shared" si="17"/>
        <v>11.111111111111111</v>
      </c>
      <c r="M127" t="str">
        <f t="shared" si="13"/>
        <v>45Inoculated</v>
      </c>
      <c r="N127" s="3"/>
      <c r="O127" s="3"/>
    </row>
    <row r="128" spans="1:19" x14ac:dyDescent="0.2">
      <c r="A128">
        <v>5</v>
      </c>
      <c r="B128">
        <v>1</v>
      </c>
      <c r="C128" s="2">
        <v>44788</v>
      </c>
      <c r="D128">
        <v>7</v>
      </c>
      <c r="E128" t="s">
        <v>271</v>
      </c>
      <c r="F128" t="s">
        <v>199</v>
      </c>
      <c r="G128">
        <v>15</v>
      </c>
      <c r="H128" t="s">
        <v>277</v>
      </c>
      <c r="I128" s="8">
        <v>1</v>
      </c>
      <c r="J128" s="8">
        <v>14</v>
      </c>
      <c r="K128">
        <f t="shared" si="16"/>
        <v>6.6666666666666666E-2</v>
      </c>
      <c r="L128">
        <f t="shared" si="17"/>
        <v>6.666666666666667</v>
      </c>
      <c r="M128" t="str">
        <f t="shared" si="13"/>
        <v>15Control</v>
      </c>
      <c r="N128" s="3"/>
      <c r="O128" s="3"/>
    </row>
    <row r="129" spans="1:13" x14ac:dyDescent="0.2">
      <c r="A129">
        <v>5</v>
      </c>
      <c r="B129">
        <v>1</v>
      </c>
      <c r="C129" s="2">
        <v>44788</v>
      </c>
      <c r="D129">
        <v>7</v>
      </c>
      <c r="E129" t="s">
        <v>271</v>
      </c>
      <c r="F129" t="s">
        <v>199</v>
      </c>
      <c r="G129">
        <v>45</v>
      </c>
      <c r="H129" t="s">
        <v>278</v>
      </c>
      <c r="I129" s="8">
        <v>1</v>
      </c>
      <c r="J129" s="8">
        <v>44</v>
      </c>
      <c r="K129">
        <f t="shared" si="16"/>
        <v>2.2222222222222223E-2</v>
      </c>
      <c r="L129">
        <f t="shared" si="17"/>
        <v>2.2222222222222223</v>
      </c>
      <c r="M129" t="str">
        <f t="shared" si="13"/>
        <v>45Control</v>
      </c>
    </row>
    <row r="130" spans="1:13" x14ac:dyDescent="0.2">
      <c r="A130">
        <v>5</v>
      </c>
      <c r="B130">
        <v>1</v>
      </c>
      <c r="C130" s="2">
        <v>44788</v>
      </c>
      <c r="D130">
        <v>8</v>
      </c>
      <c r="E130" t="s">
        <v>274</v>
      </c>
      <c r="F130" t="s">
        <v>133</v>
      </c>
      <c r="G130">
        <v>15</v>
      </c>
      <c r="H130" t="s">
        <v>275</v>
      </c>
      <c r="I130" s="8">
        <v>1</v>
      </c>
      <c r="J130" s="8">
        <v>14</v>
      </c>
      <c r="K130">
        <f t="shared" si="16"/>
        <v>6.6666666666666666E-2</v>
      </c>
      <c r="L130">
        <f t="shared" si="17"/>
        <v>6.666666666666667</v>
      </c>
      <c r="M130" t="str">
        <f t="shared" si="13"/>
        <v>15Inoculated</v>
      </c>
    </row>
    <row r="131" spans="1:13" x14ac:dyDescent="0.2">
      <c r="A131">
        <v>5</v>
      </c>
      <c r="B131">
        <v>1</v>
      </c>
      <c r="C131" s="2">
        <v>44788</v>
      </c>
      <c r="D131">
        <v>8</v>
      </c>
      <c r="E131" t="s">
        <v>274</v>
      </c>
      <c r="F131" t="s">
        <v>133</v>
      </c>
      <c r="G131">
        <v>45</v>
      </c>
      <c r="H131" t="s">
        <v>276</v>
      </c>
      <c r="I131" s="8">
        <v>11</v>
      </c>
      <c r="J131" s="8">
        <v>34</v>
      </c>
      <c r="K131">
        <f t="shared" si="16"/>
        <v>0.24444444444444444</v>
      </c>
      <c r="L131">
        <f t="shared" si="17"/>
        <v>24.444444444444443</v>
      </c>
      <c r="M131" t="str">
        <f t="shared" ref="M131:M173" si="18">_xlfn.CONCAT(G131,F131)</f>
        <v>45Inoculated</v>
      </c>
    </row>
    <row r="132" spans="1:13" x14ac:dyDescent="0.2">
      <c r="A132">
        <v>5</v>
      </c>
      <c r="B132">
        <v>1</v>
      </c>
      <c r="C132" s="2">
        <v>44788</v>
      </c>
      <c r="D132">
        <v>8</v>
      </c>
      <c r="E132" t="s">
        <v>274</v>
      </c>
      <c r="F132" t="s">
        <v>199</v>
      </c>
      <c r="G132">
        <v>15</v>
      </c>
      <c r="H132" t="s">
        <v>279</v>
      </c>
      <c r="I132" s="8">
        <v>2</v>
      </c>
      <c r="J132" s="8">
        <v>13</v>
      </c>
      <c r="K132">
        <f t="shared" si="16"/>
        <v>0.13333333333333333</v>
      </c>
      <c r="L132">
        <f t="shared" si="17"/>
        <v>13.333333333333334</v>
      </c>
      <c r="M132" t="str">
        <f t="shared" si="18"/>
        <v>15Control</v>
      </c>
    </row>
    <row r="133" spans="1:13" x14ac:dyDescent="0.2">
      <c r="A133">
        <v>5</v>
      </c>
      <c r="B133">
        <v>1</v>
      </c>
      <c r="C133" s="2">
        <v>44788</v>
      </c>
      <c r="D133">
        <v>8</v>
      </c>
      <c r="E133" t="s">
        <v>274</v>
      </c>
      <c r="F133" t="s">
        <v>199</v>
      </c>
      <c r="G133">
        <v>45</v>
      </c>
      <c r="H133" t="s">
        <v>280</v>
      </c>
      <c r="I133" s="8">
        <v>5</v>
      </c>
      <c r="J133" s="8">
        <v>40</v>
      </c>
      <c r="K133">
        <f t="shared" si="16"/>
        <v>0.1111111111111111</v>
      </c>
      <c r="L133">
        <f t="shared" si="17"/>
        <v>11.111111111111111</v>
      </c>
      <c r="M133" t="str">
        <f t="shared" si="18"/>
        <v>45Control</v>
      </c>
    </row>
    <row r="134" spans="1:13" x14ac:dyDescent="0.2">
      <c r="A134">
        <v>5</v>
      </c>
      <c r="B134">
        <v>2</v>
      </c>
      <c r="C134" s="2">
        <v>44788</v>
      </c>
      <c r="D134">
        <v>7</v>
      </c>
      <c r="E134" t="s">
        <v>271</v>
      </c>
      <c r="F134" t="s">
        <v>133</v>
      </c>
      <c r="G134">
        <v>15</v>
      </c>
      <c r="H134" t="s">
        <v>272</v>
      </c>
      <c r="I134" s="8">
        <v>2</v>
      </c>
      <c r="J134" s="8">
        <v>13</v>
      </c>
      <c r="K134">
        <f>I134 /G134</f>
        <v>0.13333333333333333</v>
      </c>
      <c r="L134">
        <f>K134*100</f>
        <v>13.333333333333334</v>
      </c>
      <c r="M134" t="str">
        <f t="shared" si="18"/>
        <v>15Inoculated</v>
      </c>
    </row>
    <row r="135" spans="1:13" x14ac:dyDescent="0.2">
      <c r="A135">
        <v>5</v>
      </c>
      <c r="B135">
        <v>2</v>
      </c>
      <c r="C135" s="2">
        <v>44788</v>
      </c>
      <c r="D135">
        <v>7</v>
      </c>
      <c r="E135" t="s">
        <v>271</v>
      </c>
      <c r="F135" t="s">
        <v>133</v>
      </c>
      <c r="G135">
        <v>45</v>
      </c>
      <c r="H135" t="s">
        <v>273</v>
      </c>
      <c r="I135" s="8">
        <v>15</v>
      </c>
      <c r="J135" s="8">
        <v>30</v>
      </c>
      <c r="K135">
        <f>I135 /G135</f>
        <v>0.33333333333333331</v>
      </c>
      <c r="L135">
        <f>K135*100</f>
        <v>33.333333333333329</v>
      </c>
      <c r="M135" t="str">
        <f t="shared" si="18"/>
        <v>45Inoculated</v>
      </c>
    </row>
    <row r="136" spans="1:13" x14ac:dyDescent="0.2">
      <c r="A136">
        <v>5</v>
      </c>
      <c r="B136">
        <v>2</v>
      </c>
      <c r="C136" s="2">
        <v>44788</v>
      </c>
      <c r="D136">
        <v>7</v>
      </c>
      <c r="E136" t="s">
        <v>271</v>
      </c>
      <c r="F136" t="s">
        <v>199</v>
      </c>
      <c r="G136">
        <v>15</v>
      </c>
      <c r="H136" t="s">
        <v>277</v>
      </c>
      <c r="I136" s="8">
        <v>1</v>
      </c>
      <c r="J136" s="8">
        <v>14</v>
      </c>
      <c r="K136">
        <f>I136 /G136</f>
        <v>6.6666666666666666E-2</v>
      </c>
      <c r="L136">
        <f>K136*100</f>
        <v>6.666666666666667</v>
      </c>
      <c r="M136" t="str">
        <f t="shared" si="18"/>
        <v>15Control</v>
      </c>
    </row>
    <row r="137" spans="1:13" x14ac:dyDescent="0.2">
      <c r="A137">
        <v>5</v>
      </c>
      <c r="B137">
        <v>2</v>
      </c>
      <c r="C137" s="2">
        <v>44788</v>
      </c>
      <c r="D137">
        <v>7</v>
      </c>
      <c r="E137" t="s">
        <v>271</v>
      </c>
      <c r="F137" t="s">
        <v>199</v>
      </c>
      <c r="G137">
        <v>45</v>
      </c>
      <c r="H137" t="s">
        <v>278</v>
      </c>
      <c r="I137" s="8">
        <v>2</v>
      </c>
      <c r="J137" s="8">
        <v>43</v>
      </c>
      <c r="K137">
        <f>I137 /G137</f>
        <v>4.4444444444444446E-2</v>
      </c>
      <c r="L137">
        <f>K137*100</f>
        <v>4.4444444444444446</v>
      </c>
      <c r="M137" t="str">
        <f t="shared" si="18"/>
        <v>45Control</v>
      </c>
    </row>
    <row r="138" spans="1:13" x14ac:dyDescent="0.2">
      <c r="A138">
        <v>5</v>
      </c>
      <c r="B138">
        <v>2</v>
      </c>
      <c r="C138" s="2">
        <v>44788</v>
      </c>
      <c r="D138">
        <v>8</v>
      </c>
      <c r="E138" t="s">
        <v>274</v>
      </c>
      <c r="F138" t="s">
        <v>133</v>
      </c>
      <c r="G138">
        <v>15</v>
      </c>
      <c r="H138" t="s">
        <v>275</v>
      </c>
      <c r="I138" s="8">
        <v>5</v>
      </c>
      <c r="J138" s="8">
        <v>10</v>
      </c>
      <c r="K138">
        <f t="shared" ref="K138:K148" si="19">I138 /G138</f>
        <v>0.33333333333333331</v>
      </c>
      <c r="L138">
        <f t="shared" ref="L138:L148" si="20">K138*100</f>
        <v>33.333333333333329</v>
      </c>
      <c r="M138" t="str">
        <f t="shared" si="18"/>
        <v>15Inoculated</v>
      </c>
    </row>
    <row r="139" spans="1:13" x14ac:dyDescent="0.2">
      <c r="A139">
        <v>5</v>
      </c>
      <c r="B139">
        <v>2</v>
      </c>
      <c r="C139" s="2">
        <v>44788</v>
      </c>
      <c r="D139">
        <v>8</v>
      </c>
      <c r="E139" t="s">
        <v>274</v>
      </c>
      <c r="F139" t="s">
        <v>133</v>
      </c>
      <c r="G139">
        <v>45</v>
      </c>
      <c r="H139" t="s">
        <v>276</v>
      </c>
      <c r="I139" s="8">
        <v>20</v>
      </c>
      <c r="J139" s="8">
        <v>25</v>
      </c>
      <c r="K139">
        <f t="shared" si="19"/>
        <v>0.44444444444444442</v>
      </c>
      <c r="L139">
        <f t="shared" si="20"/>
        <v>44.444444444444443</v>
      </c>
      <c r="M139" t="str">
        <f t="shared" si="18"/>
        <v>45Inoculated</v>
      </c>
    </row>
    <row r="140" spans="1:13" x14ac:dyDescent="0.2">
      <c r="A140">
        <v>5</v>
      </c>
      <c r="B140">
        <v>2</v>
      </c>
      <c r="C140" s="2">
        <v>44788</v>
      </c>
      <c r="D140">
        <v>8</v>
      </c>
      <c r="E140" t="s">
        <v>274</v>
      </c>
      <c r="F140" t="s">
        <v>199</v>
      </c>
      <c r="G140">
        <v>15</v>
      </c>
      <c r="H140" t="s">
        <v>279</v>
      </c>
      <c r="I140" s="8">
        <v>2</v>
      </c>
      <c r="J140" s="8">
        <v>13</v>
      </c>
      <c r="K140">
        <f t="shared" si="19"/>
        <v>0.13333333333333333</v>
      </c>
      <c r="L140">
        <f t="shared" si="20"/>
        <v>13.333333333333334</v>
      </c>
      <c r="M140" t="str">
        <f t="shared" si="18"/>
        <v>15Control</v>
      </c>
    </row>
    <row r="141" spans="1:13" x14ac:dyDescent="0.2">
      <c r="A141">
        <v>5</v>
      </c>
      <c r="B141">
        <v>2</v>
      </c>
      <c r="C141" s="2">
        <v>44788</v>
      </c>
      <c r="D141">
        <v>8</v>
      </c>
      <c r="E141" t="s">
        <v>274</v>
      </c>
      <c r="F141" t="s">
        <v>199</v>
      </c>
      <c r="G141">
        <v>45</v>
      </c>
      <c r="H141" t="s">
        <v>280</v>
      </c>
      <c r="I141" s="8">
        <v>9</v>
      </c>
      <c r="J141" s="8">
        <v>36</v>
      </c>
      <c r="K141">
        <f t="shared" si="19"/>
        <v>0.2</v>
      </c>
      <c r="L141">
        <f t="shared" si="20"/>
        <v>20</v>
      </c>
      <c r="M141" t="str">
        <f t="shared" si="18"/>
        <v>45Control</v>
      </c>
    </row>
    <row r="142" spans="1:13" x14ac:dyDescent="0.2">
      <c r="A142">
        <v>5</v>
      </c>
      <c r="B142">
        <v>3</v>
      </c>
      <c r="C142" s="2">
        <v>44803</v>
      </c>
      <c r="D142">
        <v>7</v>
      </c>
      <c r="E142" t="s">
        <v>271</v>
      </c>
      <c r="F142" t="s">
        <v>133</v>
      </c>
      <c r="G142">
        <v>15</v>
      </c>
      <c r="H142" t="s">
        <v>272</v>
      </c>
      <c r="I142" s="8">
        <v>3</v>
      </c>
      <c r="J142" s="8">
        <v>12</v>
      </c>
      <c r="K142">
        <f t="shared" si="19"/>
        <v>0.2</v>
      </c>
      <c r="L142">
        <f t="shared" si="20"/>
        <v>20</v>
      </c>
      <c r="M142" t="str">
        <f t="shared" si="18"/>
        <v>15Inoculated</v>
      </c>
    </row>
    <row r="143" spans="1:13" x14ac:dyDescent="0.2">
      <c r="A143">
        <v>5</v>
      </c>
      <c r="B143">
        <v>3</v>
      </c>
      <c r="C143" s="2">
        <v>44803</v>
      </c>
      <c r="D143">
        <v>7</v>
      </c>
      <c r="E143" t="s">
        <v>271</v>
      </c>
      <c r="F143" t="s">
        <v>133</v>
      </c>
      <c r="G143">
        <v>45</v>
      </c>
      <c r="H143" t="s">
        <v>273</v>
      </c>
      <c r="I143" s="8">
        <v>29</v>
      </c>
      <c r="J143" s="8">
        <v>16</v>
      </c>
      <c r="K143">
        <f t="shared" si="19"/>
        <v>0.64444444444444449</v>
      </c>
      <c r="L143">
        <f t="shared" si="20"/>
        <v>64.444444444444443</v>
      </c>
      <c r="M143" t="str">
        <f t="shared" si="18"/>
        <v>45Inoculated</v>
      </c>
    </row>
    <row r="144" spans="1:13" x14ac:dyDescent="0.2">
      <c r="A144">
        <v>5</v>
      </c>
      <c r="B144">
        <v>3</v>
      </c>
      <c r="C144" s="2">
        <v>44803</v>
      </c>
      <c r="D144">
        <v>7</v>
      </c>
      <c r="E144" t="s">
        <v>271</v>
      </c>
      <c r="F144" t="s">
        <v>199</v>
      </c>
      <c r="G144">
        <v>15</v>
      </c>
      <c r="H144" t="s">
        <v>277</v>
      </c>
      <c r="I144" s="8">
        <v>0</v>
      </c>
      <c r="J144" s="8">
        <v>15</v>
      </c>
      <c r="K144">
        <f t="shared" si="19"/>
        <v>0</v>
      </c>
      <c r="L144">
        <f t="shared" si="20"/>
        <v>0</v>
      </c>
      <c r="M144" t="str">
        <f t="shared" si="18"/>
        <v>15Control</v>
      </c>
    </row>
    <row r="145" spans="1:13" x14ac:dyDescent="0.2">
      <c r="A145">
        <v>5</v>
      </c>
      <c r="B145">
        <v>3</v>
      </c>
      <c r="C145" s="2">
        <v>44803</v>
      </c>
      <c r="D145">
        <v>7</v>
      </c>
      <c r="E145" t="s">
        <v>271</v>
      </c>
      <c r="F145" t="s">
        <v>199</v>
      </c>
      <c r="G145">
        <v>45</v>
      </c>
      <c r="H145" t="s">
        <v>278</v>
      </c>
      <c r="I145" s="8">
        <v>6</v>
      </c>
      <c r="J145" s="8">
        <v>39</v>
      </c>
      <c r="K145">
        <f t="shared" si="19"/>
        <v>0.13333333333333333</v>
      </c>
      <c r="L145">
        <f t="shared" si="20"/>
        <v>13.333333333333334</v>
      </c>
      <c r="M145" t="str">
        <f t="shared" si="18"/>
        <v>45Control</v>
      </c>
    </row>
    <row r="146" spans="1:13" x14ac:dyDescent="0.2">
      <c r="A146">
        <v>5</v>
      </c>
      <c r="B146">
        <v>3</v>
      </c>
      <c r="C146" s="2">
        <v>44803</v>
      </c>
      <c r="D146">
        <v>8</v>
      </c>
      <c r="E146" t="s">
        <v>274</v>
      </c>
      <c r="F146" t="s">
        <v>133</v>
      </c>
      <c r="G146">
        <v>15</v>
      </c>
      <c r="H146" t="s">
        <v>275</v>
      </c>
      <c r="I146">
        <v>10</v>
      </c>
      <c r="J146">
        <v>5</v>
      </c>
      <c r="K146">
        <f t="shared" si="19"/>
        <v>0.66666666666666663</v>
      </c>
      <c r="L146">
        <f t="shared" si="20"/>
        <v>66.666666666666657</v>
      </c>
      <c r="M146" t="str">
        <f t="shared" si="18"/>
        <v>15Inoculated</v>
      </c>
    </row>
    <row r="147" spans="1:13" x14ac:dyDescent="0.2">
      <c r="A147">
        <v>5</v>
      </c>
      <c r="B147">
        <v>3</v>
      </c>
      <c r="C147" s="2">
        <v>44803</v>
      </c>
      <c r="D147">
        <v>8</v>
      </c>
      <c r="E147" t="s">
        <v>274</v>
      </c>
      <c r="F147" t="s">
        <v>133</v>
      </c>
      <c r="G147">
        <v>45</v>
      </c>
      <c r="H147" t="s">
        <v>276</v>
      </c>
      <c r="I147">
        <v>30</v>
      </c>
      <c r="J147">
        <v>15</v>
      </c>
      <c r="K147">
        <f t="shared" si="19"/>
        <v>0.66666666666666663</v>
      </c>
      <c r="L147">
        <f t="shared" si="20"/>
        <v>66.666666666666657</v>
      </c>
      <c r="M147" t="str">
        <f t="shared" si="18"/>
        <v>45Inoculated</v>
      </c>
    </row>
    <row r="148" spans="1:13" x14ac:dyDescent="0.2">
      <c r="A148">
        <v>5</v>
      </c>
      <c r="B148">
        <v>3</v>
      </c>
      <c r="C148" s="2">
        <v>44803</v>
      </c>
      <c r="D148">
        <v>8</v>
      </c>
      <c r="E148" t="s">
        <v>274</v>
      </c>
      <c r="F148" t="s">
        <v>199</v>
      </c>
      <c r="G148">
        <v>15</v>
      </c>
      <c r="H148" t="s">
        <v>279</v>
      </c>
      <c r="I148">
        <v>5</v>
      </c>
      <c r="J148">
        <v>10</v>
      </c>
      <c r="K148">
        <f t="shared" si="19"/>
        <v>0.33333333333333331</v>
      </c>
      <c r="L148">
        <f t="shared" si="20"/>
        <v>33.333333333333329</v>
      </c>
      <c r="M148" t="str">
        <f t="shared" si="18"/>
        <v>15Control</v>
      </c>
    </row>
    <row r="149" spans="1:13" x14ac:dyDescent="0.2">
      <c r="A149">
        <v>5</v>
      </c>
      <c r="B149">
        <v>3</v>
      </c>
      <c r="C149" s="2">
        <v>44803</v>
      </c>
      <c r="D149">
        <v>8</v>
      </c>
      <c r="E149" t="s">
        <v>274</v>
      </c>
      <c r="F149" t="s">
        <v>199</v>
      </c>
      <c r="G149">
        <v>45</v>
      </c>
      <c r="H149" t="s">
        <v>280</v>
      </c>
      <c r="I149">
        <v>11</v>
      </c>
      <c r="J149">
        <v>34</v>
      </c>
      <c r="K149">
        <f>I149 /G149</f>
        <v>0.24444444444444444</v>
      </c>
      <c r="L149">
        <f>K149*100</f>
        <v>24.444444444444443</v>
      </c>
      <c r="M149" t="str">
        <f t="shared" si="18"/>
        <v>45Control</v>
      </c>
    </row>
    <row r="150" spans="1:13" x14ac:dyDescent="0.2">
      <c r="A150">
        <v>6</v>
      </c>
      <c r="B150">
        <v>1</v>
      </c>
      <c r="C150" s="2">
        <v>44823</v>
      </c>
      <c r="D150">
        <v>9</v>
      </c>
      <c r="E150" t="s">
        <v>291</v>
      </c>
      <c r="F150" t="s">
        <v>133</v>
      </c>
      <c r="G150">
        <v>15</v>
      </c>
      <c r="H150" t="s">
        <v>292</v>
      </c>
      <c r="I150">
        <v>0</v>
      </c>
      <c r="J150">
        <v>15</v>
      </c>
      <c r="K150">
        <f>I150 /G150</f>
        <v>0</v>
      </c>
      <c r="L150">
        <f>K150*100</f>
        <v>0</v>
      </c>
      <c r="M150" t="str">
        <f t="shared" si="18"/>
        <v>15Inoculated</v>
      </c>
    </row>
    <row r="151" spans="1:13" x14ac:dyDescent="0.2">
      <c r="A151">
        <v>6</v>
      </c>
      <c r="B151">
        <v>1</v>
      </c>
      <c r="C151" s="2">
        <v>44823</v>
      </c>
      <c r="D151">
        <v>9</v>
      </c>
      <c r="E151" t="s">
        <v>291</v>
      </c>
      <c r="F151" t="s">
        <v>133</v>
      </c>
      <c r="G151">
        <v>45</v>
      </c>
      <c r="H151" t="s">
        <v>293</v>
      </c>
      <c r="I151">
        <v>5</v>
      </c>
      <c r="J151">
        <v>40</v>
      </c>
      <c r="K151">
        <f>I151 /G151</f>
        <v>0.1111111111111111</v>
      </c>
      <c r="L151">
        <f>K151*100</f>
        <v>11.111111111111111</v>
      </c>
      <c r="M151" t="str">
        <f t="shared" si="18"/>
        <v>45Inoculated</v>
      </c>
    </row>
    <row r="152" spans="1:13" x14ac:dyDescent="0.2">
      <c r="A152">
        <v>6</v>
      </c>
      <c r="B152">
        <v>1</v>
      </c>
      <c r="C152" s="2">
        <v>44823</v>
      </c>
      <c r="D152">
        <v>9</v>
      </c>
      <c r="E152" t="s">
        <v>291</v>
      </c>
      <c r="F152" t="s">
        <v>199</v>
      </c>
      <c r="G152">
        <v>15</v>
      </c>
      <c r="H152" t="s">
        <v>297</v>
      </c>
      <c r="I152">
        <v>0</v>
      </c>
      <c r="J152">
        <v>15</v>
      </c>
      <c r="K152">
        <f t="shared" ref="K152:K166" si="21">I152 /G152</f>
        <v>0</v>
      </c>
      <c r="L152">
        <f t="shared" ref="L152:L166" si="22">K152*100</f>
        <v>0</v>
      </c>
      <c r="M152" t="str">
        <f t="shared" si="18"/>
        <v>15Control</v>
      </c>
    </row>
    <row r="153" spans="1:13" x14ac:dyDescent="0.2">
      <c r="A153">
        <v>6</v>
      </c>
      <c r="B153">
        <v>1</v>
      </c>
      <c r="C153" s="2">
        <v>44823</v>
      </c>
      <c r="D153">
        <v>9</v>
      </c>
      <c r="E153" t="s">
        <v>291</v>
      </c>
      <c r="F153" t="s">
        <v>199</v>
      </c>
      <c r="G153">
        <v>45</v>
      </c>
      <c r="H153" t="s">
        <v>298</v>
      </c>
      <c r="I153">
        <v>0</v>
      </c>
      <c r="J153">
        <v>45</v>
      </c>
      <c r="K153">
        <f t="shared" si="21"/>
        <v>0</v>
      </c>
      <c r="L153">
        <f t="shared" si="22"/>
        <v>0</v>
      </c>
      <c r="M153" t="str">
        <f t="shared" si="18"/>
        <v>45Control</v>
      </c>
    </row>
    <row r="154" spans="1:13" x14ac:dyDescent="0.2">
      <c r="A154">
        <v>6</v>
      </c>
      <c r="B154">
        <v>1</v>
      </c>
      <c r="C154" s="2">
        <v>44823</v>
      </c>
      <c r="D154">
        <v>10</v>
      </c>
      <c r="E154" t="s">
        <v>294</v>
      </c>
      <c r="F154" t="s">
        <v>133</v>
      </c>
      <c r="G154">
        <v>15</v>
      </c>
      <c r="H154" t="s">
        <v>295</v>
      </c>
      <c r="I154">
        <v>1</v>
      </c>
      <c r="J154">
        <v>14</v>
      </c>
      <c r="K154">
        <f t="shared" si="21"/>
        <v>6.6666666666666666E-2</v>
      </c>
      <c r="L154">
        <f t="shared" si="22"/>
        <v>6.666666666666667</v>
      </c>
      <c r="M154" t="str">
        <f t="shared" si="18"/>
        <v>15Inoculated</v>
      </c>
    </row>
    <row r="155" spans="1:13" x14ac:dyDescent="0.2">
      <c r="A155">
        <v>6</v>
      </c>
      <c r="B155">
        <v>1</v>
      </c>
      <c r="C155" s="2">
        <v>44823</v>
      </c>
      <c r="D155">
        <v>10</v>
      </c>
      <c r="E155" t="s">
        <v>294</v>
      </c>
      <c r="F155" t="s">
        <v>133</v>
      </c>
      <c r="G155">
        <v>45</v>
      </c>
      <c r="H155" t="s">
        <v>296</v>
      </c>
      <c r="I155">
        <v>4</v>
      </c>
      <c r="J155">
        <v>41</v>
      </c>
      <c r="K155">
        <f t="shared" si="21"/>
        <v>8.8888888888888892E-2</v>
      </c>
      <c r="L155">
        <f t="shared" si="22"/>
        <v>8.8888888888888893</v>
      </c>
      <c r="M155" t="str">
        <f t="shared" si="18"/>
        <v>45Inoculated</v>
      </c>
    </row>
    <row r="156" spans="1:13" x14ac:dyDescent="0.2">
      <c r="A156">
        <v>6</v>
      </c>
      <c r="B156">
        <v>1</v>
      </c>
      <c r="C156" s="2">
        <v>44823</v>
      </c>
      <c r="D156">
        <v>10</v>
      </c>
      <c r="E156" t="s">
        <v>294</v>
      </c>
      <c r="F156" t="s">
        <v>199</v>
      </c>
      <c r="G156">
        <v>15</v>
      </c>
      <c r="H156" t="s">
        <v>299</v>
      </c>
      <c r="I156">
        <v>0</v>
      </c>
      <c r="J156">
        <v>15</v>
      </c>
      <c r="K156">
        <f t="shared" si="21"/>
        <v>0</v>
      </c>
      <c r="L156">
        <f t="shared" si="22"/>
        <v>0</v>
      </c>
      <c r="M156" t="str">
        <f t="shared" si="18"/>
        <v>15Control</v>
      </c>
    </row>
    <row r="157" spans="1:13" x14ac:dyDescent="0.2">
      <c r="A157">
        <v>6</v>
      </c>
      <c r="B157">
        <v>1</v>
      </c>
      <c r="C157" s="2">
        <v>44823</v>
      </c>
      <c r="D157">
        <v>10</v>
      </c>
      <c r="E157" t="s">
        <v>294</v>
      </c>
      <c r="F157" t="s">
        <v>199</v>
      </c>
      <c r="G157">
        <v>45</v>
      </c>
      <c r="H157" t="s">
        <v>300</v>
      </c>
      <c r="I157">
        <v>0</v>
      </c>
      <c r="J157">
        <v>45</v>
      </c>
      <c r="K157">
        <f t="shared" si="21"/>
        <v>0</v>
      </c>
      <c r="L157">
        <f t="shared" si="22"/>
        <v>0</v>
      </c>
      <c r="M157" t="str">
        <f t="shared" si="18"/>
        <v>45Control</v>
      </c>
    </row>
    <row r="158" spans="1:13" x14ac:dyDescent="0.2">
      <c r="A158">
        <v>6</v>
      </c>
      <c r="B158">
        <v>2</v>
      </c>
      <c r="C158" s="2">
        <v>44829</v>
      </c>
      <c r="D158">
        <v>9</v>
      </c>
      <c r="E158" t="s">
        <v>291</v>
      </c>
      <c r="F158" t="s">
        <v>133</v>
      </c>
      <c r="G158">
        <v>15</v>
      </c>
      <c r="H158" t="s">
        <v>292</v>
      </c>
      <c r="I158">
        <v>0</v>
      </c>
      <c r="J158">
        <v>15</v>
      </c>
      <c r="K158">
        <f t="shared" si="21"/>
        <v>0</v>
      </c>
      <c r="L158">
        <f t="shared" si="22"/>
        <v>0</v>
      </c>
      <c r="M158" t="str">
        <f t="shared" si="18"/>
        <v>15Inoculated</v>
      </c>
    </row>
    <row r="159" spans="1:13" x14ac:dyDescent="0.2">
      <c r="A159">
        <v>6</v>
      </c>
      <c r="B159">
        <v>2</v>
      </c>
      <c r="C159" s="2">
        <v>44829</v>
      </c>
      <c r="D159">
        <v>9</v>
      </c>
      <c r="E159" t="s">
        <v>291</v>
      </c>
      <c r="F159" t="s">
        <v>133</v>
      </c>
      <c r="G159">
        <v>45</v>
      </c>
      <c r="H159" t="s">
        <v>293</v>
      </c>
      <c r="I159">
        <v>8</v>
      </c>
      <c r="J159">
        <v>37</v>
      </c>
      <c r="K159">
        <f t="shared" si="21"/>
        <v>0.17777777777777778</v>
      </c>
      <c r="L159">
        <f t="shared" si="22"/>
        <v>17.777777777777779</v>
      </c>
      <c r="M159" t="str">
        <f t="shared" si="18"/>
        <v>45Inoculated</v>
      </c>
    </row>
    <row r="160" spans="1:13" x14ac:dyDescent="0.2">
      <c r="A160">
        <v>6</v>
      </c>
      <c r="B160">
        <v>2</v>
      </c>
      <c r="C160" s="2">
        <v>44829</v>
      </c>
      <c r="D160">
        <v>9</v>
      </c>
      <c r="E160" t="s">
        <v>291</v>
      </c>
      <c r="F160" t="s">
        <v>199</v>
      </c>
      <c r="G160">
        <v>15</v>
      </c>
      <c r="H160" t="s">
        <v>297</v>
      </c>
      <c r="I160">
        <v>2</v>
      </c>
      <c r="J160">
        <v>13</v>
      </c>
      <c r="K160">
        <f t="shared" si="21"/>
        <v>0.13333333333333333</v>
      </c>
      <c r="L160">
        <f t="shared" si="22"/>
        <v>13.333333333333334</v>
      </c>
      <c r="M160" t="str">
        <f t="shared" si="18"/>
        <v>15Control</v>
      </c>
    </row>
    <row r="161" spans="1:13" x14ac:dyDescent="0.2">
      <c r="A161">
        <v>6</v>
      </c>
      <c r="B161">
        <v>2</v>
      </c>
      <c r="C161" s="2">
        <v>44829</v>
      </c>
      <c r="D161">
        <v>9</v>
      </c>
      <c r="E161" t="s">
        <v>291</v>
      </c>
      <c r="F161" t="s">
        <v>199</v>
      </c>
      <c r="G161">
        <v>45</v>
      </c>
      <c r="H161" t="s">
        <v>298</v>
      </c>
      <c r="I161">
        <v>4</v>
      </c>
      <c r="J161">
        <v>41</v>
      </c>
      <c r="K161">
        <f t="shared" si="21"/>
        <v>8.8888888888888892E-2</v>
      </c>
      <c r="L161">
        <f t="shared" si="22"/>
        <v>8.8888888888888893</v>
      </c>
      <c r="M161" t="str">
        <f t="shared" si="18"/>
        <v>45Control</v>
      </c>
    </row>
    <row r="162" spans="1:13" x14ac:dyDescent="0.2">
      <c r="A162">
        <v>6</v>
      </c>
      <c r="B162">
        <v>2</v>
      </c>
      <c r="C162" s="2">
        <v>44829</v>
      </c>
      <c r="D162">
        <v>10</v>
      </c>
      <c r="E162" t="s">
        <v>294</v>
      </c>
      <c r="F162" t="s">
        <v>133</v>
      </c>
      <c r="G162">
        <v>15</v>
      </c>
      <c r="H162" t="s">
        <v>295</v>
      </c>
      <c r="I162">
        <v>3</v>
      </c>
      <c r="J162">
        <v>12</v>
      </c>
      <c r="K162">
        <f t="shared" si="21"/>
        <v>0.2</v>
      </c>
      <c r="L162">
        <f t="shared" si="22"/>
        <v>20</v>
      </c>
      <c r="M162" t="str">
        <f t="shared" si="18"/>
        <v>15Inoculated</v>
      </c>
    </row>
    <row r="163" spans="1:13" x14ac:dyDescent="0.2">
      <c r="A163">
        <v>6</v>
      </c>
      <c r="B163">
        <v>2</v>
      </c>
      <c r="C163" s="2">
        <v>44829</v>
      </c>
      <c r="D163">
        <v>10</v>
      </c>
      <c r="E163" t="s">
        <v>294</v>
      </c>
      <c r="F163" t="s">
        <v>133</v>
      </c>
      <c r="G163">
        <v>45</v>
      </c>
      <c r="H163" t="s">
        <v>296</v>
      </c>
      <c r="I163">
        <v>8</v>
      </c>
      <c r="J163">
        <v>37</v>
      </c>
      <c r="K163">
        <f t="shared" si="21"/>
        <v>0.17777777777777778</v>
      </c>
      <c r="L163">
        <f t="shared" si="22"/>
        <v>17.777777777777779</v>
      </c>
      <c r="M163" t="str">
        <f t="shared" si="18"/>
        <v>45Inoculated</v>
      </c>
    </row>
    <row r="164" spans="1:13" x14ac:dyDescent="0.2">
      <c r="A164">
        <v>6</v>
      </c>
      <c r="B164">
        <v>2</v>
      </c>
      <c r="C164" s="2">
        <v>44829</v>
      </c>
      <c r="D164">
        <v>10</v>
      </c>
      <c r="E164" t="s">
        <v>294</v>
      </c>
      <c r="F164" t="s">
        <v>199</v>
      </c>
      <c r="G164">
        <v>15</v>
      </c>
      <c r="H164" t="s">
        <v>299</v>
      </c>
      <c r="I164">
        <v>0</v>
      </c>
      <c r="J164">
        <v>15</v>
      </c>
      <c r="K164">
        <f t="shared" si="21"/>
        <v>0</v>
      </c>
      <c r="L164">
        <f t="shared" si="22"/>
        <v>0</v>
      </c>
      <c r="M164" t="str">
        <f t="shared" si="18"/>
        <v>15Control</v>
      </c>
    </row>
    <row r="165" spans="1:13" x14ac:dyDescent="0.2">
      <c r="A165">
        <v>6</v>
      </c>
      <c r="B165">
        <v>2</v>
      </c>
      <c r="C165" s="2">
        <v>44829</v>
      </c>
      <c r="D165">
        <v>10</v>
      </c>
      <c r="E165" t="s">
        <v>294</v>
      </c>
      <c r="F165" t="s">
        <v>199</v>
      </c>
      <c r="G165">
        <v>45</v>
      </c>
      <c r="H165" t="s">
        <v>300</v>
      </c>
      <c r="I165">
        <v>1</v>
      </c>
      <c r="J165">
        <v>44</v>
      </c>
      <c r="K165">
        <f t="shared" si="21"/>
        <v>2.2222222222222223E-2</v>
      </c>
      <c r="L165">
        <f t="shared" si="22"/>
        <v>2.2222222222222223</v>
      </c>
      <c r="M165" t="str">
        <f t="shared" si="18"/>
        <v>45Control</v>
      </c>
    </row>
    <row r="166" spans="1:13" x14ac:dyDescent="0.2">
      <c r="A166">
        <v>6</v>
      </c>
      <c r="B166">
        <v>3</v>
      </c>
      <c r="C166" s="2">
        <v>44835</v>
      </c>
      <c r="D166">
        <v>9</v>
      </c>
      <c r="E166" t="s">
        <v>291</v>
      </c>
      <c r="F166" t="s">
        <v>133</v>
      </c>
      <c r="G166">
        <v>15</v>
      </c>
      <c r="H166" t="s">
        <v>292</v>
      </c>
      <c r="I166">
        <v>1</v>
      </c>
      <c r="J166">
        <v>14</v>
      </c>
      <c r="K166">
        <f t="shared" si="21"/>
        <v>6.6666666666666666E-2</v>
      </c>
      <c r="L166">
        <f t="shared" si="22"/>
        <v>6.666666666666667</v>
      </c>
      <c r="M166" t="str">
        <f t="shared" si="18"/>
        <v>15Inoculated</v>
      </c>
    </row>
    <row r="167" spans="1:13" x14ac:dyDescent="0.2">
      <c r="A167">
        <v>6</v>
      </c>
      <c r="B167">
        <v>3</v>
      </c>
      <c r="C167" s="2">
        <v>44835</v>
      </c>
      <c r="D167">
        <v>9</v>
      </c>
      <c r="E167" t="s">
        <v>291</v>
      </c>
      <c r="F167" t="s">
        <v>133</v>
      </c>
      <c r="G167">
        <v>45</v>
      </c>
      <c r="H167" t="s">
        <v>293</v>
      </c>
      <c r="I167">
        <v>12</v>
      </c>
      <c r="J167">
        <v>33</v>
      </c>
      <c r="K167">
        <f t="shared" ref="K167:K173" si="23">I167 /G167</f>
        <v>0.26666666666666666</v>
      </c>
      <c r="L167">
        <f t="shared" ref="L167:L173" si="24">K167*100</f>
        <v>26.666666666666668</v>
      </c>
      <c r="M167" t="str">
        <f t="shared" si="18"/>
        <v>45Inoculated</v>
      </c>
    </row>
    <row r="168" spans="1:13" x14ac:dyDescent="0.2">
      <c r="A168">
        <v>6</v>
      </c>
      <c r="B168">
        <v>3</v>
      </c>
      <c r="C168" s="2">
        <v>44835</v>
      </c>
      <c r="D168">
        <v>9</v>
      </c>
      <c r="E168" t="s">
        <v>291</v>
      </c>
      <c r="F168" t="s">
        <v>199</v>
      </c>
      <c r="G168">
        <v>15</v>
      </c>
      <c r="H168" t="s">
        <v>297</v>
      </c>
      <c r="I168">
        <v>3</v>
      </c>
      <c r="J168">
        <v>12</v>
      </c>
      <c r="K168">
        <f t="shared" si="23"/>
        <v>0.2</v>
      </c>
      <c r="L168">
        <f t="shared" si="24"/>
        <v>20</v>
      </c>
      <c r="M168" t="str">
        <f t="shared" si="18"/>
        <v>15Control</v>
      </c>
    </row>
    <row r="169" spans="1:13" x14ac:dyDescent="0.2">
      <c r="A169">
        <v>6</v>
      </c>
      <c r="B169">
        <v>3</v>
      </c>
      <c r="C169" s="2">
        <v>44835</v>
      </c>
      <c r="D169">
        <v>9</v>
      </c>
      <c r="E169" t="s">
        <v>291</v>
      </c>
      <c r="F169" t="s">
        <v>199</v>
      </c>
      <c r="G169">
        <v>45</v>
      </c>
      <c r="H169" t="s">
        <v>298</v>
      </c>
      <c r="I169">
        <v>10</v>
      </c>
      <c r="J169">
        <v>35</v>
      </c>
      <c r="K169">
        <f t="shared" si="23"/>
        <v>0.22222222222222221</v>
      </c>
      <c r="L169">
        <f t="shared" si="24"/>
        <v>22.222222222222221</v>
      </c>
      <c r="M169" t="str">
        <f t="shared" si="18"/>
        <v>45Control</v>
      </c>
    </row>
    <row r="170" spans="1:13" x14ac:dyDescent="0.2">
      <c r="A170">
        <v>6</v>
      </c>
      <c r="B170">
        <v>3</v>
      </c>
      <c r="C170" s="2">
        <v>44836</v>
      </c>
      <c r="D170">
        <v>10</v>
      </c>
      <c r="E170" t="s">
        <v>294</v>
      </c>
      <c r="F170" t="s">
        <v>133</v>
      </c>
      <c r="G170">
        <v>15</v>
      </c>
      <c r="H170" t="s">
        <v>295</v>
      </c>
      <c r="I170">
        <v>4</v>
      </c>
      <c r="J170">
        <v>11</v>
      </c>
      <c r="K170">
        <f t="shared" si="23"/>
        <v>0.26666666666666666</v>
      </c>
      <c r="L170">
        <f t="shared" si="24"/>
        <v>26.666666666666668</v>
      </c>
      <c r="M170" t="str">
        <f t="shared" si="18"/>
        <v>15Inoculated</v>
      </c>
    </row>
    <row r="171" spans="1:13" x14ac:dyDescent="0.2">
      <c r="A171">
        <v>6</v>
      </c>
      <c r="B171">
        <v>3</v>
      </c>
      <c r="C171" s="2">
        <v>44836</v>
      </c>
      <c r="D171">
        <v>10</v>
      </c>
      <c r="E171" t="s">
        <v>294</v>
      </c>
      <c r="F171" t="s">
        <v>133</v>
      </c>
      <c r="G171">
        <v>45</v>
      </c>
      <c r="H171" t="s">
        <v>296</v>
      </c>
      <c r="I171">
        <v>13</v>
      </c>
      <c r="J171">
        <v>32</v>
      </c>
      <c r="K171">
        <f t="shared" si="23"/>
        <v>0.28888888888888886</v>
      </c>
      <c r="L171">
        <f t="shared" si="24"/>
        <v>28.888888888888886</v>
      </c>
      <c r="M171" t="str">
        <f t="shared" si="18"/>
        <v>45Inoculated</v>
      </c>
    </row>
    <row r="172" spans="1:13" x14ac:dyDescent="0.2">
      <c r="A172">
        <v>6</v>
      </c>
      <c r="B172">
        <v>3</v>
      </c>
      <c r="C172" s="2">
        <v>44836</v>
      </c>
      <c r="D172">
        <v>10</v>
      </c>
      <c r="E172" t="s">
        <v>294</v>
      </c>
      <c r="F172" t="s">
        <v>199</v>
      </c>
      <c r="G172">
        <v>15</v>
      </c>
      <c r="H172" t="s">
        <v>299</v>
      </c>
      <c r="I172">
        <v>1</v>
      </c>
      <c r="J172">
        <v>14</v>
      </c>
      <c r="K172">
        <f t="shared" si="23"/>
        <v>6.6666666666666666E-2</v>
      </c>
      <c r="L172">
        <f t="shared" si="24"/>
        <v>6.666666666666667</v>
      </c>
      <c r="M172" t="str">
        <f t="shared" si="18"/>
        <v>15Control</v>
      </c>
    </row>
    <row r="173" spans="1:13" x14ac:dyDescent="0.2">
      <c r="A173">
        <v>6</v>
      </c>
      <c r="B173">
        <v>3</v>
      </c>
      <c r="C173" s="2">
        <v>44836</v>
      </c>
      <c r="D173">
        <v>10</v>
      </c>
      <c r="E173" t="s">
        <v>294</v>
      </c>
      <c r="F173" t="s">
        <v>199</v>
      </c>
      <c r="G173">
        <v>45</v>
      </c>
      <c r="H173" t="s">
        <v>300</v>
      </c>
      <c r="I173">
        <v>2</v>
      </c>
      <c r="J173">
        <v>43</v>
      </c>
      <c r="K173">
        <f t="shared" si="23"/>
        <v>4.4444444444444446E-2</v>
      </c>
      <c r="L173">
        <f t="shared" si="24"/>
        <v>4.4444444444444446</v>
      </c>
      <c r="M173" t="str">
        <f t="shared" si="18"/>
        <v>45Control</v>
      </c>
    </row>
  </sheetData>
  <sortState xmlns:xlrd2="http://schemas.microsoft.com/office/spreadsheetml/2017/richdata2" ref="A2:O133">
    <sortCondition ref="C2:C13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392A-7960-4BD5-81BA-80E0BFA3E126}">
  <dimension ref="A1:R57"/>
  <sheetViews>
    <sheetView tabSelected="1" workbookViewId="0">
      <pane ySplit="1" topLeftCell="A4" activePane="bottomLeft" state="frozen"/>
      <selection pane="bottomLeft" activeCell="H23" sqref="H23"/>
    </sheetView>
  </sheetViews>
  <sheetFormatPr baseColWidth="10" defaultColWidth="8.83203125" defaultRowHeight="15" x14ac:dyDescent="0.2"/>
  <cols>
    <col min="4" max="5" width="14.5" customWidth="1"/>
    <col min="6" max="7" width="18.33203125" customWidth="1"/>
    <col min="8" max="8" width="14.5" customWidth="1"/>
    <col min="9" max="10" width="12" customWidth="1"/>
    <col min="11" max="11" width="9.6640625" customWidth="1"/>
  </cols>
  <sheetData>
    <row r="1" spans="1:18" x14ac:dyDescent="0.2">
      <c r="A1" t="s">
        <v>129</v>
      </c>
      <c r="B1" t="s">
        <v>236</v>
      </c>
      <c r="C1" t="s">
        <v>40</v>
      </c>
      <c r="D1" t="s">
        <v>133</v>
      </c>
      <c r="E1" t="s">
        <v>282</v>
      </c>
      <c r="F1" t="s">
        <v>284</v>
      </c>
      <c r="G1" t="s">
        <v>285</v>
      </c>
      <c r="H1" t="s">
        <v>283</v>
      </c>
      <c r="I1" t="s">
        <v>214</v>
      </c>
      <c r="J1" t="s">
        <v>238</v>
      </c>
      <c r="K1" t="s">
        <v>215</v>
      </c>
      <c r="L1" t="s">
        <v>216</v>
      </c>
      <c r="M1" t="s">
        <v>218</v>
      </c>
      <c r="N1" t="s">
        <v>239</v>
      </c>
      <c r="O1" t="s">
        <v>219</v>
      </c>
      <c r="P1" t="s">
        <v>240</v>
      </c>
      <c r="R1" t="s">
        <v>41</v>
      </c>
    </row>
    <row r="2" spans="1:18" x14ac:dyDescent="0.2">
      <c r="A2" t="s">
        <v>169</v>
      </c>
      <c r="B2">
        <v>1</v>
      </c>
      <c r="C2">
        <v>15</v>
      </c>
      <c r="D2" t="s">
        <v>114</v>
      </c>
      <c r="E2" t="str">
        <f>_xlfn.CONCAT(A2,C2)</f>
        <v>1a15</v>
      </c>
      <c r="F2">
        <v>0</v>
      </c>
      <c r="G2">
        <v>0</v>
      </c>
      <c r="H2">
        <v>2502.3030769000002</v>
      </c>
      <c r="I2">
        <v>18.5</v>
      </c>
      <c r="J2">
        <f>LOG(I2)</f>
        <v>1.2671717284030137</v>
      </c>
      <c r="K2">
        <v>11</v>
      </c>
      <c r="L2">
        <v>19</v>
      </c>
      <c r="M2">
        <v>1</v>
      </c>
      <c r="N2">
        <f>LOG(M2+1)</f>
        <v>0.3010299956639812</v>
      </c>
      <c r="O2">
        <f>L2+M2</f>
        <v>20</v>
      </c>
      <c r="P2">
        <f>LOG(O2)</f>
        <v>1.3010299956639813</v>
      </c>
      <c r="R2" t="s">
        <v>180</v>
      </c>
    </row>
    <row r="3" spans="1:18" x14ac:dyDescent="0.2">
      <c r="A3" t="s">
        <v>169</v>
      </c>
      <c r="B3">
        <v>1</v>
      </c>
      <c r="C3">
        <v>45</v>
      </c>
      <c r="D3" t="s">
        <v>114</v>
      </c>
      <c r="E3" t="str">
        <f t="shared" ref="E3:E45" si="0">_xlfn.CONCAT(A3,C3)</f>
        <v>1a45</v>
      </c>
      <c r="F3">
        <v>25.875</v>
      </c>
      <c r="G3">
        <v>59.142857143000001</v>
      </c>
      <c r="H3">
        <v>2504.5687499999999</v>
      </c>
      <c r="I3">
        <v>20</v>
      </c>
      <c r="J3">
        <f t="shared" ref="J3:J57" si="1">LOG(I3)</f>
        <v>1.3010299956639813</v>
      </c>
      <c r="K3">
        <v>15</v>
      </c>
      <c r="L3">
        <v>4</v>
      </c>
      <c r="M3">
        <v>0</v>
      </c>
      <c r="N3">
        <f t="shared" ref="N3:N28" si="2">LOG(M3+1)</f>
        <v>0</v>
      </c>
      <c r="O3">
        <f t="shared" ref="O3:O28" si="3">L3+M3</f>
        <v>4</v>
      </c>
      <c r="P3">
        <f t="shared" ref="P3:P28" si="4">LOG(O3)</f>
        <v>0.6020599913279624</v>
      </c>
    </row>
    <row r="4" spans="1:18" x14ac:dyDescent="0.2">
      <c r="A4" t="s">
        <v>170</v>
      </c>
      <c r="B4">
        <v>3</v>
      </c>
      <c r="C4">
        <v>15</v>
      </c>
      <c r="D4" t="s">
        <v>114</v>
      </c>
      <c r="E4" t="str">
        <f t="shared" si="0"/>
        <v>3a15</v>
      </c>
      <c r="F4">
        <v>27.25</v>
      </c>
      <c r="G4">
        <v>54.5</v>
      </c>
      <c r="H4">
        <v>2412.7325000000001</v>
      </c>
      <c r="I4">
        <v>10.6</v>
      </c>
      <c r="J4">
        <f t="shared" si="1"/>
        <v>1.0253058652647702</v>
      </c>
      <c r="K4">
        <v>4</v>
      </c>
      <c r="L4">
        <v>12</v>
      </c>
      <c r="M4">
        <v>1</v>
      </c>
      <c r="N4">
        <f t="shared" si="2"/>
        <v>0.3010299956639812</v>
      </c>
      <c r="O4">
        <f t="shared" si="3"/>
        <v>13</v>
      </c>
      <c r="P4">
        <f t="shared" si="4"/>
        <v>1.1139433523068367</v>
      </c>
    </row>
    <row r="5" spans="1:18" x14ac:dyDescent="0.2">
      <c r="A5" t="s">
        <v>170</v>
      </c>
      <c r="B5">
        <v>3</v>
      </c>
      <c r="C5">
        <v>45</v>
      </c>
      <c r="D5" t="s">
        <v>114</v>
      </c>
      <c r="E5" t="str">
        <f t="shared" si="0"/>
        <v>3a45</v>
      </c>
      <c r="F5">
        <v>9.6999999999999993</v>
      </c>
      <c r="G5">
        <v>21.444444443999998</v>
      </c>
      <c r="H5">
        <v>2593.4969999999998</v>
      </c>
      <c r="I5">
        <v>35.9</v>
      </c>
      <c r="J5">
        <f t="shared" si="1"/>
        <v>1.5550944485783191</v>
      </c>
      <c r="K5">
        <v>32</v>
      </c>
      <c r="L5">
        <v>11</v>
      </c>
      <c r="M5">
        <v>10</v>
      </c>
      <c r="N5">
        <f t="shared" si="2"/>
        <v>1.0413926851582251</v>
      </c>
      <c r="O5">
        <f t="shared" si="3"/>
        <v>21</v>
      </c>
      <c r="P5">
        <f t="shared" si="4"/>
        <v>1.3222192947339193</v>
      </c>
    </row>
    <row r="6" spans="1:18" x14ac:dyDescent="0.2">
      <c r="A6" t="s">
        <v>171</v>
      </c>
      <c r="B6">
        <v>4</v>
      </c>
      <c r="C6">
        <v>15</v>
      </c>
      <c r="D6" t="s">
        <v>114</v>
      </c>
      <c r="E6" t="str">
        <f t="shared" si="0"/>
        <v>4a15</v>
      </c>
      <c r="F6">
        <v>23</v>
      </c>
      <c r="G6">
        <v>61.333333332999999</v>
      </c>
      <c r="H6">
        <v>2474.8724999999999</v>
      </c>
      <c r="I6">
        <v>11.4</v>
      </c>
      <c r="J6">
        <f t="shared" si="1"/>
        <v>1.0569048513364727</v>
      </c>
      <c r="K6">
        <v>8</v>
      </c>
      <c r="L6">
        <v>1</v>
      </c>
      <c r="M6">
        <v>1</v>
      </c>
      <c r="N6">
        <f t="shared" si="2"/>
        <v>0.3010299956639812</v>
      </c>
      <c r="O6">
        <f t="shared" si="3"/>
        <v>2</v>
      </c>
      <c r="P6">
        <f t="shared" si="4"/>
        <v>0.3010299956639812</v>
      </c>
    </row>
    <row r="7" spans="1:18" x14ac:dyDescent="0.2">
      <c r="A7" t="s">
        <v>171</v>
      </c>
      <c r="B7">
        <v>4</v>
      </c>
      <c r="C7">
        <v>45</v>
      </c>
      <c r="D7" t="s">
        <v>114</v>
      </c>
      <c r="E7" t="str">
        <f t="shared" si="0"/>
        <v>4a45</v>
      </c>
      <c r="F7">
        <v>14.555555556</v>
      </c>
      <c r="G7">
        <v>131</v>
      </c>
      <c r="H7">
        <v>2516.1077777999999</v>
      </c>
      <c r="I7">
        <v>15.5</v>
      </c>
      <c r="J7">
        <f t="shared" si="1"/>
        <v>1.1903316981702914</v>
      </c>
      <c r="K7">
        <v>10</v>
      </c>
      <c r="L7">
        <v>3</v>
      </c>
      <c r="M7">
        <v>0</v>
      </c>
      <c r="N7">
        <f t="shared" si="2"/>
        <v>0</v>
      </c>
      <c r="O7">
        <f t="shared" si="3"/>
        <v>3</v>
      </c>
      <c r="P7">
        <f t="shared" si="4"/>
        <v>0.47712125471966244</v>
      </c>
    </row>
    <row r="8" spans="1:18" x14ac:dyDescent="0.2">
      <c r="A8" t="s">
        <v>172</v>
      </c>
      <c r="B8">
        <v>5</v>
      </c>
      <c r="C8">
        <v>15</v>
      </c>
      <c r="D8" t="s">
        <v>114</v>
      </c>
      <c r="E8" t="str">
        <f t="shared" si="0"/>
        <v>5a15</v>
      </c>
      <c r="F8">
        <v>79.400000000000006</v>
      </c>
      <c r="G8">
        <v>79.400000000000006</v>
      </c>
      <c r="H8">
        <v>2636.3225000000002</v>
      </c>
      <c r="I8">
        <v>15</v>
      </c>
      <c r="J8">
        <f t="shared" si="1"/>
        <v>1.1760912590556813</v>
      </c>
      <c r="K8">
        <v>10</v>
      </c>
      <c r="L8">
        <v>5</v>
      </c>
      <c r="M8">
        <v>0</v>
      </c>
      <c r="N8">
        <f t="shared" si="2"/>
        <v>0</v>
      </c>
      <c r="O8">
        <f t="shared" si="3"/>
        <v>5</v>
      </c>
      <c r="P8">
        <f t="shared" si="4"/>
        <v>0.69897000433601886</v>
      </c>
    </row>
    <row r="9" spans="1:18" x14ac:dyDescent="0.2">
      <c r="A9" t="s">
        <v>172</v>
      </c>
      <c r="B9">
        <v>5</v>
      </c>
      <c r="C9">
        <v>45</v>
      </c>
      <c r="D9" t="s">
        <v>114</v>
      </c>
      <c r="E9" t="str">
        <f t="shared" si="0"/>
        <v>5a45</v>
      </c>
      <c r="F9">
        <v>207.375</v>
      </c>
      <c r="G9">
        <v>207.375</v>
      </c>
      <c r="H9">
        <v>2801.84</v>
      </c>
      <c r="I9">
        <v>33.6</v>
      </c>
      <c r="J9">
        <f t="shared" si="1"/>
        <v>1.5263392773898441</v>
      </c>
      <c r="K9">
        <v>14</v>
      </c>
      <c r="L9">
        <v>11</v>
      </c>
      <c r="M9">
        <v>0</v>
      </c>
      <c r="N9">
        <f t="shared" si="2"/>
        <v>0</v>
      </c>
      <c r="O9">
        <f t="shared" si="3"/>
        <v>11</v>
      </c>
      <c r="P9">
        <f t="shared" si="4"/>
        <v>1.0413926851582251</v>
      </c>
    </row>
    <row r="10" spans="1:18" x14ac:dyDescent="0.2">
      <c r="A10" t="s">
        <v>173</v>
      </c>
      <c r="B10">
        <v>6</v>
      </c>
      <c r="C10">
        <v>15</v>
      </c>
      <c r="D10" t="s">
        <v>114</v>
      </c>
      <c r="E10" t="str">
        <f t="shared" si="0"/>
        <v>6a15</v>
      </c>
      <c r="F10">
        <v>26.5</v>
      </c>
      <c r="G10">
        <v>39.75</v>
      </c>
      <c r="H10">
        <v>2778.9825000000001</v>
      </c>
      <c r="I10">
        <v>15.7</v>
      </c>
      <c r="J10">
        <f t="shared" si="1"/>
        <v>1.1958996524092338</v>
      </c>
      <c r="K10">
        <v>7</v>
      </c>
      <c r="L10">
        <v>7</v>
      </c>
      <c r="M10">
        <v>5</v>
      </c>
      <c r="N10">
        <f t="shared" si="2"/>
        <v>0.77815125038364363</v>
      </c>
      <c r="O10">
        <f t="shared" si="3"/>
        <v>12</v>
      </c>
      <c r="P10">
        <f t="shared" si="4"/>
        <v>1.0791812460476249</v>
      </c>
    </row>
    <row r="11" spans="1:18" x14ac:dyDescent="0.2">
      <c r="A11" t="s">
        <v>173</v>
      </c>
      <c r="B11">
        <v>6</v>
      </c>
      <c r="C11">
        <v>45</v>
      </c>
      <c r="D11" t="s">
        <v>114</v>
      </c>
      <c r="E11" t="str">
        <f t="shared" si="0"/>
        <v>6a45</v>
      </c>
      <c r="F11">
        <v>30</v>
      </c>
      <c r="G11">
        <v>30</v>
      </c>
      <c r="H11">
        <v>2479.2975000000001</v>
      </c>
      <c r="I11">
        <v>20</v>
      </c>
      <c r="J11">
        <f t="shared" si="1"/>
        <v>1.3010299956639813</v>
      </c>
      <c r="K11">
        <v>27</v>
      </c>
      <c r="L11">
        <v>11</v>
      </c>
      <c r="M11">
        <v>2</v>
      </c>
      <c r="N11">
        <f t="shared" si="2"/>
        <v>0.47712125471966244</v>
      </c>
      <c r="O11">
        <f t="shared" si="3"/>
        <v>13</v>
      </c>
      <c r="P11">
        <f t="shared" si="4"/>
        <v>1.1139433523068367</v>
      </c>
    </row>
    <row r="12" spans="1:18" x14ac:dyDescent="0.2">
      <c r="A12" t="s">
        <v>176</v>
      </c>
      <c r="B12">
        <v>1</v>
      </c>
      <c r="C12">
        <v>15</v>
      </c>
      <c r="D12" t="s">
        <v>115</v>
      </c>
      <c r="E12" t="s">
        <v>225</v>
      </c>
      <c r="I12">
        <v>11.9</v>
      </c>
      <c r="J12">
        <f t="shared" si="1"/>
        <v>1.0755469613925308</v>
      </c>
      <c r="K12">
        <v>11</v>
      </c>
      <c r="L12">
        <v>14</v>
      </c>
      <c r="M12">
        <v>9</v>
      </c>
      <c r="N12">
        <f t="shared" si="2"/>
        <v>1</v>
      </c>
      <c r="O12">
        <f t="shared" si="3"/>
        <v>23</v>
      </c>
      <c r="P12">
        <f t="shared" si="4"/>
        <v>1.3617278360175928</v>
      </c>
      <c r="R12" t="s">
        <v>213</v>
      </c>
    </row>
    <row r="13" spans="1:18" x14ac:dyDescent="0.2">
      <c r="A13" t="s">
        <v>185</v>
      </c>
      <c r="B13">
        <v>3</v>
      </c>
      <c r="C13">
        <v>15</v>
      </c>
      <c r="D13" t="s">
        <v>114</v>
      </c>
      <c r="E13" t="str">
        <f t="shared" si="0"/>
        <v>3b15</v>
      </c>
      <c r="F13">
        <v>36.916666667000001</v>
      </c>
      <c r="G13">
        <v>44.3</v>
      </c>
      <c r="H13">
        <v>2647.1591666999998</v>
      </c>
      <c r="I13">
        <v>15.5</v>
      </c>
      <c r="J13">
        <f t="shared" si="1"/>
        <v>1.1903316981702914</v>
      </c>
      <c r="K13">
        <v>6</v>
      </c>
      <c r="L13">
        <v>32</v>
      </c>
      <c r="M13">
        <v>2</v>
      </c>
      <c r="N13">
        <f t="shared" si="2"/>
        <v>0.47712125471966244</v>
      </c>
      <c r="O13">
        <f t="shared" si="3"/>
        <v>34</v>
      </c>
      <c r="P13">
        <f t="shared" si="4"/>
        <v>1.5314789170422551</v>
      </c>
    </row>
    <row r="14" spans="1:18" x14ac:dyDescent="0.2">
      <c r="A14" t="s">
        <v>185</v>
      </c>
      <c r="B14">
        <v>3</v>
      </c>
      <c r="C14">
        <v>45</v>
      </c>
      <c r="D14" t="s">
        <v>114</v>
      </c>
      <c r="E14" t="str">
        <f t="shared" si="0"/>
        <v>3b45</v>
      </c>
      <c r="F14">
        <v>30.243243242999998</v>
      </c>
      <c r="G14">
        <v>34.96875</v>
      </c>
      <c r="H14">
        <v>2454.8645946000001</v>
      </c>
      <c r="I14">
        <v>36.4</v>
      </c>
      <c r="J14">
        <f t="shared" si="1"/>
        <v>1.5611013836490559</v>
      </c>
      <c r="K14">
        <v>38</v>
      </c>
      <c r="L14">
        <v>53</v>
      </c>
      <c r="M14">
        <v>15</v>
      </c>
      <c r="N14">
        <f t="shared" si="2"/>
        <v>1.2041199826559248</v>
      </c>
      <c r="O14">
        <f t="shared" si="3"/>
        <v>68</v>
      </c>
      <c r="P14">
        <f t="shared" si="4"/>
        <v>1.8325089127062364</v>
      </c>
    </row>
    <row r="15" spans="1:18" x14ac:dyDescent="0.2">
      <c r="A15" t="s">
        <v>188</v>
      </c>
      <c r="B15">
        <v>4</v>
      </c>
      <c r="C15">
        <v>15</v>
      </c>
      <c r="D15" t="s">
        <v>114</v>
      </c>
      <c r="E15" t="str">
        <f t="shared" si="0"/>
        <v>4b15</v>
      </c>
      <c r="F15">
        <v>67.125</v>
      </c>
      <c r="G15">
        <v>179</v>
      </c>
      <c r="H15">
        <v>2390.32375</v>
      </c>
      <c r="I15">
        <v>11.6</v>
      </c>
      <c r="J15">
        <f t="shared" si="1"/>
        <v>1.0644579892269184</v>
      </c>
      <c r="K15">
        <v>12</v>
      </c>
      <c r="L15">
        <v>1</v>
      </c>
      <c r="M15">
        <v>0</v>
      </c>
      <c r="N15">
        <f t="shared" si="2"/>
        <v>0</v>
      </c>
      <c r="O15">
        <f t="shared" si="3"/>
        <v>1</v>
      </c>
      <c r="P15">
        <f t="shared" si="4"/>
        <v>0</v>
      </c>
    </row>
    <row r="16" spans="1:18" x14ac:dyDescent="0.2">
      <c r="A16" t="s">
        <v>188</v>
      </c>
      <c r="B16">
        <v>4</v>
      </c>
      <c r="C16">
        <v>45</v>
      </c>
      <c r="D16" t="s">
        <v>114</v>
      </c>
      <c r="E16" t="str">
        <f t="shared" si="0"/>
        <v>4b45</v>
      </c>
      <c r="F16">
        <v>29.214285713999999</v>
      </c>
      <c r="G16">
        <v>34.083333332999999</v>
      </c>
      <c r="H16">
        <v>2366.4657142999999</v>
      </c>
      <c r="I16">
        <v>31.5</v>
      </c>
      <c r="J16">
        <f t="shared" si="1"/>
        <v>1.4983105537896004</v>
      </c>
      <c r="K16">
        <v>20</v>
      </c>
      <c r="L16">
        <v>1</v>
      </c>
      <c r="M16">
        <v>0</v>
      </c>
      <c r="N16">
        <f t="shared" si="2"/>
        <v>0</v>
      </c>
      <c r="O16">
        <f t="shared" si="3"/>
        <v>1</v>
      </c>
      <c r="P16">
        <f t="shared" si="4"/>
        <v>0</v>
      </c>
    </row>
    <row r="17" spans="1:18" x14ac:dyDescent="0.2">
      <c r="A17" t="s">
        <v>187</v>
      </c>
      <c r="B17">
        <v>5</v>
      </c>
      <c r="C17">
        <v>15</v>
      </c>
      <c r="D17" t="s">
        <v>114</v>
      </c>
      <c r="E17" t="str">
        <f t="shared" si="0"/>
        <v>5b15</v>
      </c>
      <c r="F17">
        <v>271.71428571000001</v>
      </c>
      <c r="G17">
        <v>271.71428571000001</v>
      </c>
      <c r="H17">
        <v>2692.2642857000001</v>
      </c>
      <c r="I17">
        <v>19</v>
      </c>
      <c r="J17">
        <f t="shared" si="1"/>
        <v>1.2787536009528289</v>
      </c>
      <c r="K17">
        <v>18</v>
      </c>
      <c r="L17">
        <v>18</v>
      </c>
      <c r="M17">
        <v>10</v>
      </c>
      <c r="N17">
        <f t="shared" si="2"/>
        <v>1.0413926851582251</v>
      </c>
      <c r="O17">
        <f t="shared" si="3"/>
        <v>28</v>
      </c>
      <c r="P17">
        <f t="shared" si="4"/>
        <v>1.4471580313422192</v>
      </c>
    </row>
    <row r="18" spans="1:18" x14ac:dyDescent="0.2">
      <c r="A18" t="s">
        <v>187</v>
      </c>
      <c r="B18">
        <v>5</v>
      </c>
      <c r="C18">
        <v>45</v>
      </c>
      <c r="D18" t="s">
        <v>114</v>
      </c>
      <c r="E18" t="str">
        <f t="shared" si="0"/>
        <v>5b45</v>
      </c>
      <c r="F18">
        <v>79.928571429000002</v>
      </c>
      <c r="G18">
        <v>79.928571429000002</v>
      </c>
      <c r="H18">
        <v>2503.19</v>
      </c>
      <c r="I18">
        <v>35.200000000000003</v>
      </c>
      <c r="J18">
        <f t="shared" si="1"/>
        <v>1.546542663478131</v>
      </c>
      <c r="K18">
        <v>29</v>
      </c>
      <c r="L18">
        <v>63</v>
      </c>
      <c r="M18">
        <v>17</v>
      </c>
      <c r="N18">
        <f t="shared" si="2"/>
        <v>1.255272505103306</v>
      </c>
      <c r="O18">
        <f t="shared" si="3"/>
        <v>80</v>
      </c>
      <c r="P18">
        <f t="shared" si="4"/>
        <v>1.9030899869919435</v>
      </c>
    </row>
    <row r="19" spans="1:18" x14ac:dyDescent="0.2">
      <c r="A19" t="s">
        <v>186</v>
      </c>
      <c r="B19">
        <v>6</v>
      </c>
      <c r="C19">
        <v>15</v>
      </c>
      <c r="D19" t="s">
        <v>114</v>
      </c>
      <c r="E19" t="str">
        <f t="shared" si="0"/>
        <v>6b15</v>
      </c>
      <c r="F19">
        <v>39.153846154</v>
      </c>
      <c r="G19">
        <v>169.66666667000001</v>
      </c>
      <c r="H19">
        <v>2637.5287499999999</v>
      </c>
      <c r="I19">
        <v>12.2</v>
      </c>
      <c r="J19">
        <f t="shared" si="1"/>
        <v>1.0863598306747482</v>
      </c>
      <c r="K19">
        <v>13</v>
      </c>
      <c r="L19">
        <v>19</v>
      </c>
      <c r="M19">
        <v>8</v>
      </c>
      <c r="N19">
        <f t="shared" si="2"/>
        <v>0.95424250943932487</v>
      </c>
      <c r="O19">
        <f t="shared" si="3"/>
        <v>27</v>
      </c>
      <c r="P19">
        <f t="shared" si="4"/>
        <v>1.4313637641589874</v>
      </c>
    </row>
    <row r="20" spans="1:18" x14ac:dyDescent="0.2">
      <c r="A20" t="s">
        <v>186</v>
      </c>
      <c r="B20">
        <v>6</v>
      </c>
      <c r="C20">
        <v>45</v>
      </c>
      <c r="D20" t="s">
        <v>114</v>
      </c>
      <c r="E20" t="str">
        <f t="shared" si="0"/>
        <v>6b45</v>
      </c>
      <c r="F20">
        <v>135.42857143000001</v>
      </c>
      <c r="G20">
        <v>145.84615385000001</v>
      </c>
      <c r="H20">
        <v>2666.0046428999999</v>
      </c>
      <c r="I20">
        <v>24.3</v>
      </c>
      <c r="J20">
        <f t="shared" si="1"/>
        <v>1.3856062735983121</v>
      </c>
      <c r="K20">
        <v>20</v>
      </c>
      <c r="L20">
        <v>57</v>
      </c>
      <c r="M20">
        <v>11</v>
      </c>
      <c r="N20">
        <f t="shared" si="2"/>
        <v>1.0791812460476249</v>
      </c>
      <c r="O20">
        <f t="shared" si="3"/>
        <v>68</v>
      </c>
      <c r="P20">
        <f t="shared" si="4"/>
        <v>1.8325089127062364</v>
      </c>
    </row>
    <row r="21" spans="1:18" x14ac:dyDescent="0.2">
      <c r="A21" t="s">
        <v>195</v>
      </c>
      <c r="B21">
        <v>5</v>
      </c>
      <c r="C21">
        <v>15</v>
      </c>
      <c r="D21" t="s">
        <v>115</v>
      </c>
      <c r="E21" t="s">
        <v>228</v>
      </c>
      <c r="I21">
        <v>29.2</v>
      </c>
      <c r="J21">
        <f t="shared" si="1"/>
        <v>1.4653828514484182</v>
      </c>
      <c r="K21">
        <v>28</v>
      </c>
      <c r="L21">
        <v>24</v>
      </c>
      <c r="M21">
        <v>17</v>
      </c>
      <c r="N21">
        <f t="shared" si="2"/>
        <v>1.255272505103306</v>
      </c>
      <c r="O21">
        <f t="shared" si="3"/>
        <v>41</v>
      </c>
      <c r="P21">
        <f t="shared" si="4"/>
        <v>1.6127838567197355</v>
      </c>
      <c r="R21" t="s">
        <v>217</v>
      </c>
    </row>
    <row r="22" spans="1:18" x14ac:dyDescent="0.2">
      <c r="A22" t="s">
        <v>196</v>
      </c>
      <c r="B22">
        <v>3</v>
      </c>
      <c r="C22">
        <v>15</v>
      </c>
      <c r="D22" t="s">
        <v>115</v>
      </c>
      <c r="E22" t="s">
        <v>226</v>
      </c>
      <c r="I22">
        <v>14.2</v>
      </c>
      <c r="J22">
        <f t="shared" si="1"/>
        <v>1.1522883443830565</v>
      </c>
      <c r="K22">
        <v>15</v>
      </c>
      <c r="L22">
        <v>25</v>
      </c>
      <c r="M22">
        <v>16</v>
      </c>
      <c r="N22">
        <f t="shared" si="2"/>
        <v>1.2304489213782739</v>
      </c>
      <c r="O22">
        <f t="shared" si="3"/>
        <v>41</v>
      </c>
      <c r="P22">
        <f t="shared" si="4"/>
        <v>1.6127838567197355</v>
      </c>
    </row>
    <row r="23" spans="1:18" x14ac:dyDescent="0.2">
      <c r="A23" t="s">
        <v>197</v>
      </c>
      <c r="B23">
        <v>6</v>
      </c>
      <c r="C23">
        <v>15</v>
      </c>
      <c r="D23" t="s">
        <v>115</v>
      </c>
      <c r="E23" t="s">
        <v>229</v>
      </c>
      <c r="I23">
        <v>31.8</v>
      </c>
      <c r="J23">
        <f t="shared" si="1"/>
        <v>1.5024271199844328</v>
      </c>
      <c r="K23">
        <v>26</v>
      </c>
      <c r="L23">
        <v>46</v>
      </c>
      <c r="M23">
        <v>31</v>
      </c>
      <c r="N23">
        <f t="shared" si="2"/>
        <v>1.505149978319906</v>
      </c>
      <c r="O23">
        <f t="shared" si="3"/>
        <v>77</v>
      </c>
      <c r="P23">
        <f t="shared" si="4"/>
        <v>1.8864907251724818</v>
      </c>
    </row>
    <row r="24" spans="1:18" x14ac:dyDescent="0.2">
      <c r="A24" t="s">
        <v>197</v>
      </c>
      <c r="B24">
        <v>6</v>
      </c>
      <c r="C24">
        <v>45</v>
      </c>
      <c r="D24" s="16" t="s">
        <v>115</v>
      </c>
      <c r="E24" s="16" t="s">
        <v>230</v>
      </c>
      <c r="F24" s="16"/>
      <c r="G24" s="16"/>
      <c r="H24" s="16"/>
      <c r="I24">
        <v>36.1</v>
      </c>
      <c r="J24">
        <f t="shared" si="1"/>
        <v>1.5575072019056579</v>
      </c>
      <c r="K24">
        <v>49</v>
      </c>
      <c r="L24">
        <v>75</v>
      </c>
      <c r="M24">
        <v>33</v>
      </c>
      <c r="N24">
        <f t="shared" si="2"/>
        <v>1.5314789170422551</v>
      </c>
      <c r="O24">
        <f t="shared" si="3"/>
        <v>108</v>
      </c>
      <c r="P24">
        <f t="shared" si="4"/>
        <v>2.0334237554869499</v>
      </c>
    </row>
    <row r="25" spans="1:18" x14ac:dyDescent="0.2">
      <c r="A25" t="s">
        <v>196</v>
      </c>
      <c r="B25">
        <v>3</v>
      </c>
      <c r="C25">
        <v>45</v>
      </c>
      <c r="D25" s="16" t="s">
        <v>115</v>
      </c>
      <c r="E25" s="16" t="s">
        <v>227</v>
      </c>
      <c r="F25" s="16"/>
      <c r="G25" s="16"/>
      <c r="H25" s="16"/>
      <c r="I25">
        <v>62.2</v>
      </c>
      <c r="J25">
        <f t="shared" si="1"/>
        <v>1.7937903846908188</v>
      </c>
      <c r="K25">
        <v>75</v>
      </c>
      <c r="L25">
        <v>53</v>
      </c>
      <c r="M25">
        <v>44</v>
      </c>
      <c r="N25">
        <f t="shared" si="2"/>
        <v>1.6532125137753437</v>
      </c>
      <c r="O25">
        <f t="shared" si="3"/>
        <v>97</v>
      </c>
      <c r="P25">
        <f t="shared" si="4"/>
        <v>1.9867717342662448</v>
      </c>
    </row>
    <row r="26" spans="1:18" x14ac:dyDescent="0.2">
      <c r="A26" t="s">
        <v>242</v>
      </c>
      <c r="B26">
        <v>7</v>
      </c>
      <c r="C26">
        <v>15</v>
      </c>
      <c r="D26" t="s">
        <v>114</v>
      </c>
      <c r="E26" t="str">
        <f t="shared" si="0"/>
        <v>7a15</v>
      </c>
      <c r="F26">
        <v>124.23076923000001</v>
      </c>
      <c r="G26">
        <v>146.81818182000001</v>
      </c>
      <c r="H26">
        <v>2747.6923077000001</v>
      </c>
      <c r="I26">
        <v>12.5</v>
      </c>
      <c r="J26">
        <f t="shared" si="1"/>
        <v>1.0969100130080565</v>
      </c>
      <c r="K26">
        <v>5</v>
      </c>
      <c r="L26">
        <v>32</v>
      </c>
      <c r="M26">
        <v>0</v>
      </c>
      <c r="N26">
        <f t="shared" si="2"/>
        <v>0</v>
      </c>
      <c r="O26">
        <f t="shared" si="3"/>
        <v>32</v>
      </c>
      <c r="P26">
        <f t="shared" si="4"/>
        <v>1.505149978319906</v>
      </c>
    </row>
    <row r="27" spans="1:18" x14ac:dyDescent="0.2">
      <c r="A27" t="s">
        <v>242</v>
      </c>
      <c r="B27">
        <v>7</v>
      </c>
      <c r="C27">
        <v>15</v>
      </c>
      <c r="D27" t="s">
        <v>115</v>
      </c>
      <c r="E27" t="str">
        <f t="shared" si="0"/>
        <v>7a15</v>
      </c>
      <c r="I27">
        <v>11.1</v>
      </c>
      <c r="J27">
        <f t="shared" si="1"/>
        <v>1.0453229787866574</v>
      </c>
      <c r="K27">
        <v>8</v>
      </c>
      <c r="L27">
        <v>22</v>
      </c>
      <c r="M27">
        <v>0</v>
      </c>
      <c r="N27">
        <f t="shared" si="2"/>
        <v>0</v>
      </c>
      <c r="O27">
        <f t="shared" si="3"/>
        <v>22</v>
      </c>
      <c r="P27">
        <f t="shared" si="4"/>
        <v>1.3424226808222062</v>
      </c>
    </row>
    <row r="28" spans="1:18" x14ac:dyDescent="0.2">
      <c r="A28" t="s">
        <v>242</v>
      </c>
      <c r="B28">
        <v>7</v>
      </c>
      <c r="C28">
        <v>45</v>
      </c>
      <c r="D28" t="s">
        <v>114</v>
      </c>
      <c r="E28" t="str">
        <f t="shared" si="0"/>
        <v>7a45</v>
      </c>
      <c r="F28">
        <v>48.416666667000001</v>
      </c>
      <c r="G28">
        <v>68.352941176000002</v>
      </c>
      <c r="H28">
        <v>2701.25</v>
      </c>
      <c r="I28">
        <v>23.6</v>
      </c>
      <c r="J28">
        <f t="shared" si="1"/>
        <v>1.3729120029701065</v>
      </c>
      <c r="K28">
        <v>18</v>
      </c>
      <c r="L28">
        <v>56</v>
      </c>
      <c r="M28">
        <v>0</v>
      </c>
      <c r="N28">
        <f t="shared" si="2"/>
        <v>0</v>
      </c>
      <c r="O28">
        <f t="shared" si="3"/>
        <v>56</v>
      </c>
      <c r="P28">
        <f t="shared" si="4"/>
        <v>1.7481880270062005</v>
      </c>
    </row>
    <row r="29" spans="1:18" x14ac:dyDescent="0.2">
      <c r="A29" t="s">
        <v>242</v>
      </c>
      <c r="B29">
        <v>7</v>
      </c>
      <c r="C29">
        <v>45</v>
      </c>
      <c r="D29" t="s">
        <v>115</v>
      </c>
      <c r="E29" t="str">
        <f t="shared" si="0"/>
        <v>7a45</v>
      </c>
      <c r="I29">
        <v>36.299999999999997</v>
      </c>
      <c r="J29">
        <f t="shared" si="1"/>
        <v>1.5599066250361124</v>
      </c>
      <c r="K29">
        <v>14</v>
      </c>
      <c r="L29">
        <v>96</v>
      </c>
      <c r="M29">
        <v>2</v>
      </c>
      <c r="N29">
        <f t="shared" ref="N29:N47" si="5">LOG(M29+1)</f>
        <v>0.47712125471966244</v>
      </c>
      <c r="O29">
        <f>L29+M29</f>
        <v>98</v>
      </c>
      <c r="P29">
        <f>LOG(O29)</f>
        <v>1.9912260756924949</v>
      </c>
    </row>
    <row r="30" spans="1:18" x14ac:dyDescent="0.2">
      <c r="A30" t="s">
        <v>245</v>
      </c>
      <c r="B30">
        <v>8</v>
      </c>
      <c r="C30">
        <v>15</v>
      </c>
      <c r="D30" t="s">
        <v>114</v>
      </c>
      <c r="E30" t="str">
        <f t="shared" si="0"/>
        <v>8a15</v>
      </c>
      <c r="F30">
        <v>166.09090909</v>
      </c>
      <c r="G30">
        <v>166.09090909</v>
      </c>
      <c r="H30">
        <v>2563.3333333</v>
      </c>
      <c r="I30">
        <v>19.100000000000001</v>
      </c>
      <c r="J30">
        <f t="shared" si="1"/>
        <v>1.2810333672477277</v>
      </c>
      <c r="K30">
        <v>3</v>
      </c>
      <c r="L30">
        <v>58</v>
      </c>
      <c r="M30">
        <v>0</v>
      </c>
      <c r="N30">
        <f t="shared" si="5"/>
        <v>0</v>
      </c>
      <c r="O30">
        <f>L30+M30</f>
        <v>58</v>
      </c>
      <c r="P30">
        <f>LOG(O30)</f>
        <v>1.7634279935629373</v>
      </c>
    </row>
    <row r="31" spans="1:18" x14ac:dyDescent="0.2">
      <c r="A31" t="s">
        <v>245</v>
      </c>
      <c r="B31">
        <v>8</v>
      </c>
      <c r="C31">
        <v>15</v>
      </c>
      <c r="D31" t="s">
        <v>115</v>
      </c>
      <c r="E31" t="str">
        <f t="shared" si="0"/>
        <v>8a15</v>
      </c>
      <c r="I31">
        <v>18.399999999999999</v>
      </c>
      <c r="J31">
        <f t="shared" si="1"/>
        <v>1.2648178230095364</v>
      </c>
      <c r="K31">
        <v>2</v>
      </c>
      <c r="L31">
        <v>57</v>
      </c>
      <c r="M31">
        <v>1</v>
      </c>
      <c r="N31">
        <f t="shared" si="5"/>
        <v>0.3010299956639812</v>
      </c>
      <c r="O31">
        <f>L31+M31</f>
        <v>58</v>
      </c>
      <c r="P31">
        <f>LOG(O31)</f>
        <v>1.7634279935629373</v>
      </c>
    </row>
    <row r="32" spans="1:18" x14ac:dyDescent="0.2">
      <c r="A32" t="s">
        <v>245</v>
      </c>
      <c r="B32">
        <v>8</v>
      </c>
      <c r="C32">
        <v>45</v>
      </c>
      <c r="D32" t="s">
        <v>114</v>
      </c>
      <c r="E32" t="str">
        <f t="shared" si="0"/>
        <v>8a45</v>
      </c>
      <c r="F32">
        <v>97.708333332999999</v>
      </c>
      <c r="G32">
        <v>101.95652174</v>
      </c>
      <c r="H32">
        <v>2594.1666667</v>
      </c>
      <c r="I32">
        <v>41.9</v>
      </c>
      <c r="J32">
        <f t="shared" si="1"/>
        <v>1.6222140229662954</v>
      </c>
      <c r="K32">
        <v>7</v>
      </c>
      <c r="L32">
        <v>92</v>
      </c>
      <c r="M32">
        <v>0</v>
      </c>
      <c r="N32">
        <f t="shared" si="5"/>
        <v>0</v>
      </c>
      <c r="O32">
        <f>L32+M32</f>
        <v>92</v>
      </c>
      <c r="P32">
        <f>LOG(O32)</f>
        <v>1.9637878273455553</v>
      </c>
    </row>
    <row r="33" spans="1:16" x14ac:dyDescent="0.2">
      <c r="A33" t="s">
        <v>245</v>
      </c>
      <c r="B33">
        <v>8</v>
      </c>
      <c r="C33">
        <v>45</v>
      </c>
      <c r="D33" t="s">
        <v>115</v>
      </c>
      <c r="E33" t="str">
        <f t="shared" si="0"/>
        <v>8a45</v>
      </c>
      <c r="I33">
        <v>49.7</v>
      </c>
      <c r="J33">
        <f t="shared" si="1"/>
        <v>1.6963563887333322</v>
      </c>
      <c r="K33">
        <v>17</v>
      </c>
      <c r="L33">
        <v>121</v>
      </c>
      <c r="M33">
        <v>0</v>
      </c>
      <c r="N33">
        <f t="shared" si="5"/>
        <v>0</v>
      </c>
      <c r="O33">
        <f>L33+M33</f>
        <v>121</v>
      </c>
      <c r="P33">
        <f>LOG(O33)</f>
        <v>2.0827853703164503</v>
      </c>
    </row>
    <row r="34" spans="1:16" x14ac:dyDescent="0.2">
      <c r="A34" t="s">
        <v>253</v>
      </c>
      <c r="B34">
        <v>7</v>
      </c>
      <c r="C34">
        <v>15</v>
      </c>
      <c r="D34" t="s">
        <v>114</v>
      </c>
      <c r="E34" t="str">
        <f t="shared" si="0"/>
        <v>7b15</v>
      </c>
      <c r="F34">
        <v>171.75</v>
      </c>
      <c r="G34">
        <v>171.75</v>
      </c>
      <c r="H34">
        <v>2696.25</v>
      </c>
      <c r="I34">
        <v>8.6999999999999993</v>
      </c>
      <c r="J34">
        <f t="shared" si="1"/>
        <v>0.93951925261861846</v>
      </c>
      <c r="K34">
        <v>15</v>
      </c>
      <c r="L34">
        <v>15</v>
      </c>
      <c r="M34">
        <v>8</v>
      </c>
      <c r="N34">
        <f t="shared" si="5"/>
        <v>0.95424250943932487</v>
      </c>
      <c r="O34">
        <f t="shared" ref="O34:O47" si="6">L34+M34</f>
        <v>23</v>
      </c>
      <c r="P34">
        <f t="shared" ref="P34:P47" si="7">LOG(O34)</f>
        <v>1.3617278360175928</v>
      </c>
    </row>
    <row r="35" spans="1:16" x14ac:dyDescent="0.2">
      <c r="A35" t="s">
        <v>253</v>
      </c>
      <c r="B35">
        <v>7</v>
      </c>
      <c r="C35">
        <v>15</v>
      </c>
      <c r="D35" t="s">
        <v>115</v>
      </c>
      <c r="E35" t="str">
        <f t="shared" si="0"/>
        <v>7b15</v>
      </c>
      <c r="I35">
        <v>6.7</v>
      </c>
      <c r="J35">
        <f t="shared" si="1"/>
        <v>0.82607480270082645</v>
      </c>
      <c r="K35">
        <v>4</v>
      </c>
      <c r="L35">
        <v>13</v>
      </c>
      <c r="M35">
        <v>0</v>
      </c>
      <c r="N35">
        <f t="shared" si="5"/>
        <v>0</v>
      </c>
      <c r="O35">
        <f t="shared" si="6"/>
        <v>13</v>
      </c>
      <c r="P35">
        <f t="shared" si="7"/>
        <v>1.1139433523068367</v>
      </c>
    </row>
    <row r="36" spans="1:16" x14ac:dyDescent="0.2">
      <c r="A36" t="s">
        <v>253</v>
      </c>
      <c r="B36">
        <v>7</v>
      </c>
      <c r="C36">
        <v>45</v>
      </c>
      <c r="D36" t="s">
        <v>114</v>
      </c>
      <c r="E36" t="str">
        <f t="shared" si="0"/>
        <v>7b45</v>
      </c>
      <c r="F36">
        <v>131.13043478</v>
      </c>
      <c r="G36">
        <v>188.5</v>
      </c>
      <c r="H36">
        <v>2545.9090909000001</v>
      </c>
      <c r="I36">
        <v>23.2</v>
      </c>
      <c r="J36">
        <f t="shared" si="1"/>
        <v>1.3654879848908996</v>
      </c>
      <c r="K36">
        <v>23</v>
      </c>
      <c r="L36">
        <v>20</v>
      </c>
      <c r="M36">
        <v>7</v>
      </c>
      <c r="N36">
        <f t="shared" si="5"/>
        <v>0.90308998699194354</v>
      </c>
      <c r="O36">
        <f t="shared" si="6"/>
        <v>27</v>
      </c>
      <c r="P36">
        <f t="shared" si="7"/>
        <v>1.4313637641589874</v>
      </c>
    </row>
    <row r="37" spans="1:16" x14ac:dyDescent="0.2">
      <c r="A37" t="s">
        <v>253</v>
      </c>
      <c r="B37">
        <v>7</v>
      </c>
      <c r="C37">
        <v>45</v>
      </c>
      <c r="D37" t="s">
        <v>115</v>
      </c>
      <c r="E37" t="str">
        <f t="shared" si="0"/>
        <v>7b45</v>
      </c>
      <c r="I37">
        <v>16.8</v>
      </c>
      <c r="J37">
        <f t="shared" si="1"/>
        <v>1.2253092817258628</v>
      </c>
      <c r="K37">
        <v>14</v>
      </c>
      <c r="L37">
        <v>23</v>
      </c>
      <c r="M37">
        <v>9</v>
      </c>
      <c r="N37">
        <f t="shared" si="5"/>
        <v>1</v>
      </c>
      <c r="O37">
        <f t="shared" si="6"/>
        <v>32</v>
      </c>
      <c r="P37">
        <f t="shared" si="7"/>
        <v>1.505149978319906</v>
      </c>
    </row>
    <row r="38" spans="1:16" x14ac:dyDescent="0.2">
      <c r="A38" t="s">
        <v>256</v>
      </c>
      <c r="B38">
        <v>8</v>
      </c>
      <c r="C38">
        <v>15</v>
      </c>
      <c r="D38" t="s">
        <v>114</v>
      </c>
      <c r="E38" t="str">
        <f t="shared" si="0"/>
        <v>8b15</v>
      </c>
      <c r="F38">
        <v>859.125</v>
      </c>
      <c r="G38">
        <v>859.125</v>
      </c>
      <c r="H38">
        <v>2480</v>
      </c>
      <c r="I38">
        <v>11.8</v>
      </c>
      <c r="J38">
        <f t="shared" si="1"/>
        <v>1.0718820073061255</v>
      </c>
      <c r="K38">
        <v>7</v>
      </c>
      <c r="L38">
        <v>34</v>
      </c>
      <c r="M38">
        <v>4</v>
      </c>
      <c r="N38">
        <f t="shared" si="5"/>
        <v>0.69897000433601886</v>
      </c>
      <c r="O38">
        <f t="shared" si="6"/>
        <v>38</v>
      </c>
      <c r="P38">
        <f t="shared" si="7"/>
        <v>1.5797835966168101</v>
      </c>
    </row>
    <row r="39" spans="1:16" x14ac:dyDescent="0.2">
      <c r="A39" t="s">
        <v>256</v>
      </c>
      <c r="B39">
        <v>8</v>
      </c>
      <c r="C39">
        <v>15</v>
      </c>
      <c r="D39" t="s">
        <v>115</v>
      </c>
      <c r="E39" t="str">
        <f t="shared" si="0"/>
        <v>8b15</v>
      </c>
      <c r="I39">
        <v>13.2</v>
      </c>
      <c r="J39">
        <f t="shared" si="1"/>
        <v>1.1205739312058498</v>
      </c>
      <c r="K39">
        <v>8</v>
      </c>
      <c r="L39">
        <v>25</v>
      </c>
      <c r="M39">
        <v>0</v>
      </c>
      <c r="N39">
        <f t="shared" si="5"/>
        <v>0</v>
      </c>
      <c r="O39">
        <f t="shared" si="6"/>
        <v>25</v>
      </c>
      <c r="P39">
        <f t="shared" si="7"/>
        <v>1.3979400086720377</v>
      </c>
    </row>
    <row r="40" spans="1:16" x14ac:dyDescent="0.2">
      <c r="A40" t="s">
        <v>256</v>
      </c>
      <c r="B40">
        <v>8</v>
      </c>
      <c r="C40">
        <v>45</v>
      </c>
      <c r="D40" t="s">
        <v>114</v>
      </c>
      <c r="E40" t="str">
        <f t="shared" si="0"/>
        <v>8b45</v>
      </c>
      <c r="F40">
        <v>378.5</v>
      </c>
      <c r="G40">
        <v>378.5</v>
      </c>
      <c r="H40">
        <v>2445</v>
      </c>
      <c r="I40">
        <v>27.5</v>
      </c>
      <c r="J40">
        <f t="shared" si="1"/>
        <v>1.4393326938302626</v>
      </c>
      <c r="K40">
        <v>8</v>
      </c>
      <c r="L40">
        <v>75</v>
      </c>
      <c r="M40">
        <v>4</v>
      </c>
      <c r="N40">
        <f t="shared" si="5"/>
        <v>0.69897000433601886</v>
      </c>
      <c r="O40">
        <f t="shared" si="6"/>
        <v>79</v>
      </c>
      <c r="P40">
        <f t="shared" si="7"/>
        <v>1.8976270912904414</v>
      </c>
    </row>
    <row r="41" spans="1:16" x14ac:dyDescent="0.2">
      <c r="A41" t="s">
        <v>256</v>
      </c>
      <c r="B41">
        <v>8</v>
      </c>
      <c r="C41">
        <v>45</v>
      </c>
      <c r="D41" t="s">
        <v>115</v>
      </c>
      <c r="E41" t="str">
        <f t="shared" si="0"/>
        <v>8b45</v>
      </c>
      <c r="I41">
        <v>23.8</v>
      </c>
      <c r="J41">
        <f t="shared" si="1"/>
        <v>1.3765769570565121</v>
      </c>
      <c r="K41">
        <v>18</v>
      </c>
      <c r="L41">
        <v>70</v>
      </c>
      <c r="M41">
        <v>7</v>
      </c>
      <c r="N41">
        <f t="shared" si="5"/>
        <v>0.90308998699194354</v>
      </c>
      <c r="O41">
        <f t="shared" si="6"/>
        <v>77</v>
      </c>
      <c r="P41">
        <f t="shared" si="7"/>
        <v>1.8864907251724818</v>
      </c>
    </row>
    <row r="42" spans="1:16" x14ac:dyDescent="0.2">
      <c r="A42" t="s">
        <v>271</v>
      </c>
      <c r="B42">
        <v>7</v>
      </c>
      <c r="C42">
        <v>15</v>
      </c>
      <c r="D42" t="s">
        <v>114</v>
      </c>
      <c r="E42" t="str">
        <f t="shared" si="0"/>
        <v>7c15</v>
      </c>
      <c r="F42">
        <v>266.58330000000001</v>
      </c>
      <c r="G42">
        <v>266.58330000000001</v>
      </c>
      <c r="H42" s="4"/>
      <c r="I42">
        <v>19.3</v>
      </c>
      <c r="J42">
        <f t="shared" si="1"/>
        <v>1.2855573090077739</v>
      </c>
      <c r="K42">
        <v>21</v>
      </c>
      <c r="L42">
        <v>25</v>
      </c>
      <c r="M42">
        <v>4</v>
      </c>
      <c r="N42">
        <f t="shared" si="5"/>
        <v>0.69897000433601886</v>
      </c>
      <c r="O42">
        <f t="shared" si="6"/>
        <v>29</v>
      </c>
      <c r="P42">
        <f t="shared" si="7"/>
        <v>1.4623979978989561</v>
      </c>
    </row>
    <row r="43" spans="1:16" x14ac:dyDescent="0.2">
      <c r="A43" t="s">
        <v>271</v>
      </c>
      <c r="B43">
        <v>7</v>
      </c>
      <c r="C43">
        <v>45</v>
      </c>
      <c r="D43" t="s">
        <v>114</v>
      </c>
      <c r="E43" t="str">
        <f t="shared" si="0"/>
        <v>7c45</v>
      </c>
      <c r="F43">
        <v>131.86670000000001</v>
      </c>
      <c r="G43">
        <v>164.833</v>
      </c>
      <c r="H43" s="4"/>
      <c r="I43">
        <v>44</v>
      </c>
      <c r="J43">
        <f t="shared" si="1"/>
        <v>1.6434526764861874</v>
      </c>
      <c r="K43">
        <v>16</v>
      </c>
      <c r="L43">
        <v>17</v>
      </c>
      <c r="M43">
        <v>0</v>
      </c>
      <c r="N43">
        <f t="shared" si="5"/>
        <v>0</v>
      </c>
      <c r="O43">
        <f t="shared" si="6"/>
        <v>17</v>
      </c>
      <c r="P43">
        <f t="shared" si="7"/>
        <v>1.2304489213782739</v>
      </c>
    </row>
    <row r="44" spans="1:16" x14ac:dyDescent="0.2">
      <c r="A44" t="s">
        <v>274</v>
      </c>
      <c r="B44">
        <v>8</v>
      </c>
      <c r="C44">
        <v>15</v>
      </c>
      <c r="D44" t="s">
        <v>114</v>
      </c>
      <c r="E44" t="str">
        <f t="shared" si="0"/>
        <v>8c15</v>
      </c>
      <c r="F44">
        <v>301</v>
      </c>
      <c r="G44">
        <v>301</v>
      </c>
      <c r="H44" s="4"/>
      <c r="I44">
        <v>10.1</v>
      </c>
      <c r="J44">
        <f t="shared" si="1"/>
        <v>1.0043213737826426</v>
      </c>
      <c r="K44">
        <v>24</v>
      </c>
      <c r="L44">
        <v>27</v>
      </c>
      <c r="M44">
        <v>30</v>
      </c>
      <c r="N44">
        <f t="shared" si="5"/>
        <v>1.4913616938342726</v>
      </c>
      <c r="O44">
        <f t="shared" si="6"/>
        <v>57</v>
      </c>
      <c r="P44">
        <f t="shared" si="7"/>
        <v>1.7558748556724915</v>
      </c>
    </row>
    <row r="45" spans="1:16" x14ac:dyDescent="0.2">
      <c r="A45" t="s">
        <v>274</v>
      </c>
      <c r="B45">
        <v>8</v>
      </c>
      <c r="C45">
        <v>45</v>
      </c>
      <c r="D45" t="s">
        <v>114</v>
      </c>
      <c r="E45" t="str">
        <f t="shared" si="0"/>
        <v>8c45</v>
      </c>
      <c r="F45">
        <v>211.42</v>
      </c>
      <c r="G45">
        <v>211.42</v>
      </c>
      <c r="H45" s="4"/>
      <c r="I45">
        <v>26</v>
      </c>
      <c r="J45">
        <f t="shared" si="1"/>
        <v>1.414973347970818</v>
      </c>
      <c r="K45">
        <v>32</v>
      </c>
      <c r="L45">
        <v>29</v>
      </c>
      <c r="M45">
        <v>25</v>
      </c>
      <c r="N45">
        <f t="shared" si="5"/>
        <v>1.414973347970818</v>
      </c>
      <c r="O45">
        <f t="shared" si="6"/>
        <v>54</v>
      </c>
      <c r="P45">
        <f t="shared" si="7"/>
        <v>1.7323937598229686</v>
      </c>
    </row>
    <row r="46" spans="1:16" x14ac:dyDescent="0.2">
      <c r="A46" t="s">
        <v>271</v>
      </c>
      <c r="B46">
        <v>7</v>
      </c>
      <c r="C46">
        <v>15</v>
      </c>
      <c r="D46" t="s">
        <v>115</v>
      </c>
      <c r="E46" t="str">
        <f t="shared" ref="E46:E57" si="8">_xlfn.CONCAT(A46,C46)</f>
        <v>7c15</v>
      </c>
      <c r="I46" s="4">
        <v>25.7</v>
      </c>
      <c r="J46" s="4">
        <f t="shared" si="1"/>
        <v>1.4099331233312946</v>
      </c>
      <c r="K46" s="4">
        <v>17</v>
      </c>
      <c r="L46" s="4">
        <v>47</v>
      </c>
      <c r="M46" s="4">
        <v>24</v>
      </c>
      <c r="N46">
        <f t="shared" si="5"/>
        <v>1.3979400086720377</v>
      </c>
      <c r="O46">
        <f t="shared" si="6"/>
        <v>71</v>
      </c>
      <c r="P46">
        <f t="shared" si="7"/>
        <v>1.8512583487190752</v>
      </c>
    </row>
    <row r="47" spans="1:16" x14ac:dyDescent="0.2">
      <c r="A47" t="s">
        <v>271</v>
      </c>
      <c r="B47">
        <v>7</v>
      </c>
      <c r="C47">
        <v>45</v>
      </c>
      <c r="D47" t="s">
        <v>115</v>
      </c>
      <c r="E47" t="str">
        <f t="shared" si="8"/>
        <v>7c45</v>
      </c>
      <c r="I47" s="4">
        <v>71.099999999999994</v>
      </c>
      <c r="J47" s="4">
        <f t="shared" si="1"/>
        <v>1.8518696007297664</v>
      </c>
      <c r="K47" s="4">
        <v>17</v>
      </c>
      <c r="L47" s="4">
        <v>73</v>
      </c>
      <c r="M47" s="4">
        <v>9</v>
      </c>
      <c r="N47">
        <f t="shared" si="5"/>
        <v>1</v>
      </c>
      <c r="O47">
        <f t="shared" si="6"/>
        <v>82</v>
      </c>
      <c r="P47">
        <f t="shared" si="7"/>
        <v>1.9138138523837167</v>
      </c>
    </row>
    <row r="48" spans="1:16" x14ac:dyDescent="0.2">
      <c r="A48" t="s">
        <v>274</v>
      </c>
      <c r="B48">
        <v>8</v>
      </c>
      <c r="C48">
        <v>15</v>
      </c>
      <c r="D48" t="s">
        <v>115</v>
      </c>
      <c r="E48" t="str">
        <f t="shared" si="8"/>
        <v>8c15</v>
      </c>
      <c r="I48" s="4">
        <v>15.8</v>
      </c>
      <c r="J48" s="4">
        <f t="shared" si="1"/>
        <v>1.1986570869544226</v>
      </c>
      <c r="K48" s="4">
        <v>24</v>
      </c>
      <c r="L48" s="4">
        <v>41</v>
      </c>
      <c r="M48" s="4">
        <v>34</v>
      </c>
      <c r="N48">
        <f t="shared" ref="N48:N57" si="9">LOG(M48+1)</f>
        <v>1.5440680443502757</v>
      </c>
      <c r="O48">
        <f t="shared" ref="O48:O57" si="10">L48+M48</f>
        <v>75</v>
      </c>
      <c r="P48">
        <f t="shared" ref="P48:P57" si="11">LOG(O48)</f>
        <v>1.8750612633917001</v>
      </c>
    </row>
    <row r="49" spans="1:16" x14ac:dyDescent="0.2">
      <c r="A49" t="s">
        <v>274</v>
      </c>
      <c r="B49">
        <v>8</v>
      </c>
      <c r="C49">
        <v>45</v>
      </c>
      <c r="D49" t="s">
        <v>115</v>
      </c>
      <c r="E49" t="str">
        <f t="shared" si="8"/>
        <v>8c45</v>
      </c>
      <c r="I49" s="4">
        <v>53.1</v>
      </c>
      <c r="J49" s="4">
        <f t="shared" si="1"/>
        <v>1.725094521081469</v>
      </c>
      <c r="K49" s="4">
        <v>52</v>
      </c>
      <c r="L49" s="4">
        <v>94</v>
      </c>
      <c r="M49" s="4">
        <v>68</v>
      </c>
      <c r="N49">
        <f t="shared" si="9"/>
        <v>1.8388490907372552</v>
      </c>
      <c r="O49">
        <f t="shared" si="10"/>
        <v>162</v>
      </c>
      <c r="P49">
        <f t="shared" si="11"/>
        <v>2.2095150145426308</v>
      </c>
    </row>
    <row r="50" spans="1:16" x14ac:dyDescent="0.2">
      <c r="A50" t="s">
        <v>291</v>
      </c>
      <c r="B50">
        <v>9</v>
      </c>
      <c r="C50">
        <v>15</v>
      </c>
      <c r="D50" t="s">
        <v>114</v>
      </c>
      <c r="E50" t="str">
        <f t="shared" si="8"/>
        <v>9a15</v>
      </c>
      <c r="F50" s="6"/>
      <c r="G50" s="6"/>
      <c r="H50" s="6"/>
      <c r="I50">
        <v>19</v>
      </c>
      <c r="J50">
        <f t="shared" si="1"/>
        <v>1.2787536009528289</v>
      </c>
      <c r="K50">
        <v>10</v>
      </c>
      <c r="L50">
        <v>29</v>
      </c>
      <c r="M50">
        <v>2</v>
      </c>
      <c r="N50">
        <f t="shared" si="9"/>
        <v>0.47712125471966244</v>
      </c>
      <c r="O50">
        <f t="shared" si="10"/>
        <v>31</v>
      </c>
      <c r="P50">
        <f t="shared" si="11"/>
        <v>1.4913616938342726</v>
      </c>
    </row>
    <row r="51" spans="1:16" x14ac:dyDescent="0.2">
      <c r="A51" t="s">
        <v>291</v>
      </c>
      <c r="B51">
        <v>9</v>
      </c>
      <c r="C51">
        <v>45</v>
      </c>
      <c r="D51" t="s">
        <v>114</v>
      </c>
      <c r="E51" t="str">
        <f t="shared" si="8"/>
        <v>9a45</v>
      </c>
      <c r="F51" s="6"/>
      <c r="G51" s="6"/>
      <c r="H51" s="6"/>
      <c r="I51">
        <v>43.2</v>
      </c>
      <c r="J51">
        <f t="shared" si="1"/>
        <v>1.6354837468149122</v>
      </c>
      <c r="K51">
        <v>8</v>
      </c>
      <c r="L51">
        <v>86</v>
      </c>
      <c r="M51">
        <v>5</v>
      </c>
      <c r="N51">
        <f t="shared" si="9"/>
        <v>0.77815125038364363</v>
      </c>
      <c r="O51">
        <f t="shared" si="10"/>
        <v>91</v>
      </c>
      <c r="P51">
        <f t="shared" si="11"/>
        <v>1.9590413923210936</v>
      </c>
    </row>
    <row r="52" spans="1:16" x14ac:dyDescent="0.2">
      <c r="A52" t="s">
        <v>294</v>
      </c>
      <c r="B52">
        <v>10</v>
      </c>
      <c r="C52">
        <v>15</v>
      </c>
      <c r="D52" t="s">
        <v>114</v>
      </c>
      <c r="E52" t="str">
        <f t="shared" si="8"/>
        <v>10a15</v>
      </c>
      <c r="F52" s="6"/>
      <c r="G52" s="6"/>
      <c r="H52" s="6"/>
      <c r="I52">
        <v>19.8</v>
      </c>
      <c r="J52">
        <f t="shared" si="1"/>
        <v>1.2966651902615312</v>
      </c>
      <c r="K52">
        <v>16</v>
      </c>
      <c r="L52">
        <v>22</v>
      </c>
      <c r="M52">
        <v>2</v>
      </c>
      <c r="N52">
        <f t="shared" si="9"/>
        <v>0.47712125471966244</v>
      </c>
      <c r="O52">
        <f t="shared" si="10"/>
        <v>24</v>
      </c>
      <c r="P52">
        <f t="shared" si="11"/>
        <v>1.3802112417116059</v>
      </c>
    </row>
    <row r="53" spans="1:16" x14ac:dyDescent="0.2">
      <c r="A53" t="s">
        <v>294</v>
      </c>
      <c r="B53">
        <v>10</v>
      </c>
      <c r="C53">
        <v>45</v>
      </c>
      <c r="D53" t="s">
        <v>114</v>
      </c>
      <c r="E53" t="str">
        <f t="shared" si="8"/>
        <v>10a45</v>
      </c>
      <c r="F53" s="6"/>
      <c r="G53" s="6"/>
      <c r="H53" s="6"/>
      <c r="I53">
        <v>53.2</v>
      </c>
      <c r="J53">
        <f t="shared" si="1"/>
        <v>1.7259116322950483</v>
      </c>
      <c r="K53">
        <v>29</v>
      </c>
      <c r="L53">
        <v>54</v>
      </c>
      <c r="M53">
        <v>1</v>
      </c>
      <c r="N53">
        <f t="shared" si="9"/>
        <v>0.3010299956639812</v>
      </c>
      <c r="O53">
        <f t="shared" si="10"/>
        <v>55</v>
      </c>
      <c r="P53">
        <f t="shared" si="11"/>
        <v>1.7403626894942439</v>
      </c>
    </row>
    <row r="54" spans="1:16" x14ac:dyDescent="0.2">
      <c r="A54" t="s">
        <v>291</v>
      </c>
      <c r="B54">
        <v>9</v>
      </c>
      <c r="C54">
        <v>15</v>
      </c>
      <c r="D54" t="s">
        <v>115</v>
      </c>
      <c r="E54" t="str">
        <f t="shared" si="8"/>
        <v>9a15</v>
      </c>
      <c r="I54">
        <v>25.9</v>
      </c>
      <c r="J54">
        <f t="shared" si="1"/>
        <v>1.4132997640812519</v>
      </c>
      <c r="K54">
        <v>10</v>
      </c>
      <c r="L54">
        <v>29</v>
      </c>
      <c r="M54">
        <v>7</v>
      </c>
      <c r="N54">
        <f t="shared" si="9"/>
        <v>0.90308998699194354</v>
      </c>
      <c r="O54">
        <f t="shared" si="10"/>
        <v>36</v>
      </c>
      <c r="P54">
        <f t="shared" si="11"/>
        <v>1.5563025007672873</v>
      </c>
    </row>
    <row r="55" spans="1:16" x14ac:dyDescent="0.2">
      <c r="A55" t="s">
        <v>291</v>
      </c>
      <c r="B55">
        <v>9</v>
      </c>
      <c r="C55">
        <v>45</v>
      </c>
      <c r="D55" t="s">
        <v>115</v>
      </c>
      <c r="E55" t="str">
        <f t="shared" si="8"/>
        <v>9a45</v>
      </c>
      <c r="I55">
        <v>52.1</v>
      </c>
      <c r="J55">
        <f t="shared" si="1"/>
        <v>1.7168377232995244</v>
      </c>
      <c r="K55">
        <v>33</v>
      </c>
      <c r="L55">
        <v>47</v>
      </c>
      <c r="M55">
        <v>2</v>
      </c>
      <c r="N55">
        <f t="shared" si="9"/>
        <v>0.47712125471966244</v>
      </c>
      <c r="O55">
        <f t="shared" si="10"/>
        <v>49</v>
      </c>
      <c r="P55">
        <f t="shared" si="11"/>
        <v>1.6901960800285136</v>
      </c>
    </row>
    <row r="56" spans="1:16" x14ac:dyDescent="0.2">
      <c r="A56" t="s">
        <v>294</v>
      </c>
      <c r="B56">
        <v>10</v>
      </c>
      <c r="C56">
        <v>15</v>
      </c>
      <c r="D56" t="s">
        <v>115</v>
      </c>
      <c r="E56" t="str">
        <f t="shared" si="8"/>
        <v>10a15</v>
      </c>
      <c r="I56">
        <v>29.9</v>
      </c>
      <c r="J56">
        <f t="shared" si="1"/>
        <v>1.4756711883244296</v>
      </c>
      <c r="K56">
        <v>14</v>
      </c>
      <c r="L56">
        <v>42</v>
      </c>
      <c r="M56">
        <v>3</v>
      </c>
      <c r="N56">
        <f t="shared" si="9"/>
        <v>0.6020599913279624</v>
      </c>
      <c r="O56">
        <f t="shared" si="10"/>
        <v>45</v>
      </c>
      <c r="P56">
        <f t="shared" si="11"/>
        <v>1.6532125137753437</v>
      </c>
    </row>
    <row r="57" spans="1:16" x14ac:dyDescent="0.2">
      <c r="A57" t="s">
        <v>294</v>
      </c>
      <c r="B57">
        <v>10</v>
      </c>
      <c r="C57">
        <v>45</v>
      </c>
      <c r="D57" t="s">
        <v>115</v>
      </c>
      <c r="E57" t="str">
        <f t="shared" si="8"/>
        <v>10a45</v>
      </c>
      <c r="I57">
        <v>63.1</v>
      </c>
      <c r="J57">
        <f t="shared" si="1"/>
        <v>1.8000293592441343</v>
      </c>
      <c r="K57">
        <v>38</v>
      </c>
      <c r="L57">
        <v>84</v>
      </c>
      <c r="M57">
        <v>0</v>
      </c>
      <c r="N57">
        <f t="shared" si="9"/>
        <v>0</v>
      </c>
      <c r="O57">
        <f t="shared" si="10"/>
        <v>84</v>
      </c>
      <c r="P57">
        <f t="shared" si="11"/>
        <v>1.9242792860618816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6F7A-060F-458A-B1A2-CE281F1F8456}">
  <dimension ref="A1:T41"/>
  <sheetViews>
    <sheetView workbookViewId="0">
      <pane ySplit="1" topLeftCell="A2" activePane="bottomLeft" state="frozen"/>
      <selection pane="bottomLeft" activeCell="B9" sqref="B9"/>
    </sheetView>
  </sheetViews>
  <sheetFormatPr baseColWidth="10" defaultColWidth="8.83203125" defaultRowHeight="15" x14ac:dyDescent="0.2"/>
  <cols>
    <col min="4" max="5" width="14.5" customWidth="1"/>
    <col min="6" max="7" width="18.33203125" customWidth="1"/>
    <col min="8" max="8" width="14.5" customWidth="1"/>
    <col min="9" max="9" width="12" customWidth="1"/>
    <col min="10" max="10" width="17.5" customWidth="1"/>
    <col min="11" max="11" width="12" customWidth="1"/>
    <col min="12" max="12" width="9.6640625" customWidth="1"/>
    <col min="17" max="17" width="18.1640625" customWidth="1"/>
  </cols>
  <sheetData>
    <row r="1" spans="1:20" x14ac:dyDescent="0.2">
      <c r="A1" t="s">
        <v>129</v>
      </c>
      <c r="B1" t="s">
        <v>236</v>
      </c>
      <c r="C1" t="s">
        <v>40</v>
      </c>
      <c r="D1" t="s">
        <v>133</v>
      </c>
      <c r="E1" t="s">
        <v>282</v>
      </c>
      <c r="F1" t="s">
        <v>284</v>
      </c>
      <c r="G1" t="s">
        <v>285</v>
      </c>
      <c r="H1" t="s">
        <v>283</v>
      </c>
      <c r="I1" t="s">
        <v>214</v>
      </c>
      <c r="J1" t="s">
        <v>303</v>
      </c>
      <c r="K1" t="s">
        <v>238</v>
      </c>
      <c r="L1" t="s">
        <v>215</v>
      </c>
      <c r="M1" t="s">
        <v>216</v>
      </c>
      <c r="N1" t="s">
        <v>218</v>
      </c>
      <c r="O1" t="s">
        <v>239</v>
      </c>
      <c r="P1" t="s">
        <v>219</v>
      </c>
      <c r="Q1" t="s">
        <v>304</v>
      </c>
      <c r="R1" t="s">
        <v>240</v>
      </c>
      <c r="T1" t="s">
        <v>41</v>
      </c>
    </row>
    <row r="2" spans="1:20" x14ac:dyDescent="0.2">
      <c r="A2" t="s">
        <v>185</v>
      </c>
      <c r="B2">
        <v>3</v>
      </c>
      <c r="C2">
        <v>15</v>
      </c>
      <c r="D2" t="s">
        <v>114</v>
      </c>
      <c r="E2" t="str">
        <f t="shared" ref="E2:E41" si="0">_xlfn.CONCAT(A2,C2)</f>
        <v>3b15</v>
      </c>
      <c r="F2">
        <v>36.916666667000001</v>
      </c>
      <c r="G2">
        <v>44.3</v>
      </c>
      <c r="H2">
        <v>2647.1591666999998</v>
      </c>
      <c r="I2">
        <v>15.5</v>
      </c>
      <c r="J2">
        <f>I2/C2</f>
        <v>1.0333333333333334</v>
      </c>
      <c r="K2">
        <f t="shared" ref="K2:K41" si="1">LOG(I2)</f>
        <v>1.1903316981702914</v>
      </c>
      <c r="L2">
        <v>6</v>
      </c>
      <c r="M2">
        <v>32</v>
      </c>
      <c r="N2">
        <v>2</v>
      </c>
      <c r="O2">
        <f t="shared" ref="O2:O41" si="2">LOG(N2+1)</f>
        <v>0.47712125471966244</v>
      </c>
      <c r="P2">
        <f t="shared" ref="P2:P41" si="3">M2+N2</f>
        <v>34</v>
      </c>
      <c r="Q2">
        <f>P2/C2</f>
        <v>2.2666666666666666</v>
      </c>
      <c r="R2">
        <f t="shared" ref="R2:R41" si="4">LOG(P2)</f>
        <v>1.5314789170422551</v>
      </c>
    </row>
    <row r="3" spans="1:20" x14ac:dyDescent="0.2">
      <c r="A3" t="s">
        <v>185</v>
      </c>
      <c r="B3">
        <v>3</v>
      </c>
      <c r="C3">
        <v>45</v>
      </c>
      <c r="D3" t="s">
        <v>114</v>
      </c>
      <c r="E3" t="str">
        <f t="shared" si="0"/>
        <v>3b45</v>
      </c>
      <c r="F3">
        <v>30.243243242999998</v>
      </c>
      <c r="G3">
        <v>34.96875</v>
      </c>
      <c r="H3">
        <v>2454.8645946000001</v>
      </c>
      <c r="I3">
        <v>36.4</v>
      </c>
      <c r="J3">
        <f t="shared" ref="J3:J41" si="5">I3/C3</f>
        <v>0.80888888888888888</v>
      </c>
      <c r="K3">
        <f t="shared" si="1"/>
        <v>1.5611013836490559</v>
      </c>
      <c r="L3">
        <v>38</v>
      </c>
      <c r="M3">
        <v>53</v>
      </c>
      <c r="N3">
        <v>15</v>
      </c>
      <c r="O3">
        <f t="shared" si="2"/>
        <v>1.2041199826559248</v>
      </c>
      <c r="P3">
        <f t="shared" si="3"/>
        <v>68</v>
      </c>
      <c r="Q3">
        <f t="shared" ref="Q3:Q41" si="6">P3/C3</f>
        <v>1.5111111111111111</v>
      </c>
      <c r="R3">
        <f t="shared" si="4"/>
        <v>1.8325089127062364</v>
      </c>
    </row>
    <row r="4" spans="1:20" x14ac:dyDescent="0.2">
      <c r="A4" t="s">
        <v>186</v>
      </c>
      <c r="B4">
        <v>6</v>
      </c>
      <c r="C4">
        <v>15</v>
      </c>
      <c r="D4" t="s">
        <v>114</v>
      </c>
      <c r="E4" t="str">
        <f t="shared" si="0"/>
        <v>6b15</v>
      </c>
      <c r="F4">
        <v>39.153846154</v>
      </c>
      <c r="G4">
        <v>169.66666667000001</v>
      </c>
      <c r="H4">
        <v>2637.5287499999999</v>
      </c>
      <c r="I4">
        <v>12.2</v>
      </c>
      <c r="J4">
        <f t="shared" si="5"/>
        <v>0.81333333333333324</v>
      </c>
      <c r="K4">
        <f t="shared" si="1"/>
        <v>1.0863598306747482</v>
      </c>
      <c r="L4">
        <v>13</v>
      </c>
      <c r="M4">
        <v>19</v>
      </c>
      <c r="N4">
        <v>8</v>
      </c>
      <c r="O4">
        <f t="shared" si="2"/>
        <v>0.95424250943932487</v>
      </c>
      <c r="P4">
        <f t="shared" si="3"/>
        <v>27</v>
      </c>
      <c r="Q4">
        <f t="shared" si="6"/>
        <v>1.8</v>
      </c>
      <c r="R4">
        <f t="shared" si="4"/>
        <v>1.4313637641589874</v>
      </c>
    </row>
    <row r="5" spans="1:20" x14ac:dyDescent="0.2">
      <c r="A5" t="s">
        <v>186</v>
      </c>
      <c r="B5">
        <v>6</v>
      </c>
      <c r="C5">
        <v>45</v>
      </c>
      <c r="D5" t="s">
        <v>114</v>
      </c>
      <c r="E5" t="str">
        <f t="shared" si="0"/>
        <v>6b45</v>
      </c>
      <c r="F5">
        <v>135.42857143000001</v>
      </c>
      <c r="G5">
        <v>145.84615385000001</v>
      </c>
      <c r="H5">
        <v>2666.0046428999999</v>
      </c>
      <c r="I5">
        <v>24.3</v>
      </c>
      <c r="J5">
        <f t="shared" si="5"/>
        <v>0.54</v>
      </c>
      <c r="K5">
        <f t="shared" si="1"/>
        <v>1.3856062735983121</v>
      </c>
      <c r="L5">
        <v>20</v>
      </c>
      <c r="M5">
        <v>57</v>
      </c>
      <c r="N5">
        <v>11</v>
      </c>
      <c r="O5">
        <f t="shared" si="2"/>
        <v>1.0791812460476249</v>
      </c>
      <c r="P5">
        <f t="shared" si="3"/>
        <v>68</v>
      </c>
      <c r="Q5">
        <f t="shared" si="6"/>
        <v>1.5111111111111111</v>
      </c>
      <c r="R5">
        <f t="shared" si="4"/>
        <v>1.8325089127062364</v>
      </c>
    </row>
    <row r="6" spans="1:20" x14ac:dyDescent="0.2">
      <c r="A6" t="s">
        <v>289</v>
      </c>
      <c r="B6">
        <v>3</v>
      </c>
      <c r="C6">
        <v>15</v>
      </c>
      <c r="D6" t="s">
        <v>115</v>
      </c>
      <c r="E6" t="s">
        <v>226</v>
      </c>
      <c r="I6">
        <v>14.2</v>
      </c>
      <c r="J6">
        <f t="shared" si="5"/>
        <v>0.94666666666666666</v>
      </c>
      <c r="K6">
        <f t="shared" si="1"/>
        <v>1.1522883443830565</v>
      </c>
      <c r="L6">
        <v>15</v>
      </c>
      <c r="M6">
        <v>25</v>
      </c>
      <c r="N6">
        <v>16</v>
      </c>
      <c r="O6">
        <f t="shared" si="2"/>
        <v>1.2304489213782739</v>
      </c>
      <c r="P6">
        <f t="shared" si="3"/>
        <v>41</v>
      </c>
      <c r="Q6">
        <f t="shared" si="6"/>
        <v>2.7333333333333334</v>
      </c>
      <c r="R6">
        <f t="shared" si="4"/>
        <v>1.6127838567197355</v>
      </c>
    </row>
    <row r="7" spans="1:20" x14ac:dyDescent="0.2">
      <c r="A7" t="s">
        <v>288</v>
      </c>
      <c r="B7">
        <v>6</v>
      </c>
      <c r="C7">
        <v>15</v>
      </c>
      <c r="D7" t="s">
        <v>115</v>
      </c>
      <c r="E7" t="s">
        <v>229</v>
      </c>
      <c r="I7">
        <v>31.8</v>
      </c>
      <c r="J7">
        <f t="shared" si="5"/>
        <v>2.12</v>
      </c>
      <c r="K7">
        <f t="shared" si="1"/>
        <v>1.5024271199844328</v>
      </c>
      <c r="L7">
        <v>26</v>
      </c>
      <c r="M7">
        <v>46</v>
      </c>
      <c r="N7">
        <v>31</v>
      </c>
      <c r="O7">
        <f t="shared" si="2"/>
        <v>1.505149978319906</v>
      </c>
      <c r="P7">
        <f t="shared" si="3"/>
        <v>77</v>
      </c>
      <c r="Q7">
        <f t="shared" si="6"/>
        <v>5.1333333333333337</v>
      </c>
      <c r="R7">
        <f t="shared" si="4"/>
        <v>1.8864907251724818</v>
      </c>
    </row>
    <row r="8" spans="1:20" x14ac:dyDescent="0.2">
      <c r="A8" t="s">
        <v>288</v>
      </c>
      <c r="B8">
        <v>6</v>
      </c>
      <c r="C8">
        <v>45</v>
      </c>
      <c r="D8" t="s">
        <v>115</v>
      </c>
      <c r="E8" t="s">
        <v>230</v>
      </c>
      <c r="I8">
        <v>36.1</v>
      </c>
      <c r="J8">
        <f t="shared" si="5"/>
        <v>0.80222222222222228</v>
      </c>
      <c r="K8">
        <f t="shared" si="1"/>
        <v>1.5575072019056579</v>
      </c>
      <c r="L8">
        <v>49</v>
      </c>
      <c r="M8">
        <v>75</v>
      </c>
      <c r="N8">
        <v>33</v>
      </c>
      <c r="O8">
        <f t="shared" si="2"/>
        <v>1.5314789170422551</v>
      </c>
      <c r="P8">
        <f t="shared" si="3"/>
        <v>108</v>
      </c>
      <c r="Q8">
        <f t="shared" si="6"/>
        <v>2.4</v>
      </c>
      <c r="R8">
        <f t="shared" si="4"/>
        <v>2.0334237554869499</v>
      </c>
    </row>
    <row r="9" spans="1:20" x14ac:dyDescent="0.2">
      <c r="A9" t="s">
        <v>289</v>
      </c>
      <c r="B9">
        <v>3</v>
      </c>
      <c r="C9">
        <v>45</v>
      </c>
      <c r="D9" t="s">
        <v>115</v>
      </c>
      <c r="E9" t="s">
        <v>227</v>
      </c>
      <c r="I9">
        <v>62.2</v>
      </c>
      <c r="J9">
        <f t="shared" si="5"/>
        <v>1.3822222222222222</v>
      </c>
      <c r="K9">
        <f t="shared" si="1"/>
        <v>1.7937903846908188</v>
      </c>
      <c r="L9">
        <v>75</v>
      </c>
      <c r="M9">
        <v>53</v>
      </c>
      <c r="N9">
        <v>44</v>
      </c>
      <c r="O9">
        <f t="shared" si="2"/>
        <v>1.6532125137753437</v>
      </c>
      <c r="P9">
        <f t="shared" si="3"/>
        <v>97</v>
      </c>
      <c r="Q9">
        <f t="shared" si="6"/>
        <v>2.1555555555555554</v>
      </c>
      <c r="R9">
        <f t="shared" si="4"/>
        <v>1.9867717342662448</v>
      </c>
    </row>
    <row r="10" spans="1:20" x14ac:dyDescent="0.2">
      <c r="A10" t="s">
        <v>242</v>
      </c>
      <c r="B10">
        <v>7</v>
      </c>
      <c r="C10">
        <v>15</v>
      </c>
      <c r="D10" t="s">
        <v>114</v>
      </c>
      <c r="E10" t="str">
        <f t="shared" si="0"/>
        <v>7a15</v>
      </c>
      <c r="F10">
        <v>124.23076923000001</v>
      </c>
      <c r="G10">
        <v>146.81818182000001</v>
      </c>
      <c r="H10">
        <v>2747.6923077000001</v>
      </c>
      <c r="I10">
        <v>12.5</v>
      </c>
      <c r="J10">
        <f t="shared" si="5"/>
        <v>0.83333333333333337</v>
      </c>
      <c r="K10">
        <f t="shared" si="1"/>
        <v>1.0969100130080565</v>
      </c>
      <c r="L10">
        <v>5</v>
      </c>
      <c r="M10">
        <v>32</v>
      </c>
      <c r="N10">
        <v>0</v>
      </c>
      <c r="O10">
        <f t="shared" si="2"/>
        <v>0</v>
      </c>
      <c r="P10">
        <f t="shared" si="3"/>
        <v>32</v>
      </c>
      <c r="Q10">
        <f t="shared" si="6"/>
        <v>2.1333333333333333</v>
      </c>
      <c r="R10">
        <f t="shared" si="4"/>
        <v>1.505149978319906</v>
      </c>
    </row>
    <row r="11" spans="1:20" x14ac:dyDescent="0.2">
      <c r="A11" t="s">
        <v>242</v>
      </c>
      <c r="B11">
        <v>7</v>
      </c>
      <c r="C11">
        <v>15</v>
      </c>
      <c r="D11" t="s">
        <v>115</v>
      </c>
      <c r="E11" t="str">
        <f t="shared" si="0"/>
        <v>7a15</v>
      </c>
      <c r="I11">
        <v>11.1</v>
      </c>
      <c r="J11">
        <f t="shared" si="5"/>
        <v>0.74</v>
      </c>
      <c r="K11">
        <f t="shared" si="1"/>
        <v>1.0453229787866574</v>
      </c>
      <c r="L11">
        <v>8</v>
      </c>
      <c r="M11">
        <v>22</v>
      </c>
      <c r="N11">
        <v>0</v>
      </c>
      <c r="O11">
        <f t="shared" si="2"/>
        <v>0</v>
      </c>
      <c r="P11">
        <f t="shared" si="3"/>
        <v>22</v>
      </c>
      <c r="Q11">
        <f t="shared" si="6"/>
        <v>1.4666666666666666</v>
      </c>
      <c r="R11">
        <f t="shared" si="4"/>
        <v>1.3424226808222062</v>
      </c>
    </row>
    <row r="12" spans="1:20" x14ac:dyDescent="0.2">
      <c r="A12" t="s">
        <v>242</v>
      </c>
      <c r="B12">
        <v>7</v>
      </c>
      <c r="C12">
        <v>45</v>
      </c>
      <c r="D12" t="s">
        <v>114</v>
      </c>
      <c r="E12" t="str">
        <f t="shared" si="0"/>
        <v>7a45</v>
      </c>
      <c r="F12">
        <v>48.416666667000001</v>
      </c>
      <c r="G12">
        <v>68.352941176000002</v>
      </c>
      <c r="H12">
        <v>2701.25</v>
      </c>
      <c r="I12">
        <v>23.6</v>
      </c>
      <c r="J12">
        <f t="shared" si="5"/>
        <v>0.52444444444444449</v>
      </c>
      <c r="K12">
        <f t="shared" si="1"/>
        <v>1.3729120029701065</v>
      </c>
      <c r="L12">
        <v>18</v>
      </c>
      <c r="M12">
        <v>56</v>
      </c>
      <c r="N12">
        <v>0</v>
      </c>
      <c r="O12">
        <f t="shared" si="2"/>
        <v>0</v>
      </c>
      <c r="P12">
        <f t="shared" si="3"/>
        <v>56</v>
      </c>
      <c r="Q12">
        <f t="shared" si="6"/>
        <v>1.2444444444444445</v>
      </c>
      <c r="R12">
        <f t="shared" si="4"/>
        <v>1.7481880270062005</v>
      </c>
    </row>
    <row r="13" spans="1:20" x14ac:dyDescent="0.2">
      <c r="A13" t="s">
        <v>242</v>
      </c>
      <c r="B13">
        <v>7</v>
      </c>
      <c r="C13">
        <v>45</v>
      </c>
      <c r="D13" t="s">
        <v>115</v>
      </c>
      <c r="E13" t="str">
        <f t="shared" si="0"/>
        <v>7a45</v>
      </c>
      <c r="I13">
        <v>36.299999999999997</v>
      </c>
      <c r="J13">
        <f t="shared" si="5"/>
        <v>0.80666666666666664</v>
      </c>
      <c r="K13">
        <f t="shared" si="1"/>
        <v>1.5599066250361124</v>
      </c>
      <c r="L13">
        <v>14</v>
      </c>
      <c r="M13">
        <v>96</v>
      </c>
      <c r="N13">
        <v>2</v>
      </c>
      <c r="O13">
        <f t="shared" si="2"/>
        <v>0.47712125471966244</v>
      </c>
      <c r="P13">
        <f t="shared" si="3"/>
        <v>98</v>
      </c>
      <c r="Q13">
        <f t="shared" si="6"/>
        <v>2.1777777777777776</v>
      </c>
      <c r="R13">
        <f t="shared" si="4"/>
        <v>1.9912260756924949</v>
      </c>
    </row>
    <row r="14" spans="1:20" x14ac:dyDescent="0.2">
      <c r="A14" t="s">
        <v>245</v>
      </c>
      <c r="B14">
        <v>8</v>
      </c>
      <c r="C14">
        <v>15</v>
      </c>
      <c r="D14" t="s">
        <v>114</v>
      </c>
      <c r="E14" t="str">
        <f t="shared" si="0"/>
        <v>8a15</v>
      </c>
      <c r="F14">
        <v>166.09090909</v>
      </c>
      <c r="G14">
        <v>166.09090909</v>
      </c>
      <c r="H14">
        <v>2563.3333333</v>
      </c>
      <c r="I14">
        <v>19.100000000000001</v>
      </c>
      <c r="J14">
        <f t="shared" si="5"/>
        <v>1.2733333333333334</v>
      </c>
      <c r="K14">
        <f t="shared" si="1"/>
        <v>1.2810333672477277</v>
      </c>
      <c r="L14">
        <v>3</v>
      </c>
      <c r="M14">
        <v>58</v>
      </c>
      <c r="N14">
        <v>0</v>
      </c>
      <c r="O14">
        <f t="shared" si="2"/>
        <v>0</v>
      </c>
      <c r="P14">
        <f t="shared" si="3"/>
        <v>58</v>
      </c>
      <c r="Q14">
        <f t="shared" si="6"/>
        <v>3.8666666666666667</v>
      </c>
      <c r="R14">
        <f t="shared" si="4"/>
        <v>1.7634279935629373</v>
      </c>
    </row>
    <row r="15" spans="1:20" x14ac:dyDescent="0.2">
      <c r="A15" t="s">
        <v>245</v>
      </c>
      <c r="B15">
        <v>8</v>
      </c>
      <c r="C15">
        <v>15</v>
      </c>
      <c r="D15" t="s">
        <v>115</v>
      </c>
      <c r="E15" t="str">
        <f t="shared" si="0"/>
        <v>8a15</v>
      </c>
      <c r="I15">
        <v>18.399999999999999</v>
      </c>
      <c r="J15">
        <f t="shared" si="5"/>
        <v>1.2266666666666666</v>
      </c>
      <c r="K15">
        <f t="shared" si="1"/>
        <v>1.2648178230095364</v>
      </c>
      <c r="L15">
        <v>2</v>
      </c>
      <c r="M15">
        <v>57</v>
      </c>
      <c r="N15">
        <v>1</v>
      </c>
      <c r="O15">
        <f t="shared" si="2"/>
        <v>0.3010299956639812</v>
      </c>
      <c r="P15">
        <f t="shared" si="3"/>
        <v>58</v>
      </c>
      <c r="Q15">
        <f t="shared" si="6"/>
        <v>3.8666666666666667</v>
      </c>
      <c r="R15">
        <f t="shared" si="4"/>
        <v>1.7634279935629373</v>
      </c>
    </row>
    <row r="16" spans="1:20" x14ac:dyDescent="0.2">
      <c r="A16" t="s">
        <v>245</v>
      </c>
      <c r="B16">
        <v>8</v>
      </c>
      <c r="C16">
        <v>45</v>
      </c>
      <c r="D16" t="s">
        <v>114</v>
      </c>
      <c r="E16" t="str">
        <f t="shared" si="0"/>
        <v>8a45</v>
      </c>
      <c r="F16">
        <v>97.708333332999999</v>
      </c>
      <c r="G16">
        <v>101.95652174</v>
      </c>
      <c r="H16">
        <v>2594.1666667</v>
      </c>
      <c r="I16">
        <v>41.9</v>
      </c>
      <c r="J16">
        <f t="shared" si="5"/>
        <v>0.93111111111111111</v>
      </c>
      <c r="K16">
        <f t="shared" si="1"/>
        <v>1.6222140229662954</v>
      </c>
      <c r="L16">
        <v>7</v>
      </c>
      <c r="M16">
        <v>92</v>
      </c>
      <c r="N16">
        <v>0</v>
      </c>
      <c r="O16">
        <f t="shared" si="2"/>
        <v>0</v>
      </c>
      <c r="P16">
        <f t="shared" si="3"/>
        <v>92</v>
      </c>
      <c r="Q16">
        <f t="shared" si="6"/>
        <v>2.0444444444444443</v>
      </c>
      <c r="R16">
        <f t="shared" si="4"/>
        <v>1.9637878273455553</v>
      </c>
    </row>
    <row r="17" spans="1:18" x14ac:dyDescent="0.2">
      <c r="A17" t="s">
        <v>245</v>
      </c>
      <c r="B17">
        <v>8</v>
      </c>
      <c r="C17">
        <v>45</v>
      </c>
      <c r="D17" t="s">
        <v>115</v>
      </c>
      <c r="E17" t="str">
        <f t="shared" si="0"/>
        <v>8a45</v>
      </c>
      <c r="I17">
        <v>49.7</v>
      </c>
      <c r="J17">
        <f t="shared" si="5"/>
        <v>1.1044444444444446</v>
      </c>
      <c r="K17">
        <f t="shared" si="1"/>
        <v>1.6963563887333322</v>
      </c>
      <c r="L17">
        <v>17</v>
      </c>
      <c r="M17">
        <v>121</v>
      </c>
      <c r="N17">
        <v>0</v>
      </c>
      <c r="O17">
        <f t="shared" si="2"/>
        <v>0</v>
      </c>
      <c r="P17">
        <f t="shared" si="3"/>
        <v>121</v>
      </c>
      <c r="Q17">
        <f t="shared" si="6"/>
        <v>2.6888888888888891</v>
      </c>
      <c r="R17">
        <f t="shared" si="4"/>
        <v>2.0827853703164503</v>
      </c>
    </row>
    <row r="18" spans="1:18" x14ac:dyDescent="0.2">
      <c r="A18" t="s">
        <v>253</v>
      </c>
      <c r="B18">
        <v>7</v>
      </c>
      <c r="C18">
        <v>15</v>
      </c>
      <c r="D18" t="s">
        <v>114</v>
      </c>
      <c r="E18" t="str">
        <f t="shared" si="0"/>
        <v>7b15</v>
      </c>
      <c r="F18">
        <v>171.75</v>
      </c>
      <c r="G18">
        <v>171.75</v>
      </c>
      <c r="H18">
        <v>2696.25</v>
      </c>
      <c r="I18">
        <v>8.6999999999999993</v>
      </c>
      <c r="J18">
        <f t="shared" si="5"/>
        <v>0.57999999999999996</v>
      </c>
      <c r="K18">
        <f t="shared" si="1"/>
        <v>0.93951925261861846</v>
      </c>
      <c r="L18">
        <v>15</v>
      </c>
      <c r="M18">
        <v>15</v>
      </c>
      <c r="N18">
        <v>8</v>
      </c>
      <c r="O18">
        <f t="shared" si="2"/>
        <v>0.95424250943932487</v>
      </c>
      <c r="P18">
        <f t="shared" si="3"/>
        <v>23</v>
      </c>
      <c r="Q18">
        <f t="shared" si="6"/>
        <v>1.5333333333333334</v>
      </c>
      <c r="R18">
        <f t="shared" si="4"/>
        <v>1.3617278360175928</v>
      </c>
    </row>
    <row r="19" spans="1:18" x14ac:dyDescent="0.2">
      <c r="A19" t="s">
        <v>253</v>
      </c>
      <c r="B19">
        <v>7</v>
      </c>
      <c r="C19">
        <v>15</v>
      </c>
      <c r="D19" t="s">
        <v>115</v>
      </c>
      <c r="E19" t="str">
        <f t="shared" si="0"/>
        <v>7b15</v>
      </c>
      <c r="I19">
        <v>6.7</v>
      </c>
      <c r="J19">
        <f t="shared" si="5"/>
        <v>0.44666666666666666</v>
      </c>
      <c r="K19">
        <f t="shared" si="1"/>
        <v>0.82607480270082645</v>
      </c>
      <c r="L19">
        <v>4</v>
      </c>
      <c r="M19">
        <v>13</v>
      </c>
      <c r="N19">
        <v>0</v>
      </c>
      <c r="O19">
        <f t="shared" si="2"/>
        <v>0</v>
      </c>
      <c r="P19">
        <f t="shared" si="3"/>
        <v>13</v>
      </c>
      <c r="Q19">
        <f t="shared" si="6"/>
        <v>0.8666666666666667</v>
      </c>
      <c r="R19">
        <f t="shared" si="4"/>
        <v>1.1139433523068367</v>
      </c>
    </row>
    <row r="20" spans="1:18" x14ac:dyDescent="0.2">
      <c r="A20" t="s">
        <v>253</v>
      </c>
      <c r="B20">
        <v>7</v>
      </c>
      <c r="C20">
        <v>45</v>
      </c>
      <c r="D20" t="s">
        <v>114</v>
      </c>
      <c r="E20" t="str">
        <f t="shared" si="0"/>
        <v>7b45</v>
      </c>
      <c r="F20">
        <v>131.13043478</v>
      </c>
      <c r="G20">
        <v>188.5</v>
      </c>
      <c r="H20">
        <v>2545.9090909000001</v>
      </c>
      <c r="I20">
        <v>23.2</v>
      </c>
      <c r="J20">
        <f t="shared" si="5"/>
        <v>0.51555555555555554</v>
      </c>
      <c r="K20">
        <f t="shared" si="1"/>
        <v>1.3654879848908996</v>
      </c>
      <c r="L20">
        <v>23</v>
      </c>
      <c r="M20">
        <v>20</v>
      </c>
      <c r="N20">
        <v>7</v>
      </c>
      <c r="O20">
        <f t="shared" si="2"/>
        <v>0.90308998699194354</v>
      </c>
      <c r="P20">
        <f t="shared" si="3"/>
        <v>27</v>
      </c>
      <c r="Q20">
        <f t="shared" si="6"/>
        <v>0.6</v>
      </c>
      <c r="R20">
        <f t="shared" si="4"/>
        <v>1.4313637641589874</v>
      </c>
    </row>
    <row r="21" spans="1:18" x14ac:dyDescent="0.2">
      <c r="A21" t="s">
        <v>253</v>
      </c>
      <c r="B21">
        <v>7</v>
      </c>
      <c r="C21">
        <v>45</v>
      </c>
      <c r="D21" t="s">
        <v>115</v>
      </c>
      <c r="E21" t="str">
        <f t="shared" si="0"/>
        <v>7b45</v>
      </c>
      <c r="I21">
        <v>16.8</v>
      </c>
      <c r="J21">
        <f t="shared" si="5"/>
        <v>0.37333333333333335</v>
      </c>
      <c r="K21">
        <f t="shared" si="1"/>
        <v>1.2253092817258628</v>
      </c>
      <c r="L21">
        <v>14</v>
      </c>
      <c r="M21">
        <v>23</v>
      </c>
      <c r="N21">
        <v>9</v>
      </c>
      <c r="O21">
        <f t="shared" si="2"/>
        <v>1</v>
      </c>
      <c r="P21">
        <f t="shared" si="3"/>
        <v>32</v>
      </c>
      <c r="Q21">
        <f t="shared" si="6"/>
        <v>0.71111111111111114</v>
      </c>
      <c r="R21">
        <f t="shared" si="4"/>
        <v>1.505149978319906</v>
      </c>
    </row>
    <row r="22" spans="1:18" x14ac:dyDescent="0.2">
      <c r="A22" t="s">
        <v>256</v>
      </c>
      <c r="B22">
        <v>8</v>
      </c>
      <c r="C22">
        <v>15</v>
      </c>
      <c r="D22" t="s">
        <v>114</v>
      </c>
      <c r="E22" t="str">
        <f t="shared" si="0"/>
        <v>8b15</v>
      </c>
      <c r="F22">
        <v>859.125</v>
      </c>
      <c r="G22">
        <v>859.125</v>
      </c>
      <c r="H22">
        <v>2480</v>
      </c>
      <c r="I22">
        <v>11.8</v>
      </c>
      <c r="J22">
        <f t="shared" si="5"/>
        <v>0.78666666666666674</v>
      </c>
      <c r="K22">
        <f t="shared" si="1"/>
        <v>1.0718820073061255</v>
      </c>
      <c r="L22">
        <v>7</v>
      </c>
      <c r="M22">
        <v>34</v>
      </c>
      <c r="N22">
        <v>4</v>
      </c>
      <c r="O22">
        <f t="shared" si="2"/>
        <v>0.69897000433601886</v>
      </c>
      <c r="P22">
        <f t="shared" si="3"/>
        <v>38</v>
      </c>
      <c r="Q22">
        <f t="shared" si="6"/>
        <v>2.5333333333333332</v>
      </c>
      <c r="R22">
        <f t="shared" si="4"/>
        <v>1.5797835966168101</v>
      </c>
    </row>
    <row r="23" spans="1:18" x14ac:dyDescent="0.2">
      <c r="A23" t="s">
        <v>256</v>
      </c>
      <c r="B23">
        <v>8</v>
      </c>
      <c r="C23">
        <v>15</v>
      </c>
      <c r="D23" t="s">
        <v>115</v>
      </c>
      <c r="E23" t="str">
        <f t="shared" si="0"/>
        <v>8b15</v>
      </c>
      <c r="I23">
        <v>13.2</v>
      </c>
      <c r="J23">
        <f t="shared" si="5"/>
        <v>0.88</v>
      </c>
      <c r="K23">
        <f t="shared" si="1"/>
        <v>1.1205739312058498</v>
      </c>
      <c r="L23">
        <v>8</v>
      </c>
      <c r="M23">
        <v>25</v>
      </c>
      <c r="N23">
        <v>0</v>
      </c>
      <c r="O23">
        <f t="shared" si="2"/>
        <v>0</v>
      </c>
      <c r="P23">
        <f t="shared" si="3"/>
        <v>25</v>
      </c>
      <c r="Q23">
        <f t="shared" si="6"/>
        <v>1.6666666666666667</v>
      </c>
      <c r="R23">
        <f t="shared" si="4"/>
        <v>1.3979400086720377</v>
      </c>
    </row>
    <row r="24" spans="1:18" x14ac:dyDescent="0.2">
      <c r="A24" t="s">
        <v>256</v>
      </c>
      <c r="B24">
        <v>8</v>
      </c>
      <c r="C24">
        <v>45</v>
      </c>
      <c r="D24" t="s">
        <v>114</v>
      </c>
      <c r="E24" t="str">
        <f t="shared" si="0"/>
        <v>8b45</v>
      </c>
      <c r="F24">
        <v>378.5</v>
      </c>
      <c r="G24">
        <v>378.5</v>
      </c>
      <c r="H24">
        <v>2445</v>
      </c>
      <c r="I24">
        <v>27.5</v>
      </c>
      <c r="J24">
        <f t="shared" si="5"/>
        <v>0.61111111111111116</v>
      </c>
      <c r="K24">
        <f t="shared" si="1"/>
        <v>1.4393326938302626</v>
      </c>
      <c r="L24">
        <v>8</v>
      </c>
      <c r="M24">
        <v>75</v>
      </c>
      <c r="N24">
        <v>4</v>
      </c>
      <c r="O24">
        <f t="shared" si="2"/>
        <v>0.69897000433601886</v>
      </c>
      <c r="P24">
        <f t="shared" si="3"/>
        <v>79</v>
      </c>
      <c r="Q24">
        <f t="shared" si="6"/>
        <v>1.7555555555555555</v>
      </c>
      <c r="R24">
        <f t="shared" si="4"/>
        <v>1.8976270912904414</v>
      </c>
    </row>
    <row r="25" spans="1:18" x14ac:dyDescent="0.2">
      <c r="A25" t="s">
        <v>256</v>
      </c>
      <c r="B25">
        <v>8</v>
      </c>
      <c r="C25">
        <v>45</v>
      </c>
      <c r="D25" t="s">
        <v>115</v>
      </c>
      <c r="E25" t="str">
        <f t="shared" si="0"/>
        <v>8b45</v>
      </c>
      <c r="I25">
        <v>23.8</v>
      </c>
      <c r="J25">
        <f t="shared" si="5"/>
        <v>0.52888888888888885</v>
      </c>
      <c r="K25">
        <f t="shared" si="1"/>
        <v>1.3765769570565121</v>
      </c>
      <c r="L25">
        <v>18</v>
      </c>
      <c r="M25">
        <v>70</v>
      </c>
      <c r="N25">
        <v>7</v>
      </c>
      <c r="O25">
        <f t="shared" si="2"/>
        <v>0.90308998699194354</v>
      </c>
      <c r="P25">
        <f t="shared" si="3"/>
        <v>77</v>
      </c>
      <c r="Q25">
        <f t="shared" si="6"/>
        <v>1.711111111111111</v>
      </c>
      <c r="R25">
        <f t="shared" si="4"/>
        <v>1.8864907251724818</v>
      </c>
    </row>
    <row r="26" spans="1:18" x14ac:dyDescent="0.2">
      <c r="A26" t="s">
        <v>271</v>
      </c>
      <c r="B26">
        <v>7</v>
      </c>
      <c r="C26">
        <v>15</v>
      </c>
      <c r="D26" t="s">
        <v>114</v>
      </c>
      <c r="E26" t="str">
        <f t="shared" si="0"/>
        <v>7c15</v>
      </c>
      <c r="F26">
        <v>266.58330000000001</v>
      </c>
      <c r="G26">
        <v>266.58330000000001</v>
      </c>
      <c r="I26">
        <v>19.3</v>
      </c>
      <c r="J26">
        <f t="shared" si="5"/>
        <v>1.2866666666666666</v>
      </c>
      <c r="K26">
        <f t="shared" si="1"/>
        <v>1.2855573090077739</v>
      </c>
      <c r="L26">
        <v>21</v>
      </c>
      <c r="M26">
        <v>25</v>
      </c>
      <c r="N26">
        <v>4</v>
      </c>
      <c r="O26">
        <f t="shared" si="2"/>
        <v>0.69897000433601886</v>
      </c>
      <c r="P26">
        <f t="shared" si="3"/>
        <v>29</v>
      </c>
      <c r="Q26">
        <f t="shared" si="6"/>
        <v>1.9333333333333333</v>
      </c>
      <c r="R26">
        <f t="shared" si="4"/>
        <v>1.4623979978989561</v>
      </c>
    </row>
    <row r="27" spans="1:18" x14ac:dyDescent="0.2">
      <c r="A27" t="s">
        <v>271</v>
      </c>
      <c r="B27">
        <v>7</v>
      </c>
      <c r="C27">
        <v>45</v>
      </c>
      <c r="D27" t="s">
        <v>114</v>
      </c>
      <c r="E27" t="str">
        <f t="shared" si="0"/>
        <v>7c45</v>
      </c>
      <c r="F27">
        <v>131.86670000000001</v>
      </c>
      <c r="G27">
        <v>164.833</v>
      </c>
      <c r="I27">
        <v>44</v>
      </c>
      <c r="J27">
        <f t="shared" si="5"/>
        <v>0.97777777777777775</v>
      </c>
      <c r="K27">
        <f t="shared" si="1"/>
        <v>1.6434526764861874</v>
      </c>
      <c r="L27">
        <v>16</v>
      </c>
      <c r="M27">
        <v>17</v>
      </c>
      <c r="N27">
        <v>0</v>
      </c>
      <c r="O27">
        <f t="shared" si="2"/>
        <v>0</v>
      </c>
      <c r="P27">
        <f t="shared" si="3"/>
        <v>17</v>
      </c>
      <c r="Q27">
        <f t="shared" si="6"/>
        <v>0.37777777777777777</v>
      </c>
      <c r="R27">
        <f t="shared" si="4"/>
        <v>1.2304489213782739</v>
      </c>
    </row>
    <row r="28" spans="1:18" x14ac:dyDescent="0.2">
      <c r="A28" t="s">
        <v>274</v>
      </c>
      <c r="B28">
        <v>8</v>
      </c>
      <c r="C28">
        <v>15</v>
      </c>
      <c r="D28" t="s">
        <v>114</v>
      </c>
      <c r="E28" t="str">
        <f t="shared" si="0"/>
        <v>8c15</v>
      </c>
      <c r="F28">
        <v>301</v>
      </c>
      <c r="G28">
        <v>301</v>
      </c>
      <c r="I28">
        <v>10.1</v>
      </c>
      <c r="J28">
        <f t="shared" si="5"/>
        <v>0.67333333333333334</v>
      </c>
      <c r="K28">
        <f t="shared" si="1"/>
        <v>1.0043213737826426</v>
      </c>
      <c r="L28">
        <v>24</v>
      </c>
      <c r="M28">
        <v>27</v>
      </c>
      <c r="N28">
        <v>30</v>
      </c>
      <c r="O28">
        <f t="shared" si="2"/>
        <v>1.4913616938342726</v>
      </c>
      <c r="P28">
        <f t="shared" si="3"/>
        <v>57</v>
      </c>
      <c r="Q28">
        <f t="shared" si="6"/>
        <v>3.8</v>
      </c>
      <c r="R28">
        <f t="shared" si="4"/>
        <v>1.7558748556724915</v>
      </c>
    </row>
    <row r="29" spans="1:18" x14ac:dyDescent="0.2">
      <c r="A29" t="s">
        <v>274</v>
      </c>
      <c r="B29">
        <v>8</v>
      </c>
      <c r="C29">
        <v>45</v>
      </c>
      <c r="D29" t="s">
        <v>114</v>
      </c>
      <c r="E29" t="str">
        <f t="shared" si="0"/>
        <v>8c45</v>
      </c>
      <c r="F29">
        <v>211.42</v>
      </c>
      <c r="G29">
        <v>211.42</v>
      </c>
      <c r="I29">
        <v>26</v>
      </c>
      <c r="J29">
        <f t="shared" si="5"/>
        <v>0.57777777777777772</v>
      </c>
      <c r="K29">
        <f t="shared" si="1"/>
        <v>1.414973347970818</v>
      </c>
      <c r="L29">
        <v>32</v>
      </c>
      <c r="M29">
        <v>29</v>
      </c>
      <c r="N29">
        <v>25</v>
      </c>
      <c r="O29">
        <f t="shared" si="2"/>
        <v>1.414973347970818</v>
      </c>
      <c r="P29">
        <f t="shared" si="3"/>
        <v>54</v>
      </c>
      <c r="Q29">
        <f t="shared" si="6"/>
        <v>1.2</v>
      </c>
      <c r="R29">
        <f t="shared" si="4"/>
        <v>1.7323937598229686</v>
      </c>
    </row>
    <row r="30" spans="1:18" x14ac:dyDescent="0.2">
      <c r="A30" t="s">
        <v>271</v>
      </c>
      <c r="B30">
        <v>7</v>
      </c>
      <c r="C30">
        <v>15</v>
      </c>
      <c r="D30" t="s">
        <v>115</v>
      </c>
      <c r="E30" t="str">
        <f t="shared" si="0"/>
        <v>7c15</v>
      </c>
      <c r="I30">
        <v>25.7</v>
      </c>
      <c r="J30">
        <f t="shared" si="5"/>
        <v>1.7133333333333334</v>
      </c>
      <c r="K30">
        <f t="shared" si="1"/>
        <v>1.4099331233312946</v>
      </c>
      <c r="L30">
        <v>17</v>
      </c>
      <c r="M30">
        <v>47</v>
      </c>
      <c r="N30">
        <v>24</v>
      </c>
      <c r="O30">
        <f t="shared" si="2"/>
        <v>1.3979400086720377</v>
      </c>
      <c r="P30">
        <f t="shared" si="3"/>
        <v>71</v>
      </c>
      <c r="Q30">
        <f t="shared" si="6"/>
        <v>4.7333333333333334</v>
      </c>
      <c r="R30">
        <f t="shared" si="4"/>
        <v>1.8512583487190752</v>
      </c>
    </row>
    <row r="31" spans="1:18" x14ac:dyDescent="0.2">
      <c r="A31" t="s">
        <v>271</v>
      </c>
      <c r="B31">
        <v>7</v>
      </c>
      <c r="C31">
        <v>45</v>
      </c>
      <c r="D31" t="s">
        <v>115</v>
      </c>
      <c r="E31" t="str">
        <f t="shared" si="0"/>
        <v>7c45</v>
      </c>
      <c r="I31">
        <v>71.099999999999994</v>
      </c>
      <c r="J31">
        <f t="shared" si="5"/>
        <v>1.5799999999999998</v>
      </c>
      <c r="K31">
        <f t="shared" si="1"/>
        <v>1.8518696007297664</v>
      </c>
      <c r="L31">
        <v>17</v>
      </c>
      <c r="M31">
        <v>73</v>
      </c>
      <c r="N31">
        <v>9</v>
      </c>
      <c r="O31">
        <f t="shared" si="2"/>
        <v>1</v>
      </c>
      <c r="P31">
        <f t="shared" si="3"/>
        <v>82</v>
      </c>
      <c r="Q31">
        <f t="shared" si="6"/>
        <v>1.8222222222222222</v>
      </c>
      <c r="R31">
        <f t="shared" si="4"/>
        <v>1.9138138523837167</v>
      </c>
    </row>
    <row r="32" spans="1:18" x14ac:dyDescent="0.2">
      <c r="A32" t="s">
        <v>274</v>
      </c>
      <c r="B32">
        <v>8</v>
      </c>
      <c r="C32">
        <v>15</v>
      </c>
      <c r="D32" t="s">
        <v>115</v>
      </c>
      <c r="E32" t="str">
        <f t="shared" si="0"/>
        <v>8c15</v>
      </c>
      <c r="I32">
        <v>15.8</v>
      </c>
      <c r="J32">
        <f t="shared" si="5"/>
        <v>1.0533333333333335</v>
      </c>
      <c r="K32">
        <f t="shared" si="1"/>
        <v>1.1986570869544226</v>
      </c>
      <c r="L32">
        <v>24</v>
      </c>
      <c r="M32">
        <v>41</v>
      </c>
      <c r="N32">
        <v>34</v>
      </c>
      <c r="O32">
        <f t="shared" si="2"/>
        <v>1.5440680443502757</v>
      </c>
      <c r="P32">
        <f t="shared" si="3"/>
        <v>75</v>
      </c>
      <c r="Q32">
        <f t="shared" si="6"/>
        <v>5</v>
      </c>
      <c r="R32">
        <f t="shared" si="4"/>
        <v>1.8750612633917001</v>
      </c>
    </row>
    <row r="33" spans="1:18" x14ac:dyDescent="0.2">
      <c r="A33" t="s">
        <v>274</v>
      </c>
      <c r="B33">
        <v>8</v>
      </c>
      <c r="C33">
        <v>45</v>
      </c>
      <c r="D33" t="s">
        <v>115</v>
      </c>
      <c r="E33" t="str">
        <f t="shared" si="0"/>
        <v>8c45</v>
      </c>
      <c r="I33">
        <v>53.1</v>
      </c>
      <c r="J33">
        <f t="shared" si="5"/>
        <v>1.18</v>
      </c>
      <c r="K33">
        <f t="shared" si="1"/>
        <v>1.725094521081469</v>
      </c>
      <c r="L33">
        <v>52</v>
      </c>
      <c r="M33">
        <v>94</v>
      </c>
      <c r="N33">
        <v>68</v>
      </c>
      <c r="O33">
        <f t="shared" si="2"/>
        <v>1.8388490907372552</v>
      </c>
      <c r="P33">
        <f t="shared" si="3"/>
        <v>162</v>
      </c>
      <c r="Q33">
        <f t="shared" si="6"/>
        <v>3.6</v>
      </c>
      <c r="R33">
        <f t="shared" si="4"/>
        <v>2.2095150145426308</v>
      </c>
    </row>
    <row r="34" spans="1:18" x14ac:dyDescent="0.2">
      <c r="A34" t="s">
        <v>291</v>
      </c>
      <c r="B34">
        <v>9</v>
      </c>
      <c r="C34">
        <v>15</v>
      </c>
      <c r="D34" t="s">
        <v>114</v>
      </c>
      <c r="E34" t="str">
        <f t="shared" si="0"/>
        <v>9a15</v>
      </c>
      <c r="F34" s="6"/>
      <c r="G34" s="6"/>
      <c r="H34" s="6"/>
      <c r="I34">
        <v>19</v>
      </c>
      <c r="J34">
        <f t="shared" si="5"/>
        <v>1.2666666666666666</v>
      </c>
      <c r="K34">
        <f t="shared" si="1"/>
        <v>1.2787536009528289</v>
      </c>
      <c r="L34">
        <v>10</v>
      </c>
      <c r="M34">
        <v>29</v>
      </c>
      <c r="N34">
        <v>2</v>
      </c>
      <c r="O34">
        <f t="shared" si="2"/>
        <v>0.47712125471966244</v>
      </c>
      <c r="P34">
        <f t="shared" si="3"/>
        <v>31</v>
      </c>
      <c r="Q34">
        <f t="shared" si="6"/>
        <v>2.0666666666666669</v>
      </c>
      <c r="R34">
        <f t="shared" si="4"/>
        <v>1.4913616938342726</v>
      </c>
    </row>
    <row r="35" spans="1:18" x14ac:dyDescent="0.2">
      <c r="A35" t="s">
        <v>291</v>
      </c>
      <c r="B35">
        <v>9</v>
      </c>
      <c r="C35">
        <v>45</v>
      </c>
      <c r="D35" t="s">
        <v>114</v>
      </c>
      <c r="E35" t="str">
        <f t="shared" si="0"/>
        <v>9a45</v>
      </c>
      <c r="F35" s="6"/>
      <c r="G35" s="6"/>
      <c r="H35" s="6"/>
      <c r="I35">
        <v>43.2</v>
      </c>
      <c r="J35">
        <f t="shared" si="5"/>
        <v>0.96000000000000008</v>
      </c>
      <c r="K35">
        <f t="shared" si="1"/>
        <v>1.6354837468149122</v>
      </c>
      <c r="L35">
        <v>8</v>
      </c>
      <c r="M35">
        <v>86</v>
      </c>
      <c r="N35">
        <v>5</v>
      </c>
      <c r="O35">
        <f t="shared" si="2"/>
        <v>0.77815125038364363</v>
      </c>
      <c r="P35">
        <f t="shared" si="3"/>
        <v>91</v>
      </c>
      <c r="Q35">
        <f t="shared" si="6"/>
        <v>2.0222222222222221</v>
      </c>
      <c r="R35">
        <f t="shared" si="4"/>
        <v>1.9590413923210936</v>
      </c>
    </row>
    <row r="36" spans="1:18" x14ac:dyDescent="0.2">
      <c r="A36" t="s">
        <v>294</v>
      </c>
      <c r="B36">
        <v>10</v>
      </c>
      <c r="C36">
        <v>15</v>
      </c>
      <c r="D36" t="s">
        <v>114</v>
      </c>
      <c r="E36" t="str">
        <f t="shared" si="0"/>
        <v>10a15</v>
      </c>
      <c r="F36" s="6"/>
      <c r="G36" s="6"/>
      <c r="H36" s="6"/>
      <c r="I36">
        <v>19.8</v>
      </c>
      <c r="J36">
        <f t="shared" si="5"/>
        <v>1.32</v>
      </c>
      <c r="K36">
        <f t="shared" si="1"/>
        <v>1.2966651902615312</v>
      </c>
      <c r="L36">
        <v>16</v>
      </c>
      <c r="M36">
        <v>22</v>
      </c>
      <c r="N36">
        <v>2</v>
      </c>
      <c r="O36">
        <f t="shared" si="2"/>
        <v>0.47712125471966244</v>
      </c>
      <c r="P36">
        <f t="shared" si="3"/>
        <v>24</v>
      </c>
      <c r="Q36">
        <f t="shared" si="6"/>
        <v>1.6</v>
      </c>
      <c r="R36">
        <f t="shared" si="4"/>
        <v>1.3802112417116059</v>
      </c>
    </row>
    <row r="37" spans="1:18" x14ac:dyDescent="0.2">
      <c r="A37" t="s">
        <v>294</v>
      </c>
      <c r="B37">
        <v>10</v>
      </c>
      <c r="C37">
        <v>45</v>
      </c>
      <c r="D37" t="s">
        <v>114</v>
      </c>
      <c r="E37" t="str">
        <f t="shared" si="0"/>
        <v>10a45</v>
      </c>
      <c r="F37" s="6"/>
      <c r="G37" s="6"/>
      <c r="H37" s="6"/>
      <c r="I37">
        <v>53.2</v>
      </c>
      <c r="J37">
        <f t="shared" si="5"/>
        <v>1.1822222222222223</v>
      </c>
      <c r="K37">
        <f t="shared" si="1"/>
        <v>1.7259116322950483</v>
      </c>
      <c r="L37">
        <v>29</v>
      </c>
      <c r="M37">
        <v>54</v>
      </c>
      <c r="N37">
        <v>1</v>
      </c>
      <c r="O37">
        <f t="shared" si="2"/>
        <v>0.3010299956639812</v>
      </c>
      <c r="P37">
        <f t="shared" si="3"/>
        <v>55</v>
      </c>
      <c r="Q37">
        <f t="shared" si="6"/>
        <v>1.2222222222222223</v>
      </c>
      <c r="R37">
        <f t="shared" si="4"/>
        <v>1.7403626894942439</v>
      </c>
    </row>
    <row r="38" spans="1:18" x14ac:dyDescent="0.2">
      <c r="A38" t="s">
        <v>291</v>
      </c>
      <c r="B38">
        <v>9</v>
      </c>
      <c r="C38">
        <v>15</v>
      </c>
      <c r="D38" t="s">
        <v>115</v>
      </c>
      <c r="E38" t="str">
        <f t="shared" si="0"/>
        <v>9a15</v>
      </c>
      <c r="I38">
        <v>25.9</v>
      </c>
      <c r="J38">
        <f t="shared" si="5"/>
        <v>1.7266666666666666</v>
      </c>
      <c r="K38">
        <f t="shared" si="1"/>
        <v>1.4132997640812519</v>
      </c>
      <c r="L38">
        <v>10</v>
      </c>
      <c r="M38">
        <v>29</v>
      </c>
      <c r="N38">
        <v>7</v>
      </c>
      <c r="O38">
        <f t="shared" si="2"/>
        <v>0.90308998699194354</v>
      </c>
      <c r="P38">
        <f t="shared" si="3"/>
        <v>36</v>
      </c>
      <c r="Q38">
        <f t="shared" si="6"/>
        <v>2.4</v>
      </c>
      <c r="R38">
        <f t="shared" si="4"/>
        <v>1.5563025007672873</v>
      </c>
    </row>
    <row r="39" spans="1:18" x14ac:dyDescent="0.2">
      <c r="A39" t="s">
        <v>291</v>
      </c>
      <c r="B39">
        <v>9</v>
      </c>
      <c r="C39">
        <v>45</v>
      </c>
      <c r="D39" t="s">
        <v>115</v>
      </c>
      <c r="E39" t="str">
        <f t="shared" si="0"/>
        <v>9a45</v>
      </c>
      <c r="I39">
        <v>52.1</v>
      </c>
      <c r="J39">
        <f t="shared" si="5"/>
        <v>1.1577777777777778</v>
      </c>
      <c r="K39">
        <f t="shared" si="1"/>
        <v>1.7168377232995244</v>
      </c>
      <c r="L39">
        <v>33</v>
      </c>
      <c r="M39">
        <v>47</v>
      </c>
      <c r="N39">
        <v>2</v>
      </c>
      <c r="O39">
        <f t="shared" si="2"/>
        <v>0.47712125471966244</v>
      </c>
      <c r="P39">
        <f t="shared" si="3"/>
        <v>49</v>
      </c>
      <c r="Q39">
        <f t="shared" si="6"/>
        <v>1.0888888888888888</v>
      </c>
      <c r="R39">
        <f t="shared" si="4"/>
        <v>1.6901960800285136</v>
      </c>
    </row>
    <row r="40" spans="1:18" x14ac:dyDescent="0.2">
      <c r="A40" t="s">
        <v>294</v>
      </c>
      <c r="B40">
        <v>10</v>
      </c>
      <c r="C40">
        <v>15</v>
      </c>
      <c r="D40" t="s">
        <v>115</v>
      </c>
      <c r="E40" t="str">
        <f t="shared" si="0"/>
        <v>10a15</v>
      </c>
      <c r="I40">
        <v>29.9</v>
      </c>
      <c r="J40">
        <f t="shared" si="5"/>
        <v>1.9933333333333332</v>
      </c>
      <c r="K40">
        <f t="shared" si="1"/>
        <v>1.4756711883244296</v>
      </c>
      <c r="L40">
        <v>14</v>
      </c>
      <c r="M40">
        <v>42</v>
      </c>
      <c r="N40">
        <v>3</v>
      </c>
      <c r="O40">
        <f t="shared" si="2"/>
        <v>0.6020599913279624</v>
      </c>
      <c r="P40">
        <f t="shared" si="3"/>
        <v>45</v>
      </c>
      <c r="Q40">
        <f t="shared" si="6"/>
        <v>3</v>
      </c>
      <c r="R40">
        <f t="shared" si="4"/>
        <v>1.6532125137753437</v>
      </c>
    </row>
    <row r="41" spans="1:18" x14ac:dyDescent="0.2">
      <c r="A41" t="s">
        <v>294</v>
      </c>
      <c r="B41">
        <v>10</v>
      </c>
      <c r="C41">
        <v>45</v>
      </c>
      <c r="D41" t="s">
        <v>115</v>
      </c>
      <c r="E41" t="str">
        <f t="shared" si="0"/>
        <v>10a45</v>
      </c>
      <c r="I41">
        <v>63.1</v>
      </c>
      <c r="J41">
        <f t="shared" si="5"/>
        <v>1.4022222222222223</v>
      </c>
      <c r="K41">
        <f t="shared" si="1"/>
        <v>1.8000293592441343</v>
      </c>
      <c r="L41">
        <v>38</v>
      </c>
      <c r="M41">
        <v>84</v>
      </c>
      <c r="N41">
        <v>0</v>
      </c>
      <c r="O41">
        <f t="shared" si="2"/>
        <v>0</v>
      </c>
      <c r="P41">
        <f t="shared" si="3"/>
        <v>84</v>
      </c>
      <c r="Q41">
        <f t="shared" si="6"/>
        <v>1.8666666666666667</v>
      </c>
      <c r="R41">
        <f t="shared" si="4"/>
        <v>1.9242792860618816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Dates</vt:lpstr>
      <vt:lpstr>Individual_Binary</vt:lpstr>
      <vt:lpstr>Colony_Proportion</vt:lpstr>
      <vt:lpstr>Dissections</vt:lpstr>
      <vt:lpstr>Death</vt:lpstr>
      <vt:lpstr>Nests</vt:lpstr>
      <vt:lpstr>Nests_matched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</dc:creator>
  <cp:lastModifiedBy>Leah Valdes</cp:lastModifiedBy>
  <dcterms:created xsi:type="dcterms:W3CDTF">2022-02-10T18:29:27Z</dcterms:created>
  <dcterms:modified xsi:type="dcterms:W3CDTF">2024-01-23T23:43:07Z</dcterms:modified>
</cp:coreProperties>
</file>