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33C23A6D-E20C-4CAC-B461-8399E711577B}" xr6:coauthVersionLast="47" xr6:coauthVersionMax="47" xr10:uidLastSave="{00000000-0000-0000-0000-000000000000}"/>
  <bookViews>
    <workbookView xWindow="-120" yWindow="-120" windowWidth="20730" windowHeight="11160" firstSheet="5" activeTab="9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Julho - Cyber" sheetId="9" r:id="rId7"/>
    <sheet name="Agosto - Cyber" sheetId="10" r:id="rId8"/>
    <sheet name="Setembro - Cyber" sheetId="11" r:id="rId9"/>
    <sheet name="Lucros do Período 2024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1" l="1"/>
  <c r="H18" i="10"/>
  <c r="H18" i="9"/>
  <c r="H18" i="7"/>
  <c r="H15" i="6"/>
  <c r="G14" i="5"/>
  <c r="E16" i="4"/>
  <c r="G19" i="3"/>
  <c r="F17" i="1"/>
  <c r="D11" i="11"/>
  <c r="D16" i="11"/>
  <c r="D9" i="11"/>
  <c r="D17" i="11"/>
  <c r="D13" i="11"/>
  <c r="I20" i="11"/>
  <c r="I12" i="11"/>
  <c r="G8" i="11"/>
  <c r="H7" i="11"/>
  <c r="G7" i="11"/>
  <c r="I10" i="11"/>
  <c r="H18" i="11" s="1"/>
  <c r="D17" i="10"/>
  <c r="D5" i="10"/>
  <c r="H7" i="10"/>
  <c r="D19" i="10"/>
  <c r="D13" i="10"/>
  <c r="D18" i="10"/>
  <c r="D10" i="10"/>
  <c r="I20" i="10"/>
  <c r="D9" i="10"/>
  <c r="D7" i="10"/>
  <c r="I12" i="10"/>
  <c r="G8" i="10"/>
  <c r="G7" i="10"/>
  <c r="I10" i="10"/>
  <c r="D6" i="9"/>
  <c r="D4" i="9"/>
  <c r="D17" i="9"/>
  <c r="D16" i="9"/>
  <c r="D15" i="9"/>
  <c r="D13" i="9"/>
  <c r="I12" i="9"/>
  <c r="D11" i="9"/>
  <c r="D10" i="9"/>
  <c r="D9" i="9"/>
  <c r="G8" i="9"/>
  <c r="D8" i="9"/>
  <c r="H7" i="9"/>
  <c r="G7" i="9"/>
  <c r="D7" i="9"/>
  <c r="D5" i="9"/>
  <c r="I10" i="9"/>
  <c r="E16" i="8"/>
  <c r="D12" i="7"/>
  <c r="H7" i="7"/>
  <c r="I12" i="7"/>
  <c r="D17" i="7"/>
  <c r="I11" i="5"/>
  <c r="B2" i="8"/>
  <c r="D9" i="7"/>
  <c r="D7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D4" i="6"/>
  <c r="D11" i="6"/>
  <c r="D10" i="6"/>
  <c r="G8" i="6"/>
  <c r="G7" i="6"/>
  <c r="D6" i="5"/>
  <c r="D10" i="5"/>
  <c r="D7" i="5"/>
  <c r="D8" i="5"/>
  <c r="D9" i="5"/>
  <c r="D5" i="5"/>
  <c r="I9" i="5" s="1"/>
  <c r="G7" i="5"/>
  <c r="H6" i="5"/>
  <c r="G6" i="5"/>
  <c r="F15" i="1"/>
  <c r="F14" i="1"/>
  <c r="F16" i="3"/>
  <c r="I11" i="4"/>
  <c r="D6" i="4"/>
  <c r="D8" i="4"/>
  <c r="D7" i="4"/>
  <c r="D5" i="4"/>
  <c r="D4" i="4"/>
  <c r="G7" i="4"/>
  <c r="H6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10" i="7" l="1"/>
  <c r="I10" i="6"/>
  <c r="I9" i="4"/>
  <c r="B4" i="8" s="1"/>
  <c r="I9" i="3"/>
  <c r="B3" i="8" s="1"/>
  <c r="B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<sst xmlns="http://schemas.openxmlformats.org/spreadsheetml/2006/main" count="351" uniqueCount="74">
  <si>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</si>
  <si>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</si>
  <si>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</si>
  <si>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</si>
  <si>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</si>
  <si>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</si>
  <si>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</si>
  <si>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</si>
  <si>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</si>
  <si>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</si>
  <si>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</si>
  <si>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</si>
  <si>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</si>
  <si>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</si>
  <si>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</si>
  <si>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</si>
  <si>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</si>
  <si>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</si>
  <si>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</si>
  <si>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</si>
  <si>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</si>
  <si>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</si>
  <si>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</si>
  <si>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</si>
  <si>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</si>
  <si>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</si>
  <si>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</si>
  <si>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</si>
  <si>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</si>
  <si>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</si>
  <si>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</si>
  <si>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</si>
  <si>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</si>
  <si>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</si>
  <si>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</si>
  <si>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</si>
  <si>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</si>
  <si>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</si>
  <si>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</si>
  <si>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</si>
  <si>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</si>
  <si>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</si>
  <si>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</si>
  <si>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</si>
  <si>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</si>
  <si>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</si>
  <si>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</si>
  <si>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</si>
  <si>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</si>
  <si>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</si>
  <si>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</si>
  <si>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</si>
  <si>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</si>
  <si>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</si>
  <si>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</si>
  <si>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</si>
  <si>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</si>
  <si>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</si>
  <si>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</si>
  <si>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</si>
  <si>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</si>
  <si>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</si>
  <si>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</si>
  <si>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</si>
  <si>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</si>
  <si>
    <t>A Receber</t>
  </si>
  <si>
    <t>Tag</t>
  </si>
  <si>
    <t>JULHO</t>
  </si>
  <si>
    <t>Imã</t>
  </si>
  <si>
    <t>AGOSTO</t>
  </si>
  <si>
    <t>Quadros</t>
  </si>
  <si>
    <t>Quadros - Mont.</t>
  </si>
  <si>
    <t>SETEMBRO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</si>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</sst>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44" fontId="7" fillId="0" borderId="0" xfId="0" applyNumberFormat="1" applyFont="1"/>
    <xf numFmtId="0" fontId="1" fillId="26" borderId="2" xfId="0" applyFont="1" applyFill="1" applyBorder="1" applyAlignment="1">
      <alignment horizontal="center" vertical="center"/>
    </xf>
    <xf numFmtId="44" fontId="10" fillId="0" borderId="0" xfId="0" applyNumberFormat="1" applyFont="1"/>
    <xf numFmtId="44" fontId="4" fillId="6" borderId="1" xfId="1" applyFont="1" applyFill="1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44" fontId="4" fillId="20" borderId="8" xfId="1" applyFont="1" applyFill="1" applyBorder="1"/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480</c:v>
                </c:pt>
                <c:pt idx="6">
                  <c:v>420</c:v>
                </c:pt>
                <c:pt idx="7">
                  <c:v>575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2024'!$D$2:$D$15</c:f>
              <c:strCache>
                <c:ptCount val="14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'Lucros do Período 2024'!$E$2:$E$15</c:f>
              <c:numCache>
                <c:formatCode>General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45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28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'Junho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JULHO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'Julho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D01-88EC-6D748DD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AGOSTO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'Agosto - Cyber'!$A$4:$A$19</c:f>
              <c:strCache>
                <c:ptCount val="16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</c:strCache>
            </c:strRef>
          </c:cat>
          <c:val>
            <c:numRef>
              <c:f>'Agosto - Cyber'!$B$4:$B$19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25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48EC-9B0A-AE92E892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SETEMBRO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'Setembro - Cyber'!$A$4:$A$19</c:f>
              <c:strCache>
                <c:ptCount val="16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</c:strCache>
            </c:strRef>
          </c:cat>
          <c:val>
            <c:numRef>
              <c:f>'Setembro - Cyber'!$B$4:$B$19</c:f>
              <c:numCache>
                <c:formatCode>General</c:formatCode>
                <c:ptCount val="16"/>
                <c:pt idx="3">
                  <c:v>2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476-9B3F-00504F85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57150</xdr:rowOff>
    </xdr:from>
    <xdr:to>
      <xdr:col>20</xdr:col>
      <xdr:colOff>114299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52386</xdr:rowOff>
    </xdr:from>
    <xdr:to>
      <xdr:col>11</xdr:col>
      <xdr:colOff>47625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43BCB-8B1B-4252-A30A-B78D1015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F629D-EFF8-40F1-A28B-14AC3B8C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2C3F1-5279-4852-AB76-27D12C168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7"/>
  <sheetViews>
    <sheetView workbookViewId="0">
      <selection activeCell="H18" sqref="H18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63" t="s">
        <v>0</v>
      </c>
      <c r="B1" s="63"/>
      <c r="C1" s="63"/>
    </row>
    <row r="2" spans="1:12" ht="19.5" customHeight="1" x14ac:dyDescent="0.25">
      <c r="A2" s="64" t="s">
        <v>1</v>
      </c>
      <c r="B2" s="64"/>
      <c r="C2" s="64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65" t="s">
        <v>16</v>
      </c>
      <c r="F3" s="65"/>
      <c r="G3" s="65"/>
      <c r="H3" s="65"/>
      <c r="I3" s="65"/>
      <c r="J3" s="17" t="s">
        <v>17</v>
      </c>
      <c r="K3" s="67"/>
      <c r="L3" s="67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66">
        <f>SUMIF(A4:A13,"Caneca",B4:B13)</f>
        <v>10</v>
      </c>
      <c r="G4" s="66"/>
      <c r="H4" s="66"/>
      <c r="I4" s="66"/>
      <c r="J4" s="68">
        <f>SUM(F4:I5)</f>
        <v>12</v>
      </c>
      <c r="K4" s="67"/>
      <c r="L4" s="67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66">
        <f>SUMIF(A4:A13,"Toalha",B4:B13)</f>
        <v>2</v>
      </c>
      <c r="G5" s="66"/>
      <c r="H5" s="66"/>
      <c r="I5" s="66"/>
      <c r="J5" s="68"/>
      <c r="K5" s="67"/>
      <c r="L5" s="67"/>
    </row>
    <row r="6" spans="1:12" x14ac:dyDescent="0.25">
      <c r="A6" s="3" t="s">
        <v>5</v>
      </c>
      <c r="B6" s="3">
        <v>1</v>
      </c>
      <c r="C6" s="3" t="s">
        <v>6</v>
      </c>
      <c r="K6" s="67"/>
      <c r="L6" s="67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67"/>
      <c r="L7" s="67"/>
    </row>
    <row r="8" spans="1:12" x14ac:dyDescent="0.25">
      <c r="A8" s="3" t="s">
        <v>5</v>
      </c>
      <c r="B8" s="3">
        <v>1</v>
      </c>
      <c r="C8" s="3" t="s">
        <v>8</v>
      </c>
      <c r="E8" s="69" t="s">
        <v>18</v>
      </c>
      <c r="F8" s="69"/>
      <c r="G8" s="69"/>
      <c r="H8" s="70">
        <v>120</v>
      </c>
      <c r="I8" s="70"/>
      <c r="K8" s="67"/>
      <c r="L8" s="67"/>
    </row>
    <row r="9" spans="1:12" x14ac:dyDescent="0.25">
      <c r="A9" s="2" t="s">
        <v>5</v>
      </c>
      <c r="B9" s="2">
        <v>2</v>
      </c>
      <c r="C9" s="2" t="s">
        <v>10</v>
      </c>
      <c r="E9" s="69"/>
      <c r="F9" s="69"/>
      <c r="G9" s="69"/>
      <c r="H9" s="70"/>
      <c r="I9" s="70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  <row r="17" spans="5:6" x14ac:dyDescent="0.25">
      <c r="E17" s="59" t="s">
        <v>73</v>
      </c>
      <c r="F17" s="60">
        <f>120/30</f>
        <v>4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E16"/>
  <sheetViews>
    <sheetView tabSelected="1" workbookViewId="0">
      <selection activeCell="B10" sqref="B10"/>
    </sheetView>
  </sheetViews>
  <sheetFormatPr defaultRowHeight="15" x14ac:dyDescent="0.25"/>
  <cols>
    <col min="2" max="2" width="12.140625" bestFit="1" customWidth="1"/>
    <col min="3" max="3" width="2.5703125" customWidth="1"/>
    <col min="4" max="4" width="15" bestFit="1" customWidth="1"/>
  </cols>
  <sheetData>
    <row r="1" spans="1:5" ht="26.25" customHeight="1" x14ac:dyDescent="0.25">
      <c r="A1" s="107" t="s">
        <v>46</v>
      </c>
      <c r="B1" s="107"/>
      <c r="D1" s="52" t="s">
        <v>59</v>
      </c>
      <c r="E1" s="52" t="s">
        <v>3</v>
      </c>
    </row>
    <row r="2" spans="1:5" x14ac:dyDescent="0.25">
      <c r="A2" s="49" t="s">
        <v>47</v>
      </c>
      <c r="B2" s="50">
        <f>Janeiro!H8</f>
        <v>120</v>
      </c>
      <c r="D2" s="49" t="s">
        <v>32</v>
      </c>
      <c r="E2" s="49">
        <v>31</v>
      </c>
    </row>
    <row r="3" spans="1:5" x14ac:dyDescent="0.25">
      <c r="A3" s="52" t="s">
        <v>48</v>
      </c>
      <c r="B3" s="53">
        <f>Fevereiro!I9</f>
        <v>150</v>
      </c>
      <c r="C3" s="47"/>
      <c r="D3" s="52" t="s">
        <v>62</v>
      </c>
      <c r="E3" s="52">
        <v>14</v>
      </c>
    </row>
    <row r="4" spans="1:5" x14ac:dyDescent="0.25">
      <c r="A4" s="49" t="s">
        <v>49</v>
      </c>
      <c r="B4" s="50">
        <f>Março!I9</f>
        <v>220</v>
      </c>
      <c r="D4" s="49" t="s">
        <v>63</v>
      </c>
      <c r="E4" s="49">
        <v>6</v>
      </c>
    </row>
    <row r="5" spans="1:5" x14ac:dyDescent="0.25">
      <c r="A5" s="52" t="s">
        <v>50</v>
      </c>
      <c r="B5" s="53">
        <v>250</v>
      </c>
      <c r="D5" s="52" t="s">
        <v>60</v>
      </c>
      <c r="E5" s="52">
        <v>45</v>
      </c>
    </row>
    <row r="6" spans="1:5" x14ac:dyDescent="0.25">
      <c r="A6" s="49" t="s">
        <v>51</v>
      </c>
      <c r="B6" s="51">
        <v>390</v>
      </c>
      <c r="D6" s="49" t="s">
        <v>61</v>
      </c>
      <c r="E6" s="49">
        <v>11</v>
      </c>
    </row>
    <row r="7" spans="1:5" x14ac:dyDescent="0.25">
      <c r="A7" s="52" t="s">
        <v>52</v>
      </c>
      <c r="B7" s="54">
        <v>480</v>
      </c>
      <c r="D7" s="52" t="s">
        <v>64</v>
      </c>
      <c r="E7" s="52">
        <v>1</v>
      </c>
    </row>
    <row r="8" spans="1:5" x14ac:dyDescent="0.25">
      <c r="A8" s="49" t="s">
        <v>53</v>
      </c>
      <c r="B8" s="51">
        <v>420</v>
      </c>
      <c r="D8" s="49" t="s">
        <v>34</v>
      </c>
      <c r="E8" s="49">
        <v>1</v>
      </c>
    </row>
    <row r="9" spans="1:5" x14ac:dyDescent="0.25">
      <c r="A9" s="52" t="s">
        <v>54</v>
      </c>
      <c r="B9" s="54">
        <v>575</v>
      </c>
      <c r="D9" s="52" t="s">
        <v>30</v>
      </c>
      <c r="E9" s="52">
        <v>2</v>
      </c>
    </row>
    <row r="10" spans="1:5" x14ac:dyDescent="0.25">
      <c r="A10" s="49" t="s">
        <v>55</v>
      </c>
      <c r="B10" s="51">
        <v>0</v>
      </c>
      <c r="D10" s="49" t="s">
        <v>35</v>
      </c>
      <c r="E10" s="49">
        <v>3</v>
      </c>
    </row>
    <row r="11" spans="1:5" x14ac:dyDescent="0.25">
      <c r="A11" s="52" t="s">
        <v>56</v>
      </c>
      <c r="B11" s="54">
        <v>0</v>
      </c>
      <c r="D11" s="52" t="s">
        <v>25</v>
      </c>
      <c r="E11" s="52">
        <v>28</v>
      </c>
    </row>
    <row r="12" spans="1:5" x14ac:dyDescent="0.25">
      <c r="A12" s="49" t="s">
        <v>57</v>
      </c>
      <c r="B12" s="51">
        <v>0</v>
      </c>
      <c r="D12" s="49" t="s">
        <v>37</v>
      </c>
      <c r="E12" s="49">
        <v>1</v>
      </c>
    </row>
    <row r="13" spans="1:5" x14ac:dyDescent="0.25">
      <c r="A13" s="52" t="s">
        <v>58</v>
      </c>
      <c r="B13" s="54">
        <v>0</v>
      </c>
      <c r="D13" s="52" t="s">
        <v>19</v>
      </c>
      <c r="E13" s="52">
        <v>4</v>
      </c>
    </row>
    <row r="14" spans="1:5" x14ac:dyDescent="0.25">
      <c r="A14" s="45" t="s">
        <v>17</v>
      </c>
      <c r="B14" s="48">
        <f>SUM(B2:B13)</f>
        <v>2605</v>
      </c>
      <c r="D14" s="49" t="s">
        <v>11</v>
      </c>
      <c r="E14" s="49">
        <v>16</v>
      </c>
    </row>
    <row r="15" spans="1:5" x14ac:dyDescent="0.25">
      <c r="D15" s="56" t="s">
        <v>66</v>
      </c>
      <c r="E15" s="56">
        <v>2</v>
      </c>
    </row>
    <row r="16" spans="1:5" x14ac:dyDescent="0.25">
      <c r="D16" s="45" t="s">
        <v>17</v>
      </c>
      <c r="E16" s="45">
        <f>SUM(E2:E15)</f>
        <v>165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G20" sqref="G20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63" t="s">
        <v>0</v>
      </c>
      <c r="B1" s="63"/>
      <c r="C1" s="63"/>
      <c r="D1" s="63"/>
      <c r="E1" s="13"/>
    </row>
    <row r="2" spans="1:16" ht="19.5" customHeight="1" x14ac:dyDescent="0.25">
      <c r="A2" s="64" t="s">
        <v>12</v>
      </c>
      <c r="B2" s="64"/>
      <c r="C2" s="64"/>
      <c r="D2" s="64"/>
      <c r="E2" s="14"/>
      <c r="F2" s="72" t="s">
        <v>16</v>
      </c>
      <c r="G2" s="72"/>
      <c r="H2" s="72"/>
      <c r="I2" s="72"/>
      <c r="J2" s="72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3"/>
      <c r="G3" s="73"/>
      <c r="H3" s="73"/>
      <c r="I3" s="73"/>
      <c r="J3" s="73"/>
      <c r="K3" s="14"/>
      <c r="L3" s="67"/>
      <c r="M3" s="67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69" t="s">
        <v>21</v>
      </c>
      <c r="G4" s="69"/>
      <c r="H4" s="71" t="s">
        <v>11</v>
      </c>
      <c r="I4" s="71"/>
      <c r="J4" s="71"/>
      <c r="K4" s="1"/>
      <c r="L4" s="67"/>
      <c r="M4" s="67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69"/>
      <c r="G5" s="69"/>
      <c r="H5" s="71"/>
      <c r="I5" s="71"/>
      <c r="J5" s="71"/>
      <c r="K5" s="1"/>
      <c r="L5" s="67"/>
      <c r="M5" s="67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69" t="s">
        <v>22</v>
      </c>
      <c r="G6" s="69">
        <f>SUMIF(A4:A11,"Medidas",B4:B11)</f>
        <v>4</v>
      </c>
      <c r="H6" s="71">
        <f>SUMIF(A4:A11,H4,B4:B11)</f>
        <v>8</v>
      </c>
      <c r="I6" s="71"/>
      <c r="J6" s="71"/>
      <c r="K6" s="1"/>
      <c r="L6" s="67"/>
      <c r="M6" s="67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69"/>
      <c r="G7" s="69">
        <f>SUMIF(A4:A11,"Taça",B4:B11)</f>
        <v>2</v>
      </c>
      <c r="H7" s="71"/>
      <c r="I7" s="71"/>
      <c r="J7" s="71"/>
      <c r="K7" s="1"/>
      <c r="L7" s="67"/>
      <c r="M7" s="67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74" t="s">
        <v>18</v>
      </c>
      <c r="G9" s="74"/>
      <c r="H9" s="74"/>
      <c r="I9" s="75">
        <f>SUM(D4:D11)</f>
        <v>150</v>
      </c>
      <c r="J9" s="75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74"/>
      <c r="G10" s="74"/>
      <c r="H10" s="74"/>
      <c r="I10" s="75"/>
      <c r="J10" s="75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69" t="s">
        <v>23</v>
      </c>
      <c r="G11" s="69"/>
      <c r="H11" s="69"/>
      <c r="I11" s="71">
        <f>SUM(B4:B11)</f>
        <v>18</v>
      </c>
      <c r="J11" s="71"/>
    </row>
    <row r="12" spans="1:16" ht="15" customHeight="1" x14ac:dyDescent="0.25">
      <c r="F12" s="69"/>
      <c r="G12" s="69"/>
      <c r="H12" s="69"/>
      <c r="I12" s="71"/>
      <c r="J12" s="71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59" t="s">
        <v>73</v>
      </c>
      <c r="G19" s="60">
        <f>150/30</f>
        <v>5</v>
      </c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E17" sqref="E17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63" t="s">
        <v>0</v>
      </c>
      <c r="B1" s="63"/>
      <c r="C1" s="63"/>
      <c r="D1" s="63"/>
      <c r="E1" s="13"/>
    </row>
    <row r="2" spans="1:19" ht="19.5" customHeight="1" x14ac:dyDescent="0.25">
      <c r="A2" s="80" t="s">
        <v>29</v>
      </c>
      <c r="B2" s="80"/>
      <c r="C2" s="80"/>
      <c r="D2" s="80"/>
      <c r="E2" s="14"/>
      <c r="F2" s="72" t="s">
        <v>16</v>
      </c>
      <c r="G2" s="72"/>
      <c r="H2" s="72"/>
      <c r="I2" s="72"/>
      <c r="J2" s="72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3"/>
      <c r="G3" s="73"/>
      <c r="H3" s="73"/>
      <c r="I3" s="73"/>
      <c r="J3" s="73"/>
      <c r="K3" s="14"/>
      <c r="L3" s="67"/>
      <c r="M3" s="67"/>
      <c r="O3" s="78" t="s">
        <v>24</v>
      </c>
      <c r="P3" s="79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69" t="s">
        <v>21</v>
      </c>
      <c r="G4" s="69"/>
      <c r="H4" s="71" t="s">
        <v>28</v>
      </c>
      <c r="I4" s="71"/>
      <c r="J4" s="71"/>
      <c r="K4" s="1"/>
      <c r="L4" s="67"/>
      <c r="M4" s="67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69"/>
      <c r="G5" s="69"/>
      <c r="H5" s="71"/>
      <c r="I5" s="71"/>
      <c r="J5" s="71"/>
      <c r="K5" s="1"/>
      <c r="L5" s="67"/>
      <c r="M5" s="67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69" t="s">
        <v>22</v>
      </c>
      <c r="G6" s="69">
        <f>SUMIF(A4:A10,"Medidas",B4:B10)</f>
        <v>12</v>
      </c>
      <c r="H6" s="71">
        <f>SUMIF(A4:A10,H4,B4:B10)</f>
        <v>1</v>
      </c>
      <c r="I6" s="71"/>
      <c r="J6" s="71"/>
      <c r="K6" s="1"/>
      <c r="L6" s="67"/>
      <c r="M6" s="67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69"/>
      <c r="G7" s="69">
        <f>SUMIF(A4:A10,"Taça",B4:B10)</f>
        <v>0</v>
      </c>
      <c r="H7" s="71"/>
      <c r="I7" s="71"/>
      <c r="J7" s="71"/>
      <c r="K7" s="1"/>
      <c r="L7" s="67"/>
      <c r="M7" s="67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74" t="s">
        <v>18</v>
      </c>
      <c r="G9" s="74"/>
      <c r="H9" s="74"/>
      <c r="I9" s="76">
        <f>SUM(D4:D10)</f>
        <v>220</v>
      </c>
      <c r="J9" s="76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74"/>
      <c r="G10" s="74"/>
      <c r="H10" s="74"/>
      <c r="I10" s="76"/>
      <c r="J10" s="76"/>
      <c r="K10" s="18"/>
    </row>
    <row r="11" spans="1:19" ht="15" customHeight="1" x14ac:dyDescent="0.25">
      <c r="A11" s="8"/>
      <c r="B11" s="8"/>
      <c r="C11" s="8"/>
      <c r="D11" s="8"/>
      <c r="F11" s="69" t="s">
        <v>23</v>
      </c>
      <c r="G11" s="69"/>
      <c r="H11" s="69"/>
      <c r="I11" s="77">
        <f>SUM(B4:B8)</f>
        <v>39</v>
      </c>
      <c r="J11" s="77"/>
    </row>
    <row r="12" spans="1:19" ht="15" customHeight="1" x14ac:dyDescent="0.25">
      <c r="A12" s="29"/>
      <c r="B12" s="20"/>
      <c r="C12" s="8"/>
      <c r="D12" s="28"/>
      <c r="F12" s="69"/>
      <c r="G12" s="69"/>
      <c r="H12" s="69"/>
      <c r="I12" s="77"/>
      <c r="J12" s="77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59" t="s">
        <v>73</v>
      </c>
      <c r="E16" s="60">
        <f>220/30</f>
        <v>7.333333333333333</v>
      </c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F14" sqref="F14:G14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63" t="s">
        <v>0</v>
      </c>
      <c r="B1" s="63"/>
      <c r="C1" s="63"/>
      <c r="D1" s="63"/>
      <c r="E1" s="13"/>
    </row>
    <row r="2" spans="1:19" ht="19.5" customHeight="1" x14ac:dyDescent="0.25">
      <c r="A2" s="81" t="s">
        <v>31</v>
      </c>
      <c r="B2" s="81"/>
      <c r="C2" s="81"/>
      <c r="D2" s="81"/>
      <c r="E2" s="14"/>
      <c r="F2" s="72" t="s">
        <v>16</v>
      </c>
      <c r="G2" s="72"/>
      <c r="H2" s="72"/>
      <c r="I2" s="72"/>
      <c r="J2" s="72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3"/>
      <c r="G3" s="73"/>
      <c r="H3" s="73"/>
      <c r="I3" s="73"/>
      <c r="J3" s="73"/>
      <c r="K3" s="14"/>
      <c r="L3" s="67"/>
      <c r="M3" s="67"/>
      <c r="O3" s="82" t="s">
        <v>24</v>
      </c>
      <c r="P3" s="82"/>
      <c r="Q3" s="82"/>
      <c r="R3" s="82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69" t="s">
        <v>21</v>
      </c>
      <c r="G4" s="69"/>
      <c r="H4" s="71" t="s">
        <v>19</v>
      </c>
      <c r="I4" s="71"/>
      <c r="J4" s="71"/>
      <c r="K4" s="1"/>
      <c r="L4" s="67"/>
      <c r="M4" s="67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69"/>
      <c r="G5" s="69"/>
      <c r="H5" s="71"/>
      <c r="I5" s="71"/>
      <c r="J5" s="71"/>
      <c r="K5" s="1"/>
      <c r="L5" s="67"/>
      <c r="M5" s="67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69" t="s">
        <v>22</v>
      </c>
      <c r="G6" s="69">
        <f>SUMIF(A4:A10,"Medidas",B4:B10)</f>
        <v>0</v>
      </c>
      <c r="H6" s="71">
        <f>SUMIF(A4:A10,H4,B4:B10)</f>
        <v>0</v>
      </c>
      <c r="I6" s="71"/>
      <c r="J6" s="71"/>
      <c r="K6" s="1"/>
      <c r="L6" s="67"/>
      <c r="M6" s="67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69"/>
      <c r="G7" s="69">
        <f>SUMIF(A4:A10,"Taça",B4:B10)</f>
        <v>0</v>
      </c>
      <c r="H7" s="71"/>
      <c r="I7" s="71"/>
      <c r="J7" s="71"/>
      <c r="K7" s="1"/>
      <c r="L7" s="67"/>
      <c r="M7" s="67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74" t="s">
        <v>18</v>
      </c>
      <c r="G9" s="74"/>
      <c r="H9" s="74"/>
      <c r="I9" s="76">
        <f>SUM(D4:D11)</f>
        <v>250</v>
      </c>
      <c r="J9" s="76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74"/>
      <c r="G10" s="74"/>
      <c r="H10" s="74"/>
      <c r="I10" s="76"/>
      <c r="J10" s="76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69" t="s">
        <v>23</v>
      </c>
      <c r="G11" s="69"/>
      <c r="H11" s="69"/>
      <c r="I11" s="77">
        <f>SUM(B4:B11)</f>
        <v>16</v>
      </c>
      <c r="J11" s="77"/>
    </row>
    <row r="12" spans="1:19" ht="15" customHeight="1" x14ac:dyDescent="0.25">
      <c r="A12" s="29"/>
      <c r="B12" s="20"/>
      <c r="C12" s="8"/>
      <c r="D12" s="28"/>
      <c r="F12" s="69"/>
      <c r="G12" s="69"/>
      <c r="H12" s="69"/>
      <c r="I12" s="77"/>
      <c r="J12" s="77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59" t="s">
        <v>73</v>
      </c>
      <c r="G14" s="60">
        <f>250/30</f>
        <v>8.3333333333333339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G15" sqref="G15:H15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8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3" t="s">
        <v>0</v>
      </c>
      <c r="B1" s="83"/>
      <c r="C1" s="83"/>
      <c r="D1" s="83"/>
      <c r="E1" s="13"/>
    </row>
    <row r="2" spans="1:19" ht="19.5" customHeight="1" x14ac:dyDescent="0.25">
      <c r="A2" s="81" t="s">
        <v>42</v>
      </c>
      <c r="B2" s="81"/>
      <c r="C2" s="81"/>
      <c r="D2" s="81"/>
      <c r="E2" s="14"/>
      <c r="F2" s="72" t="s">
        <v>16</v>
      </c>
      <c r="G2" s="72"/>
      <c r="H2" s="72"/>
      <c r="I2" s="72"/>
      <c r="J2" s="72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3"/>
      <c r="G3" s="73"/>
      <c r="H3" s="73"/>
      <c r="I3" s="73"/>
      <c r="J3" s="73"/>
      <c r="K3" s="14"/>
      <c r="L3" s="67"/>
      <c r="M3" s="67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90" t="s">
        <v>21</v>
      </c>
      <c r="G4" s="91"/>
      <c r="H4" s="96" t="s">
        <v>11</v>
      </c>
      <c r="I4" s="97"/>
      <c r="J4" s="98"/>
      <c r="K4" s="1"/>
      <c r="L4" s="67"/>
      <c r="M4" s="67"/>
    </row>
    <row r="5" spans="1:19" ht="15" customHeight="1" x14ac:dyDescent="0.25">
      <c r="A5" s="45" t="s">
        <v>39</v>
      </c>
      <c r="B5" s="45">
        <v>6</v>
      </c>
      <c r="C5" s="40"/>
      <c r="D5" s="41">
        <f>B5*10</f>
        <v>60</v>
      </c>
      <c r="E5" s="12"/>
      <c r="F5" s="92"/>
      <c r="G5" s="93"/>
      <c r="H5" s="99"/>
      <c r="I5" s="100"/>
      <c r="J5" s="101"/>
      <c r="K5" s="1"/>
      <c r="L5" s="67"/>
      <c r="M5" s="67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94"/>
      <c r="G6" s="95"/>
      <c r="H6" s="102"/>
      <c r="I6" s="103"/>
      <c r="J6" s="104"/>
      <c r="K6" s="1"/>
      <c r="L6" s="67"/>
      <c r="M6" s="67"/>
    </row>
    <row r="7" spans="1:19" ht="15" customHeight="1" x14ac:dyDescent="0.25">
      <c r="A7" s="45" t="s">
        <v>19</v>
      </c>
      <c r="B7" s="45">
        <v>0</v>
      </c>
      <c r="C7" s="39"/>
      <c r="D7" s="41">
        <f>B7*5</f>
        <v>0</v>
      </c>
      <c r="E7" s="12"/>
      <c r="F7" s="69" t="s">
        <v>22</v>
      </c>
      <c r="G7" s="69">
        <f>SUMIF(A4:A11,"Medidas",B4:B11)</f>
        <v>0</v>
      </c>
      <c r="H7" s="71">
        <f>SUMIF(A4:A15,H4,B4:B15)</f>
        <v>3</v>
      </c>
      <c r="I7" s="71"/>
      <c r="J7" s="71"/>
      <c r="K7" s="1"/>
      <c r="L7" s="67"/>
      <c r="M7" s="67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69"/>
      <c r="G8" s="69">
        <f>SUMIF(A4:A11,"Taça",B4:B11)</f>
        <v>0</v>
      </c>
      <c r="H8" s="71"/>
      <c r="I8" s="71"/>
      <c r="J8" s="71"/>
      <c r="K8" s="1"/>
      <c r="L8" s="67"/>
      <c r="M8" s="67"/>
    </row>
    <row r="9" spans="1:19" x14ac:dyDescent="0.25">
      <c r="A9" s="45" t="s">
        <v>25</v>
      </c>
      <c r="B9" s="45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84" t="s">
        <v>18</v>
      </c>
      <c r="G10" s="84"/>
      <c r="H10" s="84"/>
      <c r="I10" s="85">
        <f>SUM(D4:D15)</f>
        <v>390</v>
      </c>
      <c r="J10" s="86"/>
      <c r="K10" s="18"/>
      <c r="P10" s="19" t="s">
        <v>11</v>
      </c>
    </row>
    <row r="11" spans="1:19" ht="15" customHeight="1" x14ac:dyDescent="0.25">
      <c r="A11" s="45" t="s">
        <v>34</v>
      </c>
      <c r="B11" s="45">
        <v>0</v>
      </c>
      <c r="C11" s="39"/>
      <c r="D11" s="42">
        <f>B11*C22</f>
        <v>0</v>
      </c>
      <c r="E11" s="12"/>
      <c r="F11" s="84"/>
      <c r="G11" s="84"/>
      <c r="H11" s="84"/>
      <c r="I11" s="87"/>
      <c r="J11" s="88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89" t="s">
        <v>23</v>
      </c>
      <c r="G12" s="89"/>
      <c r="H12" s="89"/>
      <c r="I12" s="77">
        <f>SUM(B4:B15)</f>
        <v>35</v>
      </c>
      <c r="J12" s="77"/>
    </row>
    <row r="13" spans="1:19" ht="15" customHeight="1" x14ac:dyDescent="0.25">
      <c r="A13" s="45" t="s">
        <v>37</v>
      </c>
      <c r="B13" s="45">
        <v>1</v>
      </c>
      <c r="C13" s="39"/>
      <c r="D13" s="42">
        <v>20</v>
      </c>
      <c r="F13" s="89"/>
      <c r="G13" s="89"/>
      <c r="H13" s="89"/>
      <c r="I13" s="77"/>
      <c r="J13" s="77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41</v>
      </c>
      <c r="B15" s="45">
        <v>5</v>
      </c>
      <c r="C15" s="45"/>
      <c r="D15" s="37">
        <f>B15*10</f>
        <v>50</v>
      </c>
      <c r="E15" s="8"/>
      <c r="F15" s="20"/>
      <c r="G15" s="59" t="s">
        <v>73</v>
      </c>
      <c r="H15" s="60">
        <f>390/30</f>
        <v>13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61" t="s">
        <v>33</v>
      </c>
      <c r="F17" s="20"/>
      <c r="G17" s="8"/>
      <c r="H17" s="8"/>
      <c r="I17" s="19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62">
        <v>0</v>
      </c>
      <c r="F18" s="20"/>
      <c r="G18" s="8"/>
      <c r="H18" s="8"/>
      <c r="I18" s="19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2">
    <mergeCell ref="F10:H11"/>
    <mergeCell ref="I10:J11"/>
    <mergeCell ref="F12:H13"/>
    <mergeCell ref="I12:J13"/>
    <mergeCell ref="F4:G6"/>
    <mergeCell ref="H4:J6"/>
    <mergeCell ref="A1:D1"/>
    <mergeCell ref="A2:D2"/>
    <mergeCell ref="F2:J3"/>
    <mergeCell ref="L3:M8"/>
    <mergeCell ref="F7:G8"/>
    <mergeCell ref="H7:J8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workbookViewId="0">
      <selection activeCell="G18" sqref="G18:H18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3" t="s">
        <v>0</v>
      </c>
      <c r="B1" s="83"/>
      <c r="C1" s="83"/>
      <c r="D1" s="83"/>
      <c r="E1" s="13"/>
    </row>
    <row r="2" spans="1:19" ht="19.5" customHeight="1" x14ac:dyDescent="0.25">
      <c r="A2" s="81" t="s">
        <v>45</v>
      </c>
      <c r="B2" s="81"/>
      <c r="C2" s="81"/>
      <c r="D2" s="81"/>
      <c r="E2" s="14"/>
      <c r="F2" s="72" t="s">
        <v>16</v>
      </c>
      <c r="G2" s="72"/>
      <c r="H2" s="72"/>
      <c r="I2" s="72"/>
      <c r="J2" s="72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3"/>
      <c r="G3" s="73"/>
      <c r="H3" s="73"/>
      <c r="I3" s="73"/>
      <c r="J3" s="73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90" t="s">
        <v>2</v>
      </c>
      <c r="G4" s="91"/>
      <c r="H4" s="96" t="s">
        <v>66</v>
      </c>
      <c r="I4" s="97"/>
      <c r="J4" s="98"/>
      <c r="K4" s="1"/>
      <c r="L4" s="46"/>
      <c r="M4" s="46"/>
    </row>
    <row r="5" spans="1:19" ht="15" customHeight="1" x14ac:dyDescent="0.25">
      <c r="A5" s="45" t="s">
        <v>32</v>
      </c>
      <c r="B5" s="45">
        <v>0</v>
      </c>
      <c r="C5" s="40"/>
      <c r="D5" s="41">
        <f>B5*10</f>
        <v>0</v>
      </c>
      <c r="E5" s="12"/>
      <c r="F5" s="92"/>
      <c r="G5" s="93"/>
      <c r="H5" s="99"/>
      <c r="I5" s="100"/>
      <c r="J5" s="101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94"/>
      <c r="G6" s="95"/>
      <c r="H6" s="102"/>
      <c r="I6" s="103"/>
      <c r="J6" s="104"/>
      <c r="K6" s="1"/>
      <c r="L6" s="46"/>
      <c r="M6" s="46"/>
    </row>
    <row r="7" spans="1:19" ht="15" customHeight="1" x14ac:dyDescent="0.25">
      <c r="A7" s="45" t="s">
        <v>44</v>
      </c>
      <c r="B7" s="45">
        <v>9</v>
      </c>
      <c r="C7" s="39"/>
      <c r="D7" s="41">
        <f>B7*10</f>
        <v>90</v>
      </c>
      <c r="E7" s="12"/>
      <c r="F7" s="69" t="s">
        <v>17</v>
      </c>
      <c r="G7" s="69">
        <f>SUMIF(A4:A11,"Medidas",B4:B11)</f>
        <v>0</v>
      </c>
      <c r="H7" s="71">
        <f>SUMIF(A4:A17,H4,B4:B17)</f>
        <v>2</v>
      </c>
      <c r="I7" s="71"/>
      <c r="J7" s="71"/>
      <c r="K7" s="1"/>
      <c r="L7" s="46"/>
      <c r="M7" s="46"/>
    </row>
    <row r="8" spans="1:19" ht="15" customHeight="1" x14ac:dyDescent="0.25">
      <c r="A8" s="38" t="s">
        <v>43</v>
      </c>
      <c r="B8" s="38">
        <v>6</v>
      </c>
      <c r="C8" s="38"/>
      <c r="D8" s="41">
        <f>B8*5</f>
        <v>30</v>
      </c>
      <c r="E8" s="12"/>
      <c r="F8" s="69"/>
      <c r="G8" s="69">
        <f>SUMIF(A4:A11,"Taça",B4:B11)</f>
        <v>0</v>
      </c>
      <c r="H8" s="71"/>
      <c r="I8" s="71"/>
      <c r="J8" s="71"/>
      <c r="K8" s="1"/>
      <c r="L8" s="46"/>
      <c r="M8" s="46"/>
    </row>
    <row r="9" spans="1:19" x14ac:dyDescent="0.25">
      <c r="A9" s="45" t="s">
        <v>39</v>
      </c>
      <c r="B9" s="45">
        <v>15</v>
      </c>
      <c r="C9" s="39"/>
      <c r="D9" s="41">
        <f>B9*10</f>
        <v>150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41">
        <f>B10*5</f>
        <v>15</v>
      </c>
      <c r="E10" s="12"/>
      <c r="F10" s="84" t="s">
        <v>18</v>
      </c>
      <c r="G10" s="84"/>
      <c r="H10" s="84"/>
      <c r="I10" s="85">
        <f>SUM(D4:D17)</f>
        <v>480</v>
      </c>
      <c r="J10" s="86"/>
      <c r="K10" s="18"/>
      <c r="P10" s="19" t="s">
        <v>11</v>
      </c>
    </row>
    <row r="11" spans="1:19" ht="15" customHeight="1" x14ac:dyDescent="0.25">
      <c r="A11" s="45" t="s">
        <v>34</v>
      </c>
      <c r="B11" s="45">
        <v>0</v>
      </c>
      <c r="C11" s="39"/>
      <c r="D11" s="42">
        <f>B11*C22</f>
        <v>0</v>
      </c>
      <c r="E11" s="12"/>
      <c r="F11" s="84"/>
      <c r="G11" s="84"/>
      <c r="H11" s="84"/>
      <c r="I11" s="87"/>
      <c r="J11" s="88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f>B12*150</f>
        <v>150</v>
      </c>
      <c r="F12" s="89" t="s">
        <v>23</v>
      </c>
      <c r="G12" s="89"/>
      <c r="H12" s="89"/>
      <c r="I12" s="77">
        <f>SUM(B4:B17)</f>
        <v>41</v>
      </c>
      <c r="J12" s="77"/>
    </row>
    <row r="13" spans="1:19" ht="15" customHeight="1" x14ac:dyDescent="0.25">
      <c r="A13" s="45" t="s">
        <v>25</v>
      </c>
      <c r="B13" s="45">
        <v>4</v>
      </c>
      <c r="C13" s="39"/>
      <c r="D13" s="42">
        <f>B13*5</f>
        <v>20</v>
      </c>
      <c r="F13" s="89"/>
      <c r="G13" s="89"/>
      <c r="H13" s="89"/>
      <c r="I13" s="77"/>
      <c r="J13" s="77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>
        <f>B15*10</f>
        <v>0</v>
      </c>
      <c r="E15" s="8"/>
      <c r="F15" s="20"/>
      <c r="G15" s="106" t="s">
        <v>65</v>
      </c>
      <c r="H15" s="10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1</v>
      </c>
      <c r="C16" s="38"/>
      <c r="D16" s="41">
        <f>B16*5</f>
        <v>5</v>
      </c>
      <c r="E16" s="8"/>
      <c r="F16" s="20"/>
      <c r="G16" s="105">
        <v>0</v>
      </c>
      <c r="H16" s="105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2</v>
      </c>
      <c r="C17" s="45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59" t="s">
        <v>73</v>
      </c>
      <c r="H18" s="60">
        <f>480/30</f>
        <v>16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5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A1:D1"/>
    <mergeCell ref="A2:D2"/>
    <mergeCell ref="F2:J3"/>
    <mergeCell ref="F4:G6"/>
    <mergeCell ref="H4:J6"/>
    <mergeCell ref="F7:G8"/>
    <mergeCell ref="H7:J8"/>
    <mergeCell ref="G16:H16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6 D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235-ABE0-4668-B98B-924F2DA0C2C2}">
  <dimension ref="A1:S23"/>
  <sheetViews>
    <sheetView workbookViewId="0">
      <selection activeCell="G18" sqref="G18:H18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3" t="s">
        <v>0</v>
      </c>
      <c r="B1" s="83"/>
      <c r="C1" s="83"/>
      <c r="D1" s="83"/>
      <c r="E1" s="13"/>
    </row>
    <row r="2" spans="1:19" ht="19.5" customHeight="1" x14ac:dyDescent="0.25">
      <c r="A2" s="81" t="s">
        <v>67</v>
      </c>
      <c r="B2" s="81"/>
      <c r="C2" s="81"/>
      <c r="D2" s="81"/>
      <c r="E2" s="14"/>
      <c r="F2" s="72" t="s">
        <v>16</v>
      </c>
      <c r="G2" s="72"/>
      <c r="H2" s="72"/>
      <c r="I2" s="72"/>
      <c r="J2" s="72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3"/>
      <c r="G3" s="73"/>
      <c r="H3" s="73"/>
      <c r="I3" s="73"/>
      <c r="J3" s="73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41">
        <f>B4*50</f>
        <v>0</v>
      </c>
      <c r="E4" s="12"/>
      <c r="F4" s="90" t="s">
        <v>2</v>
      </c>
      <c r="G4" s="91"/>
      <c r="H4" s="96" t="s">
        <v>32</v>
      </c>
      <c r="I4" s="97"/>
      <c r="J4" s="98"/>
      <c r="K4" s="1"/>
      <c r="L4" s="46"/>
      <c r="M4" s="46"/>
    </row>
    <row r="5" spans="1:19" ht="15" customHeight="1" x14ac:dyDescent="0.25">
      <c r="A5" s="45" t="s">
        <v>32</v>
      </c>
      <c r="B5" s="45">
        <v>2</v>
      </c>
      <c r="C5" s="40"/>
      <c r="D5" s="41">
        <f>B5*10</f>
        <v>20</v>
      </c>
      <c r="E5" s="12"/>
      <c r="F5" s="92"/>
      <c r="G5" s="93"/>
      <c r="H5" s="99"/>
      <c r="I5" s="100"/>
      <c r="J5" s="101"/>
      <c r="K5" s="1"/>
      <c r="L5" s="46"/>
      <c r="M5" s="46"/>
    </row>
    <row r="6" spans="1:19" ht="15" customHeight="1" x14ac:dyDescent="0.25">
      <c r="A6" s="38" t="s">
        <v>38</v>
      </c>
      <c r="B6" s="38">
        <v>1</v>
      </c>
      <c r="C6" s="38"/>
      <c r="D6" s="41">
        <f>B6*25</f>
        <v>25</v>
      </c>
      <c r="E6" s="12"/>
      <c r="F6" s="94"/>
      <c r="G6" s="95"/>
      <c r="H6" s="102"/>
      <c r="I6" s="103"/>
      <c r="J6" s="104"/>
      <c r="K6" s="1"/>
      <c r="L6" s="46"/>
      <c r="M6" s="46"/>
    </row>
    <row r="7" spans="1:19" ht="15" customHeight="1" x14ac:dyDescent="0.25">
      <c r="A7" s="45" t="s">
        <v>44</v>
      </c>
      <c r="B7" s="45">
        <v>6</v>
      </c>
      <c r="C7" s="39"/>
      <c r="D7" s="41">
        <f>B7*10</f>
        <v>60</v>
      </c>
      <c r="E7" s="12"/>
      <c r="F7" s="69" t="s">
        <v>17</v>
      </c>
      <c r="G7" s="69">
        <f>SUMIF(A4:A11,"Medidas",B4:B11)</f>
        <v>0</v>
      </c>
      <c r="H7" s="71">
        <f>SUMIF(A4:A17,H4,B4:B17)</f>
        <v>2</v>
      </c>
      <c r="I7" s="71"/>
      <c r="J7" s="71"/>
      <c r="K7" s="1"/>
      <c r="L7" s="46"/>
      <c r="M7" s="46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69"/>
      <c r="G8" s="69">
        <f>SUMIF(A4:A11,"Taça",B4:B11)</f>
        <v>0</v>
      </c>
      <c r="H8" s="71"/>
      <c r="I8" s="71"/>
      <c r="J8" s="71"/>
      <c r="K8" s="1"/>
      <c r="L8" s="46"/>
      <c r="M8" s="46"/>
    </row>
    <row r="9" spans="1:19" x14ac:dyDescent="0.25">
      <c r="A9" s="45" t="s">
        <v>39</v>
      </c>
      <c r="B9" s="45">
        <v>18</v>
      </c>
      <c r="C9" s="39"/>
      <c r="D9" s="41">
        <f>B9*10</f>
        <v>180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5</v>
      </c>
      <c r="C10" s="38"/>
      <c r="D10" s="41">
        <f>B10*5</f>
        <v>25</v>
      </c>
      <c r="E10" s="12"/>
      <c r="F10" s="84" t="s">
        <v>18</v>
      </c>
      <c r="G10" s="84"/>
      <c r="H10" s="84"/>
      <c r="I10" s="85">
        <f>SUM(D4:D17)</f>
        <v>420</v>
      </c>
      <c r="J10" s="86"/>
      <c r="K10" s="18"/>
      <c r="P10" s="19" t="s">
        <v>11</v>
      </c>
    </row>
    <row r="11" spans="1:19" ht="15" customHeight="1" x14ac:dyDescent="0.25">
      <c r="A11" s="45" t="s">
        <v>68</v>
      </c>
      <c r="B11" s="45">
        <v>0</v>
      </c>
      <c r="C11" s="39"/>
      <c r="D11" s="42">
        <f>B11*C22</f>
        <v>0</v>
      </c>
      <c r="E11" s="12"/>
      <c r="F11" s="84"/>
      <c r="G11" s="84"/>
      <c r="H11" s="84"/>
      <c r="I11" s="87"/>
      <c r="J11" s="88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50</v>
      </c>
      <c r="F12" s="89" t="s">
        <v>23</v>
      </c>
      <c r="G12" s="89"/>
      <c r="H12" s="89"/>
      <c r="I12" s="77">
        <f>SUM(B4:B17)</f>
        <v>40</v>
      </c>
      <c r="J12" s="77"/>
    </row>
    <row r="13" spans="1:19" ht="15" customHeight="1" x14ac:dyDescent="0.25">
      <c r="A13" s="45" t="s">
        <v>25</v>
      </c>
      <c r="B13" s="45">
        <v>0</v>
      </c>
      <c r="C13" s="39"/>
      <c r="D13" s="42">
        <f>B13*5</f>
        <v>0</v>
      </c>
      <c r="F13" s="89"/>
      <c r="G13" s="89"/>
      <c r="H13" s="89"/>
      <c r="I13" s="77"/>
      <c r="J13" s="77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>
        <f>B15*10</f>
        <v>0</v>
      </c>
      <c r="E15" s="8"/>
      <c r="F15" s="20"/>
      <c r="G15" s="106" t="s">
        <v>65</v>
      </c>
      <c r="H15" s="10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41">
        <f>B16*5</f>
        <v>0</v>
      </c>
      <c r="E16" s="8"/>
      <c r="F16" s="20"/>
      <c r="G16" s="105">
        <v>0</v>
      </c>
      <c r="H16" s="105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5</v>
      </c>
      <c r="C17" s="45"/>
      <c r="D17" s="41">
        <f>B17*10</f>
        <v>50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59" t="s">
        <v>73</v>
      </c>
      <c r="H18" s="60">
        <f>420/30</f>
        <v>14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5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B6D84412-A609-49FA-A91A-AF54837B5C99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C0C1-D11B-4240-9543-C529E6B5D835}">
  <dimension ref="A1:S23"/>
  <sheetViews>
    <sheetView workbookViewId="0">
      <selection activeCell="G18" sqref="G18:H18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3" t="s">
        <v>0</v>
      </c>
      <c r="B1" s="83"/>
      <c r="C1" s="83"/>
      <c r="D1" s="83"/>
      <c r="E1" s="13"/>
    </row>
    <row r="2" spans="1:19" ht="19.5" customHeight="1" x14ac:dyDescent="0.25">
      <c r="A2" s="81" t="s">
        <v>69</v>
      </c>
      <c r="B2" s="81"/>
      <c r="C2" s="81"/>
      <c r="D2" s="81"/>
      <c r="E2" s="14"/>
      <c r="F2" s="72" t="s">
        <v>16</v>
      </c>
      <c r="G2" s="72"/>
      <c r="H2" s="72"/>
      <c r="I2" s="72"/>
      <c r="J2" s="72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3"/>
      <c r="G3" s="73"/>
      <c r="H3" s="73"/>
      <c r="I3" s="73"/>
      <c r="J3" s="73"/>
      <c r="K3" s="14"/>
      <c r="L3" s="46"/>
      <c r="M3" s="46"/>
    </row>
    <row r="4" spans="1:19" ht="15" customHeight="1" x14ac:dyDescent="0.25">
      <c r="A4" s="3" t="s">
        <v>30</v>
      </c>
      <c r="B4" s="3">
        <v>1</v>
      </c>
      <c r="C4" s="26"/>
      <c r="D4" s="58">
        <v>50</v>
      </c>
      <c r="E4" s="12"/>
      <c r="F4" s="90" t="s">
        <v>2</v>
      </c>
      <c r="G4" s="91"/>
      <c r="H4" s="96" t="s">
        <v>70</v>
      </c>
      <c r="I4" s="97"/>
      <c r="J4" s="98"/>
      <c r="K4" s="1"/>
      <c r="L4" s="46"/>
      <c r="M4" s="46"/>
    </row>
    <row r="5" spans="1:19" ht="15" customHeight="1" x14ac:dyDescent="0.25">
      <c r="A5" s="45" t="s">
        <v>32</v>
      </c>
      <c r="B5" s="45">
        <v>1</v>
      </c>
      <c r="C5" s="40"/>
      <c r="D5" s="58">
        <f>B5*5</f>
        <v>5</v>
      </c>
      <c r="E5" s="12"/>
      <c r="F5" s="92"/>
      <c r="G5" s="93"/>
      <c r="H5" s="99"/>
      <c r="I5" s="100"/>
      <c r="J5" s="101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58"/>
      <c r="E6" s="12"/>
      <c r="F6" s="94"/>
      <c r="G6" s="95"/>
      <c r="H6" s="102"/>
      <c r="I6" s="103"/>
      <c r="J6" s="104"/>
      <c r="K6" s="1"/>
      <c r="L6" s="46"/>
      <c r="M6" s="46"/>
    </row>
    <row r="7" spans="1:19" ht="15" customHeight="1" x14ac:dyDescent="0.25">
      <c r="A7" s="45" t="s">
        <v>44</v>
      </c>
      <c r="B7" s="45">
        <v>11</v>
      </c>
      <c r="C7" s="39"/>
      <c r="D7" s="58">
        <f>B7*10</f>
        <v>110</v>
      </c>
      <c r="E7" s="12"/>
      <c r="F7" s="69" t="s">
        <v>17</v>
      </c>
      <c r="G7" s="69">
        <f>SUMIF(A4:A11,"Medidas",B4:B11)</f>
        <v>0</v>
      </c>
      <c r="H7" s="71">
        <f>SUMIF(A4:A19,H4,B4:B19)</f>
        <v>6</v>
      </c>
      <c r="I7" s="71"/>
      <c r="J7" s="71"/>
      <c r="K7" s="1"/>
      <c r="L7" s="46"/>
      <c r="M7" s="46"/>
    </row>
    <row r="8" spans="1:19" ht="15" customHeight="1" x14ac:dyDescent="0.25">
      <c r="A8" s="38" t="s">
        <v>43</v>
      </c>
      <c r="B8" s="38">
        <v>0</v>
      </c>
      <c r="C8" s="38"/>
      <c r="D8" s="58"/>
      <c r="E8" s="12"/>
      <c r="F8" s="69"/>
      <c r="G8" s="69">
        <f>SUMIF(A4:A11,"Taça",B4:B11)</f>
        <v>0</v>
      </c>
      <c r="H8" s="71"/>
      <c r="I8" s="71"/>
      <c r="J8" s="71"/>
      <c r="K8" s="1"/>
      <c r="L8" s="46"/>
      <c r="M8" s="46"/>
    </row>
    <row r="9" spans="1:19" x14ac:dyDescent="0.25">
      <c r="A9" s="45" t="s">
        <v>39</v>
      </c>
      <c r="B9" s="45">
        <v>25</v>
      </c>
      <c r="C9" s="39"/>
      <c r="D9" s="58">
        <f>B9*10</f>
        <v>250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58">
        <f>B10*5</f>
        <v>15</v>
      </c>
      <c r="E10" s="12"/>
      <c r="F10" s="84" t="s">
        <v>18</v>
      </c>
      <c r="G10" s="84"/>
      <c r="H10" s="84"/>
      <c r="I10" s="85">
        <f>SUM(D4:D17)</f>
        <v>575</v>
      </c>
      <c r="J10" s="86"/>
      <c r="K10" s="18"/>
      <c r="P10" s="19" t="s">
        <v>11</v>
      </c>
    </row>
    <row r="11" spans="1:19" ht="15" customHeight="1" x14ac:dyDescent="0.25">
      <c r="A11" s="45" t="s">
        <v>68</v>
      </c>
      <c r="B11" s="45">
        <v>0</v>
      </c>
      <c r="C11" s="39"/>
      <c r="D11" s="37"/>
      <c r="E11" s="12"/>
      <c r="F11" s="84"/>
      <c r="G11" s="84"/>
      <c r="H11" s="84"/>
      <c r="I11" s="87"/>
      <c r="J11" s="88"/>
      <c r="K11" s="18"/>
    </row>
    <row r="12" spans="1:19" ht="15" customHeight="1" x14ac:dyDescent="0.25">
      <c r="A12" s="38" t="s">
        <v>35</v>
      </c>
      <c r="B12" s="38">
        <v>1</v>
      </c>
      <c r="C12" s="38"/>
      <c r="D12" s="37">
        <v>120</v>
      </c>
      <c r="F12" s="89" t="s">
        <v>23</v>
      </c>
      <c r="G12" s="89"/>
      <c r="H12" s="89"/>
      <c r="I12" s="77">
        <f>SUM(B4:B17)</f>
        <v>46</v>
      </c>
      <c r="J12" s="77"/>
    </row>
    <row r="13" spans="1:19" ht="15" customHeight="1" x14ac:dyDescent="0.25">
      <c r="A13" s="45" t="s">
        <v>25</v>
      </c>
      <c r="B13" s="45">
        <v>3</v>
      </c>
      <c r="C13" s="39"/>
      <c r="D13" s="37">
        <f>B13*5</f>
        <v>15</v>
      </c>
      <c r="F13" s="89"/>
      <c r="G13" s="89"/>
      <c r="H13" s="89"/>
      <c r="I13" s="77"/>
      <c r="J13" s="77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/>
      <c r="E15" s="8"/>
      <c r="F15" s="20"/>
      <c r="G15" s="106" t="s">
        <v>65</v>
      </c>
      <c r="H15" s="10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58"/>
      <c r="E16" s="8"/>
      <c r="F16" s="20"/>
      <c r="G16" s="105">
        <v>0</v>
      </c>
      <c r="H16" s="105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1</v>
      </c>
      <c r="C17" s="45"/>
      <c r="D17" s="58">
        <f>B17*10</f>
        <v>10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>
        <v>6</v>
      </c>
      <c r="C18" s="38"/>
      <c r="D18" s="58">
        <f>B18*5</f>
        <v>30</v>
      </c>
      <c r="F18" s="28"/>
      <c r="G18" s="59" t="s">
        <v>73</v>
      </c>
      <c r="H18" s="60">
        <f>575/30</f>
        <v>19.166666666666668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45">
        <v>5</v>
      </c>
      <c r="C19" s="45"/>
      <c r="D19" s="58">
        <f>B19*10</f>
        <v>50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20"/>
      <c r="C20" s="20"/>
      <c r="D20" s="44"/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C08CDEAD-E78B-42A7-988E-564DC875EEFF}">
      <formula1>$A$4:$A$18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F128-5189-43C1-BDE1-B3CE13E9EDE7}">
  <dimension ref="A1:S23"/>
  <sheetViews>
    <sheetView workbookViewId="0">
      <selection activeCell="B18" sqref="B18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3" t="s">
        <v>0</v>
      </c>
      <c r="B1" s="83"/>
      <c r="C1" s="83"/>
      <c r="D1" s="83"/>
      <c r="E1" s="13"/>
    </row>
    <row r="2" spans="1:19" ht="19.5" customHeight="1" x14ac:dyDescent="0.25">
      <c r="A2" s="81" t="s">
        <v>72</v>
      </c>
      <c r="B2" s="81"/>
      <c r="C2" s="81"/>
      <c r="D2" s="81"/>
      <c r="E2" s="14"/>
      <c r="F2" s="72" t="s">
        <v>16</v>
      </c>
      <c r="G2" s="72"/>
      <c r="H2" s="72"/>
      <c r="I2" s="72"/>
      <c r="J2" s="72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3"/>
      <c r="G3" s="73"/>
      <c r="H3" s="73"/>
      <c r="I3" s="73"/>
      <c r="J3" s="73"/>
      <c r="K3" s="14"/>
      <c r="L3" s="46"/>
      <c r="M3" s="46"/>
    </row>
    <row r="4" spans="1:19" ht="15" customHeight="1" x14ac:dyDescent="0.25">
      <c r="A4" s="3" t="s">
        <v>30</v>
      </c>
      <c r="B4" s="3"/>
      <c r="C4" s="26"/>
      <c r="D4" s="58"/>
      <c r="E4" s="12"/>
      <c r="F4" s="90" t="s">
        <v>2</v>
      </c>
      <c r="G4" s="91"/>
      <c r="H4" s="96" t="s">
        <v>35</v>
      </c>
      <c r="I4" s="97"/>
      <c r="J4" s="98"/>
      <c r="K4" s="1"/>
      <c r="L4" s="46"/>
      <c r="M4" s="46"/>
    </row>
    <row r="5" spans="1:19" ht="15" customHeight="1" x14ac:dyDescent="0.25">
      <c r="A5" s="45" t="s">
        <v>32</v>
      </c>
      <c r="B5" s="45"/>
      <c r="C5" s="40"/>
      <c r="D5" s="58"/>
      <c r="E5" s="12"/>
      <c r="F5" s="92"/>
      <c r="G5" s="93"/>
      <c r="H5" s="99"/>
      <c r="I5" s="100"/>
      <c r="J5" s="101"/>
      <c r="K5" s="1"/>
      <c r="L5" s="46"/>
      <c r="M5" s="46"/>
    </row>
    <row r="6" spans="1:19" ht="15" customHeight="1" x14ac:dyDescent="0.25">
      <c r="A6" s="38" t="s">
        <v>38</v>
      </c>
      <c r="B6" s="38"/>
      <c r="C6" s="38"/>
      <c r="D6" s="58"/>
      <c r="E6" s="12"/>
      <c r="F6" s="94"/>
      <c r="G6" s="95"/>
      <c r="H6" s="102"/>
      <c r="I6" s="103"/>
      <c r="J6" s="104"/>
      <c r="K6" s="1"/>
      <c r="L6" s="46"/>
      <c r="M6" s="46"/>
    </row>
    <row r="7" spans="1:19" ht="15" customHeight="1" x14ac:dyDescent="0.25">
      <c r="A7" s="45" t="s">
        <v>44</v>
      </c>
      <c r="B7" s="45">
        <v>2</v>
      </c>
      <c r="C7" s="39"/>
      <c r="D7" s="58">
        <f>B7*10</f>
        <v>20</v>
      </c>
      <c r="E7" s="12"/>
      <c r="F7" s="69" t="s">
        <v>17</v>
      </c>
      <c r="G7" s="69">
        <f>SUMIF(A4:A11,"Medidas",B4:B11)</f>
        <v>0</v>
      </c>
      <c r="H7" s="71">
        <f>SUMIF(A4:A19,H4,B4:B19)</f>
        <v>0</v>
      </c>
      <c r="I7" s="71"/>
      <c r="J7" s="71"/>
      <c r="K7" s="1"/>
      <c r="L7" s="46"/>
      <c r="M7" s="46"/>
    </row>
    <row r="8" spans="1:19" ht="15" customHeight="1" x14ac:dyDescent="0.25">
      <c r="A8" s="38" t="s">
        <v>43</v>
      </c>
      <c r="B8" s="38"/>
      <c r="C8" s="38"/>
      <c r="D8" s="58"/>
      <c r="E8" s="12"/>
      <c r="F8" s="69"/>
      <c r="G8" s="69">
        <f>SUMIF(A4:A11,"Taça",B4:B11)</f>
        <v>0</v>
      </c>
      <c r="H8" s="71"/>
      <c r="I8" s="71"/>
      <c r="J8" s="71"/>
      <c r="K8" s="1"/>
      <c r="L8" s="46"/>
      <c r="M8" s="46"/>
    </row>
    <row r="9" spans="1:19" x14ac:dyDescent="0.25">
      <c r="A9" s="45" t="s">
        <v>39</v>
      </c>
      <c r="B9" s="45">
        <v>1</v>
      </c>
      <c r="C9" s="39"/>
      <c r="D9" s="58">
        <f>B9*10</f>
        <v>10</v>
      </c>
      <c r="E9" s="12"/>
      <c r="P9" s="19" t="s">
        <v>19</v>
      </c>
    </row>
    <row r="10" spans="1:19" ht="15" customHeight="1" x14ac:dyDescent="0.25">
      <c r="A10" s="38" t="s">
        <v>40</v>
      </c>
      <c r="B10" s="38"/>
      <c r="C10" s="38"/>
      <c r="D10" s="58"/>
      <c r="E10" s="12"/>
      <c r="F10" s="84" t="s">
        <v>18</v>
      </c>
      <c r="G10" s="84"/>
      <c r="H10" s="84"/>
      <c r="I10" s="85">
        <f>SUM(D4:D17)</f>
        <v>90</v>
      </c>
      <c r="J10" s="86"/>
      <c r="K10" s="18"/>
      <c r="P10" s="19" t="s">
        <v>11</v>
      </c>
    </row>
    <row r="11" spans="1:19" ht="15" customHeight="1" x14ac:dyDescent="0.25">
      <c r="A11" s="45" t="s">
        <v>68</v>
      </c>
      <c r="B11" s="45">
        <v>1</v>
      </c>
      <c r="C11" s="39"/>
      <c r="D11" s="37">
        <f>B11*5</f>
        <v>5</v>
      </c>
      <c r="E11" s="12"/>
      <c r="F11" s="84"/>
      <c r="G11" s="84"/>
      <c r="H11" s="84"/>
      <c r="I11" s="87"/>
      <c r="J11" s="88"/>
      <c r="K11" s="18"/>
    </row>
    <row r="12" spans="1:19" ht="15" customHeight="1" x14ac:dyDescent="0.25">
      <c r="A12" s="38" t="s">
        <v>35</v>
      </c>
      <c r="B12" s="38"/>
      <c r="C12" s="38"/>
      <c r="D12" s="37"/>
      <c r="F12" s="89" t="s">
        <v>23</v>
      </c>
      <c r="G12" s="89"/>
      <c r="H12" s="89"/>
      <c r="I12" s="77">
        <f>SUM(B4:B17)</f>
        <v>10</v>
      </c>
      <c r="J12" s="77"/>
    </row>
    <row r="13" spans="1:19" ht="15" customHeight="1" x14ac:dyDescent="0.25">
      <c r="A13" s="45" t="s">
        <v>25</v>
      </c>
      <c r="B13" s="45">
        <v>1</v>
      </c>
      <c r="C13" s="39"/>
      <c r="D13" s="37">
        <f>B13*5</f>
        <v>5</v>
      </c>
      <c r="F13" s="89"/>
      <c r="G13" s="89"/>
      <c r="H13" s="89"/>
      <c r="I13" s="77"/>
      <c r="J13" s="77"/>
    </row>
    <row r="14" spans="1:19" x14ac:dyDescent="0.25">
      <c r="A14" s="38" t="s">
        <v>37</v>
      </c>
      <c r="B14" s="38"/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/>
      <c r="C15" s="45"/>
      <c r="D15" s="37"/>
      <c r="E15" s="8"/>
      <c r="F15" s="20"/>
      <c r="G15" s="106" t="s">
        <v>65</v>
      </c>
      <c r="H15" s="10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2</v>
      </c>
      <c r="C16" s="38"/>
      <c r="D16" s="58">
        <f>B16*10</f>
        <v>20</v>
      </c>
      <c r="E16" s="8"/>
      <c r="F16" s="20"/>
      <c r="G16" s="105">
        <v>0</v>
      </c>
      <c r="H16" s="105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3</v>
      </c>
      <c r="C17" s="45"/>
      <c r="D17" s="58">
        <f>B17*10</f>
        <v>30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/>
      <c r="C18" s="38"/>
      <c r="D18" s="58"/>
      <c r="F18" s="28"/>
      <c r="G18" s="59" t="s">
        <v>73</v>
      </c>
      <c r="H18" s="60">
        <f>I10/30</f>
        <v>3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45"/>
      <c r="C19" s="45"/>
      <c r="D19" s="5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20"/>
      <c r="C20" s="20"/>
      <c r="D20" s="44"/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5D6BEB5A-6C5B-4E25-95EA-AD933D5CC0B3}">
      <formula1>$A$4:$A$18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Janeiro</vt:lpstr>
      <vt:lpstr>Fevereiro</vt:lpstr>
      <vt:lpstr>Março</vt:lpstr>
      <vt:lpstr>Abril - Cyber</vt:lpstr>
      <vt:lpstr>Maio - Cyber</vt:lpstr>
      <vt:lpstr>Junho - Cyber</vt:lpstr>
      <vt:lpstr>Julho - Cyber</vt:lpstr>
      <vt:lpstr>Agosto - Cyber</vt:lpstr>
      <vt:lpstr>Setembro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2024-09-10T18:48:46Z</dcterms:modified>
</cp:coreProperties>
</file>